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G:\Eric_Faust\Retirement Blog\Excel templates for website\"/>
    </mc:Choice>
  </mc:AlternateContent>
  <xr:revisionPtr revIDLastSave="0" documentId="13_ncr:1_{4D2BD461-84AD-4D41-B689-D33E028E9686}" xr6:coauthVersionLast="47" xr6:coauthVersionMax="47" xr10:uidLastSave="{00000000-0000-0000-0000-000000000000}"/>
  <bookViews>
    <workbookView xWindow="-120" yWindow="-120" windowWidth="29040" windowHeight="17640" tabRatio="865" xr2:uid="{00000000-000D-0000-FFFF-FFFF00000000}"/>
  </bookViews>
  <sheets>
    <sheet name="Info" sheetId="6" r:id="rId1"/>
    <sheet name="JE Template" sheetId="10" r:id="rId2"/>
    <sheet name="2025 Summary" sheetId="37" r:id="rId3"/>
    <sheet name="2024 Summary" sheetId="35" r:id="rId4"/>
    <sheet name="2023 Summary" sheetId="30" r:id="rId5"/>
    <sheet name="2022 Summary" sheetId="27" state="hidden" r:id="rId6"/>
    <sheet name="2021 Summary" sheetId="24" state="hidden" r:id="rId7"/>
    <sheet name="2020 Summary" sheetId="23" state="hidden" r:id="rId8"/>
    <sheet name="Contributions FY 2024" sheetId="38" r:id="rId9"/>
    <sheet name="Contributions FY 2023" sheetId="34" r:id="rId10"/>
    <sheet name="Contributions FY 2022" sheetId="32" state="hidden" r:id="rId11"/>
    <sheet name="Contributions FY 2021" sheetId="28" state="hidden" r:id="rId12"/>
    <sheet name="Contributions FY 2020" sheetId="25" state="hidden" r:id="rId13"/>
    <sheet name="Contributions FY 2019" sheetId="18" state="hidden" r:id="rId14"/>
    <sheet name="Amortization Schedule" sheetId="33" r:id="rId15"/>
    <sheet name="Amortization Schedule FY 2022" sheetId="31" state="hidden" r:id="rId16"/>
    <sheet name="Amortization Schedule FY 2021" sheetId="29" state="hidden" r:id="rId17"/>
    <sheet name="Amortization Schedule FY 2020" sheetId="26" state="hidden" r:id="rId18"/>
  </sheets>
  <definedNames>
    <definedName name="_xlnm._FilterDatabase" localSheetId="3" hidden="1">'2024 Summary'!$A$10:$DY$319</definedName>
    <definedName name="_xlnm._FilterDatabase" localSheetId="2" hidden="1">'2025 Summary'!$A$10:$DY$321</definedName>
    <definedName name="_xlnm._FilterDatabase" localSheetId="13" hidden="1">'Contributions FY 2019'!$B$1:$C$312</definedName>
    <definedName name="ActuaryCredentialsGASB" localSheetId="14">#REF!</definedName>
    <definedName name="ActuaryCredentialsGASB" localSheetId="17">#REF!</definedName>
    <definedName name="ActuaryCredentialsGASB" localSheetId="12">#REF!</definedName>
    <definedName name="ActuaryCredentialsGASB">#REF!</definedName>
    <definedName name="ActuaryNameGASB" localSheetId="14">#REF!</definedName>
    <definedName name="ActuaryNameGASB" localSheetId="17">#REF!</definedName>
    <definedName name="ActuaryNameGASB" localSheetId="12">#REF!</definedName>
    <definedName name="ActuaryNameGASB">#REF!</definedName>
    <definedName name="ActuaryTitleGASB" localSheetId="14">#REF!</definedName>
    <definedName name="ActuaryTitleGASB" localSheetId="17">#REF!</definedName>
    <definedName name="ActuaryTitleGASB" localSheetId="12">#REF!</definedName>
    <definedName name="ActuaryTitleGASB">#REF!</definedName>
    <definedName name="AdjCNSDate" localSheetId="14">#REF!</definedName>
    <definedName name="AdjCNSDate" localSheetId="17">#REF!</definedName>
    <definedName name="AdjCNSDate" localSheetId="12">#REF!</definedName>
    <definedName name="AdjCNSDate">#REF!</definedName>
    <definedName name="AdjCNSDate1" localSheetId="14">#REF!</definedName>
    <definedName name="AdjCNSDate1" localSheetId="17">#REF!</definedName>
    <definedName name="AdjCNSDate1" localSheetId="12">#REF!</definedName>
    <definedName name="AdjCNSDate1">#REF!</definedName>
    <definedName name="AdjCNSDateTempEnable" localSheetId="14">#REF!</definedName>
    <definedName name="AdjCNSDateTempEnable" localSheetId="17">#REF!</definedName>
    <definedName name="AdjCNSDateTempEnable" localSheetId="12">#REF!</definedName>
    <definedName name="AdjCNSDateTempEnable">#REF!</definedName>
    <definedName name="AgencyCode" localSheetId="6">#REF!</definedName>
    <definedName name="AgencyCode" localSheetId="3">#REF!</definedName>
    <definedName name="AgencyCode" localSheetId="2">#REF!</definedName>
    <definedName name="AgencyCode" localSheetId="0">#REF!</definedName>
    <definedName name="AgencyCode" localSheetId="1">#REF!</definedName>
    <definedName name="AgencyCode">#REF!</definedName>
    <definedName name="AnalystGASB" localSheetId="14">#REF!</definedName>
    <definedName name="AnalystGASB" localSheetId="17">#REF!</definedName>
    <definedName name="AnalystGASB" localSheetId="12">#REF!</definedName>
    <definedName name="AnalystGASB">#REF!</definedName>
    <definedName name="Annuity" localSheetId="6">#REF!</definedName>
    <definedName name="Annuity" localSheetId="3">#REF!</definedName>
    <definedName name="Annuity" localSheetId="2">#REF!</definedName>
    <definedName name="Annuity" localSheetId="0">#REF!</definedName>
    <definedName name="Annuity" localSheetId="1">#REF!</definedName>
    <definedName name="Annuity">#REF!</definedName>
    <definedName name="AnnuityLY" localSheetId="3">#REF!</definedName>
    <definedName name="AnnuityLY" localSheetId="2">#REF!</definedName>
    <definedName name="AnnuityLY">#REF!</definedName>
    <definedName name="ARC_ER_Rate">#REF!</definedName>
    <definedName name="AS2DocOpenMode" hidden="1">"AS2DocumentEdit"</definedName>
    <definedName name="ASTABPF" localSheetId="14">#REF!</definedName>
    <definedName name="ASTABPF" localSheetId="17">#REF!</definedName>
    <definedName name="ASTABPF" localSheetId="12">#REF!</definedName>
    <definedName name="ASTABPF">#REF!</definedName>
    <definedName name="ASTABPF1" localSheetId="14">#REF!</definedName>
    <definedName name="ASTABPF1" localSheetId="17">#REF!</definedName>
    <definedName name="ASTABPF1" localSheetId="12">#REF!</definedName>
    <definedName name="ASTABPF1">#REF!</definedName>
    <definedName name="ASTEBPF" localSheetId="14">#REF!</definedName>
    <definedName name="ASTEBPF" localSheetId="17">#REF!</definedName>
    <definedName name="ASTEBPF" localSheetId="12">#REF!</definedName>
    <definedName name="ASTEBPF">#REF!</definedName>
    <definedName name="ClientCode" localSheetId="14">#REF!</definedName>
    <definedName name="ClientCode" localSheetId="17">#REF!</definedName>
    <definedName name="ClientCode" localSheetId="12">#REF!</definedName>
    <definedName name="ClientCode">#REF!</definedName>
    <definedName name="ClientMatter" localSheetId="14">#REF!</definedName>
    <definedName name="ClientMatter" localSheetId="17">#REF!</definedName>
    <definedName name="ClientMatter" localSheetId="12">#REF!</definedName>
    <definedName name="ClientMatter">#REF!</definedName>
    <definedName name="ClientShortGASB" localSheetId="14">#REF!</definedName>
    <definedName name="ClientShortGASB" localSheetId="17">#REF!</definedName>
    <definedName name="ClientShortGASB" localSheetId="12">#REF!</definedName>
    <definedName name="ClientShortGASB">#REF!</definedName>
    <definedName name="CLPOWERDisc" localSheetId="14">#REF!</definedName>
    <definedName name="CLPOWERDisc" localSheetId="17">#REF!</definedName>
    <definedName name="CLPOWERDisc" localSheetId="12">#REF!</definedName>
    <definedName name="CLPOWERDisc">#REF!</definedName>
    <definedName name="CLPOWERDiscMinus1" localSheetId="14">#REF!</definedName>
    <definedName name="CLPOWERDiscMinus1" localSheetId="17">#REF!</definedName>
    <definedName name="CLPOWERDiscMinus1" localSheetId="12">#REF!</definedName>
    <definedName name="CLPOWERDiscMinus1">#REF!</definedName>
    <definedName name="CLPOWERDiscPlus1" localSheetId="14">#REF!</definedName>
    <definedName name="CLPOWERDiscPlus1" localSheetId="17">#REF!</definedName>
    <definedName name="CLPOWERDiscPlus1" localSheetId="12">#REF!</definedName>
    <definedName name="CLPOWERDiscPlus1">#REF!</definedName>
    <definedName name="CLPOWERExp" localSheetId="14">#REF!</definedName>
    <definedName name="CLPOWERExp" localSheetId="17">#REF!</definedName>
    <definedName name="CLPOWERExp" localSheetId="12">#REF!</definedName>
    <definedName name="CLPOWERExp">#REF!</definedName>
    <definedName name="CNSDateDisc" localSheetId="14">#REF!</definedName>
    <definedName name="CNSDateDisc" localSheetId="17">#REF!</definedName>
    <definedName name="CNSDateDisc" localSheetId="12">#REF!</definedName>
    <definedName name="CNSDateDisc">#REF!</definedName>
    <definedName name="CNSDateDisc1" localSheetId="14">#REF!</definedName>
    <definedName name="CNSDateDisc1" localSheetId="17">#REF!</definedName>
    <definedName name="CNSDateDisc1" localSheetId="12">#REF!</definedName>
    <definedName name="CNSDateDisc1">#REF!</definedName>
    <definedName name="ColaRate" localSheetId="14">#REF!</definedName>
    <definedName name="ColaRate" localSheetId="17">#REF!</definedName>
    <definedName name="ColaRate" localSheetId="12">#REF!</definedName>
    <definedName name="ColaRate">#REF!</definedName>
    <definedName name="ColaRate1" localSheetId="14">#REF!</definedName>
    <definedName name="ColaRate1" localSheetId="17">#REF!</definedName>
    <definedName name="ColaRate1" localSheetId="12">#REF!</definedName>
    <definedName name="ColaRate1">#REF!</definedName>
    <definedName name="ConsultantNameGASB" localSheetId="14">#REF!</definedName>
    <definedName name="ConsultantNameGASB" localSheetId="17">#REF!</definedName>
    <definedName name="ConsultantNameGASB" localSheetId="12">#REF!</definedName>
    <definedName name="ConsultantNameGASB">#REF!</definedName>
    <definedName name="ConsultantTitleGASB" localSheetId="14">#REF!</definedName>
    <definedName name="ConsultantTitleGASB" localSheetId="17">#REF!</definedName>
    <definedName name="ConsultantTitleGASB" localSheetId="12">#REF!</definedName>
    <definedName name="ConsultantTitleGASB">#REF!</definedName>
    <definedName name="Disc1DELTACENSUS" localSheetId="14">#REF!</definedName>
    <definedName name="Disc1DELTACENSUS" localSheetId="17">#REF!</definedName>
    <definedName name="Disc1DELTACENSUS" localSheetId="12">#REF!</definedName>
    <definedName name="Disc1DELTACENSUS">#REF!</definedName>
    <definedName name="Disc1INTADJBOM" localSheetId="14">#REF!</definedName>
    <definedName name="Disc1INTADJBOM" localSheetId="17">#REF!</definedName>
    <definedName name="Disc1INTADJBOM" localSheetId="12">#REF!</definedName>
    <definedName name="Disc1INTADJBOM">#REF!</definedName>
    <definedName name="Disc1INTNDIV12" localSheetId="14">#REF!</definedName>
    <definedName name="Disc1INTNDIV12" localSheetId="17">#REF!</definedName>
    <definedName name="Disc1INTNDIV12" localSheetId="12">#REF!</definedName>
    <definedName name="Disc1INTNDIV12">#REF!</definedName>
    <definedName name="Disc1SINTADJBOM" localSheetId="14">#REF!</definedName>
    <definedName name="Disc1SINTADJBOM" localSheetId="17">#REF!</definedName>
    <definedName name="Disc1SINTADJBOM" localSheetId="12">#REF!</definedName>
    <definedName name="Disc1SINTADJBOM">#REF!</definedName>
    <definedName name="Disc1SINTNDIV12" localSheetId="14">#REF!</definedName>
    <definedName name="Disc1SINTNDIV12" localSheetId="17">#REF!</definedName>
    <definedName name="Disc1SINTNDIV12" localSheetId="12">#REF!</definedName>
    <definedName name="Disc1SINTNDIV12">#REF!</definedName>
    <definedName name="DiscDELTACENSUS" localSheetId="14">#REF!</definedName>
    <definedName name="DiscDELTACENSUS" localSheetId="17">#REF!</definedName>
    <definedName name="DiscDELTACENSUS" localSheetId="12">#REF!</definedName>
    <definedName name="DiscDELTACENSUS">#REF!</definedName>
    <definedName name="DiscINTADJBOM" localSheetId="14">#REF!</definedName>
    <definedName name="DiscINTADJBOM" localSheetId="17">#REF!</definedName>
    <definedName name="DiscINTADJBOM" localSheetId="12">#REF!</definedName>
    <definedName name="DiscINTADJBOM">#REF!</definedName>
    <definedName name="DiscINTNDIV12" localSheetId="14">#REF!</definedName>
    <definedName name="DiscINTNDIV12" localSheetId="17">#REF!</definedName>
    <definedName name="DiscINTNDIV12" localSheetId="12">#REF!</definedName>
    <definedName name="DiscINTNDIV12">#REF!</definedName>
    <definedName name="DiscMinusOneINTADJBOM" localSheetId="14">#REF!</definedName>
    <definedName name="DiscMinusOneINTADJBOM" localSheetId="17">#REF!</definedName>
    <definedName name="DiscMinusOneINTADJBOM" localSheetId="12">#REF!</definedName>
    <definedName name="DiscMinusOneINTADJBOM">#REF!</definedName>
    <definedName name="DiscMinusOneINTNDIV12" localSheetId="14">#REF!</definedName>
    <definedName name="DiscMinusOneINTNDIV12" localSheetId="17">#REF!</definedName>
    <definedName name="DiscMinusOneINTNDIV12" localSheetId="12">#REF!</definedName>
    <definedName name="DiscMinusOneINTNDIV12">#REF!</definedName>
    <definedName name="DiscPlusOneINTADJBOM" localSheetId="14">#REF!</definedName>
    <definedName name="DiscPlusOneINTADJBOM" localSheetId="17">#REF!</definedName>
    <definedName name="DiscPlusOneINTADJBOM" localSheetId="12">#REF!</definedName>
    <definedName name="DiscPlusOneINTADJBOM">#REF!</definedName>
    <definedName name="DiscPlusOneINTNDIV12" localSheetId="14">#REF!</definedName>
    <definedName name="DiscPlusOneINTNDIV12" localSheetId="17">#REF!</definedName>
    <definedName name="DiscPlusOneINTNDIV12" localSheetId="12">#REF!</definedName>
    <definedName name="DiscPlusOneINTNDIV12">#REF!</definedName>
    <definedName name="EEC">#REF!</definedName>
    <definedName name="EmployerRates" localSheetId="6">#REF!</definedName>
    <definedName name="EmployerRates" localSheetId="3">#REF!</definedName>
    <definedName name="EmployerRates" localSheetId="2">#REF!</definedName>
    <definedName name="EmployerRates" localSheetId="0">#REF!</definedName>
    <definedName name="EmployerRates" localSheetId="1">#REF!</definedName>
    <definedName name="EmployerRates">#REF!</definedName>
    <definedName name="EmployerRatesLEO" localSheetId="6">#REF!</definedName>
    <definedName name="EmployerRatesLEO" localSheetId="3">#REF!</definedName>
    <definedName name="EmployerRatesLEO" localSheetId="2">#REF!</definedName>
    <definedName name="EmployerRatesLEO" localSheetId="1">#REF!</definedName>
    <definedName name="EmployerRatesLEO">#REF!</definedName>
    <definedName name="ERC">#REF!</definedName>
    <definedName name="ERData" localSheetId="14">#REF!</definedName>
    <definedName name="ERData" localSheetId="17">'Amortization Schedule FY 2020'!$A$11:$N$319</definedName>
    <definedName name="ERData" localSheetId="12">'Contributions FY 2020'!$A$11:$D$319</definedName>
    <definedName name="ERData">#REF!</definedName>
    <definedName name="ERID" localSheetId="14">#REF!</definedName>
    <definedName name="ERID" localSheetId="17">#REF!</definedName>
    <definedName name="ERID" localSheetId="12">#REF!</definedName>
    <definedName name="ERID">#REF!</definedName>
    <definedName name="ERInfo" localSheetId="14">#REF!</definedName>
    <definedName name="ERInfo" localSheetId="17">#REF!</definedName>
    <definedName name="ERInfo" localSheetId="12">#REF!</definedName>
    <definedName name="ERInfo">#REF!</definedName>
    <definedName name="ERNC">#REF!</definedName>
    <definedName name="Exp1INTADJBOM" localSheetId="14">#REF!</definedName>
    <definedName name="Exp1INTADJBOM" localSheetId="17">#REF!</definedName>
    <definedName name="Exp1INTADJBOM" localSheetId="12">#REF!</definedName>
    <definedName name="Exp1INTADJBOM">#REF!</definedName>
    <definedName name="Exp1INTNDIV12" localSheetId="14">#REF!</definedName>
    <definedName name="Exp1INTNDIV12" localSheetId="17">#REF!</definedName>
    <definedName name="Exp1INTNDIV12" localSheetId="12">#REF!</definedName>
    <definedName name="Exp1INTNDIV12">#REF!</definedName>
    <definedName name="FracYearProj">#REF!</definedName>
    <definedName name="FundOfficeContactGASB" localSheetId="14">#REF!</definedName>
    <definedName name="FundOfficeContactGASB" localSheetId="17">#REF!</definedName>
    <definedName name="FundOfficeContactGASB" localSheetId="12">#REF!</definedName>
    <definedName name="FundOfficeContactGASB">#REF!</definedName>
    <definedName name="FYrsGASB" localSheetId="14">#REF!</definedName>
    <definedName name="FYrsGASB" localSheetId="17">#REF!</definedName>
    <definedName name="FYrsGASB" localSheetId="12">#REF!</definedName>
    <definedName name="FYrsGASB">#REF!</definedName>
    <definedName name="FYrsGASB1" localSheetId="14">#REF!</definedName>
    <definedName name="FYrsGASB1" localSheetId="17">#REF!</definedName>
    <definedName name="FYrsGASB1" localSheetId="12">#REF!</definedName>
    <definedName name="FYrsGASB1">#REF!</definedName>
    <definedName name="GASBDiscMinusOneINTADJBOM" localSheetId="14">#REF!</definedName>
    <definedName name="GASBDiscMinusOneINTADJBOM" localSheetId="17">#REF!</definedName>
    <definedName name="GASBDiscMinusOneINTADJBOM" localSheetId="12">#REF!</definedName>
    <definedName name="GASBDiscMinusOneINTADJBOM">#REF!</definedName>
    <definedName name="GASBDiscMinusOneINTNDIV12" localSheetId="14">#REF!</definedName>
    <definedName name="GASBDiscMinusOneINTNDIV12" localSheetId="17">#REF!</definedName>
    <definedName name="GASBDiscMinusOneINTNDIV12" localSheetId="12">#REF!</definedName>
    <definedName name="GASBDiscMinusOneINTNDIV12">#REF!</definedName>
    <definedName name="InflRate" localSheetId="14">#REF!</definedName>
    <definedName name="InflRate" localSheetId="17">#REF!</definedName>
    <definedName name="InflRate" localSheetId="12">#REF!</definedName>
    <definedName name="InflRate">#REF!</definedName>
    <definedName name="InflRate1" localSheetId="14">#REF!</definedName>
    <definedName name="InflRate1" localSheetId="17">#REF!</definedName>
    <definedName name="InflRate1" localSheetId="12">#REF!</definedName>
    <definedName name="InflRate1">#REF!</definedName>
    <definedName name="int_pmt">#REF!</definedName>
    <definedName name="IntDisc" localSheetId="14">#REF!</definedName>
    <definedName name="IntDisc" localSheetId="17">#REF!</definedName>
    <definedName name="IntDisc" localSheetId="12">#REF!</definedName>
    <definedName name="IntDisc">#REF!</definedName>
    <definedName name="IntDisc1" localSheetId="14">#REF!</definedName>
    <definedName name="IntDisc1" localSheetId="17">#REF!</definedName>
    <definedName name="IntDisc1" localSheetId="12">#REF!</definedName>
    <definedName name="IntDisc1">#REF!</definedName>
    <definedName name="IntDisc1S" localSheetId="14">#REF!</definedName>
    <definedName name="IntDisc1S" localSheetId="17">#REF!</definedName>
    <definedName name="IntDisc1S" localSheetId="12">#REF!</definedName>
    <definedName name="IntDisc1S">#REF!</definedName>
    <definedName name="INTDiscMinusOne" localSheetId="14">#REF!</definedName>
    <definedName name="INTDiscMinusOne" localSheetId="17">#REF!</definedName>
    <definedName name="INTDiscMinusOne" localSheetId="12">#REF!</definedName>
    <definedName name="INTDiscMinusOne">#REF!</definedName>
    <definedName name="INTDiscPlusOne" localSheetId="14">#REF!</definedName>
    <definedName name="INTDiscPlusOne" localSheetId="17">#REF!</definedName>
    <definedName name="INTDiscPlusOne" localSheetId="12">#REF!</definedName>
    <definedName name="INTDiscPlusOne">#REF!</definedName>
    <definedName name="IntExp1" localSheetId="14">#REF!</definedName>
    <definedName name="IntExp1" localSheetId="17">#REF!</definedName>
    <definedName name="IntExp1" localSheetId="12">#REF!</definedName>
    <definedName name="IntExp1">#REF!</definedName>
    <definedName name="InvestmentLoss" localSheetId="14">#REF!</definedName>
    <definedName name="InvestmentLoss" localSheetId="17">#REF!</definedName>
    <definedName name="InvestmentLoss" localSheetId="12">#REF!</definedName>
    <definedName name="InvestmentLoss">#REF!</definedName>
    <definedName name="MeasureDate" localSheetId="14">#REF!</definedName>
    <definedName name="MeasureDate" localSheetId="17">#REF!</definedName>
    <definedName name="MeasureDate" localSheetId="12">#REF!</definedName>
    <definedName name="MeasureDate">#REF!</definedName>
    <definedName name="MeasureDate1" localSheetId="14">#REF!</definedName>
    <definedName name="MeasureDate1" localSheetId="17">#REF!</definedName>
    <definedName name="MeasureDate1" localSheetId="12">#REF!</definedName>
    <definedName name="MeasureDate1">#REF!</definedName>
    <definedName name="MeasureDate2" localSheetId="14">#REF!</definedName>
    <definedName name="MeasureDate2" localSheetId="17">#REF!</definedName>
    <definedName name="MeasureDate2" localSheetId="12">#REF!</definedName>
    <definedName name="MeasureDate2">#REF!</definedName>
    <definedName name="N">"N/A"</definedName>
    <definedName name="NDIV12Disc" localSheetId="14">#REF!</definedName>
    <definedName name="NDIV12Disc" localSheetId="17">#REF!</definedName>
    <definedName name="NDIV12Disc" localSheetId="12">#REF!</definedName>
    <definedName name="NDIV12Disc">#REF!</definedName>
    <definedName name="NDIV12DiscMinus1" localSheetId="14">#REF!</definedName>
    <definedName name="NDIV12DiscMinus1" localSheetId="17">#REF!</definedName>
    <definedName name="NDIV12DiscMinus1" localSheetId="12">#REF!</definedName>
    <definedName name="NDIV12DiscMinus1">#REF!</definedName>
    <definedName name="NDIV12DiscPlus1" localSheetId="14">#REF!</definedName>
    <definedName name="NDIV12DiscPlus1" localSheetId="17">#REF!</definedName>
    <definedName name="NDIV12DiscPlus1" localSheetId="12">#REF!</definedName>
    <definedName name="NDIV12DiscPlus1">#REF!</definedName>
    <definedName name="NDIV12Exp" localSheetId="14">#REF!</definedName>
    <definedName name="NDIV12Exp" localSheetId="17">#REF!</definedName>
    <definedName name="NDIV12Exp" localSheetId="12">#REF!</definedName>
    <definedName name="NDIV12Exp">#REF!</definedName>
    <definedName name="NumERs" localSheetId="14">#REF!</definedName>
    <definedName name="NumERs" localSheetId="17">#REF!</definedName>
    <definedName name="NumERs" localSheetId="12">#REF!</definedName>
    <definedName name="NumERs">#REF!</definedName>
    <definedName name="OfficeAddr1GASB" localSheetId="14">#REF!</definedName>
    <definedName name="OfficeAddr1GASB" localSheetId="17">#REF!</definedName>
    <definedName name="OfficeAddr1GASB" localSheetId="12">#REF!</definedName>
    <definedName name="OfficeAddr1GASB">#REF!</definedName>
    <definedName name="OfficeAddr2GASB" localSheetId="14">#REF!</definedName>
    <definedName name="OfficeAddr2GASB" localSheetId="17">#REF!</definedName>
    <definedName name="OfficeAddr2GASB" localSheetId="12">#REF!</definedName>
    <definedName name="OfficeAddr2GASB">#REF!</definedName>
    <definedName name="Offices" localSheetId="14">#REF!</definedName>
    <definedName name="Offices" localSheetId="17">#REF!</definedName>
    <definedName name="Offices" localSheetId="12">#REF!</definedName>
    <definedName name="Offices">#REF!</definedName>
    <definedName name="PAGE1">#REF!</definedName>
    <definedName name="PAGE2">#REF!</definedName>
    <definedName name="Pay_Grow">#REF!</definedName>
    <definedName name="Pension" localSheetId="6">#REF!</definedName>
    <definedName name="Pension" localSheetId="3">#REF!</definedName>
    <definedName name="Pension" localSheetId="2">#REF!</definedName>
    <definedName name="Pension" localSheetId="1">#REF!</definedName>
    <definedName name="Pension">#REF!</definedName>
    <definedName name="PensionLY" localSheetId="3">#REF!</definedName>
    <definedName name="PensionLY" localSheetId="2">#REF!</definedName>
    <definedName name="PensionLY">#REF!</definedName>
    <definedName name="PlanNameLongGASB" localSheetId="14">#REF!</definedName>
    <definedName name="PlanNameLongGASB" localSheetId="17">#REF!</definedName>
    <definedName name="PlanNameLongGASB" localSheetId="12">#REF!</definedName>
    <definedName name="PlanNameLongGASB">#REF!</definedName>
    <definedName name="PlanNameShortGASB" localSheetId="14">#REF!</definedName>
    <definedName name="PlanNameShortGASB" localSheetId="17">#REF!</definedName>
    <definedName name="PlanNameShortGASB" localSheetId="12">#REF!</definedName>
    <definedName name="PlanNameShortGASB">#REF!</definedName>
    <definedName name="_xlnm.Print_Area" localSheetId="6">'2021 Summary'!$A$3:$T$318</definedName>
    <definedName name="_xlnm.Print_Area" localSheetId="3">'2024 Summary'!$A$1:$V$324</definedName>
    <definedName name="_xlnm.Print_Area" localSheetId="2">'2025 Summary'!$A$1:$V$326</definedName>
    <definedName name="_xlnm.Print_Area" localSheetId="17">'Amortization Schedule FY 2020'!$C$6:$N$320</definedName>
    <definedName name="_xlnm.Print_Area" localSheetId="12">'Contributions FY 2020'!$C$6:$D$320</definedName>
    <definedName name="_xlnm.Print_Titles" localSheetId="7">'2020 Summary'!$1:$2</definedName>
    <definedName name="_xlnm.Print_Titles" localSheetId="6">'2021 Summary'!$1:$5</definedName>
    <definedName name="_xlnm.Print_Titles" localSheetId="3">'2024 Summary'!$1:$9</definedName>
    <definedName name="_xlnm.Print_Titles" localSheetId="2">'2025 Summary'!$1:$9</definedName>
    <definedName name="_xlnm.Print_Titles" localSheetId="17">'Amortization Schedule FY 2020'!$A:$B,'Amortization Schedule FY 2020'!$1:$10</definedName>
    <definedName name="_xlnm.Print_Titles" localSheetId="12">'Contributions FY 2020'!$A:$B,'Contributions FY 2020'!$1:$10</definedName>
    <definedName name="Proj_Ben">#REF!</definedName>
    <definedName name="Proj_Sal">#REF!</definedName>
    <definedName name="ProjDisc?">#REF!</definedName>
    <definedName name="ProValResults" localSheetId="6">#REF!</definedName>
    <definedName name="ProValResults" localSheetId="3">#REF!</definedName>
    <definedName name="ProValResults" localSheetId="2">#REF!</definedName>
    <definedName name="ProValResults" localSheetId="1">#REF!</definedName>
    <definedName name="ProValResults">#REF!</definedName>
    <definedName name="PV">#REF!</definedName>
    <definedName name="ReportDate67" localSheetId="14">#REF!</definedName>
    <definedName name="ReportDate67" localSheetId="17">#REF!</definedName>
    <definedName name="ReportDate67" localSheetId="12">#REF!</definedName>
    <definedName name="ReportDate67">#REF!</definedName>
    <definedName name="ReportDate671" localSheetId="14">#REF!</definedName>
    <definedName name="ReportDate671" localSheetId="17">#REF!</definedName>
    <definedName name="ReportDate671" localSheetId="12">#REF!</definedName>
    <definedName name="ReportDate671">#REF!</definedName>
    <definedName name="ReportDate68" localSheetId="14">#REF!</definedName>
    <definedName name="ReportDate68" localSheetId="17">#REF!</definedName>
    <definedName name="ReportDate68" localSheetId="12">#REF!</definedName>
    <definedName name="ReportDate68">#REF!</definedName>
    <definedName name="ReportDate681" localSheetId="14">#REF!</definedName>
    <definedName name="ReportDate681" localSheetId="17">#REF!</definedName>
    <definedName name="ReportDate681" localSheetId="12">#REF!</definedName>
    <definedName name="ReportDate681">#REF!</definedName>
    <definedName name="ReviewerGASB" localSheetId="14">#REF!</definedName>
    <definedName name="ReviewerGASB" localSheetId="17">#REF!</definedName>
    <definedName name="ReviewerGASB" localSheetId="12">#REF!</definedName>
    <definedName name="ReviewerGASB">#REF!</definedName>
    <definedName name="Rnd_0" localSheetId="14">#REF!</definedName>
    <definedName name="Rnd_0" localSheetId="17">#REF!</definedName>
    <definedName name="Rnd_0" localSheetId="12">#REF!</definedName>
    <definedName name="Rnd_0">#REF!</definedName>
    <definedName name="RORRate681" localSheetId="14">#REF!</definedName>
    <definedName name="RORRate681" localSheetId="17">#REF!</definedName>
    <definedName name="RORRate681" localSheetId="12">#REF!</definedName>
    <definedName name="RORRate681">#REF!</definedName>
    <definedName name="RORRate682" localSheetId="14">#REF!</definedName>
    <definedName name="RORRate682" localSheetId="17">#REF!</definedName>
    <definedName name="RORRate682" localSheetId="12">#REF!</definedName>
    <definedName name="RORRate682">#REF!</definedName>
    <definedName name="SalRate" localSheetId="14">#REF!</definedName>
    <definedName name="SalRate" localSheetId="17">#REF!</definedName>
    <definedName name="SalRate" localSheetId="12">#REF!</definedName>
    <definedName name="SalRate">#REF!</definedName>
    <definedName name="SalRate1" localSheetId="14">#REF!</definedName>
    <definedName name="SalRate1" localSheetId="17">#REF!</definedName>
    <definedName name="SalRate1" localSheetId="12">#REF!</definedName>
    <definedName name="SalRate1">#REF!</definedName>
    <definedName name="SegalOfficeGASB" localSheetId="14">#REF!</definedName>
    <definedName name="SegalOfficeGASB" localSheetId="17">#REF!</definedName>
    <definedName name="SegalOfficeGASB" localSheetId="12">#REF!</definedName>
    <definedName name="SegalOfficeGASB">#REF!</definedName>
    <definedName name="ST_Rate">#REF!</definedName>
    <definedName name="TableData" localSheetId="6">#REF!</definedName>
    <definedName name="TableData" localSheetId="3">#REF!</definedName>
    <definedName name="TableData" localSheetId="2">#REF!</definedName>
    <definedName name="TableData" localSheetId="1">#REF!</definedName>
    <definedName name="TableData">#REF!</definedName>
    <definedName name="TextRefCopy2">#REF!</definedName>
    <definedName name="TextRefCopy3">#REF!</definedName>
    <definedName name="TextRefCopy4">#REF!</definedName>
    <definedName name="TextRefCopyRangeCount" hidden="1">4</definedName>
    <definedName name="Type">#REF!</definedName>
    <definedName name="TypeAnnuity" localSheetId="6">#REF!</definedName>
    <definedName name="TypeAnnuity" localSheetId="3">#REF!</definedName>
    <definedName name="TypeAnnuity" localSheetId="2">#REF!</definedName>
    <definedName name="TypeAnnuity" localSheetId="1">#REF!</definedName>
    <definedName name="TypeAnnuity">#REF!</definedName>
    <definedName name="TypePension" localSheetId="6">#REF!</definedName>
    <definedName name="TypePension" localSheetId="3">#REF!</definedName>
    <definedName name="TypePension" localSheetId="2">#REF!</definedName>
    <definedName name="TypePension" localSheetId="1">#REF!</definedName>
    <definedName name="TypePension">#REF!</definedName>
    <definedName name="UnfundedData" localSheetId="6">#REF!</definedName>
    <definedName name="UnfundedData" localSheetId="3">#REF!</definedName>
    <definedName name="UnfundedData" localSheetId="2">#REF!</definedName>
    <definedName name="UnfundedData" localSheetId="1">#REF!</definedName>
    <definedName name="UnfundedData">#REF!</definedName>
    <definedName name="UnfundedLY" localSheetId="6">#REF!</definedName>
    <definedName name="UnfundedLY" localSheetId="3">#REF!</definedName>
    <definedName name="UnfundedLY" localSheetId="2">#REF!</definedName>
    <definedName name="UnfundedLY" localSheetId="1">#REF!</definedName>
    <definedName name="UnfundedLY">#REF!</definedName>
    <definedName name="UnfunedLYLEO" localSheetId="6">#REF!</definedName>
    <definedName name="UnfunedLYLEO" localSheetId="3">#REF!</definedName>
    <definedName name="UnfunedLYLEO" localSheetId="2">#REF!</definedName>
    <definedName name="UnfunedLYLEO" localSheetId="1">#REF!</definedName>
    <definedName name="UnfunedLYLEO">#REF!</definedName>
    <definedName name="Val_Int_Rate">#REF!</definedName>
    <definedName name="VALUATION_DATE">#REF!</definedName>
    <definedName name="VersionGASB" localSheetId="14">#REF!</definedName>
    <definedName name="VersionGASB" localSheetId="17">#REF!</definedName>
    <definedName name="VersionGASB" localSheetId="12">#REF!</definedName>
    <definedName name="VersionGAS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4" i="38" l="1"/>
  <c r="E205" i="38"/>
  <c r="E206" i="38"/>
  <c r="E207" i="38"/>
  <c r="E208" i="38"/>
  <c r="E209" i="38"/>
  <c r="E210" i="38"/>
  <c r="E211" i="38"/>
  <c r="E212" i="38"/>
  <c r="E213" i="38"/>
  <c r="E214" i="38"/>
  <c r="E215" i="38"/>
  <c r="E216" i="38"/>
  <c r="E217" i="38"/>
  <c r="E218" i="38"/>
  <c r="E219" i="38"/>
  <c r="E220" i="38"/>
  <c r="E221" i="38"/>
  <c r="E222" i="38"/>
  <c r="E223" i="38"/>
  <c r="E224" i="38"/>
  <c r="E225" i="38"/>
  <c r="E226" i="38"/>
  <c r="E227" i="38"/>
  <c r="E228" i="38"/>
  <c r="E229" i="38"/>
  <c r="E230" i="38"/>
  <c r="E231" i="38"/>
  <c r="E232" i="38"/>
  <c r="E233" i="38"/>
  <c r="E234" i="38"/>
  <c r="E235" i="38"/>
  <c r="E236" i="38"/>
  <c r="E237" i="38"/>
  <c r="E238" i="38"/>
  <c r="E239" i="38"/>
  <c r="E240" i="38"/>
  <c r="E241" i="38"/>
  <c r="E242" i="38"/>
  <c r="E243" i="38"/>
  <c r="E244" i="38"/>
  <c r="E245" i="38"/>
  <c r="E246" i="38"/>
  <c r="E247" i="38"/>
  <c r="E248" i="38"/>
  <c r="E249" i="38"/>
  <c r="E250" i="38"/>
  <c r="E251" i="38"/>
  <c r="E252" i="38"/>
  <c r="E253" i="38"/>
  <c r="E254" i="38"/>
  <c r="E255" i="38"/>
  <c r="E256" i="38"/>
  <c r="E257" i="38"/>
  <c r="E258" i="38"/>
  <c r="E259" i="38"/>
  <c r="E260" i="38"/>
  <c r="E261" i="38"/>
  <c r="E262" i="38"/>
  <c r="E263" i="38"/>
  <c r="E264" i="38"/>
  <c r="E265" i="38"/>
  <c r="E266" i="38"/>
  <c r="E267" i="38"/>
  <c r="E268" i="38"/>
  <c r="E269" i="38"/>
  <c r="E270" i="38"/>
  <c r="E271" i="38"/>
  <c r="E272" i="38"/>
  <c r="E273" i="38"/>
  <c r="E274" i="38"/>
  <c r="E275" i="38"/>
  <c r="E276" i="38"/>
  <c r="E277" i="38"/>
  <c r="E278" i="38"/>
  <c r="E279" i="38"/>
  <c r="E280" i="38"/>
  <c r="E281" i="38"/>
  <c r="E282" i="38"/>
  <c r="E283" i="38"/>
  <c r="E284" i="38"/>
  <c r="E285" i="38"/>
  <c r="E286" i="38"/>
  <c r="E287" i="38"/>
  <c r="E288" i="38"/>
  <c r="E289" i="38"/>
  <c r="E290" i="38"/>
  <c r="E291" i="38"/>
  <c r="E292" i="38"/>
  <c r="E293" i="38"/>
  <c r="E294" i="38"/>
  <c r="E295" i="38"/>
  <c r="E296" i="38"/>
  <c r="E297" i="38"/>
  <c r="E298" i="38"/>
  <c r="E299" i="38"/>
  <c r="E300" i="38"/>
  <c r="E203" i="38"/>
  <c r="E202" i="38"/>
  <c r="E4" i="38"/>
  <c r="E5" i="38"/>
  <c r="E6" i="38"/>
  <c r="E7" i="38"/>
  <c r="E8" i="38"/>
  <c r="E9" i="38"/>
  <c r="E10" i="38"/>
  <c r="E11" i="38"/>
  <c r="E12" i="38"/>
  <c r="E13" i="38"/>
  <c r="E14" i="38"/>
  <c r="E15" i="38"/>
  <c r="E16" i="38"/>
  <c r="E17" i="38"/>
  <c r="E18" i="38"/>
  <c r="E19" i="38"/>
  <c r="E20" i="38"/>
  <c r="E21" i="38"/>
  <c r="E22" i="38"/>
  <c r="E23" i="38"/>
  <c r="E24" i="38"/>
  <c r="E25" i="38"/>
  <c r="E26" i="38"/>
  <c r="E27" i="38"/>
  <c r="E28" i="38"/>
  <c r="E29" i="38"/>
  <c r="E30" i="38"/>
  <c r="E31" i="38"/>
  <c r="E32" i="38"/>
  <c r="E33" i="38"/>
  <c r="E34" i="38"/>
  <c r="E35" i="38"/>
  <c r="E36" i="38"/>
  <c r="E37" i="38"/>
  <c r="E38" i="38"/>
  <c r="E39" i="38"/>
  <c r="E40" i="38"/>
  <c r="E41" i="38"/>
  <c r="E42" i="38"/>
  <c r="E43" i="38"/>
  <c r="E44" i="38"/>
  <c r="E45" i="38"/>
  <c r="E46" i="38"/>
  <c r="E47" i="38"/>
  <c r="E48" i="38"/>
  <c r="E49" i="38"/>
  <c r="E50" i="38"/>
  <c r="E51" i="38"/>
  <c r="E52" i="38"/>
  <c r="E53" i="38"/>
  <c r="E54" i="38"/>
  <c r="E55" i="38"/>
  <c r="E56" i="38"/>
  <c r="E57" i="38"/>
  <c r="E58" i="38"/>
  <c r="E59" i="38"/>
  <c r="E60" i="38"/>
  <c r="E61" i="38"/>
  <c r="E62" i="38"/>
  <c r="E63" i="38"/>
  <c r="E64" i="38"/>
  <c r="E65" i="38"/>
  <c r="E66" i="38"/>
  <c r="E67" i="38"/>
  <c r="E68" i="38"/>
  <c r="E69" i="38"/>
  <c r="E70" i="38"/>
  <c r="E71" i="38"/>
  <c r="E72" i="38"/>
  <c r="E73" i="38"/>
  <c r="E74" i="38"/>
  <c r="E75" i="38"/>
  <c r="E76" i="38"/>
  <c r="E77" i="38"/>
  <c r="E78" i="38"/>
  <c r="E79" i="38"/>
  <c r="E80" i="38"/>
  <c r="E81" i="38"/>
  <c r="E82" i="38"/>
  <c r="E83" i="38"/>
  <c r="E84" i="38"/>
  <c r="E85" i="38"/>
  <c r="E86" i="38"/>
  <c r="E87" i="38"/>
  <c r="E88" i="38"/>
  <c r="E89" i="38"/>
  <c r="E90" i="38"/>
  <c r="E91" i="38"/>
  <c r="E92" i="38"/>
  <c r="E93" i="38"/>
  <c r="E94" i="38"/>
  <c r="E95" i="38"/>
  <c r="E96" i="38"/>
  <c r="E97" i="38"/>
  <c r="E98" i="38"/>
  <c r="E99" i="38"/>
  <c r="E100" i="38"/>
  <c r="E101" i="38"/>
  <c r="E102" i="38"/>
  <c r="E103" i="38"/>
  <c r="E104" i="38"/>
  <c r="E105" i="38"/>
  <c r="E106" i="38"/>
  <c r="E107" i="38"/>
  <c r="E108" i="38"/>
  <c r="E109" i="38"/>
  <c r="E110" i="38"/>
  <c r="E111" i="38"/>
  <c r="E112" i="38"/>
  <c r="E113" i="38"/>
  <c r="E114" i="38"/>
  <c r="E115" i="38"/>
  <c r="E116" i="38"/>
  <c r="E117" i="38"/>
  <c r="E118" i="38"/>
  <c r="E119" i="38"/>
  <c r="E120" i="38"/>
  <c r="E121" i="38"/>
  <c r="E122" i="38"/>
  <c r="E123" i="38"/>
  <c r="E124" i="38"/>
  <c r="E125" i="38"/>
  <c r="E126" i="38"/>
  <c r="E127" i="38"/>
  <c r="E128" i="38"/>
  <c r="E129" i="38"/>
  <c r="E130" i="38"/>
  <c r="E131" i="38"/>
  <c r="E132" i="38"/>
  <c r="E133" i="38"/>
  <c r="E134" i="38"/>
  <c r="E135" i="38"/>
  <c r="E136" i="38"/>
  <c r="E137" i="38"/>
  <c r="E138" i="38"/>
  <c r="E139" i="38"/>
  <c r="E140" i="38"/>
  <c r="E141" i="38"/>
  <c r="E142" i="38"/>
  <c r="E143" i="38"/>
  <c r="E144" i="38"/>
  <c r="E145" i="38"/>
  <c r="E146" i="38"/>
  <c r="E147" i="38"/>
  <c r="E148" i="38"/>
  <c r="E149" i="38"/>
  <c r="E150" i="38"/>
  <c r="E151" i="38"/>
  <c r="E152" i="38"/>
  <c r="E153" i="38"/>
  <c r="E154" i="38"/>
  <c r="E155" i="38"/>
  <c r="E156" i="38"/>
  <c r="E157" i="38"/>
  <c r="E158" i="38"/>
  <c r="E159" i="38"/>
  <c r="E160" i="38"/>
  <c r="E161" i="38"/>
  <c r="E162" i="38"/>
  <c r="E163" i="38"/>
  <c r="E164" i="38"/>
  <c r="E165" i="38"/>
  <c r="E166" i="38"/>
  <c r="E167" i="38"/>
  <c r="E168" i="38"/>
  <c r="E169" i="38"/>
  <c r="E170" i="38"/>
  <c r="E171" i="38"/>
  <c r="E172" i="38"/>
  <c r="E173" i="38"/>
  <c r="E174" i="38"/>
  <c r="E175" i="38"/>
  <c r="E176" i="38"/>
  <c r="E177" i="38"/>
  <c r="E178" i="38"/>
  <c r="E179" i="38"/>
  <c r="E180" i="38"/>
  <c r="E181" i="38"/>
  <c r="E182" i="38"/>
  <c r="E183" i="38"/>
  <c r="E184" i="38"/>
  <c r="E185" i="38"/>
  <c r="E186" i="38"/>
  <c r="E187" i="38"/>
  <c r="E188" i="38"/>
  <c r="E189" i="38"/>
  <c r="E190" i="38"/>
  <c r="E191" i="38"/>
  <c r="E192" i="38"/>
  <c r="E193" i="38"/>
  <c r="E194" i="38"/>
  <c r="E195" i="38"/>
  <c r="E196" i="38"/>
  <c r="E197" i="38"/>
  <c r="E198" i="38"/>
  <c r="E199" i="38"/>
  <c r="E200" i="38"/>
  <c r="E201" i="38"/>
  <c r="E3" i="38"/>
  <c r="F16" i="10" l="1"/>
  <c r="B63" i="10"/>
  <c r="B62" i="10"/>
  <c r="B61" i="10"/>
  <c r="B60" i="10"/>
  <c r="CB324" i="33"/>
  <c r="CC324" i="33"/>
  <c r="CD324" i="33"/>
  <c r="CE324" i="33"/>
  <c r="CF324" i="33"/>
  <c r="CG324" i="33"/>
  <c r="CH324" i="33"/>
  <c r="CI324" i="33"/>
  <c r="BT324" i="33"/>
  <c r="BU324" i="33"/>
  <c r="CA324" i="33"/>
  <c r="BZ324" i="33"/>
  <c r="BY324" i="33"/>
  <c r="BX324" i="33"/>
  <c r="BW324" i="33"/>
  <c r="BV324" i="33"/>
  <c r="BS324" i="33"/>
  <c r="BR324" i="33"/>
  <c r="BQ324" i="33"/>
  <c r="BP324" i="33"/>
  <c r="BO324" i="33"/>
  <c r="BN324" i="33"/>
  <c r="BM324" i="33"/>
  <c r="BL324" i="33"/>
  <c r="BH324" i="33"/>
  <c r="BI324" i="33"/>
  <c r="BK324" i="33"/>
  <c r="BJ324" i="33"/>
  <c r="BG324" i="33"/>
  <c r="BF324" i="33"/>
  <c r="BE324" i="33"/>
  <c r="BD324" i="33"/>
  <c r="AV324" i="33"/>
  <c r="AW324" i="33"/>
  <c r="BC324" i="33"/>
  <c r="BB324" i="33"/>
  <c r="BA324" i="33"/>
  <c r="AZ324" i="33"/>
  <c r="AY324" i="33"/>
  <c r="AX324" i="33"/>
  <c r="AU324" i="33"/>
  <c r="AT324" i="33"/>
  <c r="AS324" i="33"/>
  <c r="AR324" i="33"/>
  <c r="AQ324" i="33"/>
  <c r="AP324" i="33"/>
  <c r="AO324" i="33"/>
  <c r="AN324" i="33"/>
  <c r="AK324" i="33"/>
  <c r="AL324" i="33"/>
  <c r="AF324" i="33"/>
  <c r="AM324" i="33"/>
  <c r="AJ324" i="33"/>
  <c r="AI324" i="33"/>
  <c r="AH324" i="33"/>
  <c r="AG324" i="33"/>
  <c r="Y324" i="33"/>
  <c r="AB324" i="33"/>
  <c r="AC324" i="33"/>
  <c r="AE324" i="33"/>
  <c r="AD324" i="33"/>
  <c r="AA324" i="33"/>
  <c r="Z324" i="33"/>
  <c r="X324" i="33"/>
  <c r="T324" i="33"/>
  <c r="U324" i="33"/>
  <c r="S324" i="33"/>
  <c r="O324" i="33"/>
  <c r="P324" i="33"/>
  <c r="Q324" i="33"/>
  <c r="N324" i="33"/>
  <c r="M324" i="33"/>
  <c r="L324" i="33"/>
  <c r="G69" i="10" s="1"/>
  <c r="K324" i="33"/>
  <c r="J324" i="33"/>
  <c r="V16" i="10"/>
  <c r="U16" i="10"/>
  <c r="T16" i="10"/>
  <c r="R16" i="10"/>
  <c r="Q16" i="10"/>
  <c r="P16" i="10"/>
  <c r="O16" i="10"/>
  <c r="M16" i="10"/>
  <c r="L16" i="10"/>
  <c r="K16" i="10"/>
  <c r="J16" i="10"/>
  <c r="H16" i="10"/>
  <c r="V11" i="10"/>
  <c r="U11" i="10"/>
  <c r="T11" i="10"/>
  <c r="R11" i="10"/>
  <c r="Q11" i="10"/>
  <c r="P11" i="10"/>
  <c r="O11" i="10"/>
  <c r="M11" i="10"/>
  <c r="L11" i="10"/>
  <c r="K11" i="10"/>
  <c r="J11" i="10"/>
  <c r="H11" i="10"/>
  <c r="G11" i="10"/>
  <c r="H324" i="33" l="1"/>
  <c r="I324" i="33"/>
  <c r="D324" i="33"/>
  <c r="C324" i="33"/>
  <c r="E324" i="33"/>
  <c r="F324" i="33"/>
  <c r="G324" i="33"/>
  <c r="D1" i="38"/>
  <c r="F11" i="10" s="1"/>
  <c r="E302" i="38" l="1"/>
  <c r="G75" i="10"/>
  <c r="E75" i="10"/>
  <c r="E69" i="10"/>
  <c r="D300"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D55" i="34"/>
  <c r="D56" i="34"/>
  <c r="D57" i="34"/>
  <c r="D58" i="34"/>
  <c r="D59" i="34"/>
  <c r="D60" i="34"/>
  <c r="D61" i="34"/>
  <c r="D62" i="34"/>
  <c r="D63" i="34"/>
  <c r="D64" i="34"/>
  <c r="D65" i="34"/>
  <c r="D66" i="34"/>
  <c r="D67" i="34"/>
  <c r="D68" i="34"/>
  <c r="D69" i="34"/>
  <c r="D70" i="34"/>
  <c r="D71" i="34"/>
  <c r="D72" i="34"/>
  <c r="D73" i="34"/>
  <c r="D74" i="34"/>
  <c r="D75" i="34"/>
  <c r="D76" i="34"/>
  <c r="D77" i="34"/>
  <c r="D78" i="34"/>
  <c r="D79" i="34"/>
  <c r="D80" i="34"/>
  <c r="D81" i="34"/>
  <c r="D82" i="34"/>
  <c r="D83" i="34"/>
  <c r="D84" i="34"/>
  <c r="D85" i="34"/>
  <c r="D86" i="34"/>
  <c r="D87" i="34"/>
  <c r="D88" i="34"/>
  <c r="D89" i="34"/>
  <c r="D90" i="34"/>
  <c r="D91" i="34"/>
  <c r="D92" i="34"/>
  <c r="D93" i="34"/>
  <c r="D94" i="34"/>
  <c r="D95" i="34"/>
  <c r="D96" i="34"/>
  <c r="D97" i="34"/>
  <c r="D98" i="34"/>
  <c r="D99" i="34"/>
  <c r="D100" i="34"/>
  <c r="D101" i="34"/>
  <c r="D102" i="34"/>
  <c r="D103" i="34"/>
  <c r="D104" i="34"/>
  <c r="D105" i="34"/>
  <c r="D106" i="34"/>
  <c r="D107" i="34"/>
  <c r="D108" i="34"/>
  <c r="D109" i="34"/>
  <c r="D110" i="34"/>
  <c r="D111" i="34"/>
  <c r="D112" i="34"/>
  <c r="D113" i="34"/>
  <c r="D114" i="34"/>
  <c r="D115" i="34"/>
  <c r="D116" i="34"/>
  <c r="D117" i="34"/>
  <c r="D118" i="34"/>
  <c r="D119" i="34"/>
  <c r="D120" i="34"/>
  <c r="D121" i="34"/>
  <c r="D122" i="34"/>
  <c r="D123" i="34"/>
  <c r="D124" i="34"/>
  <c r="D125" i="34"/>
  <c r="D126" i="34"/>
  <c r="D127" i="34"/>
  <c r="D128" i="34"/>
  <c r="D129" i="34"/>
  <c r="D130" i="34"/>
  <c r="D131" i="34"/>
  <c r="D132" i="34"/>
  <c r="D133" i="34"/>
  <c r="D134" i="34"/>
  <c r="D135" i="34"/>
  <c r="D136" i="34"/>
  <c r="D137" i="34"/>
  <c r="D138" i="34"/>
  <c r="D139" i="34"/>
  <c r="D140" i="34"/>
  <c r="D141" i="34"/>
  <c r="D142" i="34"/>
  <c r="D143" i="34"/>
  <c r="D144" i="34"/>
  <c r="D145" i="34"/>
  <c r="D146" i="34"/>
  <c r="D147" i="34"/>
  <c r="D148" i="34"/>
  <c r="D149" i="34"/>
  <c r="D150" i="34"/>
  <c r="D151" i="34"/>
  <c r="D152" i="34"/>
  <c r="D153" i="34"/>
  <c r="D154" i="34"/>
  <c r="D155" i="34"/>
  <c r="D156" i="34"/>
  <c r="D157" i="34"/>
  <c r="D158" i="34"/>
  <c r="D159" i="34"/>
  <c r="D160" i="34"/>
  <c r="D161" i="34"/>
  <c r="D162" i="34"/>
  <c r="D163" i="34"/>
  <c r="D164" i="34"/>
  <c r="D165" i="34"/>
  <c r="D166" i="34"/>
  <c r="D167" i="34"/>
  <c r="D168" i="34"/>
  <c r="D169" i="34"/>
  <c r="D170" i="34"/>
  <c r="D171" i="34"/>
  <c r="D172" i="34"/>
  <c r="D173" i="34"/>
  <c r="D174" i="34"/>
  <c r="D175" i="34"/>
  <c r="D176" i="34"/>
  <c r="D177" i="34"/>
  <c r="D178" i="34"/>
  <c r="D179" i="34"/>
  <c r="D180" i="34"/>
  <c r="D181" i="34"/>
  <c r="D182" i="34"/>
  <c r="D183" i="34"/>
  <c r="D184" i="34"/>
  <c r="D185" i="34"/>
  <c r="D186" i="34"/>
  <c r="D187" i="34"/>
  <c r="D188" i="34"/>
  <c r="D189" i="34"/>
  <c r="D190" i="34"/>
  <c r="D191" i="34"/>
  <c r="D192" i="34"/>
  <c r="D193" i="34"/>
  <c r="D194" i="34"/>
  <c r="D195" i="34"/>
  <c r="D196" i="34"/>
  <c r="D197" i="34"/>
  <c r="D198" i="34"/>
  <c r="D199" i="34"/>
  <c r="D200" i="34"/>
  <c r="D201" i="34"/>
  <c r="D202" i="34"/>
  <c r="D203" i="34"/>
  <c r="D204" i="34"/>
  <c r="D205" i="34"/>
  <c r="D206" i="34"/>
  <c r="D207" i="34"/>
  <c r="D208" i="34"/>
  <c r="D209" i="34"/>
  <c r="D210" i="34"/>
  <c r="D211" i="34"/>
  <c r="D212" i="34"/>
  <c r="D213" i="34"/>
  <c r="D214" i="34"/>
  <c r="D215" i="34"/>
  <c r="D216" i="34"/>
  <c r="D217" i="34"/>
  <c r="D218" i="34"/>
  <c r="D219" i="34"/>
  <c r="D220" i="34"/>
  <c r="D221" i="34"/>
  <c r="D222" i="34"/>
  <c r="D223" i="34"/>
  <c r="D224" i="34"/>
  <c r="D225" i="34"/>
  <c r="D226" i="34"/>
  <c r="D227" i="34"/>
  <c r="D228" i="34"/>
  <c r="D229" i="34"/>
  <c r="D230" i="34"/>
  <c r="D231" i="34"/>
  <c r="D232" i="34"/>
  <c r="D233" i="34"/>
  <c r="D234" i="34"/>
  <c r="D235" i="34"/>
  <c r="D236" i="34"/>
  <c r="D237" i="34"/>
  <c r="D238" i="34"/>
  <c r="D239" i="34"/>
  <c r="D240" i="34"/>
  <c r="D241" i="34"/>
  <c r="D242" i="34"/>
  <c r="D243" i="34"/>
  <c r="D244" i="34"/>
  <c r="D245" i="34"/>
  <c r="D246" i="34"/>
  <c r="D247" i="34"/>
  <c r="D248" i="34"/>
  <c r="D249" i="34"/>
  <c r="D250" i="34"/>
  <c r="D251" i="34"/>
  <c r="D252" i="34"/>
  <c r="D253" i="34"/>
  <c r="D254" i="34"/>
  <c r="D255" i="34"/>
  <c r="D256" i="34"/>
  <c r="D257" i="34"/>
  <c r="D258" i="34"/>
  <c r="D259" i="34"/>
  <c r="D260" i="34"/>
  <c r="D261" i="34"/>
  <c r="D262" i="34"/>
  <c r="D263" i="34"/>
  <c r="D264" i="34"/>
  <c r="D265" i="34"/>
  <c r="D266" i="34"/>
  <c r="D267" i="34"/>
  <c r="D268" i="34"/>
  <c r="D269" i="34"/>
  <c r="D270" i="34"/>
  <c r="D271" i="34"/>
  <c r="D272" i="34"/>
  <c r="D273" i="34"/>
  <c r="D274" i="34"/>
  <c r="D275" i="34"/>
  <c r="D276" i="34"/>
  <c r="D277" i="34"/>
  <c r="D278" i="34"/>
  <c r="D279" i="34"/>
  <c r="D280" i="34"/>
  <c r="D281" i="34"/>
  <c r="D282" i="34"/>
  <c r="D283" i="34"/>
  <c r="D284" i="34"/>
  <c r="D285" i="34"/>
  <c r="D286" i="34"/>
  <c r="D287" i="34"/>
  <c r="D288" i="34"/>
  <c r="D289" i="34"/>
  <c r="D290" i="34"/>
  <c r="D291" i="34"/>
  <c r="D292" i="34"/>
  <c r="D293" i="34"/>
  <c r="D294" i="34"/>
  <c r="D295" i="34"/>
  <c r="D296" i="34"/>
  <c r="D297" i="34"/>
  <c r="D298" i="34"/>
  <c r="D4" i="34"/>
  <c r="D3" i="34"/>
  <c r="C17" i="6" l="1"/>
  <c r="D10" i="35"/>
  <c r="D11" i="35"/>
  <c r="D12" i="35"/>
  <c r="D13" i="35"/>
  <c r="D14" i="35"/>
  <c r="D15" i="35"/>
  <c r="D16" i="35"/>
  <c r="D17" i="35"/>
  <c r="D18" i="35"/>
  <c r="D19" i="35"/>
  <c r="D20" i="35"/>
  <c r="D21" i="35"/>
  <c r="D22" i="35"/>
  <c r="D23" i="35"/>
  <c r="D24" i="35"/>
  <c r="D25" i="35"/>
  <c r="D26" i="35"/>
  <c r="D27" i="35"/>
  <c r="D28" i="35"/>
  <c r="D29" i="35"/>
  <c r="D30" i="35"/>
  <c r="D31" i="35"/>
  <c r="D32" i="35"/>
  <c r="D33" i="35"/>
  <c r="D34" i="35"/>
  <c r="D35" i="35"/>
  <c r="D36" i="35"/>
  <c r="D37" i="35"/>
  <c r="D38" i="35"/>
  <c r="D39" i="35"/>
  <c r="D40" i="35"/>
  <c r="E40" i="35"/>
  <c r="D41" i="35"/>
  <c r="D42" i="35"/>
  <c r="D43" i="35"/>
  <c r="D45" i="35"/>
  <c r="D46" i="35"/>
  <c r="D47" i="35"/>
  <c r="D48" i="35"/>
  <c r="D49" i="35"/>
  <c r="D50" i="35"/>
  <c r="D51" i="35"/>
  <c r="D52" i="35"/>
  <c r="D53" i="35"/>
  <c r="D54" i="35"/>
  <c r="D55" i="35"/>
  <c r="D56" i="35"/>
  <c r="D57" i="35"/>
  <c r="D58" i="35"/>
  <c r="D59" i="35"/>
  <c r="D60" i="35"/>
  <c r="D61" i="35"/>
  <c r="D62" i="35"/>
  <c r="D63" i="35"/>
  <c r="D64" i="35"/>
  <c r="D65" i="35"/>
  <c r="D66" i="35"/>
  <c r="D67" i="35"/>
  <c r="D68" i="35"/>
  <c r="D69" i="35"/>
  <c r="D70" i="35"/>
  <c r="D71" i="35"/>
  <c r="D72" i="35"/>
  <c r="D73" i="35"/>
  <c r="D74" i="35"/>
  <c r="D75" i="35"/>
  <c r="D76" i="35"/>
  <c r="D77" i="35"/>
  <c r="D78" i="35"/>
  <c r="D79" i="35"/>
  <c r="D80" i="35"/>
  <c r="D81" i="35"/>
  <c r="D82" i="35"/>
  <c r="D83" i="35"/>
  <c r="D84" i="35"/>
  <c r="D85" i="35"/>
  <c r="D86" i="35"/>
  <c r="D87" i="35"/>
  <c r="D88" i="35"/>
  <c r="D89" i="35"/>
  <c r="D90" i="35"/>
  <c r="D91" i="35"/>
  <c r="D92" i="35"/>
  <c r="D93" i="35"/>
  <c r="D94" i="35"/>
  <c r="D95" i="35"/>
  <c r="D96" i="35"/>
  <c r="D97" i="35"/>
  <c r="D98" i="35"/>
  <c r="D99" i="35"/>
  <c r="D100" i="35"/>
  <c r="D101" i="35"/>
  <c r="D102" i="35"/>
  <c r="D103" i="35"/>
  <c r="D104" i="35"/>
  <c r="D105" i="35"/>
  <c r="D106" i="35"/>
  <c r="D107" i="35"/>
  <c r="D108" i="35"/>
  <c r="D109" i="35"/>
  <c r="D110" i="35"/>
  <c r="D111" i="35"/>
  <c r="D112" i="35"/>
  <c r="D113" i="35"/>
  <c r="D114" i="35"/>
  <c r="D115" i="35"/>
  <c r="D116" i="35"/>
  <c r="D117" i="35"/>
  <c r="D118" i="35"/>
  <c r="D119" i="35"/>
  <c r="D120" i="35"/>
  <c r="D121" i="35"/>
  <c r="D122" i="35"/>
  <c r="D123" i="35"/>
  <c r="D124" i="35"/>
  <c r="D125" i="35"/>
  <c r="D126" i="35"/>
  <c r="D127" i="35"/>
  <c r="D128" i="35"/>
  <c r="D129" i="35"/>
  <c r="D130" i="35"/>
  <c r="D131" i="35"/>
  <c r="D132" i="35"/>
  <c r="D133" i="35"/>
  <c r="D134" i="35"/>
  <c r="D135" i="35"/>
  <c r="D136" i="35"/>
  <c r="D137" i="35"/>
  <c r="D138" i="35"/>
  <c r="D139" i="35"/>
  <c r="D140" i="35"/>
  <c r="D141" i="35"/>
  <c r="D142" i="35"/>
  <c r="D143" i="35"/>
  <c r="D144" i="35"/>
  <c r="D145" i="35"/>
  <c r="D146" i="35"/>
  <c r="D147" i="35"/>
  <c r="D148" i="35"/>
  <c r="D149" i="35"/>
  <c r="D150" i="35"/>
  <c r="D151" i="35"/>
  <c r="D152" i="35"/>
  <c r="D153" i="35"/>
  <c r="D154" i="35"/>
  <c r="D155" i="35"/>
  <c r="D156" i="35"/>
  <c r="D157" i="35"/>
  <c r="D158" i="35"/>
  <c r="D159" i="35"/>
  <c r="D160" i="35"/>
  <c r="D161" i="35"/>
  <c r="D162" i="35"/>
  <c r="D163" i="35"/>
  <c r="D164" i="35"/>
  <c r="D165" i="35"/>
  <c r="D166" i="35"/>
  <c r="D167" i="35"/>
  <c r="D168" i="35"/>
  <c r="D169" i="35"/>
  <c r="D170" i="35"/>
  <c r="D171" i="35"/>
  <c r="D172" i="35"/>
  <c r="D173" i="35"/>
  <c r="D174" i="35"/>
  <c r="D175" i="35"/>
  <c r="D176" i="35"/>
  <c r="D177" i="35"/>
  <c r="D178" i="35"/>
  <c r="D179" i="35"/>
  <c r="D180" i="35"/>
  <c r="D181" i="35"/>
  <c r="D182" i="35"/>
  <c r="D183" i="35"/>
  <c r="D184" i="35"/>
  <c r="D185" i="35"/>
  <c r="D186" i="35"/>
  <c r="D187" i="35"/>
  <c r="D188" i="35"/>
  <c r="D189" i="35"/>
  <c r="D190" i="35"/>
  <c r="D191" i="35"/>
  <c r="D192" i="35"/>
  <c r="D193" i="35"/>
  <c r="D194" i="35"/>
  <c r="D195" i="35"/>
  <c r="D196" i="35"/>
  <c r="D197" i="35"/>
  <c r="D198" i="35"/>
  <c r="D199" i="35"/>
  <c r="D200" i="35"/>
  <c r="D201" i="35"/>
  <c r="D202" i="35"/>
  <c r="D203" i="35"/>
  <c r="D204" i="35"/>
  <c r="D205" i="35"/>
  <c r="D206" i="35"/>
  <c r="D207" i="35"/>
  <c r="D208" i="35"/>
  <c r="D209" i="35"/>
  <c r="D210" i="35"/>
  <c r="D211" i="35"/>
  <c r="D212" i="35"/>
  <c r="D213" i="35"/>
  <c r="D214" i="35"/>
  <c r="D215" i="35"/>
  <c r="D216" i="35"/>
  <c r="D217" i="35"/>
  <c r="D218" i="35"/>
  <c r="D219" i="35"/>
  <c r="D220" i="35"/>
  <c r="D221" i="35"/>
  <c r="D222" i="35"/>
  <c r="D223" i="35"/>
  <c r="D224" i="35"/>
  <c r="D225" i="35"/>
  <c r="D226" i="35"/>
  <c r="D227" i="35"/>
  <c r="D228" i="35"/>
  <c r="D229" i="35"/>
  <c r="D230" i="35"/>
  <c r="D231" i="35"/>
  <c r="D232" i="35"/>
  <c r="D233" i="35"/>
  <c r="D234" i="35"/>
  <c r="D235" i="35"/>
  <c r="D236" i="35"/>
  <c r="D237" i="35"/>
  <c r="D238" i="35"/>
  <c r="D239" i="35"/>
  <c r="D240" i="35"/>
  <c r="D241" i="35"/>
  <c r="D242" i="35"/>
  <c r="D243" i="35"/>
  <c r="D244" i="35"/>
  <c r="D245" i="35"/>
  <c r="D246" i="35"/>
  <c r="D247" i="35"/>
  <c r="D248" i="35"/>
  <c r="D249" i="35"/>
  <c r="D250" i="35"/>
  <c r="D251" i="35"/>
  <c r="D252" i="35"/>
  <c r="D253" i="35"/>
  <c r="D254" i="35"/>
  <c r="D255" i="35"/>
  <c r="D256" i="35"/>
  <c r="D257" i="35"/>
  <c r="D258" i="35"/>
  <c r="D259" i="35"/>
  <c r="D260" i="35"/>
  <c r="D261" i="35"/>
  <c r="D262" i="35"/>
  <c r="D263" i="35"/>
  <c r="D264" i="35"/>
  <c r="D265" i="35"/>
  <c r="D266" i="35"/>
  <c r="D267" i="35"/>
  <c r="D268" i="35"/>
  <c r="D269" i="35"/>
  <c r="D270" i="35"/>
  <c r="D271" i="35"/>
  <c r="D272" i="35"/>
  <c r="D273" i="35"/>
  <c r="D274" i="35"/>
  <c r="D275" i="35"/>
  <c r="D276" i="35"/>
  <c r="D277" i="35"/>
  <c r="D278" i="35"/>
  <c r="D279" i="35"/>
  <c r="D280" i="35"/>
  <c r="D281" i="35"/>
  <c r="D282" i="35"/>
  <c r="D283" i="35"/>
  <c r="D284" i="35"/>
  <c r="D285" i="35"/>
  <c r="D286" i="35"/>
  <c r="D287" i="35"/>
  <c r="D288" i="35"/>
  <c r="D289" i="35"/>
  <c r="D290" i="35"/>
  <c r="D291" i="35"/>
  <c r="D292" i="35"/>
  <c r="D293" i="35"/>
  <c r="D294" i="35"/>
  <c r="D295" i="35"/>
  <c r="D296" i="35"/>
  <c r="D297" i="35"/>
  <c r="D298" i="35"/>
  <c r="D299" i="35"/>
  <c r="D300" i="35"/>
  <c r="D301" i="35"/>
  <c r="D302" i="35"/>
  <c r="D303" i="35"/>
  <c r="D304" i="35"/>
  <c r="D305" i="35"/>
  <c r="D306" i="35"/>
  <c r="D307" i="35"/>
  <c r="D308" i="35"/>
  <c r="D309" i="35"/>
  <c r="D310" i="35"/>
  <c r="D311" i="35"/>
  <c r="D312" i="35"/>
  <c r="D313" i="35"/>
  <c r="D314" i="35"/>
  <c r="D315" i="35"/>
  <c r="D316" i="35"/>
  <c r="D317" i="35"/>
  <c r="D318" i="35"/>
  <c r="D319" i="35"/>
  <c r="V321" i="35"/>
  <c r="U321" i="35"/>
  <c r="T321" i="35"/>
  <c r="R321" i="35"/>
  <c r="Q321" i="35"/>
  <c r="O321" i="35"/>
  <c r="N321" i="35"/>
  <c r="L321" i="35"/>
  <c r="K321" i="35"/>
  <c r="J321" i="35"/>
  <c r="I321" i="35"/>
  <c r="H321" i="35"/>
  <c r="F321" i="35"/>
  <c r="C321" i="35"/>
  <c r="C1" i="34"/>
  <c r="D321" i="35" l="1"/>
  <c r="C1" i="32"/>
  <c r="C313" i="32"/>
  <c r="D314" i="32" l="1"/>
  <c r="E307" i="35" l="1"/>
  <c r="T321" i="30" l="1"/>
  <c r="V321" i="30"/>
  <c r="U321" i="30"/>
  <c r="CI322" i="31"/>
  <c r="CH322" i="31"/>
  <c r="CG322" i="31"/>
  <c r="CF322" i="31"/>
  <c r="CE322" i="31"/>
  <c r="CD322" i="31"/>
  <c r="CC322" i="31"/>
  <c r="CB322" i="31"/>
  <c r="CA322" i="31"/>
  <c r="BZ322" i="31"/>
  <c r="BY322" i="31"/>
  <c r="BX322" i="31"/>
  <c r="BW322" i="31"/>
  <c r="BV322" i="31"/>
  <c r="BU322" i="31"/>
  <c r="BT322" i="31"/>
  <c r="BS322" i="31"/>
  <c r="BR322" i="31"/>
  <c r="BQ322" i="31"/>
  <c r="BP322" i="31"/>
  <c r="BO322" i="31"/>
  <c r="BN322" i="31"/>
  <c r="BM322" i="31"/>
  <c r="BL322" i="31"/>
  <c r="BK322" i="31"/>
  <c r="BJ322" i="31"/>
  <c r="BI322" i="31"/>
  <c r="BH322" i="31"/>
  <c r="BG322" i="31"/>
  <c r="BF322" i="31"/>
  <c r="BE322" i="31"/>
  <c r="BD322" i="31"/>
  <c r="BC322" i="31"/>
  <c r="BB322" i="31"/>
  <c r="BA322" i="31"/>
  <c r="AZ322" i="31"/>
  <c r="AY322" i="31"/>
  <c r="AX322" i="31"/>
  <c r="AW322" i="31"/>
  <c r="AV322" i="31"/>
  <c r="AU322" i="31"/>
  <c r="AT322" i="31"/>
  <c r="AS322" i="31"/>
  <c r="AR322" i="31"/>
  <c r="AQ322" i="31"/>
  <c r="AP322" i="31"/>
  <c r="AO322" i="31"/>
  <c r="AN322" i="31"/>
  <c r="AM322" i="31"/>
  <c r="AL322" i="31"/>
  <c r="AK322" i="31"/>
  <c r="AJ322" i="31"/>
  <c r="AI322" i="31"/>
  <c r="AH322" i="31"/>
  <c r="AG322" i="31"/>
  <c r="AF322" i="31"/>
  <c r="AE322" i="31"/>
  <c r="AD322" i="31"/>
  <c r="AC322" i="31"/>
  <c r="AB322" i="31"/>
  <c r="AA322" i="31"/>
  <c r="Z322" i="31"/>
  <c r="Y322" i="31"/>
  <c r="X322" i="31"/>
  <c r="U322" i="31"/>
  <c r="T322" i="31"/>
  <c r="S322" i="31"/>
  <c r="Q322" i="31"/>
  <c r="P322" i="31"/>
  <c r="O322" i="31"/>
  <c r="N322" i="31"/>
  <c r="M322" i="31"/>
  <c r="L322" i="31"/>
  <c r="K322" i="31"/>
  <c r="J322" i="31"/>
  <c r="I322" i="31"/>
  <c r="H322" i="31"/>
  <c r="G322" i="31"/>
  <c r="F322" i="31"/>
  <c r="E322" i="31"/>
  <c r="D322" i="31"/>
  <c r="C322" i="31"/>
  <c r="E319" i="35" l="1"/>
  <c r="E318" i="35"/>
  <c r="E317" i="35"/>
  <c r="E316" i="35"/>
  <c r="E315" i="35"/>
  <c r="E314" i="35"/>
  <c r="E313" i="35"/>
  <c r="E312" i="35"/>
  <c r="E311" i="35"/>
  <c r="E310" i="35"/>
  <c r="E309" i="35"/>
  <c r="E308" i="35"/>
  <c r="E306" i="35"/>
  <c r="E305" i="35"/>
  <c r="E304" i="35"/>
  <c r="E303" i="35"/>
  <c r="E302" i="35"/>
  <c r="E301" i="35"/>
  <c r="E300" i="35"/>
  <c r="E299" i="35"/>
  <c r="E298" i="35"/>
  <c r="E297" i="35"/>
  <c r="E296" i="35"/>
  <c r="E295" i="35"/>
  <c r="E294" i="35"/>
  <c r="E293" i="35"/>
  <c r="E292" i="35"/>
  <c r="E291" i="35"/>
  <c r="E290" i="35"/>
  <c r="E289" i="35"/>
  <c r="E288" i="35"/>
  <c r="E287" i="35"/>
  <c r="E286" i="35"/>
  <c r="E285" i="35"/>
  <c r="E284" i="35"/>
  <c r="E283" i="35"/>
  <c r="E282" i="35"/>
  <c r="E281" i="35"/>
  <c r="E280" i="35"/>
  <c r="E279" i="35"/>
  <c r="E278" i="35"/>
  <c r="E277" i="35"/>
  <c r="E276" i="35"/>
  <c r="E275" i="35"/>
  <c r="E274" i="35"/>
  <c r="E273" i="35"/>
  <c r="E272" i="35"/>
  <c r="E271" i="35"/>
  <c r="E270" i="35"/>
  <c r="E269" i="35"/>
  <c r="E268" i="35"/>
  <c r="E267" i="35"/>
  <c r="E266" i="35"/>
  <c r="E265" i="35"/>
  <c r="E264" i="35"/>
  <c r="E263" i="35"/>
  <c r="E262" i="35"/>
  <c r="E261" i="35"/>
  <c r="E260" i="35"/>
  <c r="E259" i="35"/>
  <c r="E258" i="35"/>
  <c r="E257" i="35"/>
  <c r="E256" i="35"/>
  <c r="E255" i="35"/>
  <c r="E254" i="35"/>
  <c r="E253" i="35"/>
  <c r="E252" i="35"/>
  <c r="E251" i="35"/>
  <c r="E250" i="35"/>
  <c r="E249" i="35"/>
  <c r="E248" i="35"/>
  <c r="E247" i="35"/>
  <c r="E246" i="35"/>
  <c r="E245" i="35"/>
  <c r="E244" i="35"/>
  <c r="E243" i="35"/>
  <c r="E242" i="35"/>
  <c r="E241" i="35"/>
  <c r="E240" i="35"/>
  <c r="E239" i="35"/>
  <c r="E238" i="35"/>
  <c r="E237" i="35"/>
  <c r="E236" i="35"/>
  <c r="E235" i="35"/>
  <c r="E234" i="35"/>
  <c r="E233" i="35"/>
  <c r="E232" i="35"/>
  <c r="E231" i="35"/>
  <c r="E230" i="35"/>
  <c r="E229" i="35"/>
  <c r="E228" i="35"/>
  <c r="E227" i="35"/>
  <c r="E226" i="35"/>
  <c r="E225" i="35"/>
  <c r="E224" i="35"/>
  <c r="E223" i="35"/>
  <c r="E222" i="35"/>
  <c r="E221" i="35"/>
  <c r="E220" i="35"/>
  <c r="E219" i="35"/>
  <c r="E218" i="35"/>
  <c r="E217" i="35"/>
  <c r="E216" i="35"/>
  <c r="E215" i="35"/>
  <c r="E214" i="35"/>
  <c r="E213" i="35"/>
  <c r="E212" i="35"/>
  <c r="E211" i="35"/>
  <c r="E210" i="35"/>
  <c r="E209" i="35"/>
  <c r="E208" i="35"/>
  <c r="E207" i="35"/>
  <c r="E206" i="35"/>
  <c r="E205" i="35"/>
  <c r="E204" i="35"/>
  <c r="E203" i="35"/>
  <c r="E202" i="35"/>
  <c r="E201" i="35"/>
  <c r="E200" i="35"/>
  <c r="E199" i="35"/>
  <c r="E198" i="35"/>
  <c r="E197" i="35"/>
  <c r="E196" i="35"/>
  <c r="E195" i="35"/>
  <c r="E194" i="35"/>
  <c r="E193" i="35"/>
  <c r="E192" i="35"/>
  <c r="E191" i="35"/>
  <c r="E190" i="35"/>
  <c r="E189" i="35"/>
  <c r="E188" i="35"/>
  <c r="E187" i="35"/>
  <c r="E186" i="35"/>
  <c r="E185" i="35"/>
  <c r="E184" i="35"/>
  <c r="E183" i="35"/>
  <c r="E182" i="35"/>
  <c r="E181" i="35"/>
  <c r="E180" i="35"/>
  <c r="E179" i="35"/>
  <c r="E178" i="35"/>
  <c r="E177" i="35"/>
  <c r="E176" i="35"/>
  <c r="E175" i="35"/>
  <c r="E174" i="35"/>
  <c r="E173" i="35"/>
  <c r="E172" i="35"/>
  <c r="E171" i="35"/>
  <c r="E170" i="35"/>
  <c r="E169" i="35"/>
  <c r="E168" i="35"/>
  <c r="E167" i="35"/>
  <c r="E166" i="35"/>
  <c r="E165" i="35"/>
  <c r="E164" i="35"/>
  <c r="E163" i="35"/>
  <c r="E162" i="35"/>
  <c r="E161" i="35"/>
  <c r="E160" i="35"/>
  <c r="E159" i="35"/>
  <c r="E158" i="35"/>
  <c r="E157" i="35"/>
  <c r="E156" i="35"/>
  <c r="E155" i="35"/>
  <c r="E154" i="35"/>
  <c r="E153" i="35"/>
  <c r="E152" i="35"/>
  <c r="E151" i="35"/>
  <c r="E150" i="35"/>
  <c r="E149" i="35"/>
  <c r="E148" i="35"/>
  <c r="E147" i="35"/>
  <c r="E146" i="35"/>
  <c r="E145" i="35"/>
  <c r="E144" i="35"/>
  <c r="E143" i="35"/>
  <c r="E142" i="35"/>
  <c r="E141" i="35"/>
  <c r="E140" i="35"/>
  <c r="E139" i="35"/>
  <c r="E138" i="35"/>
  <c r="E137" i="35"/>
  <c r="E136" i="35"/>
  <c r="E135" i="35"/>
  <c r="E134" i="35"/>
  <c r="E133" i="35"/>
  <c r="E132" i="35"/>
  <c r="E131" i="35"/>
  <c r="E130" i="35"/>
  <c r="E129" i="35"/>
  <c r="E128" i="35"/>
  <c r="E127" i="35"/>
  <c r="E126" i="35"/>
  <c r="E125" i="35"/>
  <c r="E124" i="35"/>
  <c r="E123" i="35"/>
  <c r="E122" i="35"/>
  <c r="E121" i="35"/>
  <c r="E120" i="35"/>
  <c r="E119" i="35"/>
  <c r="E118" i="35"/>
  <c r="E117" i="35"/>
  <c r="E116" i="35"/>
  <c r="E115" i="35"/>
  <c r="E114" i="35"/>
  <c r="E113" i="35"/>
  <c r="E112" i="35"/>
  <c r="E111" i="35"/>
  <c r="E110" i="35"/>
  <c r="E109" i="35"/>
  <c r="E108" i="35"/>
  <c r="E107" i="35"/>
  <c r="E106" i="35"/>
  <c r="E105" i="35"/>
  <c r="E104" i="35"/>
  <c r="E103" i="35"/>
  <c r="E102" i="35"/>
  <c r="E101" i="35"/>
  <c r="E100" i="35"/>
  <c r="E99" i="35"/>
  <c r="E98" i="35"/>
  <c r="E97" i="35"/>
  <c r="E96" i="35"/>
  <c r="E95" i="35"/>
  <c r="E94" i="35"/>
  <c r="E93" i="35"/>
  <c r="E92" i="35"/>
  <c r="E91" i="35"/>
  <c r="E90" i="35"/>
  <c r="E89" i="35"/>
  <c r="E88" i="35"/>
  <c r="E87" i="35"/>
  <c r="E86" i="35"/>
  <c r="E85" i="35"/>
  <c r="E84" i="35"/>
  <c r="E83" i="35"/>
  <c r="E82" i="35"/>
  <c r="E81" i="35"/>
  <c r="E80" i="35"/>
  <c r="E79" i="35"/>
  <c r="E78" i="35"/>
  <c r="E77" i="35"/>
  <c r="E76" i="35"/>
  <c r="E75" i="35"/>
  <c r="E74" i="35"/>
  <c r="E73" i="35"/>
  <c r="E72" i="35"/>
  <c r="E71" i="35"/>
  <c r="E70" i="35"/>
  <c r="E69" i="35"/>
  <c r="E68" i="35"/>
  <c r="E67" i="35"/>
  <c r="E66" i="35"/>
  <c r="E65" i="35"/>
  <c r="E64" i="35"/>
  <c r="E63" i="35"/>
  <c r="E62" i="35"/>
  <c r="E61" i="35"/>
  <c r="E60" i="35"/>
  <c r="E59" i="35"/>
  <c r="E58" i="35"/>
  <c r="E57" i="35"/>
  <c r="E56" i="35"/>
  <c r="E55" i="35"/>
  <c r="E54" i="35"/>
  <c r="E53" i="35"/>
  <c r="E52" i="35"/>
  <c r="E51" i="35"/>
  <c r="E50" i="35"/>
  <c r="E49" i="35"/>
  <c r="E48" i="35"/>
  <c r="E47" i="35"/>
  <c r="E46" i="35"/>
  <c r="E45" i="35"/>
  <c r="E43" i="35"/>
  <c r="E42" i="35"/>
  <c r="E41" i="35"/>
  <c r="E39" i="35"/>
  <c r="E38" i="35"/>
  <c r="E37" i="35"/>
  <c r="E36" i="35"/>
  <c r="E35" i="35"/>
  <c r="E34" i="35"/>
  <c r="E33" i="35"/>
  <c r="E32" i="35"/>
  <c r="E31" i="35"/>
  <c r="E30" i="35"/>
  <c r="E29" i="35"/>
  <c r="E28" i="35"/>
  <c r="E27" i="35"/>
  <c r="E26" i="35"/>
  <c r="E25" i="35"/>
  <c r="E24" i="35"/>
  <c r="E23" i="35"/>
  <c r="E22" i="35"/>
  <c r="E21" i="35"/>
  <c r="E20" i="35"/>
  <c r="E19" i="35"/>
  <c r="E18" i="35"/>
  <c r="E17" i="35"/>
  <c r="E16" i="35"/>
  <c r="E15" i="35"/>
  <c r="E14" i="35"/>
  <c r="E13" i="35"/>
  <c r="E12" i="35"/>
  <c r="E11" i="35"/>
  <c r="E10" i="35"/>
  <c r="E321" i="35" l="1"/>
  <c r="G16" i="10" s="1"/>
  <c r="O321" i="30"/>
  <c r="F321" i="30"/>
  <c r="E321" i="30"/>
  <c r="J321" i="30"/>
  <c r="Q321" i="30"/>
  <c r="R321" i="30"/>
  <c r="P321" i="30"/>
  <c r="N321" i="30"/>
  <c r="L321" i="30"/>
  <c r="K321" i="30"/>
  <c r="I321" i="30"/>
  <c r="H321" i="30"/>
  <c r="F69" i="10" l="1"/>
  <c r="T320" i="27"/>
  <c r="U320" i="27" l="1"/>
  <c r="V320" i="27"/>
  <c r="C312" i="23" l="1"/>
  <c r="D312" i="23"/>
  <c r="D4" i="23"/>
  <c r="C4" i="23"/>
  <c r="D311" i="23"/>
  <c r="C311" i="23"/>
  <c r="D310" i="23"/>
  <c r="C310" i="23"/>
  <c r="D309" i="23"/>
  <c r="C309" i="23"/>
  <c r="D308" i="23"/>
  <c r="C308" i="23"/>
  <c r="D307" i="23"/>
  <c r="C307" i="23"/>
  <c r="D306" i="23"/>
  <c r="C306" i="23"/>
  <c r="D305" i="23"/>
  <c r="C305" i="23"/>
  <c r="D304" i="23"/>
  <c r="C304" i="23"/>
  <c r="D303" i="23"/>
  <c r="C303" i="23"/>
  <c r="D302" i="23"/>
  <c r="C302" i="23"/>
  <c r="D301" i="23"/>
  <c r="C301" i="23"/>
  <c r="D300" i="23"/>
  <c r="C300" i="23"/>
  <c r="D299" i="23"/>
  <c r="C299" i="23"/>
  <c r="D298" i="23"/>
  <c r="C298" i="23"/>
  <c r="D297" i="23"/>
  <c r="C297" i="23"/>
  <c r="D296" i="23"/>
  <c r="C296" i="23"/>
  <c r="D295" i="23"/>
  <c r="C295" i="23"/>
  <c r="D294" i="23"/>
  <c r="C294" i="23"/>
  <c r="D293" i="23"/>
  <c r="C293" i="23"/>
  <c r="D292" i="23"/>
  <c r="C292" i="23"/>
  <c r="D291" i="23"/>
  <c r="C291" i="23"/>
  <c r="D290" i="23"/>
  <c r="C290" i="23"/>
  <c r="D289" i="23"/>
  <c r="C289" i="23"/>
  <c r="D288" i="23"/>
  <c r="C288" i="23"/>
  <c r="D287" i="23"/>
  <c r="C287" i="23"/>
  <c r="D286" i="23"/>
  <c r="C286" i="23"/>
  <c r="D285" i="23"/>
  <c r="C285" i="23"/>
  <c r="D284" i="23"/>
  <c r="C284" i="23"/>
  <c r="D283" i="23"/>
  <c r="C283" i="23"/>
  <c r="D282" i="23"/>
  <c r="C282" i="23"/>
  <c r="D281" i="23"/>
  <c r="C281" i="23"/>
  <c r="D280" i="23"/>
  <c r="C280" i="23"/>
  <c r="D279" i="23"/>
  <c r="C279" i="23"/>
  <c r="D278" i="23"/>
  <c r="C278" i="23"/>
  <c r="D277" i="23"/>
  <c r="C277" i="23"/>
  <c r="D276" i="23"/>
  <c r="C276" i="23"/>
  <c r="D275" i="23"/>
  <c r="C275" i="23"/>
  <c r="D274" i="23"/>
  <c r="C274" i="23"/>
  <c r="D273" i="23"/>
  <c r="C273" i="23"/>
  <c r="D272" i="23"/>
  <c r="C272" i="23"/>
  <c r="D271" i="23"/>
  <c r="C271" i="23"/>
  <c r="D270" i="23"/>
  <c r="C270" i="23"/>
  <c r="D269" i="23"/>
  <c r="C269" i="23"/>
  <c r="D268" i="23"/>
  <c r="C268" i="23"/>
  <c r="D267" i="23"/>
  <c r="C267" i="23"/>
  <c r="D266" i="23"/>
  <c r="C266" i="23"/>
  <c r="D265" i="23"/>
  <c r="C265" i="23"/>
  <c r="D264" i="23"/>
  <c r="C264" i="23"/>
  <c r="D263" i="23"/>
  <c r="C263" i="23"/>
  <c r="D262" i="23"/>
  <c r="C262" i="23"/>
  <c r="D261" i="23"/>
  <c r="C261" i="23"/>
  <c r="D260" i="23"/>
  <c r="C260" i="23"/>
  <c r="D259" i="23"/>
  <c r="C259" i="23"/>
  <c r="D258" i="23"/>
  <c r="C258" i="23"/>
  <c r="D257" i="23"/>
  <c r="C257" i="23"/>
  <c r="D256" i="23"/>
  <c r="C256" i="23"/>
  <c r="D255" i="23"/>
  <c r="C255" i="23"/>
  <c r="D254" i="23"/>
  <c r="C254" i="23"/>
  <c r="D253" i="23"/>
  <c r="C253" i="23"/>
  <c r="D252" i="23"/>
  <c r="C252" i="23"/>
  <c r="D251" i="23"/>
  <c r="C251" i="23"/>
  <c r="D250" i="23"/>
  <c r="C250" i="23"/>
  <c r="D249" i="23"/>
  <c r="C249" i="23"/>
  <c r="D248" i="23"/>
  <c r="C248" i="23"/>
  <c r="D247" i="23"/>
  <c r="C247" i="23"/>
  <c r="D246" i="23"/>
  <c r="C246" i="23"/>
  <c r="D245" i="23"/>
  <c r="C245" i="23"/>
  <c r="D244" i="23"/>
  <c r="C244" i="23"/>
  <c r="D243" i="23"/>
  <c r="C243" i="23"/>
  <c r="D242" i="23"/>
  <c r="C242" i="23"/>
  <c r="D241" i="23"/>
  <c r="C241" i="23"/>
  <c r="D240" i="23"/>
  <c r="C240" i="23"/>
  <c r="D239" i="23"/>
  <c r="C239" i="23"/>
  <c r="D238" i="23"/>
  <c r="C238" i="23"/>
  <c r="D237" i="23"/>
  <c r="C237" i="23"/>
  <c r="D236" i="23"/>
  <c r="C236" i="23"/>
  <c r="D235" i="23"/>
  <c r="C235" i="23"/>
  <c r="D234" i="23"/>
  <c r="C234" i="23"/>
  <c r="D233" i="23"/>
  <c r="C233" i="23"/>
  <c r="D232" i="23"/>
  <c r="C232" i="23"/>
  <c r="D231" i="23"/>
  <c r="C231" i="23"/>
  <c r="D230" i="23"/>
  <c r="C230" i="23"/>
  <c r="D229" i="23"/>
  <c r="C229" i="23"/>
  <c r="D228" i="23"/>
  <c r="C228" i="23"/>
  <c r="D227" i="23"/>
  <c r="C227" i="23"/>
  <c r="D226" i="23"/>
  <c r="C226" i="23"/>
  <c r="D225" i="23"/>
  <c r="C225" i="23"/>
  <c r="D224" i="23"/>
  <c r="C224" i="23"/>
  <c r="D223" i="23"/>
  <c r="C223" i="23"/>
  <c r="D222" i="23"/>
  <c r="C222" i="23"/>
  <c r="D221" i="23"/>
  <c r="C221" i="23"/>
  <c r="D220" i="23"/>
  <c r="C220" i="23"/>
  <c r="D219" i="23"/>
  <c r="C219" i="23"/>
  <c r="D218" i="23"/>
  <c r="C218" i="23"/>
  <c r="D217" i="23"/>
  <c r="C217" i="23"/>
  <c r="D216" i="23"/>
  <c r="C216" i="23"/>
  <c r="D215" i="23"/>
  <c r="C215" i="23"/>
  <c r="D214" i="23"/>
  <c r="C214" i="23"/>
  <c r="D213" i="23"/>
  <c r="C213" i="23"/>
  <c r="D212" i="23"/>
  <c r="C212" i="23"/>
  <c r="D211" i="23"/>
  <c r="C211" i="23"/>
  <c r="D210" i="23"/>
  <c r="C210" i="23"/>
  <c r="D209" i="23"/>
  <c r="C209" i="23"/>
  <c r="D208" i="23"/>
  <c r="C208" i="23"/>
  <c r="D207" i="23"/>
  <c r="C207" i="23"/>
  <c r="D206" i="23"/>
  <c r="C206" i="23"/>
  <c r="D205" i="23"/>
  <c r="C205" i="23"/>
  <c r="D204" i="23"/>
  <c r="C204" i="23"/>
  <c r="D203" i="23"/>
  <c r="C203" i="23"/>
  <c r="D202" i="23"/>
  <c r="C202" i="23"/>
  <c r="D201" i="23"/>
  <c r="C201" i="23"/>
  <c r="D200" i="23"/>
  <c r="C200" i="23"/>
  <c r="D199" i="23"/>
  <c r="C199" i="23"/>
  <c r="D198" i="23"/>
  <c r="C198" i="23"/>
  <c r="D197" i="23"/>
  <c r="C197" i="23"/>
  <c r="D196" i="23"/>
  <c r="C196" i="23"/>
  <c r="D195" i="23"/>
  <c r="C195" i="23"/>
  <c r="D194" i="23"/>
  <c r="C194" i="23"/>
  <c r="D193" i="23"/>
  <c r="C193" i="23"/>
  <c r="D192" i="23"/>
  <c r="C192" i="23"/>
  <c r="D191" i="23"/>
  <c r="C191" i="23"/>
  <c r="D190" i="23"/>
  <c r="C190" i="23"/>
  <c r="D189" i="23"/>
  <c r="C189" i="23"/>
  <c r="D188" i="23"/>
  <c r="C188" i="23"/>
  <c r="D187" i="23"/>
  <c r="C187" i="23"/>
  <c r="D186" i="23"/>
  <c r="C186" i="23"/>
  <c r="D185" i="23"/>
  <c r="C185" i="23"/>
  <c r="D184" i="23"/>
  <c r="C184" i="23"/>
  <c r="D183" i="23"/>
  <c r="C183" i="23"/>
  <c r="D182" i="23"/>
  <c r="C182" i="23"/>
  <c r="D181" i="23"/>
  <c r="C181" i="23"/>
  <c r="D180" i="23"/>
  <c r="C180" i="23"/>
  <c r="D179" i="23"/>
  <c r="C179" i="23"/>
  <c r="D178" i="23"/>
  <c r="C178" i="23"/>
  <c r="D177" i="23"/>
  <c r="C177" i="23"/>
  <c r="D176" i="23"/>
  <c r="C176" i="23"/>
  <c r="D175" i="23"/>
  <c r="C175" i="23"/>
  <c r="D174" i="23"/>
  <c r="C174" i="23"/>
  <c r="D173" i="23"/>
  <c r="C173" i="23"/>
  <c r="D172" i="23"/>
  <c r="C172" i="23"/>
  <c r="D171" i="23"/>
  <c r="C171" i="23"/>
  <c r="D170" i="23"/>
  <c r="C170" i="23"/>
  <c r="D169" i="23"/>
  <c r="C169" i="23"/>
  <c r="D168" i="23"/>
  <c r="C168" i="23"/>
  <c r="D167" i="23"/>
  <c r="C167" i="23"/>
  <c r="D166" i="23"/>
  <c r="C166" i="23"/>
  <c r="D165" i="23"/>
  <c r="C165" i="23"/>
  <c r="D164" i="23"/>
  <c r="C164" i="23"/>
  <c r="D163" i="23"/>
  <c r="C163" i="23"/>
  <c r="D162" i="23"/>
  <c r="C162" i="23"/>
  <c r="D161" i="23"/>
  <c r="C161" i="23"/>
  <c r="D160" i="23"/>
  <c r="C160" i="23"/>
  <c r="D159" i="23"/>
  <c r="C159" i="23"/>
  <c r="D158" i="23"/>
  <c r="C158" i="23"/>
  <c r="D157" i="23"/>
  <c r="C157" i="23"/>
  <c r="D156" i="23"/>
  <c r="C156" i="23"/>
  <c r="D155" i="23"/>
  <c r="C155" i="23"/>
  <c r="D154" i="23"/>
  <c r="C154" i="23"/>
  <c r="D153" i="23"/>
  <c r="C153" i="23"/>
  <c r="D152" i="23"/>
  <c r="C152" i="23"/>
  <c r="D151" i="23"/>
  <c r="C151" i="23"/>
  <c r="D150" i="23"/>
  <c r="C150" i="23"/>
  <c r="D149" i="23"/>
  <c r="C149" i="23"/>
  <c r="D148" i="23"/>
  <c r="C148" i="23"/>
  <c r="D147" i="23"/>
  <c r="C147" i="23"/>
  <c r="D146" i="23"/>
  <c r="C146" i="23"/>
  <c r="D145" i="23"/>
  <c r="C145" i="23"/>
  <c r="D144" i="23"/>
  <c r="C144" i="23"/>
  <c r="D143" i="23"/>
  <c r="C143" i="23"/>
  <c r="D142" i="23"/>
  <c r="C142" i="23"/>
  <c r="D141" i="23"/>
  <c r="C141" i="23"/>
  <c r="D140" i="23"/>
  <c r="C140" i="23"/>
  <c r="D139" i="23"/>
  <c r="C139" i="23"/>
  <c r="D138" i="23"/>
  <c r="C138" i="23"/>
  <c r="D137" i="23"/>
  <c r="C137" i="23"/>
  <c r="D136" i="23"/>
  <c r="C136" i="23"/>
  <c r="D135" i="23"/>
  <c r="C135" i="23"/>
  <c r="D134" i="23"/>
  <c r="C134" i="23"/>
  <c r="D133" i="23"/>
  <c r="C133" i="23"/>
  <c r="D132" i="23"/>
  <c r="C132" i="23"/>
  <c r="D131" i="23"/>
  <c r="C131" i="23"/>
  <c r="D130" i="23"/>
  <c r="C130" i="23"/>
  <c r="D129" i="23"/>
  <c r="C129" i="23"/>
  <c r="D128" i="23"/>
  <c r="C128" i="23"/>
  <c r="D127" i="23"/>
  <c r="C127" i="23"/>
  <c r="D126" i="23"/>
  <c r="C126" i="23"/>
  <c r="D125" i="23"/>
  <c r="C125" i="23"/>
  <c r="D124" i="23"/>
  <c r="C124" i="23"/>
  <c r="D123" i="23"/>
  <c r="C123" i="23"/>
  <c r="D122" i="23"/>
  <c r="C122" i="23"/>
  <c r="D121" i="23"/>
  <c r="C121" i="23"/>
  <c r="D120" i="23"/>
  <c r="C120" i="23"/>
  <c r="D119" i="23"/>
  <c r="C119" i="23"/>
  <c r="D118" i="23"/>
  <c r="C118" i="23"/>
  <c r="D117" i="23"/>
  <c r="C117" i="23"/>
  <c r="D116" i="23"/>
  <c r="C116" i="23"/>
  <c r="D115" i="23"/>
  <c r="C115" i="23"/>
  <c r="D114" i="23"/>
  <c r="C114" i="23"/>
  <c r="D113" i="23"/>
  <c r="C113" i="23"/>
  <c r="D112" i="23"/>
  <c r="C112" i="23"/>
  <c r="D111" i="23"/>
  <c r="C111" i="23"/>
  <c r="D110" i="23"/>
  <c r="C110" i="23"/>
  <c r="D109" i="23"/>
  <c r="C109" i="23"/>
  <c r="D108" i="23"/>
  <c r="C108" i="23"/>
  <c r="D107" i="23"/>
  <c r="C107" i="23"/>
  <c r="D106" i="23"/>
  <c r="C106" i="23"/>
  <c r="D105" i="23"/>
  <c r="C105" i="23"/>
  <c r="D104" i="23"/>
  <c r="C104" i="23"/>
  <c r="D103" i="23"/>
  <c r="C103" i="23"/>
  <c r="D102" i="23"/>
  <c r="C102" i="23"/>
  <c r="D101" i="23"/>
  <c r="C101" i="23"/>
  <c r="D100" i="23"/>
  <c r="C100" i="23"/>
  <c r="D99" i="23"/>
  <c r="C99" i="23"/>
  <c r="D98" i="23"/>
  <c r="C98" i="23"/>
  <c r="D97" i="23"/>
  <c r="C97" i="23"/>
  <c r="D96" i="23"/>
  <c r="C96" i="23"/>
  <c r="D95" i="23"/>
  <c r="C95" i="23"/>
  <c r="D94" i="23"/>
  <c r="C94" i="23"/>
  <c r="D93" i="23"/>
  <c r="C93" i="23"/>
  <c r="D92" i="23"/>
  <c r="C92" i="23"/>
  <c r="D91" i="23"/>
  <c r="C91" i="23"/>
  <c r="D90" i="23"/>
  <c r="C90" i="23"/>
  <c r="D89" i="23"/>
  <c r="C89" i="23"/>
  <c r="D88" i="23"/>
  <c r="C88" i="23"/>
  <c r="D87" i="23"/>
  <c r="C87" i="23"/>
  <c r="D86" i="23"/>
  <c r="C86" i="23"/>
  <c r="D85" i="23"/>
  <c r="C85" i="23"/>
  <c r="D84" i="23"/>
  <c r="C84" i="23"/>
  <c r="D83" i="23"/>
  <c r="C83" i="23"/>
  <c r="D82" i="23"/>
  <c r="C82" i="23"/>
  <c r="D81" i="23"/>
  <c r="C81" i="23"/>
  <c r="D80" i="23"/>
  <c r="C80" i="23"/>
  <c r="D79" i="23"/>
  <c r="C79" i="23"/>
  <c r="D78" i="23"/>
  <c r="C78" i="23"/>
  <c r="D77" i="23"/>
  <c r="C77" i="23"/>
  <c r="D76" i="23"/>
  <c r="C76" i="23"/>
  <c r="D75" i="23"/>
  <c r="C75" i="23"/>
  <c r="D74" i="23"/>
  <c r="C74" i="23"/>
  <c r="D73" i="23"/>
  <c r="C73" i="23"/>
  <c r="D72" i="23"/>
  <c r="C72" i="23"/>
  <c r="D71" i="23"/>
  <c r="C71" i="23"/>
  <c r="D70" i="23"/>
  <c r="C70" i="23"/>
  <c r="D69" i="23"/>
  <c r="C69" i="23"/>
  <c r="D68" i="23"/>
  <c r="C68" i="23"/>
  <c r="D67" i="23"/>
  <c r="C67" i="23"/>
  <c r="D66" i="23"/>
  <c r="C66" i="23"/>
  <c r="D65" i="23"/>
  <c r="C65" i="23"/>
  <c r="D64" i="23"/>
  <c r="C64" i="23"/>
  <c r="D63" i="23"/>
  <c r="C63" i="23"/>
  <c r="D62" i="23"/>
  <c r="C62" i="23"/>
  <c r="D61" i="23"/>
  <c r="C61" i="23"/>
  <c r="D60" i="23"/>
  <c r="C60" i="23"/>
  <c r="D59" i="23"/>
  <c r="C59" i="23"/>
  <c r="D58" i="23"/>
  <c r="C58" i="23"/>
  <c r="D57" i="23"/>
  <c r="C57" i="23"/>
  <c r="D56" i="23"/>
  <c r="C56" i="23"/>
  <c r="D55" i="23"/>
  <c r="C55" i="23"/>
  <c r="D54" i="23"/>
  <c r="C54" i="23"/>
  <c r="D53" i="23"/>
  <c r="C53" i="23"/>
  <c r="D52" i="23"/>
  <c r="C52" i="23"/>
  <c r="D51" i="23"/>
  <c r="C51" i="23"/>
  <c r="D50" i="23"/>
  <c r="C50" i="23"/>
  <c r="D49" i="23"/>
  <c r="C49" i="23"/>
  <c r="D48" i="23"/>
  <c r="C48" i="23"/>
  <c r="D47" i="23"/>
  <c r="C47" i="23"/>
  <c r="D46" i="23"/>
  <c r="C46" i="23"/>
  <c r="D45" i="23"/>
  <c r="C45" i="23"/>
  <c r="D44" i="23"/>
  <c r="C44" i="23"/>
  <c r="D43" i="23"/>
  <c r="C43" i="23"/>
  <c r="D42" i="23"/>
  <c r="C42" i="23"/>
  <c r="D41" i="23"/>
  <c r="C41" i="23"/>
  <c r="D40" i="23"/>
  <c r="C40" i="23"/>
  <c r="D39" i="23"/>
  <c r="C39" i="23"/>
  <c r="D38" i="23"/>
  <c r="C38" i="23"/>
  <c r="D37" i="23"/>
  <c r="C37" i="23"/>
  <c r="D36" i="23"/>
  <c r="C36" i="23"/>
  <c r="D35" i="23"/>
  <c r="C35" i="23"/>
  <c r="D34" i="23"/>
  <c r="C34" i="23"/>
  <c r="D33" i="23"/>
  <c r="C33" i="23"/>
  <c r="D32" i="23"/>
  <c r="C32" i="23"/>
  <c r="D31" i="23"/>
  <c r="C31" i="23"/>
  <c r="D30" i="23"/>
  <c r="C30" i="23"/>
  <c r="D29" i="23"/>
  <c r="C29" i="23"/>
  <c r="D28" i="23"/>
  <c r="C28" i="23"/>
  <c r="D27" i="23"/>
  <c r="C27" i="23"/>
  <c r="D26" i="23"/>
  <c r="C26" i="23"/>
  <c r="D25" i="23"/>
  <c r="C25" i="23"/>
  <c r="D24" i="23"/>
  <c r="C24" i="23"/>
  <c r="D23" i="23"/>
  <c r="C23" i="23"/>
  <c r="D22" i="23"/>
  <c r="C22" i="23"/>
  <c r="D21" i="23"/>
  <c r="C21" i="23"/>
  <c r="D20" i="23"/>
  <c r="C20" i="23"/>
  <c r="D19" i="23"/>
  <c r="C19" i="23"/>
  <c r="D18" i="23"/>
  <c r="C18" i="23"/>
  <c r="D17" i="23"/>
  <c r="C17" i="23"/>
  <c r="D16" i="23"/>
  <c r="C16" i="23"/>
  <c r="D15" i="23"/>
  <c r="C15" i="23"/>
  <c r="D14" i="23"/>
  <c r="C14" i="23"/>
  <c r="D13" i="23"/>
  <c r="C13" i="23"/>
  <c r="D12" i="23"/>
  <c r="C12" i="23"/>
  <c r="D11" i="23"/>
  <c r="C11" i="23"/>
  <c r="D10" i="23"/>
  <c r="C10" i="23"/>
  <c r="D9" i="23"/>
  <c r="C9" i="23"/>
  <c r="D8" i="23"/>
  <c r="C8" i="23"/>
  <c r="D7" i="23"/>
  <c r="C7" i="23"/>
  <c r="D6" i="23"/>
  <c r="C6" i="23"/>
  <c r="D5" i="23"/>
  <c r="C5" i="23"/>
  <c r="C316" i="24"/>
  <c r="C314" i="24"/>
  <c r="C313" i="24"/>
  <c r="C312" i="24"/>
  <c r="C311" i="24"/>
  <c r="C310" i="24"/>
  <c r="C309" i="24"/>
  <c r="C308" i="24"/>
  <c r="C307" i="24"/>
  <c r="C306" i="24"/>
  <c r="C305" i="24"/>
  <c r="C304" i="24"/>
  <c r="C303" i="24"/>
  <c r="C302" i="24"/>
  <c r="C301" i="24"/>
  <c r="C300" i="24"/>
  <c r="C299" i="24"/>
  <c r="C298" i="24"/>
  <c r="C297" i="24"/>
  <c r="C296" i="24"/>
  <c r="C295" i="24"/>
  <c r="C294" i="24"/>
  <c r="C293" i="24"/>
  <c r="C292" i="24"/>
  <c r="C291" i="24"/>
  <c r="C290" i="24"/>
  <c r="C289" i="24"/>
  <c r="C288" i="24"/>
  <c r="C287" i="24"/>
  <c r="C286" i="24"/>
  <c r="C285" i="24"/>
  <c r="C284" i="24"/>
  <c r="C283" i="24"/>
  <c r="C282" i="24"/>
  <c r="C281" i="24"/>
  <c r="C280" i="24"/>
  <c r="C279" i="24"/>
  <c r="C278" i="24"/>
  <c r="C277" i="24"/>
  <c r="C276" i="24"/>
  <c r="C275" i="24"/>
  <c r="C274" i="24"/>
  <c r="C273" i="24"/>
  <c r="C272" i="24"/>
  <c r="C271" i="24"/>
  <c r="C270" i="24"/>
  <c r="C269" i="24"/>
  <c r="C268" i="24"/>
  <c r="C267" i="24"/>
  <c r="C266" i="24"/>
  <c r="C265" i="24"/>
  <c r="C264" i="24"/>
  <c r="C263" i="24"/>
  <c r="C262" i="24"/>
  <c r="C261" i="24"/>
  <c r="C260" i="24"/>
  <c r="C259" i="24"/>
  <c r="C258" i="24"/>
  <c r="C257" i="24"/>
  <c r="C256" i="24"/>
  <c r="C255" i="24"/>
  <c r="C254" i="24"/>
  <c r="C253" i="24"/>
  <c r="C252" i="24"/>
  <c r="C251" i="24"/>
  <c r="C250" i="24"/>
  <c r="C249" i="24"/>
  <c r="C248" i="24"/>
  <c r="C247" i="24"/>
  <c r="C246" i="24"/>
  <c r="C245" i="24"/>
  <c r="C244" i="24"/>
  <c r="C243" i="24"/>
  <c r="C242" i="24"/>
  <c r="C241" i="24"/>
  <c r="C240" i="24"/>
  <c r="C239" i="24"/>
  <c r="C238" i="24"/>
  <c r="C237" i="24"/>
  <c r="C236" i="24"/>
  <c r="C235" i="24"/>
  <c r="C234" i="24"/>
  <c r="C233" i="24"/>
  <c r="C232" i="24"/>
  <c r="C231" i="24"/>
  <c r="C230" i="24"/>
  <c r="C229" i="24"/>
  <c r="C228" i="24"/>
  <c r="C227" i="24"/>
  <c r="C226" i="24"/>
  <c r="C225" i="24"/>
  <c r="C224" i="24"/>
  <c r="C223" i="24"/>
  <c r="C222" i="24"/>
  <c r="C221" i="24"/>
  <c r="C220" i="24"/>
  <c r="C219" i="24"/>
  <c r="C218" i="24"/>
  <c r="C217" i="24"/>
  <c r="C216" i="24"/>
  <c r="C215" i="24"/>
  <c r="C214" i="24"/>
  <c r="C213" i="24"/>
  <c r="C212" i="24"/>
  <c r="C211" i="24"/>
  <c r="C210" i="24"/>
  <c r="C209" i="24"/>
  <c r="C208" i="24"/>
  <c r="C207" i="24"/>
  <c r="C206" i="24"/>
  <c r="C205" i="24"/>
  <c r="C204" i="24"/>
  <c r="C203" i="24"/>
  <c r="C202" i="24"/>
  <c r="C201" i="24"/>
  <c r="C200" i="24"/>
  <c r="C199" i="24"/>
  <c r="C198" i="24"/>
  <c r="C197" i="24"/>
  <c r="C196" i="24"/>
  <c r="C195" i="24"/>
  <c r="C194" i="24"/>
  <c r="C193" i="24"/>
  <c r="C192" i="24"/>
  <c r="C191" i="24"/>
  <c r="C190" i="24"/>
  <c r="C189" i="24"/>
  <c r="C188" i="24"/>
  <c r="C187" i="24"/>
  <c r="C186" i="24"/>
  <c r="C185" i="24"/>
  <c r="C184" i="24"/>
  <c r="C183" i="24"/>
  <c r="C182" i="24"/>
  <c r="C181" i="24"/>
  <c r="C180" i="24"/>
  <c r="C179" i="24"/>
  <c r="C178" i="24"/>
  <c r="C177" i="24"/>
  <c r="C176" i="24"/>
  <c r="C175" i="24"/>
  <c r="C174" i="24"/>
  <c r="C173" i="24"/>
  <c r="C172" i="24"/>
  <c r="C171" i="24"/>
  <c r="C170" i="24"/>
  <c r="C169" i="24"/>
  <c r="C168" i="24"/>
  <c r="C167" i="24"/>
  <c r="C166" i="24"/>
  <c r="C165" i="24"/>
  <c r="C164" i="24"/>
  <c r="C163" i="24"/>
  <c r="C162" i="24"/>
  <c r="C161" i="24"/>
  <c r="C160" i="24"/>
  <c r="C159" i="24"/>
  <c r="C158" i="24"/>
  <c r="C157" i="24"/>
  <c r="C156" i="24"/>
  <c r="C155" i="24"/>
  <c r="C154" i="24"/>
  <c r="C153" i="24"/>
  <c r="C152" i="24"/>
  <c r="C151" i="24"/>
  <c r="C150" i="24"/>
  <c r="C149" i="24"/>
  <c r="C148" i="24"/>
  <c r="C147" i="24"/>
  <c r="C146" i="24"/>
  <c r="C145" i="24"/>
  <c r="C144" i="24"/>
  <c r="C143" i="24"/>
  <c r="C142" i="24"/>
  <c r="C141" i="24"/>
  <c r="C140" i="24"/>
  <c r="C139" i="24"/>
  <c r="C138" i="24"/>
  <c r="C137" i="24"/>
  <c r="C136" i="24"/>
  <c r="C135" i="24"/>
  <c r="C134" i="24"/>
  <c r="C133" i="24"/>
  <c r="C132" i="24"/>
  <c r="C131" i="24"/>
  <c r="C130" i="24"/>
  <c r="C129" i="24"/>
  <c r="C128" i="24"/>
  <c r="C127" i="24"/>
  <c r="C126" i="24"/>
  <c r="C125" i="24"/>
  <c r="C124" i="24"/>
  <c r="C123" i="24"/>
  <c r="C122" i="24"/>
  <c r="C121" i="24"/>
  <c r="C120" i="24"/>
  <c r="C119" i="24"/>
  <c r="C118" i="24"/>
  <c r="C117" i="24"/>
  <c r="C116" i="24"/>
  <c r="C115" i="24"/>
  <c r="C114" i="24"/>
  <c r="C113" i="24"/>
  <c r="C112" i="24"/>
  <c r="C111" i="24"/>
  <c r="C110" i="24"/>
  <c r="C109" i="24"/>
  <c r="C108" i="24"/>
  <c r="C107" i="24"/>
  <c r="C106" i="24"/>
  <c r="C105" i="24"/>
  <c r="C104" i="24"/>
  <c r="C103" i="24"/>
  <c r="C102" i="24"/>
  <c r="C101" i="24"/>
  <c r="C100" i="24"/>
  <c r="C99" i="24"/>
  <c r="C98" i="24"/>
  <c r="C97" i="24"/>
  <c r="C96" i="24"/>
  <c r="C95" i="24"/>
  <c r="C94" i="24"/>
  <c r="C93" i="24"/>
  <c r="C92" i="24"/>
  <c r="C91" i="24"/>
  <c r="C90" i="24"/>
  <c r="C89" i="24"/>
  <c r="C88" i="24"/>
  <c r="C87" i="24"/>
  <c r="C86" i="24"/>
  <c r="C85" i="24"/>
  <c r="C84" i="24"/>
  <c r="C83" i="24"/>
  <c r="C82" i="24"/>
  <c r="C81" i="24"/>
  <c r="C80" i="24"/>
  <c r="C79" i="24"/>
  <c r="C78" i="24"/>
  <c r="C77" i="24"/>
  <c r="C76" i="24"/>
  <c r="C75" i="24"/>
  <c r="C74" i="24"/>
  <c r="C73" i="24"/>
  <c r="C72" i="24"/>
  <c r="C71" i="24"/>
  <c r="C70" i="24"/>
  <c r="C69" i="24"/>
  <c r="C68" i="24"/>
  <c r="C67" i="24"/>
  <c r="C66" i="24"/>
  <c r="C65" i="24"/>
  <c r="C64" i="24"/>
  <c r="C63" i="24"/>
  <c r="C62" i="24"/>
  <c r="C61" i="24"/>
  <c r="C60" i="24"/>
  <c r="C59" i="24"/>
  <c r="C58" i="24"/>
  <c r="C57" i="24"/>
  <c r="C56" i="24"/>
  <c r="C55" i="24"/>
  <c r="C54" i="24"/>
  <c r="C53" i="24"/>
  <c r="C52" i="24"/>
  <c r="C51" i="24"/>
  <c r="C50" i="24"/>
  <c r="C49" i="24"/>
  <c r="C48" i="24"/>
  <c r="C47" i="24"/>
  <c r="C46" i="24"/>
  <c r="C45" i="24"/>
  <c r="C44" i="24"/>
  <c r="C43" i="24"/>
  <c r="C42" i="24"/>
  <c r="C41" i="24"/>
  <c r="C40" i="24"/>
  <c r="C39" i="24"/>
  <c r="C38" i="24"/>
  <c r="C37" i="24"/>
  <c r="C36" i="24"/>
  <c r="C35" i="24"/>
  <c r="C34" i="24"/>
  <c r="C33" i="24"/>
  <c r="C32" i="24"/>
  <c r="C31" i="24"/>
  <c r="C30" i="24"/>
  <c r="C29" i="24"/>
  <c r="C28" i="24"/>
  <c r="C27" i="24"/>
  <c r="C26" i="24"/>
  <c r="C25" i="24"/>
  <c r="C24" i="24"/>
  <c r="C23" i="24"/>
  <c r="C22" i="24"/>
  <c r="C21" i="24"/>
  <c r="C20" i="24"/>
  <c r="C19" i="24"/>
  <c r="C18" i="24"/>
  <c r="C17" i="24"/>
  <c r="C16" i="24"/>
  <c r="C15" i="24"/>
  <c r="C14" i="24"/>
  <c r="C13" i="24"/>
  <c r="C12" i="24"/>
  <c r="C11" i="24"/>
  <c r="C10" i="24"/>
  <c r="C9" i="24"/>
  <c r="C8" i="24"/>
  <c r="C7" i="24"/>
  <c r="C6" i="24"/>
  <c r="D316" i="24"/>
  <c r="D314" i="24"/>
  <c r="D313" i="24"/>
  <c r="D312" i="24"/>
  <c r="D311" i="24"/>
  <c r="D310" i="24"/>
  <c r="D309" i="24"/>
  <c r="D308" i="24"/>
  <c r="D307" i="24"/>
  <c r="D306" i="24"/>
  <c r="D305" i="24"/>
  <c r="D304" i="24"/>
  <c r="D303" i="24"/>
  <c r="D302" i="24"/>
  <c r="D301" i="24"/>
  <c r="D300" i="24"/>
  <c r="D299" i="24"/>
  <c r="D298" i="24"/>
  <c r="D297" i="24"/>
  <c r="D296" i="24"/>
  <c r="D295" i="24"/>
  <c r="D294" i="24"/>
  <c r="D293" i="24"/>
  <c r="D292" i="24"/>
  <c r="D291" i="24"/>
  <c r="D290" i="24"/>
  <c r="D289" i="24"/>
  <c r="D288" i="24"/>
  <c r="D287" i="24"/>
  <c r="D286" i="24"/>
  <c r="D285" i="24"/>
  <c r="D284" i="24"/>
  <c r="D283" i="24"/>
  <c r="D282" i="24"/>
  <c r="D281" i="24"/>
  <c r="D280" i="24"/>
  <c r="D279" i="24"/>
  <c r="D278" i="24"/>
  <c r="D277" i="24"/>
  <c r="D276" i="24"/>
  <c r="D275" i="24"/>
  <c r="D274" i="24"/>
  <c r="D273" i="24"/>
  <c r="D272" i="24"/>
  <c r="D271" i="24"/>
  <c r="D270" i="24"/>
  <c r="D269" i="24"/>
  <c r="D268" i="24"/>
  <c r="D267" i="24"/>
  <c r="D266" i="24"/>
  <c r="D265" i="24"/>
  <c r="D264" i="24"/>
  <c r="D263" i="24"/>
  <c r="D262" i="24"/>
  <c r="D261" i="24"/>
  <c r="D260" i="24"/>
  <c r="D259" i="24"/>
  <c r="D258" i="24"/>
  <c r="D257" i="24"/>
  <c r="D256" i="24"/>
  <c r="D255" i="24"/>
  <c r="D254" i="24"/>
  <c r="D253" i="24"/>
  <c r="D252" i="24"/>
  <c r="D251" i="24"/>
  <c r="D250" i="24"/>
  <c r="D249" i="24"/>
  <c r="D248" i="24"/>
  <c r="D247" i="24"/>
  <c r="D246" i="24"/>
  <c r="D245" i="24"/>
  <c r="D244" i="24"/>
  <c r="D243" i="24"/>
  <c r="D242" i="24"/>
  <c r="D241" i="24"/>
  <c r="D240" i="24"/>
  <c r="D239" i="24"/>
  <c r="D238" i="24"/>
  <c r="D237" i="24"/>
  <c r="D236" i="24"/>
  <c r="D235" i="24"/>
  <c r="D234" i="24"/>
  <c r="D233" i="24"/>
  <c r="D232" i="24"/>
  <c r="D231" i="24"/>
  <c r="D230" i="24"/>
  <c r="D229" i="24"/>
  <c r="D228" i="24"/>
  <c r="D227" i="24"/>
  <c r="D226" i="24"/>
  <c r="D225" i="24"/>
  <c r="D224" i="24"/>
  <c r="D223" i="24"/>
  <c r="D222" i="24"/>
  <c r="D221" i="24"/>
  <c r="D220" i="24"/>
  <c r="D219" i="24"/>
  <c r="D218" i="24"/>
  <c r="D217" i="24"/>
  <c r="D216" i="24"/>
  <c r="D215" i="24"/>
  <c r="D214" i="24"/>
  <c r="D213" i="24"/>
  <c r="D212" i="24"/>
  <c r="D211" i="24"/>
  <c r="D210" i="24"/>
  <c r="D209" i="24"/>
  <c r="D208" i="24"/>
  <c r="D207" i="24"/>
  <c r="D206" i="24"/>
  <c r="D205" i="24"/>
  <c r="D204" i="24"/>
  <c r="D203" i="24"/>
  <c r="D202" i="24"/>
  <c r="D201" i="24"/>
  <c r="D200" i="24"/>
  <c r="D199" i="24"/>
  <c r="D198" i="24"/>
  <c r="D197" i="24"/>
  <c r="D196" i="24"/>
  <c r="D195" i="24"/>
  <c r="D194" i="24"/>
  <c r="D193" i="24"/>
  <c r="D192" i="24"/>
  <c r="D191" i="24"/>
  <c r="D190" i="24"/>
  <c r="D189" i="24"/>
  <c r="D188" i="24"/>
  <c r="D187" i="24"/>
  <c r="D186" i="24"/>
  <c r="D185" i="24"/>
  <c r="D184" i="24"/>
  <c r="D183" i="24"/>
  <c r="D182" i="24"/>
  <c r="D181" i="24"/>
  <c r="D180" i="24"/>
  <c r="D179" i="24"/>
  <c r="D178" i="24"/>
  <c r="D177" i="24"/>
  <c r="D176" i="24"/>
  <c r="D175" i="24"/>
  <c r="D174" i="24"/>
  <c r="D173" i="24"/>
  <c r="D172" i="24"/>
  <c r="D171" i="24"/>
  <c r="D170" i="24"/>
  <c r="D169" i="24"/>
  <c r="D168" i="24"/>
  <c r="D167" i="24"/>
  <c r="D166" i="24"/>
  <c r="D165" i="24"/>
  <c r="D164" i="24"/>
  <c r="D163" i="24"/>
  <c r="D162" i="24"/>
  <c r="D161" i="24"/>
  <c r="D160" i="24"/>
  <c r="D159" i="24"/>
  <c r="D158" i="24"/>
  <c r="D157" i="24"/>
  <c r="D156" i="24"/>
  <c r="D155" i="24"/>
  <c r="D154" i="24"/>
  <c r="D153" i="24"/>
  <c r="D152" i="24"/>
  <c r="D151" i="24"/>
  <c r="D150" i="24"/>
  <c r="D149" i="24"/>
  <c r="D148" i="24"/>
  <c r="D147" i="24"/>
  <c r="D146" i="24"/>
  <c r="D145" i="24"/>
  <c r="D144" i="24"/>
  <c r="D143" i="24"/>
  <c r="D142" i="24"/>
  <c r="D141" i="24"/>
  <c r="D140" i="24"/>
  <c r="D139" i="24"/>
  <c r="D138" i="24"/>
  <c r="D137" i="24"/>
  <c r="D136" i="24"/>
  <c r="D135" i="24"/>
  <c r="D134" i="24"/>
  <c r="D133" i="24"/>
  <c r="D132" i="24"/>
  <c r="D131" i="24"/>
  <c r="D130" i="24"/>
  <c r="D129" i="24"/>
  <c r="D128" i="24"/>
  <c r="D127" i="24"/>
  <c r="D126" i="24"/>
  <c r="D125" i="24"/>
  <c r="D124" i="24"/>
  <c r="D123" i="24"/>
  <c r="D122" i="24"/>
  <c r="D121" i="24"/>
  <c r="D120" i="24"/>
  <c r="D119" i="24"/>
  <c r="D118" i="24"/>
  <c r="D117" i="24"/>
  <c r="D116" i="24"/>
  <c r="D115" i="24"/>
  <c r="D114" i="24"/>
  <c r="D113" i="24"/>
  <c r="D112" i="24"/>
  <c r="D111" i="24"/>
  <c r="D110" i="24"/>
  <c r="D109" i="24"/>
  <c r="D108" i="24"/>
  <c r="D107" i="24"/>
  <c r="D106" i="24"/>
  <c r="D105" i="24"/>
  <c r="D104" i="24"/>
  <c r="D103" i="24"/>
  <c r="D102" i="24"/>
  <c r="D101" i="24"/>
  <c r="D100" i="24"/>
  <c r="D99" i="24"/>
  <c r="D98" i="24"/>
  <c r="D97" i="24"/>
  <c r="D96" i="24"/>
  <c r="D95" i="24"/>
  <c r="D94" i="24"/>
  <c r="D93" i="24"/>
  <c r="D92" i="24"/>
  <c r="D91" i="24"/>
  <c r="D90" i="24"/>
  <c r="D89" i="24"/>
  <c r="D88" i="24"/>
  <c r="D87" i="24"/>
  <c r="D86" i="24"/>
  <c r="D85" i="24"/>
  <c r="D84" i="24"/>
  <c r="D83" i="24"/>
  <c r="D82" i="24"/>
  <c r="D81" i="24"/>
  <c r="D80" i="24"/>
  <c r="D79" i="24"/>
  <c r="D78" i="24"/>
  <c r="D77" i="24"/>
  <c r="D76" i="24"/>
  <c r="D75" i="24"/>
  <c r="D74" i="24"/>
  <c r="D73" i="24"/>
  <c r="D72" i="24"/>
  <c r="D71" i="24"/>
  <c r="D70" i="24"/>
  <c r="D69" i="24"/>
  <c r="D68" i="24"/>
  <c r="D67" i="24"/>
  <c r="D66" i="24"/>
  <c r="D65" i="24"/>
  <c r="D64" i="24"/>
  <c r="D63" i="24"/>
  <c r="D62" i="24"/>
  <c r="D61" i="24"/>
  <c r="D60" i="24"/>
  <c r="D59" i="24"/>
  <c r="D58" i="24"/>
  <c r="D57" i="24"/>
  <c r="D56" i="24"/>
  <c r="D55" i="24"/>
  <c r="D54" i="24"/>
  <c r="D53" i="24"/>
  <c r="D52" i="24"/>
  <c r="D51" i="24"/>
  <c r="D50" i="24"/>
  <c r="D49" i="24"/>
  <c r="D48" i="24"/>
  <c r="D47" i="24"/>
  <c r="D46" i="24"/>
  <c r="D45" i="24"/>
  <c r="D44" i="24"/>
  <c r="D43" i="24"/>
  <c r="D42" i="24"/>
  <c r="D41" i="24"/>
  <c r="D40" i="24"/>
  <c r="D39" i="24"/>
  <c r="D38" i="24"/>
  <c r="D37" i="24"/>
  <c r="D36" i="24"/>
  <c r="D35" i="24"/>
  <c r="D34" i="24"/>
  <c r="D33" i="24"/>
  <c r="D32" i="24"/>
  <c r="D31" i="24"/>
  <c r="D30" i="24"/>
  <c r="D29" i="24"/>
  <c r="D28" i="24"/>
  <c r="D27" i="24"/>
  <c r="D26" i="24"/>
  <c r="D25" i="24"/>
  <c r="D24" i="24"/>
  <c r="D23" i="24"/>
  <c r="D22" i="24"/>
  <c r="D21" i="24"/>
  <c r="D20" i="24"/>
  <c r="D19" i="24"/>
  <c r="D18" i="24"/>
  <c r="D17" i="24"/>
  <c r="D16" i="24"/>
  <c r="D15" i="24"/>
  <c r="D14" i="24"/>
  <c r="D13" i="24"/>
  <c r="D12" i="24"/>
  <c r="D11" i="24"/>
  <c r="D10" i="24"/>
  <c r="D9" i="24"/>
  <c r="D8" i="24"/>
  <c r="D7" i="24"/>
  <c r="D6" i="24"/>
  <c r="E316" i="24" l="1"/>
  <c r="T316" i="24" l="1"/>
  <c r="S316" i="24"/>
  <c r="R316" i="24"/>
  <c r="P316" i="24"/>
  <c r="O316" i="24"/>
  <c r="N316" i="24"/>
  <c r="M316" i="24"/>
  <c r="K316" i="24"/>
  <c r="J316" i="24"/>
  <c r="I316" i="24"/>
  <c r="H316" i="24"/>
  <c r="G316" i="24"/>
  <c r="F316" i="24"/>
  <c r="B8" i="10" l="1"/>
  <c r="B14" i="10" s="1"/>
  <c r="T312" i="23" l="1"/>
  <c r="S312" i="23"/>
  <c r="P312" i="23"/>
  <c r="O312" i="23"/>
  <c r="N312" i="23"/>
  <c r="M312" i="23"/>
  <c r="J312" i="23"/>
  <c r="I312" i="23"/>
  <c r="H312" i="23"/>
  <c r="F312" i="23"/>
  <c r="U311" i="23"/>
  <c r="Q311" i="23"/>
  <c r="K311" i="23"/>
  <c r="U310" i="23"/>
  <c r="Q310" i="23"/>
  <c r="K310" i="23"/>
  <c r="U309" i="23"/>
  <c r="Q309" i="23"/>
  <c r="K309" i="23"/>
  <c r="U308" i="23"/>
  <c r="Q308" i="23"/>
  <c r="K308" i="23"/>
  <c r="U307" i="23"/>
  <c r="Q307" i="23"/>
  <c r="K307" i="23"/>
  <c r="U306" i="23"/>
  <c r="Q306" i="23"/>
  <c r="K306" i="23"/>
  <c r="U305" i="23"/>
  <c r="Q305" i="23"/>
  <c r="K305" i="23"/>
  <c r="U304" i="23"/>
  <c r="Q304" i="23"/>
  <c r="K304" i="23"/>
  <c r="U303" i="23"/>
  <c r="Q303" i="23"/>
  <c r="K303" i="23"/>
  <c r="U302" i="23"/>
  <c r="Q302" i="23"/>
  <c r="K302" i="23"/>
  <c r="U301" i="23"/>
  <c r="Q301" i="23"/>
  <c r="K301" i="23"/>
  <c r="U300" i="23"/>
  <c r="Q300" i="23"/>
  <c r="K300" i="23"/>
  <c r="U299" i="23"/>
  <c r="Q299" i="23"/>
  <c r="K299" i="23"/>
  <c r="U298" i="23"/>
  <c r="Q298" i="23"/>
  <c r="K298" i="23"/>
  <c r="U297" i="23"/>
  <c r="Q297" i="23"/>
  <c r="K297" i="23"/>
  <c r="U296" i="23"/>
  <c r="Q296" i="23"/>
  <c r="K296" i="23"/>
  <c r="U295" i="23"/>
  <c r="Q295" i="23"/>
  <c r="K295" i="23"/>
  <c r="U294" i="23"/>
  <c r="Q294" i="23"/>
  <c r="K294" i="23"/>
  <c r="U293" i="23"/>
  <c r="Q293" i="23"/>
  <c r="K293" i="23"/>
  <c r="U292" i="23"/>
  <c r="Q292" i="23"/>
  <c r="K292" i="23"/>
  <c r="U291" i="23"/>
  <c r="Q291" i="23"/>
  <c r="K291" i="23"/>
  <c r="U290" i="23"/>
  <c r="Q290" i="23"/>
  <c r="K290" i="23"/>
  <c r="U289" i="23"/>
  <c r="Q289" i="23"/>
  <c r="K289" i="23"/>
  <c r="U288" i="23"/>
  <c r="Q288" i="23"/>
  <c r="K288" i="23"/>
  <c r="U287" i="23"/>
  <c r="Q287" i="23"/>
  <c r="K287" i="23"/>
  <c r="U286" i="23"/>
  <c r="Q286" i="23"/>
  <c r="K286" i="23"/>
  <c r="U285" i="23"/>
  <c r="Q285" i="23"/>
  <c r="K285" i="23"/>
  <c r="U284" i="23"/>
  <c r="Q284" i="23"/>
  <c r="K284" i="23"/>
  <c r="U283" i="23"/>
  <c r="Q283" i="23"/>
  <c r="K283" i="23"/>
  <c r="U282" i="23"/>
  <c r="Q282" i="23"/>
  <c r="K282" i="23"/>
  <c r="U281" i="23"/>
  <c r="Q281" i="23"/>
  <c r="K281" i="23"/>
  <c r="U280" i="23"/>
  <c r="Q280" i="23"/>
  <c r="K280" i="23"/>
  <c r="U279" i="23"/>
  <c r="Q279" i="23"/>
  <c r="K279" i="23"/>
  <c r="U278" i="23"/>
  <c r="Q278" i="23"/>
  <c r="K278" i="23"/>
  <c r="U277" i="23"/>
  <c r="Q277" i="23"/>
  <c r="K277" i="23"/>
  <c r="U276" i="23"/>
  <c r="Q276" i="23"/>
  <c r="K276" i="23"/>
  <c r="U275" i="23"/>
  <c r="Q275" i="23"/>
  <c r="K275" i="23"/>
  <c r="U274" i="23"/>
  <c r="Q274" i="23"/>
  <c r="K274" i="23"/>
  <c r="U273" i="23"/>
  <c r="Q273" i="23"/>
  <c r="K273" i="23"/>
  <c r="U272" i="23"/>
  <c r="Q272" i="23"/>
  <c r="K272" i="23"/>
  <c r="U271" i="23"/>
  <c r="Q271" i="23"/>
  <c r="K271" i="23"/>
  <c r="U270" i="23"/>
  <c r="Q270" i="23"/>
  <c r="K270" i="23"/>
  <c r="U269" i="23"/>
  <c r="Q269" i="23"/>
  <c r="K269" i="23"/>
  <c r="U268" i="23"/>
  <c r="Q268" i="23"/>
  <c r="K268" i="23"/>
  <c r="U267" i="23"/>
  <c r="Q267" i="23"/>
  <c r="K267" i="23"/>
  <c r="U266" i="23"/>
  <c r="Q266" i="23"/>
  <c r="K266" i="23"/>
  <c r="U265" i="23"/>
  <c r="Q265" i="23"/>
  <c r="K265" i="23"/>
  <c r="U264" i="23"/>
  <c r="Q264" i="23"/>
  <c r="K264" i="23"/>
  <c r="U263" i="23"/>
  <c r="Q263" i="23"/>
  <c r="K263" i="23"/>
  <c r="U262" i="23"/>
  <c r="Q262" i="23"/>
  <c r="K262" i="23"/>
  <c r="U261" i="23"/>
  <c r="Q261" i="23"/>
  <c r="K261" i="23"/>
  <c r="U260" i="23"/>
  <c r="Q260" i="23"/>
  <c r="K260" i="23"/>
  <c r="U259" i="23"/>
  <c r="Q259" i="23"/>
  <c r="K259" i="23"/>
  <c r="U258" i="23"/>
  <c r="Q258" i="23"/>
  <c r="K258" i="23"/>
  <c r="U257" i="23"/>
  <c r="Q257" i="23"/>
  <c r="K257" i="23"/>
  <c r="U256" i="23"/>
  <c r="Q256" i="23"/>
  <c r="K256" i="23"/>
  <c r="U255" i="23"/>
  <c r="Q255" i="23"/>
  <c r="K255" i="23"/>
  <c r="U254" i="23"/>
  <c r="Q254" i="23"/>
  <c r="K254" i="23"/>
  <c r="U253" i="23"/>
  <c r="Q253" i="23"/>
  <c r="K253" i="23"/>
  <c r="U252" i="23"/>
  <c r="Q252" i="23"/>
  <c r="K252" i="23"/>
  <c r="U251" i="23"/>
  <c r="Q251" i="23"/>
  <c r="K251" i="23"/>
  <c r="U250" i="23"/>
  <c r="Q250" i="23"/>
  <c r="K250" i="23"/>
  <c r="U249" i="23"/>
  <c r="Q249" i="23"/>
  <c r="K249" i="23"/>
  <c r="U248" i="23"/>
  <c r="Q248" i="23"/>
  <c r="K248" i="23"/>
  <c r="U247" i="23"/>
  <c r="Q247" i="23"/>
  <c r="K247" i="23"/>
  <c r="U246" i="23"/>
  <c r="Q246" i="23"/>
  <c r="K246" i="23"/>
  <c r="U245" i="23"/>
  <c r="Q245" i="23"/>
  <c r="K245" i="23"/>
  <c r="U244" i="23"/>
  <c r="Q244" i="23"/>
  <c r="K244" i="23"/>
  <c r="U243" i="23"/>
  <c r="Q243" i="23"/>
  <c r="K243" i="23"/>
  <c r="U242" i="23"/>
  <c r="Q242" i="23"/>
  <c r="K242" i="23"/>
  <c r="U241" i="23"/>
  <c r="Q241" i="23"/>
  <c r="K241" i="23"/>
  <c r="U240" i="23"/>
  <c r="Q240" i="23"/>
  <c r="K240" i="23"/>
  <c r="U239" i="23"/>
  <c r="Q239" i="23"/>
  <c r="K239" i="23"/>
  <c r="U238" i="23"/>
  <c r="Q238" i="23"/>
  <c r="K238" i="23"/>
  <c r="U237" i="23"/>
  <c r="Q237" i="23"/>
  <c r="K237" i="23"/>
  <c r="U236" i="23"/>
  <c r="Q236" i="23"/>
  <c r="K236" i="23"/>
  <c r="U235" i="23"/>
  <c r="Q235" i="23"/>
  <c r="K235" i="23"/>
  <c r="U234" i="23"/>
  <c r="Q234" i="23"/>
  <c r="K234" i="23"/>
  <c r="U233" i="23"/>
  <c r="Q233" i="23"/>
  <c r="K233" i="23"/>
  <c r="U232" i="23"/>
  <c r="Q232" i="23"/>
  <c r="K232" i="23"/>
  <c r="U231" i="23"/>
  <c r="Q231" i="23"/>
  <c r="K231" i="23"/>
  <c r="U230" i="23"/>
  <c r="Q230" i="23"/>
  <c r="K230" i="23"/>
  <c r="U229" i="23"/>
  <c r="Q229" i="23"/>
  <c r="K229" i="23"/>
  <c r="U228" i="23"/>
  <c r="Q228" i="23"/>
  <c r="K228" i="23"/>
  <c r="U227" i="23"/>
  <c r="Q227" i="23"/>
  <c r="K227" i="23"/>
  <c r="U226" i="23"/>
  <c r="Q226" i="23"/>
  <c r="K226" i="23"/>
  <c r="U225" i="23"/>
  <c r="Q225" i="23"/>
  <c r="K225" i="23"/>
  <c r="U224" i="23"/>
  <c r="Q224" i="23"/>
  <c r="K224" i="23"/>
  <c r="U223" i="23"/>
  <c r="Q223" i="23"/>
  <c r="K223" i="23"/>
  <c r="U222" i="23"/>
  <c r="Q222" i="23"/>
  <c r="K222" i="23"/>
  <c r="U221" i="23"/>
  <c r="Q221" i="23"/>
  <c r="K221" i="23"/>
  <c r="U220" i="23"/>
  <c r="Q220" i="23"/>
  <c r="K220" i="23"/>
  <c r="U219" i="23"/>
  <c r="Q219" i="23"/>
  <c r="K219" i="23"/>
  <c r="U218" i="23"/>
  <c r="Q218" i="23"/>
  <c r="K218" i="23"/>
  <c r="U217" i="23"/>
  <c r="Q217" i="23"/>
  <c r="K217" i="23"/>
  <c r="U216" i="23"/>
  <c r="Q216" i="23"/>
  <c r="K216" i="23"/>
  <c r="U215" i="23"/>
  <c r="Q215" i="23"/>
  <c r="K215" i="23"/>
  <c r="U214" i="23"/>
  <c r="Q214" i="23"/>
  <c r="K214" i="23"/>
  <c r="U213" i="23"/>
  <c r="Q213" i="23"/>
  <c r="K213" i="23"/>
  <c r="U212" i="23"/>
  <c r="Q212" i="23"/>
  <c r="K212" i="23"/>
  <c r="U211" i="23"/>
  <c r="Q211" i="23"/>
  <c r="K211" i="23"/>
  <c r="U210" i="23"/>
  <c r="Q210" i="23"/>
  <c r="K210" i="23"/>
  <c r="U209" i="23"/>
  <c r="Q209" i="23"/>
  <c r="K209" i="23"/>
  <c r="U208" i="23"/>
  <c r="Q208" i="23"/>
  <c r="K208" i="23"/>
  <c r="U207" i="23"/>
  <c r="Q207" i="23"/>
  <c r="K207" i="23"/>
  <c r="U206" i="23"/>
  <c r="Q206" i="23"/>
  <c r="K206" i="23"/>
  <c r="U205" i="23"/>
  <c r="Q205" i="23"/>
  <c r="K205" i="23"/>
  <c r="U204" i="23"/>
  <c r="Q204" i="23"/>
  <c r="K204" i="23"/>
  <c r="U203" i="23"/>
  <c r="Q203" i="23"/>
  <c r="K203" i="23"/>
  <c r="U202" i="23"/>
  <c r="Q202" i="23"/>
  <c r="K202" i="23"/>
  <c r="U201" i="23"/>
  <c r="Q201" i="23"/>
  <c r="K201" i="23"/>
  <c r="U200" i="23"/>
  <c r="Q200" i="23"/>
  <c r="K200" i="23"/>
  <c r="U199" i="23"/>
  <c r="Q199" i="23"/>
  <c r="K199" i="23"/>
  <c r="U198" i="23"/>
  <c r="Q198" i="23"/>
  <c r="K198" i="23"/>
  <c r="U197" i="23"/>
  <c r="Q197" i="23"/>
  <c r="K197" i="23"/>
  <c r="U196" i="23"/>
  <c r="Q196" i="23"/>
  <c r="K196" i="23"/>
  <c r="U195" i="23"/>
  <c r="Q195" i="23"/>
  <c r="K195" i="23"/>
  <c r="U194" i="23"/>
  <c r="Q194" i="23"/>
  <c r="K194" i="23"/>
  <c r="U193" i="23"/>
  <c r="Q193" i="23"/>
  <c r="K193" i="23"/>
  <c r="U192" i="23"/>
  <c r="Q192" i="23"/>
  <c r="K192" i="23"/>
  <c r="U191" i="23"/>
  <c r="Q191" i="23"/>
  <c r="K191" i="23"/>
  <c r="U190" i="23"/>
  <c r="Q190" i="23"/>
  <c r="K190" i="23"/>
  <c r="U189" i="23"/>
  <c r="Q189" i="23"/>
  <c r="K189" i="23"/>
  <c r="U188" i="23"/>
  <c r="Q188" i="23"/>
  <c r="K188" i="23"/>
  <c r="U187" i="23"/>
  <c r="Q187" i="23"/>
  <c r="K187" i="23"/>
  <c r="U186" i="23"/>
  <c r="Q186" i="23"/>
  <c r="K186" i="23"/>
  <c r="U185" i="23"/>
  <c r="Q185" i="23"/>
  <c r="K185" i="23"/>
  <c r="U184" i="23"/>
  <c r="Q184" i="23"/>
  <c r="K184" i="23"/>
  <c r="U183" i="23"/>
  <c r="Q183" i="23"/>
  <c r="K183" i="23"/>
  <c r="U182" i="23"/>
  <c r="Q182" i="23"/>
  <c r="K182" i="23"/>
  <c r="U181" i="23"/>
  <c r="Q181" i="23"/>
  <c r="K181" i="23"/>
  <c r="U180" i="23"/>
  <c r="Q180" i="23"/>
  <c r="K180" i="23"/>
  <c r="U179" i="23"/>
  <c r="Q179" i="23"/>
  <c r="K179" i="23"/>
  <c r="U178" i="23"/>
  <c r="Q178" i="23"/>
  <c r="K178" i="23"/>
  <c r="U177" i="23"/>
  <c r="Q177" i="23"/>
  <c r="K177" i="23"/>
  <c r="U176" i="23"/>
  <c r="Q176" i="23"/>
  <c r="K176" i="23"/>
  <c r="U175" i="23"/>
  <c r="Q175" i="23"/>
  <c r="K175" i="23"/>
  <c r="U174" i="23"/>
  <c r="Q174" i="23"/>
  <c r="K174" i="23"/>
  <c r="U173" i="23"/>
  <c r="Q173" i="23"/>
  <c r="K173" i="23"/>
  <c r="U172" i="23"/>
  <c r="Q172" i="23"/>
  <c r="K172" i="23"/>
  <c r="U171" i="23"/>
  <c r="Q171" i="23"/>
  <c r="K171" i="23"/>
  <c r="U170" i="23"/>
  <c r="Q170" i="23"/>
  <c r="K170" i="23"/>
  <c r="U169" i="23"/>
  <c r="Q169" i="23"/>
  <c r="K169" i="23"/>
  <c r="U168" i="23"/>
  <c r="Q168" i="23"/>
  <c r="K168" i="23"/>
  <c r="U167" i="23"/>
  <c r="Q167" i="23"/>
  <c r="K167" i="23"/>
  <c r="U166" i="23"/>
  <c r="Q166" i="23"/>
  <c r="K166" i="23"/>
  <c r="U165" i="23"/>
  <c r="Q165" i="23"/>
  <c r="K165" i="23"/>
  <c r="U164" i="23"/>
  <c r="Q164" i="23"/>
  <c r="K164" i="23"/>
  <c r="U163" i="23"/>
  <c r="Q163" i="23"/>
  <c r="K163" i="23"/>
  <c r="U162" i="23"/>
  <c r="Q162" i="23"/>
  <c r="K162" i="23"/>
  <c r="U161" i="23"/>
  <c r="Q161" i="23"/>
  <c r="K161" i="23"/>
  <c r="U160" i="23"/>
  <c r="Q160" i="23"/>
  <c r="K160" i="23"/>
  <c r="U159" i="23"/>
  <c r="Q159" i="23"/>
  <c r="K159" i="23"/>
  <c r="U158" i="23"/>
  <c r="Q158" i="23"/>
  <c r="K158" i="23"/>
  <c r="U157" i="23"/>
  <c r="Q157" i="23"/>
  <c r="K157" i="23"/>
  <c r="U156" i="23"/>
  <c r="Q156" i="23"/>
  <c r="K156" i="23"/>
  <c r="U155" i="23"/>
  <c r="Q155" i="23"/>
  <c r="K155" i="23"/>
  <c r="U154" i="23"/>
  <c r="Q154" i="23"/>
  <c r="K154" i="23"/>
  <c r="U153" i="23"/>
  <c r="Q153" i="23"/>
  <c r="K153" i="23"/>
  <c r="U152" i="23"/>
  <c r="Q152" i="23"/>
  <c r="K152" i="23"/>
  <c r="U151" i="23"/>
  <c r="Q151" i="23"/>
  <c r="K151" i="23"/>
  <c r="U150" i="23"/>
  <c r="Q150" i="23"/>
  <c r="K150" i="23"/>
  <c r="U149" i="23"/>
  <c r="Q149" i="23"/>
  <c r="K149" i="23"/>
  <c r="U148" i="23"/>
  <c r="Q148" i="23"/>
  <c r="K148" i="23"/>
  <c r="U147" i="23"/>
  <c r="Q147" i="23"/>
  <c r="K147" i="23"/>
  <c r="U146" i="23"/>
  <c r="Q146" i="23"/>
  <c r="K146" i="23"/>
  <c r="U145" i="23"/>
  <c r="Q145" i="23"/>
  <c r="K145" i="23"/>
  <c r="U144" i="23"/>
  <c r="Q144" i="23"/>
  <c r="K144" i="23"/>
  <c r="U143" i="23"/>
  <c r="Q143" i="23"/>
  <c r="K143" i="23"/>
  <c r="U142" i="23"/>
  <c r="Q142" i="23"/>
  <c r="K142" i="23"/>
  <c r="U141" i="23"/>
  <c r="Q141" i="23"/>
  <c r="K141" i="23"/>
  <c r="U140" i="23"/>
  <c r="Q140" i="23"/>
  <c r="K140" i="23"/>
  <c r="U139" i="23"/>
  <c r="Q139" i="23"/>
  <c r="K139" i="23"/>
  <c r="U138" i="23"/>
  <c r="Q138" i="23"/>
  <c r="K138" i="23"/>
  <c r="U137" i="23"/>
  <c r="Q137" i="23"/>
  <c r="K137" i="23"/>
  <c r="U136" i="23"/>
  <c r="Q136" i="23"/>
  <c r="K136" i="23"/>
  <c r="U135" i="23"/>
  <c r="Q135" i="23"/>
  <c r="K135" i="23"/>
  <c r="U134" i="23"/>
  <c r="Q134" i="23"/>
  <c r="K134" i="23"/>
  <c r="U133" i="23"/>
  <c r="Q133" i="23"/>
  <c r="K133" i="23"/>
  <c r="U132" i="23"/>
  <c r="Q132" i="23"/>
  <c r="K132" i="23"/>
  <c r="U131" i="23"/>
  <c r="Q131" i="23"/>
  <c r="K131" i="23"/>
  <c r="U130" i="23"/>
  <c r="Q130" i="23"/>
  <c r="K130" i="23"/>
  <c r="U129" i="23"/>
  <c r="Q129" i="23"/>
  <c r="K129" i="23"/>
  <c r="U128" i="23"/>
  <c r="Q128" i="23"/>
  <c r="K128" i="23"/>
  <c r="U127" i="23"/>
  <c r="Q127" i="23"/>
  <c r="K127" i="23"/>
  <c r="U126" i="23"/>
  <c r="Q126" i="23"/>
  <c r="K126" i="23"/>
  <c r="U125" i="23"/>
  <c r="Q125" i="23"/>
  <c r="K125" i="23"/>
  <c r="U124" i="23"/>
  <c r="Q124" i="23"/>
  <c r="K124" i="23"/>
  <c r="U123" i="23"/>
  <c r="Q123" i="23"/>
  <c r="K123" i="23"/>
  <c r="U122" i="23"/>
  <c r="Q122" i="23"/>
  <c r="K122" i="23"/>
  <c r="U121" i="23"/>
  <c r="Q121" i="23"/>
  <c r="K121" i="23"/>
  <c r="U120" i="23"/>
  <c r="Q120" i="23"/>
  <c r="K120" i="23"/>
  <c r="U119" i="23"/>
  <c r="Q119" i="23"/>
  <c r="K119" i="23"/>
  <c r="U118" i="23"/>
  <c r="Q118" i="23"/>
  <c r="K118" i="23"/>
  <c r="U117" i="23"/>
  <c r="Q117" i="23"/>
  <c r="K117" i="23"/>
  <c r="U116" i="23"/>
  <c r="Q116" i="23"/>
  <c r="K116" i="23"/>
  <c r="U115" i="23"/>
  <c r="Q115" i="23"/>
  <c r="K115" i="23"/>
  <c r="U114" i="23"/>
  <c r="Q114" i="23"/>
  <c r="K114" i="23"/>
  <c r="U113" i="23"/>
  <c r="Q113" i="23"/>
  <c r="K113" i="23"/>
  <c r="U112" i="23"/>
  <c r="Q112" i="23"/>
  <c r="K112" i="23"/>
  <c r="U111" i="23"/>
  <c r="Q111" i="23"/>
  <c r="K111" i="23"/>
  <c r="U110" i="23"/>
  <c r="Q110" i="23"/>
  <c r="K110" i="23"/>
  <c r="U109" i="23"/>
  <c r="Q109" i="23"/>
  <c r="K109" i="23"/>
  <c r="U108" i="23"/>
  <c r="Q108" i="23"/>
  <c r="K108" i="23"/>
  <c r="U107" i="23"/>
  <c r="Q107" i="23"/>
  <c r="K107" i="23"/>
  <c r="U106" i="23"/>
  <c r="Q106" i="23"/>
  <c r="K106" i="23"/>
  <c r="U105" i="23"/>
  <c r="Q105" i="23"/>
  <c r="K105" i="23"/>
  <c r="U104" i="23"/>
  <c r="Q104" i="23"/>
  <c r="K104" i="23"/>
  <c r="U103" i="23"/>
  <c r="Q103" i="23"/>
  <c r="K103" i="23"/>
  <c r="U102" i="23"/>
  <c r="Q102" i="23"/>
  <c r="K102" i="23"/>
  <c r="U101" i="23"/>
  <c r="Q101" i="23"/>
  <c r="K101" i="23"/>
  <c r="U100" i="23"/>
  <c r="Q100" i="23"/>
  <c r="K100" i="23"/>
  <c r="U99" i="23"/>
  <c r="Q99" i="23"/>
  <c r="K99" i="23"/>
  <c r="U98" i="23"/>
  <c r="Q98" i="23"/>
  <c r="K98" i="23"/>
  <c r="U97" i="23"/>
  <c r="Q97" i="23"/>
  <c r="K97" i="23"/>
  <c r="U96" i="23"/>
  <c r="Q96" i="23"/>
  <c r="K96" i="23"/>
  <c r="U95" i="23"/>
  <c r="Q95" i="23"/>
  <c r="K95" i="23"/>
  <c r="U94" i="23"/>
  <c r="Q94" i="23"/>
  <c r="K94" i="23"/>
  <c r="U93" i="23"/>
  <c r="Q93" i="23"/>
  <c r="K93" i="23"/>
  <c r="U92" i="23"/>
  <c r="Q92" i="23"/>
  <c r="K92" i="23"/>
  <c r="U91" i="23"/>
  <c r="Q91" i="23"/>
  <c r="K91" i="23"/>
  <c r="U90" i="23"/>
  <c r="Q90" i="23"/>
  <c r="K90" i="23"/>
  <c r="U89" i="23"/>
  <c r="Q89" i="23"/>
  <c r="K89" i="23"/>
  <c r="U88" i="23"/>
  <c r="Q88" i="23"/>
  <c r="K88" i="23"/>
  <c r="U87" i="23"/>
  <c r="Q87" i="23"/>
  <c r="K87" i="23"/>
  <c r="U86" i="23"/>
  <c r="Q86" i="23"/>
  <c r="K86" i="23"/>
  <c r="U85" i="23"/>
  <c r="Q85" i="23"/>
  <c r="K85" i="23"/>
  <c r="U84" i="23"/>
  <c r="Q84" i="23"/>
  <c r="K84" i="23"/>
  <c r="U83" i="23"/>
  <c r="Q83" i="23"/>
  <c r="K83" i="23"/>
  <c r="U82" i="23"/>
  <c r="Q82" i="23"/>
  <c r="K82" i="23"/>
  <c r="U81" i="23"/>
  <c r="Q81" i="23"/>
  <c r="K81" i="23"/>
  <c r="U80" i="23"/>
  <c r="Q80" i="23"/>
  <c r="K80" i="23"/>
  <c r="U79" i="23"/>
  <c r="Q79" i="23"/>
  <c r="K79" i="23"/>
  <c r="U78" i="23"/>
  <c r="Q78" i="23"/>
  <c r="K78" i="23"/>
  <c r="U77" i="23"/>
  <c r="Q77" i="23"/>
  <c r="K77" i="23"/>
  <c r="U76" i="23"/>
  <c r="Q76" i="23"/>
  <c r="K76" i="23"/>
  <c r="U75" i="23"/>
  <c r="Q75" i="23"/>
  <c r="K75" i="23"/>
  <c r="U74" i="23"/>
  <c r="Q74" i="23"/>
  <c r="K74" i="23"/>
  <c r="U73" i="23"/>
  <c r="Q73" i="23"/>
  <c r="K73" i="23"/>
  <c r="U72" i="23"/>
  <c r="Q72" i="23"/>
  <c r="K72" i="23"/>
  <c r="U71" i="23"/>
  <c r="Q71" i="23"/>
  <c r="K71" i="23"/>
  <c r="U70" i="23"/>
  <c r="Q70" i="23"/>
  <c r="K70" i="23"/>
  <c r="U69" i="23"/>
  <c r="Q69" i="23"/>
  <c r="K69" i="23"/>
  <c r="U68" i="23"/>
  <c r="Q68" i="23"/>
  <c r="K68" i="23"/>
  <c r="U67" i="23"/>
  <c r="Q67" i="23"/>
  <c r="K67" i="23"/>
  <c r="U66" i="23"/>
  <c r="Q66" i="23"/>
  <c r="K66" i="23"/>
  <c r="U65" i="23"/>
  <c r="Q65" i="23"/>
  <c r="K65" i="23"/>
  <c r="U64" i="23"/>
  <c r="Q64" i="23"/>
  <c r="K64" i="23"/>
  <c r="U63" i="23"/>
  <c r="Q63" i="23"/>
  <c r="K63" i="23"/>
  <c r="U62" i="23"/>
  <c r="Q62" i="23"/>
  <c r="K62" i="23"/>
  <c r="U61" i="23"/>
  <c r="Q61" i="23"/>
  <c r="K61" i="23"/>
  <c r="U60" i="23"/>
  <c r="Q60" i="23"/>
  <c r="K60" i="23"/>
  <c r="U59" i="23"/>
  <c r="Q59" i="23"/>
  <c r="K59" i="23"/>
  <c r="U58" i="23"/>
  <c r="Q58" i="23"/>
  <c r="K58" i="23"/>
  <c r="U57" i="23"/>
  <c r="Q57" i="23"/>
  <c r="K57" i="23"/>
  <c r="U56" i="23"/>
  <c r="Q56" i="23"/>
  <c r="K56" i="23"/>
  <c r="U55" i="23"/>
  <c r="Q55" i="23"/>
  <c r="K55" i="23"/>
  <c r="U54" i="23"/>
  <c r="Q54" i="23"/>
  <c r="K54" i="23"/>
  <c r="U53" i="23"/>
  <c r="Q53" i="23"/>
  <c r="K53" i="23"/>
  <c r="U52" i="23"/>
  <c r="Q52" i="23"/>
  <c r="K52" i="23"/>
  <c r="U51" i="23"/>
  <c r="Q51" i="23"/>
  <c r="K51" i="23"/>
  <c r="U50" i="23"/>
  <c r="Q50" i="23"/>
  <c r="K50" i="23"/>
  <c r="U49" i="23"/>
  <c r="Q49" i="23"/>
  <c r="K49" i="23"/>
  <c r="U48" i="23"/>
  <c r="Q48" i="23"/>
  <c r="K48" i="23"/>
  <c r="U47" i="23"/>
  <c r="Q47" i="23"/>
  <c r="K47" i="23"/>
  <c r="U46" i="23"/>
  <c r="Q46" i="23"/>
  <c r="K46" i="23"/>
  <c r="U45" i="23"/>
  <c r="Q45" i="23"/>
  <c r="K45" i="23"/>
  <c r="U44" i="23"/>
  <c r="Q44" i="23"/>
  <c r="K44" i="23"/>
  <c r="U43" i="23"/>
  <c r="Q43" i="23"/>
  <c r="K43" i="23"/>
  <c r="U42" i="23"/>
  <c r="Q42" i="23"/>
  <c r="K42" i="23"/>
  <c r="U41" i="23"/>
  <c r="Q41" i="23"/>
  <c r="K41" i="23"/>
  <c r="U40" i="23"/>
  <c r="Q40" i="23"/>
  <c r="K40" i="23"/>
  <c r="U39" i="23"/>
  <c r="Q39" i="23"/>
  <c r="K39" i="23"/>
  <c r="U38" i="23"/>
  <c r="Q38" i="23"/>
  <c r="K38" i="23"/>
  <c r="U37" i="23"/>
  <c r="Q37" i="23"/>
  <c r="K37" i="23"/>
  <c r="U36" i="23"/>
  <c r="Q36" i="23"/>
  <c r="K36" i="23"/>
  <c r="U35" i="23"/>
  <c r="Q35" i="23"/>
  <c r="K35" i="23"/>
  <c r="U34" i="23"/>
  <c r="Q34" i="23"/>
  <c r="K34" i="23"/>
  <c r="U33" i="23"/>
  <c r="Q33" i="23"/>
  <c r="K33" i="23"/>
  <c r="U32" i="23"/>
  <c r="Q32" i="23"/>
  <c r="K32" i="23"/>
  <c r="U31" i="23"/>
  <c r="Q31" i="23"/>
  <c r="K31" i="23"/>
  <c r="U30" i="23"/>
  <c r="Q30" i="23"/>
  <c r="K30" i="23"/>
  <c r="U29" i="23"/>
  <c r="Q29" i="23"/>
  <c r="K29" i="23"/>
  <c r="U28" i="23"/>
  <c r="Q28" i="23"/>
  <c r="K28" i="23"/>
  <c r="U27" i="23"/>
  <c r="Q27" i="23"/>
  <c r="K27" i="23"/>
  <c r="U26" i="23"/>
  <c r="Q26" i="23"/>
  <c r="K26" i="23"/>
  <c r="U25" i="23"/>
  <c r="Q25" i="23"/>
  <c r="K25" i="23"/>
  <c r="U24" i="23"/>
  <c r="Q24" i="23"/>
  <c r="K24" i="23"/>
  <c r="U23" i="23"/>
  <c r="Q23" i="23"/>
  <c r="K23" i="23"/>
  <c r="U22" i="23"/>
  <c r="Q22" i="23"/>
  <c r="K22" i="23"/>
  <c r="U21" i="23"/>
  <c r="Q21" i="23"/>
  <c r="K21" i="23"/>
  <c r="U20" i="23"/>
  <c r="Q20" i="23"/>
  <c r="K20" i="23"/>
  <c r="U19" i="23"/>
  <c r="Q19" i="23"/>
  <c r="K19" i="23"/>
  <c r="U18" i="23"/>
  <c r="Q18" i="23"/>
  <c r="K18" i="23"/>
  <c r="U17" i="23"/>
  <c r="Q17" i="23"/>
  <c r="K17" i="23"/>
  <c r="U16" i="23"/>
  <c r="Q16" i="23"/>
  <c r="K16" i="23"/>
  <c r="U15" i="23"/>
  <c r="Q15" i="23"/>
  <c r="K15" i="23"/>
  <c r="U14" i="23"/>
  <c r="Q14" i="23"/>
  <c r="K14" i="23"/>
  <c r="U13" i="23"/>
  <c r="Q13" i="23"/>
  <c r="K13" i="23"/>
  <c r="U12" i="23"/>
  <c r="Q12" i="23"/>
  <c r="K12" i="23"/>
  <c r="U11" i="23"/>
  <c r="Q11" i="23"/>
  <c r="K11" i="23"/>
  <c r="U10" i="23"/>
  <c r="Q10" i="23"/>
  <c r="K10" i="23"/>
  <c r="U9" i="23"/>
  <c r="Q9" i="23"/>
  <c r="K9" i="23"/>
  <c r="U8" i="23"/>
  <c r="Q8" i="23"/>
  <c r="K8" i="23"/>
  <c r="U7" i="23"/>
  <c r="Q7" i="23"/>
  <c r="K7" i="23"/>
  <c r="U6" i="23"/>
  <c r="Q6" i="23"/>
  <c r="K6" i="23"/>
  <c r="U5" i="23"/>
  <c r="Q5" i="23"/>
  <c r="K5" i="23"/>
  <c r="U4" i="23"/>
  <c r="Q4" i="23"/>
  <c r="K4" i="23"/>
  <c r="U312" i="23" l="1"/>
  <c r="K312" i="23"/>
  <c r="Q312" i="23"/>
  <c r="E51" i="10" l="1"/>
  <c r="F30" i="10" l="1"/>
  <c r="F29" i="10"/>
  <c r="E29" i="10" l="1"/>
  <c r="C311" i="18" l="1"/>
  <c r="F75" i="10" l="1"/>
  <c r="C1" i="10" l="1"/>
  <c r="A14" i="10" l="1"/>
  <c r="F14" i="10" s="1"/>
  <c r="A8" i="10"/>
  <c r="F33" i="10" s="1"/>
  <c r="F8" i="10" l="1"/>
  <c r="F32" i="10" s="1"/>
  <c r="E59" i="10"/>
  <c r="R8" i="10"/>
  <c r="C8" i="10"/>
  <c r="G77" i="10" s="1"/>
  <c r="J14" i="10"/>
  <c r="Q8" i="10"/>
  <c r="L8" i="10"/>
  <c r="P8" i="10"/>
  <c r="O8" i="10"/>
  <c r="K8" i="10"/>
  <c r="D8" i="10"/>
  <c r="J8" i="10"/>
  <c r="H8" i="10"/>
  <c r="T8" i="10"/>
  <c r="V8" i="10"/>
  <c r="G8" i="10"/>
  <c r="U8" i="10"/>
  <c r="M8" i="10"/>
  <c r="K14" i="10"/>
  <c r="H14" i="10"/>
  <c r="V14" i="10"/>
  <c r="G14" i="10"/>
  <c r="R14" i="10"/>
  <c r="C14" i="10"/>
  <c r="U14" i="10"/>
  <c r="T14" i="10"/>
  <c r="T18" i="10" s="1"/>
  <c r="Q14" i="10"/>
  <c r="L14" i="10"/>
  <c r="P14" i="10"/>
  <c r="D14" i="10"/>
  <c r="O14" i="10"/>
  <c r="M14" i="10"/>
  <c r="E63" i="10"/>
  <c r="E64" i="10"/>
  <c r="E60" i="10"/>
  <c r="E62" i="10"/>
  <c r="E61" i="10"/>
  <c r="V18" i="10" l="1"/>
  <c r="U18" i="10"/>
  <c r="E31" i="10"/>
  <c r="F31" i="10"/>
  <c r="E32" i="10"/>
  <c r="E34" i="10" s="1"/>
  <c r="E40" i="10"/>
  <c r="F77" i="10"/>
  <c r="M18" i="10"/>
  <c r="F24" i="10" s="1"/>
  <c r="H18" i="10"/>
  <c r="L18" i="10"/>
  <c r="J18" i="10"/>
  <c r="O18" i="10"/>
  <c r="Q18" i="10"/>
  <c r="R18" i="10"/>
  <c r="F28" i="10" s="1"/>
  <c r="E49" i="10"/>
  <c r="K18" i="10"/>
  <c r="E23" i="10" s="1"/>
  <c r="P18" i="10"/>
  <c r="F27" i="10" s="1"/>
  <c r="E77" i="10"/>
  <c r="F50" i="10"/>
  <c r="E48" i="10"/>
  <c r="F48" i="10"/>
  <c r="F47" i="10"/>
  <c r="F49" i="10"/>
  <c r="E47" i="10"/>
  <c r="E50" i="10"/>
  <c r="E42" i="10"/>
  <c r="E14" i="10"/>
  <c r="G71" i="10"/>
  <c r="E71" i="10"/>
  <c r="E8" i="10"/>
  <c r="F71" i="10"/>
  <c r="F34" i="10" l="1"/>
  <c r="E27" i="10"/>
  <c r="F23" i="10"/>
  <c r="F21" i="10"/>
  <c r="E21" i="10"/>
  <c r="E22" i="10"/>
  <c r="F22" i="10"/>
  <c r="E43" i="10"/>
  <c r="E41" i="10"/>
  <c r="E35" i="10"/>
  <c r="F35" i="10"/>
  <c r="E24" i="10"/>
  <c r="F26" i="10"/>
  <c r="E26" i="10"/>
  <c r="F25" i="10"/>
  <c r="E25" i="10"/>
  <c r="E28" i="10"/>
  <c r="F52" i="10"/>
  <c r="E52" i="10"/>
  <c r="G52" i="10" l="1"/>
  <c r="F36" i="10"/>
  <c r="E65" i="10"/>
  <c r="E36" i="10" l="1"/>
  <c r="G36" i="10" s="1"/>
</calcChain>
</file>

<file path=xl/sharedStrings.xml><?xml version="1.0" encoding="utf-8"?>
<sst xmlns="http://schemas.openxmlformats.org/spreadsheetml/2006/main" count="8024" uniqueCount="1014">
  <si>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</si>
  <si>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</si>
  <si>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</si>
  <si>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</si>
  <si>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</si>
  <si>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</si>
  <si>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</si>
  <si>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</si>
  <si>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</si>
  <si>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</si>
  <si>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</si>
  <si>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</si>
  <si>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</si>
  <si>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</si>
  <si>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</si>
  <si>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</si>
  <si>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</si>
  <si>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</si>
  <si>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</si>
  <si>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</si>
  <si>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</si>
  <si>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</si>
  <si>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</si>
  <si>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</si>
  <si>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</si>
  <si>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</si>
  <si>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</si>
  <si>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</si>
  <si>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</si>
  <si>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</si>
  <si>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</si>
  <si>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</si>
  <si>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</si>
  <si>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</si>
  <si>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</si>
  <si>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</si>
  <si>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</si>
  <si>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</si>
  <si>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</si>
  <si>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</si>
  <si>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</si>
  <si>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</si>
  <si>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</si>
  <si>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</si>
  <si>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</si>
  <si>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</si>
  <si>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</si>
  <si>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</si>
  <si>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</si>
  <si>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</si>
  <si>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</si>
  <si>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</si>
  <si>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</si>
  <si>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</si>
  <si>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</si>
  <si>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</si>
  <si>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</si>
  <si>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</si>
  <si>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</si>
  <si>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</si>
  <si>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</si>
  <si>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</si>
  <si>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</si>
  <si>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</si>
  <si>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</si>
  <si>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</si>
  <si>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</si>
  <si>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</si>
  <si>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</si>
  <si>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</si>
  <si>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</si>
  <si>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</si>
  <si>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</si>
  <si>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</si>
  <si>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</si>
  <si>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</si>
  <si>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</si>
  <si>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</si>
  <si>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</si>
  <si>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</si>
  <si>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</si>
  <si>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</si>
  <si>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</si>
  <si>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</si>
  <si>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</si>
  <si>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</si>
  <si>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</si>
  <si>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</si>
  <si>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</si>
  <si>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</si>
  <si>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</si>
  <si>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</si>
  <si>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</si>
  <si>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</si>
  <si>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</si>
  <si>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</si>
  <si>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</si>
  <si>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</si>
  <si>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</si>
  <si>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</si>
  <si>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</si>
  <si>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</si>
  <si>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</si>
  <si>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</si>
  <si>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</si>
  <si>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</si>
  <si>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</si>
  <si>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</si>
  <si>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</si>
  <si>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</si>
  <si>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</si>
  <si>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</si>
  <si>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</si>
  <si>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</si>
  <si>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</si>
  <si>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</si>
  <si>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</si>
  <si>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</si>
  <si>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</si>
  <si>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</si>
  <si>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</si>
  <si>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</si>
  <si>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</si>
  <si>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</si>
  <si>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</si>
  <si>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</si>
  <si>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</si>
  <si>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</si>
  <si>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</si>
  <si>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</si>
  <si>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</si>
  <si>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</si>
  <si>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</si>
  <si>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</si>
  <si>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</si>
  <si>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</si>
  <si>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</si>
  <si>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</si>
  <si>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</si>
  <si>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</si>
  <si>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</si>
  <si>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</si>
  <si>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</si>
  <si>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</si>
  <si>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</si>
  <si>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</si>
  <si>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</si>
  <si>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</si>
  <si>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</si>
  <si>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</si>
  <si>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</si>
  <si>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</si>
  <si>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</si>
  <si>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</si>
  <si>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</si>
  <si>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</si>
  <si>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</si>
  <si>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</si>
  <si>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</si>
  <si>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</si>
  <si>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</si>
  <si>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</si>
  <si>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</si>
  <si>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</si>
  <si>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</si>
  <si>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</si>
  <si>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</si>
  <si>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</si>
  <si>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</si>
  <si>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</si>
  <si>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</si>
  <si>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</si>
  <si>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</si>
  <si>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</si>
  <si>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</si>
  <si>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</si>
  <si>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</si>
  <si>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</si>
  <si>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</si>
  <si>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</si>
  <si>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</si>
  <si>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</si>
  <si>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</si>
  <si>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</si>
  <si>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</si>
  <si>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</si>
  <si>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</si>
  <si>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</si>
  <si>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</si>
  <si>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</si>
  <si>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</si>
  <si>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</si>
  <si>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</si>
  <si>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</si>
  <si>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</si>
  <si>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</si>
  <si>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</si>
  <si>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</si>
  <si>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</si>
  <si>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</si>
  <si>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</si>
  <si>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</si>
  <si>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</si>
  <si>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</si>
  <si>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</si>
  <si>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</si>
  <si>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</si>
  <si>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</si>
  <si>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</si>
  <si>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</si>
  <si>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</si>
  <si>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</si>
  <si>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</si>
  <si>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</si>
  <si>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</si>
  <si>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</si>
  <si>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</si>
  <si>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</si>
  <si>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</si>
  <si>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</si>
  <si>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</si>
  <si>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</si>
  <si>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</si>
  <si>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</si>
  <si>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</si>
  <si>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</si>
  <si>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</si>
  <si>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</si>
  <si>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</si>
  <si>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</si>
  <si>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</si>
  <si>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</si>
  <si>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</si>
  <si>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</si>
  <si>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</si>
  <si>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</si>
  <si>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</si>
  <si>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</si>
  <si>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</si>
  <si>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</si>
  <si>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</si>
  <si>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</si>
  <si>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</si>
  <si>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</si>
  <si>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</si>
  <si>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</si>
  <si>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</si>
  <si>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</si>
  <si>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</si>
  <si>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</si>
  <si>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</si>
  <si>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</si>
  <si>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</si>
  <si>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</si>
  <si>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</si>
  <si>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</si>
  <si>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</si>
  <si>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</si>
  <si>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</si>
  <si>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</si>
  <si>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</si>
  <si>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</si>
  <si>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</si>
  <si>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</si>
  <si>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</si>
  <si>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</si>
  <si>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</si>
  <si>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</si>
  <si>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</si>
  <si>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</si>
  <si>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</si>
  <si>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</si>
  <si>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Deferred Outflows Of Resources</t>
  </si>
  <si>
    <t>Deferred Inflows Of Resources</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</si>
  <si>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</si>
  <si>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</si>
  <si>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</si>
  <si>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</si>
  <si>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</si>
  <si>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</si>
  <si>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</si>
  <si>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</si>
  <si>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</si>
  <si>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</si>
  <si>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</si>
  <si>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</si>
  <si>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</si>
  <si>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</si>
  <si>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</si>
  <si>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</si>
  <si>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</si>
  <si>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</si>
  <si>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</si>
  <si>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</si>
  <si>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</si>
  <si>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</si>
  <si>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</si>
  <si>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</si>
  <si>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</si>
  <si>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</si>
  <si>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</si>
  <si>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</si>
  <si>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</si>
  <si>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</si>
  <si>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</si>
  <si>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</si>
  <si>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</si>
  <si>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</si>
  <si>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</si>
  <si>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</si>
  <si>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</si>
  <si>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</si>
  <si>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</si>
  <si>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</si>
  <si>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</si>
  <si>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</si>
  <si>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</si>
  <si>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</si>
  <si>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</si>
  <si>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</si>
  <si>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</si>
  <si>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</si>
  <si>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</si>
  <si>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</si>
  <si>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N.E. ACADEMY OF AEROSPACE &amp; ADV.TECH</t>
  </si>
  <si>
    <t>Total</t>
  </si>
  <si>
    <t>Primary Agency Number</t>
  </si>
  <si>
    <t>Information for notes to the financial statements</t>
  </si>
  <si>
    <t>FERNLEAF COMMUNITY CHARTER</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</si>
  <si>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</si>
  <si>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</si>
  <si>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</si>
  <si>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</si>
  <si>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</si>
  <si>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</si>
  <si>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</si>
  <si>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</si>
  <si>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</si>
  <si>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</si>
  <si>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</si>
  <si>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</si>
  <si>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</si>
  <si>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</si>
  <si>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</si>
  <si>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</si>
  <si>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 xml:space="preserve">PRIOR YEAR </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</si>
  <si>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</si>
  <si>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</si>
  <si>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</si>
  <si>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</si>
  <si>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</si>
  <si>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</si>
  <si>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</si>
  <si>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</si>
  <si>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</si>
  <si>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</si>
  <si>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Unit's share of collective pension expense</t>
  </si>
  <si>
    <t>Pension expense resulting from difference between ORBIT system contributions and what was recorded as a deferred outflow in the prior year</t>
  </si>
  <si>
    <t>Tables for Disclosure</t>
  </si>
  <si>
    <t>N/A</t>
  </si>
  <si>
    <t>All RHBF Employers</t>
  </si>
  <si>
    <t>OPEB Expense</t>
  </si>
  <si>
    <t>Employer Number</t>
  </si>
  <si>
    <t>Employer</t>
  </si>
  <si>
    <t>Differences Between Expected and Actual Experience</t>
  </si>
  <si>
    <t>Changes of Assumptions</t>
  </si>
  <si>
    <t>Changes in Proportion and Differences Between Employer Contributions and Proportionate Share of Contributions</t>
  </si>
  <si>
    <t>Total Deferred Inflows of Resources</t>
  </si>
  <si>
    <t>Total Employer OPEB Expense</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</si>
  <si>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</si>
  <si>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</si>
  <si>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</si>
  <si>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</si>
  <si>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</si>
  <si>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</si>
  <si>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</si>
  <si>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</si>
  <si>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</si>
  <si>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</si>
  <si>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</si>
  <si>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</si>
  <si>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</si>
  <si>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</si>
  <si>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</si>
  <si>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</si>
  <si>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</si>
  <si>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</si>
  <si>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Services</t>
  </si>
  <si>
    <t>Department Of Commerce</t>
  </si>
  <si>
    <t>Insurance Department</t>
  </si>
  <si>
    <t>Labor Department</t>
  </si>
  <si>
    <t>Revenue Department</t>
  </si>
  <si>
    <t>Secretary Of State</t>
  </si>
  <si>
    <t>State Treasurer</t>
  </si>
  <si>
    <t>State Health Plan (subset of Department of Treasurer)</t>
  </si>
  <si>
    <t>Department Of Agriculture</t>
  </si>
  <si>
    <t>Barber Examiners, State Board Of</t>
  </si>
  <si>
    <t>N.C. Real Estate Commission</t>
  </si>
  <si>
    <t>N.C. Auctioneers Licensing Board</t>
  </si>
  <si>
    <t>N.C. State Board Of Examiners Of Practicing Psychol</t>
  </si>
  <si>
    <t>Community Colleges Administration</t>
  </si>
  <si>
    <t>Department Of Public Safety</t>
  </si>
  <si>
    <t>Appalachian State University</t>
  </si>
  <si>
    <t>N.C. School Of The Arts</t>
  </si>
  <si>
    <t>East Carolina University</t>
  </si>
  <si>
    <t>Elizabeth City State University</t>
  </si>
  <si>
    <t>Fayetteville State University</t>
  </si>
  <si>
    <t>N.C. A&amp;T University</t>
  </si>
  <si>
    <t>N.C. Central University</t>
  </si>
  <si>
    <t>University Of North Carolina At Greensboro</t>
  </si>
  <si>
    <t>UNC - Pembroke</t>
  </si>
  <si>
    <t>N.C. State University</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</si>
  <si>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</si>
  <si>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</si>
  <si>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</si>
  <si>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</si>
  <si>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</si>
  <si>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</si>
  <si>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</si>
  <si>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</si>
  <si>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</si>
  <si>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</si>
  <si>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</si>
  <si>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</si>
  <si>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</si>
  <si>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</si>
  <si>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</si>
  <si>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</si>
  <si>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</si>
  <si>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</si>
  <si>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</si>
  <si>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</si>
  <si>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</si>
  <si>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</si>
  <si>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</si>
  <si>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</si>
  <si>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</si>
  <si>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</si>
  <si>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</si>
  <si>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</si>
  <si>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</si>
  <si>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</si>
  <si>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</si>
  <si>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</si>
  <si>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</si>
  <si>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</si>
  <si>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</si>
  <si>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Community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</si>
  <si>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</si>
  <si>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</si>
  <si>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</si>
  <si>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</si>
  <si>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</si>
  <si>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</si>
  <si>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</si>
  <si>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</si>
  <si>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</si>
  <si>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</si>
  <si>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</si>
  <si>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</si>
  <si>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</si>
  <si>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</si>
  <si>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</si>
  <si>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</si>
  <si>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</si>
  <si>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</si>
  <si>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</si>
  <si>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</si>
  <si>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</si>
  <si>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</si>
  <si>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</si>
  <si>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</si>
  <si>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</si>
  <si>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</si>
  <si>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</si>
  <si>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</si>
  <si>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</si>
  <si>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</si>
  <si>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</si>
  <si>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</si>
  <si>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</si>
  <si>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</si>
  <si>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</si>
  <si>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</si>
  <si>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</si>
  <si>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</si>
  <si>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</si>
  <si>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</si>
  <si>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School For Children</t>
  </si>
  <si>
    <t>Healthy Start Academy</t>
  </si>
  <si>
    <t>Voyager Academy</t>
  </si>
  <si>
    <t>Durham Technical Institute</t>
  </si>
  <si>
    <t>Bear Grass Charter School</t>
  </si>
  <si>
    <t>Invest Collegiate Charter (Buncombe)</t>
  </si>
  <si>
    <t>Kipp Halifax College Prep Charter</t>
  </si>
  <si>
    <t>Pioneer Springs Community Charter</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</si>
  <si>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</si>
  <si>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</si>
  <si>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</si>
  <si>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</si>
  <si>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</si>
  <si>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</si>
  <si>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</si>
  <si>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</si>
  <si>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</si>
  <si>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</si>
  <si>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</si>
  <si>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</si>
  <si>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</si>
  <si>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</si>
  <si>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</si>
  <si>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</si>
  <si>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</si>
  <si>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</si>
  <si>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</si>
  <si>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</si>
  <si>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</si>
  <si>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</si>
  <si>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</si>
  <si>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</si>
  <si>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</si>
  <si>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</si>
  <si>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</si>
  <si>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</si>
  <si>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</si>
  <si>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</si>
  <si>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School</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</si>
  <si>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</si>
  <si>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</si>
  <si>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</si>
  <si>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</si>
  <si>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</si>
  <si>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</si>
  <si>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</si>
  <si>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</si>
  <si>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</si>
  <si>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</si>
  <si>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</si>
  <si>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</si>
  <si>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</si>
  <si>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</si>
  <si>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</si>
  <si>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</si>
  <si>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</si>
  <si>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</si>
  <si>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</si>
  <si>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</si>
  <si>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</si>
  <si>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</si>
  <si>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</si>
  <si>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</si>
  <si>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</si>
  <si>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</si>
  <si>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</si>
  <si>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</si>
  <si>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</si>
  <si>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</si>
  <si>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</si>
  <si>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</si>
  <si>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</si>
  <si>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</si>
  <si>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</si>
  <si>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</si>
  <si>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</si>
  <si>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</si>
  <si>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</si>
  <si>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</si>
  <si>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Fernleaf Community Charter</t>
  </si>
  <si>
    <t>Nash-Rocky Mount Schools</t>
  </si>
  <si>
    <t>Nash Technical College</t>
  </si>
  <si>
    <t>New Hanover County Schools</t>
  </si>
  <si>
    <t>Cape Fear Center For Inquiry</t>
  </si>
  <si>
    <t>Wilmington Preparatory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</si>
  <si>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</si>
  <si>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</si>
  <si>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</si>
  <si>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</si>
  <si>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</si>
  <si>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</si>
  <si>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</si>
  <si>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</si>
  <si>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</si>
  <si>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</si>
  <si>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</si>
  <si>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</si>
  <si>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</si>
  <si>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</si>
  <si>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</si>
  <si>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</si>
  <si>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</si>
  <si>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</si>
  <si>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</si>
  <si>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</si>
  <si>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</si>
  <si>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</si>
  <si>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</si>
  <si>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</si>
  <si>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</si>
  <si>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</si>
  <si>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</si>
  <si>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</si>
  <si>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</si>
  <si>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</si>
  <si>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</si>
  <si>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</si>
  <si>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</si>
  <si>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</si>
  <si>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</si>
  <si>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</si>
  <si>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</si>
  <si>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</si>
  <si>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</si>
  <si>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</si>
  <si>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</si>
  <si>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</si>
  <si>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</si>
  <si>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</si>
  <si>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</si>
  <si>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</si>
  <si>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</si>
  <si>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</si>
  <si>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</si>
  <si>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</si>
  <si>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</si>
  <si>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</si>
  <si>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</si>
  <si>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Mountain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</si>
  <si>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</si>
  <si>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</si>
  <si>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</si>
  <si>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</si>
  <si>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</si>
  <si>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</si>
  <si>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</si>
  <si>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</si>
  <si>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</si>
  <si>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</si>
  <si>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</si>
  <si>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</si>
  <si>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</si>
  <si>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</si>
  <si>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</si>
  <si>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</si>
  <si>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</si>
  <si>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</si>
  <si>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Community School</t>
  </si>
  <si>
    <t>Wayne County Schools</t>
  </si>
  <si>
    <t>Wayne Community College</t>
  </si>
  <si>
    <t>Wilkes County Schools</t>
  </si>
  <si>
    <t>Pinnacle Classical Academy</t>
  </si>
  <si>
    <t>Wilkes Community College</t>
  </si>
  <si>
    <t>Wilson County Schools</t>
  </si>
  <si>
    <t>Wilson Community College</t>
  </si>
  <si>
    <t>Yadkin County Schools</t>
  </si>
  <si>
    <t>Consolidated Judicial Retirement System</t>
  </si>
  <si>
    <t>Highway - Administrative</t>
  </si>
  <si>
    <t>NC Global TransPark Authority (subset of DOT)</t>
  </si>
  <si>
    <t>NC State Ports Authority (subset of DOT)</t>
  </si>
  <si>
    <t>Legislative Retirement System</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</si>
  <si>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</si>
  <si>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</si>
  <si>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</si>
  <si>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</si>
  <si>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</si>
  <si>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</si>
  <si>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</si>
  <si>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</si>
  <si>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</si>
  <si>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</si>
  <si>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</si>
  <si>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No Agency Chosen</t>
  </si>
  <si>
    <t>Unit Contributions to Plan in Measurement Year</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</si>
  <si>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</si>
  <si>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CONSOLIDATED JUDICIAL RETIREMENT SYSTEM</t>
  </si>
  <si>
    <t>LEGISLATIVE RETIREMENT SYSTEM OF N C</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</si>
  <si>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</si>
  <si>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</si>
  <si>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</si>
  <si>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</si>
  <si>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</si>
  <si>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</si>
  <si>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</si>
  <si>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</si>
  <si>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</si>
  <si>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</si>
  <si>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</si>
  <si>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1% Decrease in Trend Rates</t>
  </si>
  <si>
    <t>1% Increase in Trend Rates</t>
  </si>
  <si>
    <t>Ending Net OPEB Liability</t>
  </si>
  <si>
    <t>Beginning Net OPEB Liability</t>
  </si>
  <si>
    <t>Employer ID</t>
  </si>
  <si>
    <t>Col A</t>
  </si>
  <si>
    <t>Col B</t>
  </si>
  <si>
    <t>GASB 75 Accounting Template – RHBF</t>
  </si>
  <si>
    <t>Total RHBF OPEB expense reported for fiscal year</t>
  </si>
  <si>
    <t>OPEB expense</t>
  </si>
  <si>
    <t>Net OPEB liability</t>
  </si>
  <si>
    <t>True up OPEB expense</t>
  </si>
  <si>
    <t>Share of collective OPEB expense</t>
  </si>
  <si>
    <t>This template provides the note disclosures required by GASB 75, paragraphs 96h(1) thru (5), 96i(1), and 80i(2).</t>
  </si>
  <si>
    <t>Net OPEB Liability BOY</t>
  </si>
  <si>
    <t>Net OPEB Liability EOY</t>
  </si>
  <si>
    <t>Proportional Share Of OPEB Expense</t>
  </si>
  <si>
    <t>Actuarially Determined Component of OPEB Expense</t>
  </si>
  <si>
    <t>Net difference between projected and actual earnings on OPEB plan investments (DO)</t>
  </si>
  <si>
    <t>Net difference between projected and actual earnings on OPEB plan investments (DI)</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</si>
  <si>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</si>
  <si>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</si>
  <si>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Sensitivity of the net OPEB liability to changes in the discount rate</t>
  </si>
  <si>
    <t xml:space="preserve">The OPEB data in this template is maintained by the Department of State Treasurer (DST). The OPEB allocation schedules for RHBF including the accompanying audit report from the Office of State Auditor will be available on DST's website.   </t>
  </si>
  <si>
    <t>North Carolina Department of Military &amp; Veteran Affairs</t>
  </si>
  <si>
    <t>North Carolina Board of Opticians</t>
  </si>
  <si>
    <t>North Carolina Leadership Academy</t>
  </si>
  <si>
    <t>State Education Assistance Authority (subset of UNC Gen. Adm.)</t>
  </si>
  <si>
    <t>Ending RHBF Net OPEB Liability</t>
  </si>
  <si>
    <t>Change</t>
  </si>
  <si>
    <t>10/1/2017 through 6/30/2018</t>
  </si>
  <si>
    <t>1/1/2018 through 6/30/2018</t>
  </si>
  <si>
    <t>4/1/2018 through 6/30/2018</t>
  </si>
  <si>
    <t xml:space="preserve"> &lt;&lt; Step 1 - Click on the cell to see a list of agencies</t>
  </si>
  <si>
    <t xml:space="preserve"> &lt;&lt; Step 3 - Enter your employer contributions for the period indicated</t>
  </si>
  <si>
    <t>Go to the JE Template tab within this workbook.  Review the resulting entries within the workbook for reasonableness.  Should you have any questions regarding the resulting entries, refer to GASB 75.  Review the entries with applicable staff prior to posting the entries in your general ledger.</t>
  </si>
  <si>
    <t>Step 4 -</t>
  </si>
  <si>
    <t xml:space="preserve"> &lt;&lt; Step 2 - Enter your employer contributions for the period indicated</t>
  </si>
  <si>
    <t>Step 1 - Click on cell C15 within this tab.  Select your agency from the drop-down menu.  Agencies are listed in alphabetical order.</t>
  </si>
  <si>
    <t>Instructions:</t>
  </si>
  <si>
    <t xml:space="preserve">State Health Plan </t>
  </si>
  <si>
    <t>N.C. State Board Of Examiners Of Practicing Psychologists</t>
  </si>
  <si>
    <t>Northeast Academy for Aerospace and Advanced Technologies</t>
  </si>
  <si>
    <t>North Carolina Innovative School District</t>
  </si>
  <si>
    <t>NC Global TransPark Authority</t>
  </si>
  <si>
    <t>Net Differences Between Projected and Actual Earnings on Plan Investments</t>
  </si>
  <si>
    <t>Total Deferred Outflows of Resources</t>
  </si>
  <si>
    <t>Proportional Share of OPEB Expense</t>
  </si>
  <si>
    <t>Net Amortization of Deferred Amounts from Changes in Proportion and Differences Between Employer Contributions and Proportional Share of Contributions</t>
  </si>
  <si>
    <t>University Of North Carolina At Chapel Hill</t>
  </si>
  <si>
    <t>State Education Assistance Authority</t>
  </si>
  <si>
    <t>NC State Ports Authority</t>
  </si>
  <si>
    <t xml:space="preserve">   Total</t>
  </si>
  <si>
    <t>Measurement date 6/30/2019</t>
  </si>
  <si>
    <t>FY 2019 Total Contributions</t>
  </si>
  <si>
    <t>good</t>
  </si>
  <si>
    <t>Changes in Proportion and Differences Between Employer Contributions and Proportional Share of Contributions</t>
  </si>
  <si>
    <t>OFFICE OF STATE AUDITOR</t>
  </si>
  <si>
    <t>OFFICE OF ADMINISTRATIVE HEARINGS</t>
  </si>
  <si>
    <t>OFFICE OF STATE BUDGET AND MANAGEMENT</t>
  </si>
  <si>
    <t>DEPARTMENT OF INFORMATION TECHNOLOGY</t>
  </si>
  <si>
    <t>OFFICE OF THE STATE CONTROLLER</t>
  </si>
  <si>
    <t>NC SCHOOL OF SCIENCE AND MATHEMATICS</t>
  </si>
  <si>
    <t>NC DEPARTMENT OF MILITARY AND VETERANS AFFAIRS</t>
  </si>
  <si>
    <t>DEPARTMENT OF ENVIRONMENTAL QUALITY</t>
  </si>
  <si>
    <t>HOUSING FINANCE AGENCY OF NORTH CAROLINA</t>
  </si>
  <si>
    <t>OFFICE OF GOVERNOR</t>
  </si>
  <si>
    <t>OFFICE OF LIEUTENANT GOVERNOR</t>
  </si>
  <si>
    <t>DEPARTMENT OF HEALTH AND HUMAN SERVICES</t>
  </si>
  <si>
    <t>DEPARTMENT OF INSURANCE</t>
  </si>
  <si>
    <t>DEPARTMENT OF LABOR</t>
  </si>
  <si>
    <t>DEPARTMENT OF REVENUE</t>
  </si>
  <si>
    <t>DEPARTMENT OF SECRETARY OF STATE</t>
  </si>
  <si>
    <t>DEPARTMENT OF STATE TREASURER (w/o State Health Plan)</t>
  </si>
  <si>
    <t>DEPARTMENT OF STATE TREASURER (State Health Plan Only)</t>
  </si>
  <si>
    <t>DEPARTMENT OF AGRICULTURE AND CONSUMER SERVICES</t>
  </si>
  <si>
    <t>STATE BOARD OF BARBER EXAMINERS</t>
  </si>
  <si>
    <t>NC REAL ESTATE COMMISSION</t>
  </si>
  <si>
    <t>NC AUCTIONEERS LICENSING BOARD</t>
  </si>
  <si>
    <t>NC STATE BOARD OF EXAMINERS OF PRACTICING PSYCHOLOGISTS</t>
  </si>
  <si>
    <t>COMMUNITY COLLEGE SYSTEM OFFICE</t>
  </si>
  <si>
    <t>NORTH CAROLINA SCHOOL OF THE ARTS</t>
  </si>
  <si>
    <t>NORTH CAROLINA A&amp;T UNIVERSITY</t>
  </si>
  <si>
    <t>NORTH CAROLINA CENTRAL UNIVERSITY</t>
  </si>
  <si>
    <t>UNIVERSITY OF NORTH CAROLINA AT PEMBROKE</t>
  </si>
  <si>
    <t>NC STATE UNIVERSITY</t>
  </si>
  <si>
    <t>UNC-CHAPEL HILL CB 1260</t>
  </si>
  <si>
    <t>UNC-GENERAL ADMINISTRATION (W/O SEAA)</t>
  </si>
  <si>
    <t>UNC-GENERAL ADMINISTRATION (SEAA ONLY)</t>
  </si>
  <si>
    <t>FRANCINE DELANY NEW SCHOOL FOR CHILDREN</t>
  </si>
  <si>
    <t>WESTERN PIEDMONT COMMUNITY COLLEGE</t>
  </si>
  <si>
    <t>CLEVELAND TECHNICAL COLLEGE</t>
  </si>
  <si>
    <t>NEW BERN/CRAVEN COUNTY BOARD OF EDUCATION</t>
  </si>
  <si>
    <t>DISCOVERY CHARTER</t>
  </si>
  <si>
    <t>NORTHEAST REGIONAL SCHOOL FOR BIOTECHNOLOGY</t>
  </si>
  <si>
    <t>CENTRAL PARK SCHOOL FOR CHILDREN</t>
  </si>
  <si>
    <t>IREDELL COUNTY SCHOOLS</t>
  </si>
  <si>
    <t>AMERICAN RENAISSANCE MIDDLE SCHOOL</t>
  </si>
  <si>
    <t>KENNEDY CHARTER</t>
  </si>
  <si>
    <t>CORVIAN COMMUNITY SCHOOL</t>
  </si>
  <si>
    <t>FERNLEAF COMMINUTY CENTER</t>
  </si>
  <si>
    <t>NASH TECHNICAL COLLEGE</t>
  </si>
  <si>
    <t>CAPE FEAR CENTER FOR INQUIRY</t>
  </si>
  <si>
    <t>CHAPEL HILL - CARBORO CITY SCHOOLS</t>
  </si>
  <si>
    <t>N.E. ACADEMY OF AEROSPACE &amp; ADVANCED TECHNOLOGY</t>
  </si>
  <si>
    <t>MOUNTAIN DISCOVERY CHARTER</t>
  </si>
  <si>
    <t>WAKE COUNTY SCHOOLS</t>
  </si>
  <si>
    <t>EAST WAKE ACADEMY</t>
  </si>
  <si>
    <t>NORTH CAROLINA INNOVATIVE SCHOOL DISTRICT</t>
  </si>
  <si>
    <t>TWO RIVERS COMMUNITY SCHOOL</t>
  </si>
  <si>
    <t>HIGHWAY - ADMINISTRATIVE (w/o Global Transpark or Ports Authority)</t>
  </si>
  <si>
    <t>HIGHWAY - ADMINISTRATIVE (Global Transpark Only)</t>
  </si>
  <si>
    <t>HIGHWAY - ADMINISTRATIVE (PORTS AUTHORITY ONLY)</t>
  </si>
  <si>
    <t>LEGISLATIVE RETIREMENT SYSTEM</t>
  </si>
  <si>
    <t>RUTHERFORD POLK MCDOWELL DIST BOARD OF HEALTH</t>
  </si>
  <si>
    <t>Total for All Employers</t>
  </si>
  <si>
    <t>The accompanying notes to the schedules are an integral part of this schedule.</t>
  </si>
  <si>
    <t>Beginning Net OPEB Asset</t>
  </si>
  <si>
    <t>Ending Net OPEB Asset</t>
  </si>
  <si>
    <t>NA</t>
  </si>
  <si>
    <t>Discount Rate and Trend Sensitivity</t>
  </si>
  <si>
    <t>Projected Recognition</t>
  </si>
  <si>
    <t>3. Employer contributions</t>
  </si>
  <si>
    <t>9. Transfer from PEHBF</t>
  </si>
  <si>
    <t>NOL at Current
Discount Rate (2.21%)</t>
  </si>
  <si>
    <t>1% Decrease (1.21%)</t>
  </si>
  <si>
    <t>1% Increase (3.21%)</t>
  </si>
  <si>
    <t>Trend Minus 1%</t>
  </si>
  <si>
    <t>Trend Plus 1%</t>
  </si>
  <si>
    <t>Col AB</t>
  </si>
  <si>
    <t>Col AH</t>
  </si>
  <si>
    <t>Col AT</t>
  </si>
  <si>
    <t>Col AU</t>
  </si>
  <si>
    <t>Col AV</t>
  </si>
  <si>
    <t>Col AW</t>
  </si>
  <si>
    <t>Col AX</t>
  </si>
  <si>
    <t>Col AY</t>
  </si>
  <si>
    <t>Col AZ</t>
  </si>
  <si>
    <t>Col BA</t>
  </si>
  <si>
    <t>Col BB</t>
  </si>
  <si>
    <t>Col BC</t>
  </si>
  <si>
    <t>Col BD</t>
  </si>
  <si>
    <t>Col BE</t>
  </si>
  <si>
    <t>Discovery Charter</t>
  </si>
  <si>
    <t>OPEB employer plan contributions</t>
  </si>
  <si>
    <t>OPEB non-capital contributions</t>
  </si>
  <si>
    <t>Alamance Community School</t>
  </si>
  <si>
    <t>Deferred Outflows of Resources and Deferred Inflows of Resources</t>
  </si>
  <si>
    <t>NOL at Current
Discount Rate (2.16%)</t>
  </si>
  <si>
    <t>1% Decrease (1.16%)</t>
  </si>
  <si>
    <t>1% Increase (3.16%)</t>
  </si>
  <si>
    <t>Outflows</t>
  </si>
  <si>
    <t>Inflows</t>
  </si>
  <si>
    <t>Beginning OPEB Asset</t>
  </si>
  <si>
    <t>Ending OPEB Asset</t>
  </si>
  <si>
    <t>Contributions</t>
  </si>
  <si>
    <t>Schedule of Proportionate Share of the Net OPEB Liability</t>
  </si>
  <si>
    <t>Projected Recognition Schedules of Deferred Outflows of Resources and Deferred Inflows of Resources</t>
  </si>
  <si>
    <t>Schedule of Contributions</t>
  </si>
  <si>
    <t/>
  </si>
  <si>
    <t>Changes in Proportion</t>
  </si>
  <si>
    <t>Changes of Assumptions or Other Inputs</t>
  </si>
  <si>
    <t>Net Difference between Projected and Actual Earnings on OPEB Plan Investments</t>
  </si>
  <si>
    <t>Difference between Expected and Actual Experience in the Total OPEB Liability</t>
  </si>
  <si>
    <t>Actuarially Determined Contribution</t>
  </si>
  <si>
    <t>Contributions In Relation to the Statutory Required Contribution</t>
  </si>
  <si>
    <t>Contribution Deficiency/
(Excess)</t>
  </si>
  <si>
    <t>Contributions as a Percentage of Covered Employee Payroll</t>
  </si>
  <si>
    <t>Proportion of Net OPEB Liability</t>
  </si>
  <si>
    <t>Proportionate share of Net OPEB Liability</t>
  </si>
  <si>
    <t>Covered-employee payroll</t>
  </si>
  <si>
    <t>Proportionate share of the Net OPEB Liability as a percentage of its covered-employee payroll</t>
  </si>
  <si>
    <t>Plan Fiduciary Net Position as a percentage of the Total OPEB Liability</t>
  </si>
  <si>
    <t>2022 Outstanding Balance of Deferred Outflows of Resources</t>
  </si>
  <si>
    <t>2023 Recognition of Deferred Outflows</t>
  </si>
  <si>
    <t>2024 Recognition of Deferred Outflows</t>
  </si>
  <si>
    <t>2025 Recognition of Deferred Outflows</t>
  </si>
  <si>
    <t>2026 Recognition of Deferred Outflows</t>
  </si>
  <si>
    <t>2027 Recognition of Deferred Outflows</t>
  </si>
  <si>
    <t>Recognition of Deferred Outflows Thereafter</t>
  </si>
  <si>
    <t>2022 Outstanding Balance of Deferred Inflows of Resources</t>
  </si>
  <si>
    <t>2023 Recognition of Deferred Inflows</t>
  </si>
  <si>
    <t>2024 Recognition of Deferred Inflows</t>
  </si>
  <si>
    <t>2025 Recognition of Deferred Inflows</t>
  </si>
  <si>
    <t>2026 Recognition of Deferred Inflows</t>
  </si>
  <si>
    <t>2027 Recognition of Deferred Inflows</t>
  </si>
  <si>
    <t>Recognition of Deferred Inflows Thereafter</t>
  </si>
  <si>
    <t>Col BF</t>
  </si>
  <si>
    <t>Col BG</t>
  </si>
  <si>
    <t>Col BH</t>
  </si>
  <si>
    <t>Col BI</t>
  </si>
  <si>
    <t>Col BJ</t>
  </si>
  <si>
    <t>Col BK</t>
  </si>
  <si>
    <t>Col BL</t>
  </si>
  <si>
    <t>Col BM</t>
  </si>
  <si>
    <t>Col BN</t>
  </si>
  <si>
    <t>Col BO</t>
  </si>
  <si>
    <t>Col BP</t>
  </si>
  <si>
    <t>Col BQ</t>
  </si>
  <si>
    <t>Col BR</t>
  </si>
  <si>
    <t>Col BS</t>
  </si>
  <si>
    <t>Col BT</t>
  </si>
  <si>
    <t>Col BU</t>
  </si>
  <si>
    <t>Col BV</t>
  </si>
  <si>
    <t>Col BW</t>
  </si>
  <si>
    <t>Col BX</t>
  </si>
  <si>
    <t>Col BY</t>
  </si>
  <si>
    <t>Col BZ</t>
  </si>
  <si>
    <t>Col CA</t>
  </si>
  <si>
    <t>Col CB</t>
  </si>
  <si>
    <t>Col CC</t>
  </si>
  <si>
    <t>Col CD</t>
  </si>
  <si>
    <t>Col CE</t>
  </si>
  <si>
    <t>Col CF</t>
  </si>
  <si>
    <t>Col CG</t>
  </si>
  <si>
    <t>Col CH</t>
  </si>
  <si>
    <t>Col CI</t>
  </si>
  <si>
    <t>Col CJ</t>
  </si>
  <si>
    <t>Col CK</t>
  </si>
  <si>
    <t>Col CL</t>
  </si>
  <si>
    <t>Col CM</t>
  </si>
  <si>
    <t>Col CN</t>
  </si>
  <si>
    <t>Col CO</t>
  </si>
  <si>
    <t>Col CP</t>
  </si>
  <si>
    <t>Col CQ</t>
  </si>
  <si>
    <t>Col CR</t>
  </si>
  <si>
    <t>Col CS</t>
  </si>
  <si>
    <t>Col CT</t>
  </si>
  <si>
    <t>Col CU</t>
  </si>
  <si>
    <t>Col CV</t>
  </si>
  <si>
    <t>Col CW</t>
  </si>
  <si>
    <t>Col CX</t>
  </si>
  <si>
    <t>Col CY</t>
  </si>
  <si>
    <t>Col CZ</t>
  </si>
  <si>
    <t>Col DA</t>
  </si>
  <si>
    <t>Col DB</t>
  </si>
  <si>
    <t>Col DC</t>
  </si>
  <si>
    <t>Col DD</t>
  </si>
  <si>
    <t>Col DE</t>
  </si>
  <si>
    <t>Col DF</t>
  </si>
  <si>
    <t>Col DG</t>
  </si>
  <si>
    <t>Col DH</t>
  </si>
  <si>
    <t>Col DI</t>
  </si>
  <si>
    <t>Col DJ</t>
  </si>
  <si>
    <t>Col DK</t>
  </si>
  <si>
    <t>Col DL</t>
  </si>
  <si>
    <t>Col DM</t>
  </si>
  <si>
    <t>Col DN</t>
  </si>
  <si>
    <t>Col DO</t>
  </si>
  <si>
    <t>Col DP</t>
  </si>
  <si>
    <t>Col DQ</t>
  </si>
  <si>
    <t>Col DR</t>
  </si>
  <si>
    <t>Col DS</t>
  </si>
  <si>
    <t>Col DT</t>
  </si>
  <si>
    <t>Col DU</t>
  </si>
  <si>
    <t>Col DV</t>
  </si>
  <si>
    <t>Col DW</t>
  </si>
  <si>
    <t>Col DX</t>
  </si>
  <si>
    <t>Col DY</t>
  </si>
  <si>
    <t>Col DZ</t>
  </si>
  <si>
    <t>No Chosen Agency</t>
  </si>
  <si>
    <t>2022 Contributions</t>
  </si>
  <si>
    <t>Transfer from PEHBF?UL</t>
  </si>
  <si>
    <t>FY202X refers to the fiscal year ended June 30, 202X</t>
  </si>
  <si>
    <t>2028 Recognition of Deferred Outflows</t>
  </si>
  <si>
    <t>2029 Recognition of Deferred Outflows</t>
  </si>
  <si>
    <t>2028 Recognition of Deferred Inflows</t>
  </si>
  <si>
    <t>2029 Recognition of Deferred Inflows</t>
  </si>
  <si>
    <t>Department of Adult Corrections</t>
  </si>
  <si>
    <t>AGENCY NUMBER</t>
  </si>
  <si>
    <t>AGENCY NAME</t>
  </si>
  <si>
    <t>2023 Contributions</t>
  </si>
  <si>
    <t>NC DEPARTMENT OF MILITARY &amp; VETERANS AFFAIRS</t>
  </si>
  <si>
    <t>NC DEPT OF ENVIRONMENTAL QUALITY</t>
  </si>
  <si>
    <t>HEALTH AND HUMAN SVCS</t>
  </si>
  <si>
    <t>NC BRD OF EXAMINERS OF PRACTICING PSYCOLOGISTS</t>
  </si>
  <si>
    <t>DEPARTMENT OF ADULT CORRECTIONS</t>
  </si>
  <si>
    <t>UNIVERSITY OF NORTH CAROLINA  AT GREENSBORO</t>
  </si>
  <si>
    <t>UNC-SYSTEM OFFICE</t>
  </si>
  <si>
    <t>DAVIDSON-DAVIE COMMUNITY COLLEGE</t>
  </si>
  <si>
    <t>ALAMANCE COMMUNITY SCHOOL</t>
  </si>
  <si>
    <t>FORSYTH TECHNICAL COMMUNIITY COLLEGE</t>
  </si>
  <si>
    <t>GRANVILLE COUNTY PUBLIC SCHOOLS</t>
  </si>
  <si>
    <t>LEE COUNTY BOARD OF EDUCATION</t>
  </si>
  <si>
    <t>NASH COUNTY PUBLIC SCHOOLS</t>
  </si>
  <si>
    <t>FOOTHILLS HEALTH DISTRICT</t>
  </si>
  <si>
    <t>Measurement Date 6/30/2023</t>
  </si>
  <si>
    <t>Deferred Outflows of Ressources</t>
  </si>
  <si>
    <t>Beginning OPEB Liability</t>
  </si>
  <si>
    <t>Ending OPEB Liability</t>
  </si>
  <si>
    <t xml:space="preserve">Changes of Assumptions </t>
  </si>
  <si>
    <t>Net differences Between Projected and Actual Earnings on Plan Investments</t>
  </si>
  <si>
    <t xml:space="preserve">Total Employer OPEB Expense </t>
  </si>
  <si>
    <t>DEPARTMENT OF STATE TREASURER (W/O STATE HEALTH PLAN)</t>
  </si>
  <si>
    <t>DEPARTMENT OF STATE TREASURER (STATE HEALTH PLAN ONLY)</t>
  </si>
  <si>
    <t>DEPARTMENT OF ADULT CORRECTION</t>
  </si>
  <si>
    <t>UNC-GENERAL ADMINISTRATION (w/o SEAA)</t>
  </si>
  <si>
    <t>UNC-GENERAL ADMINISTRATION (SEAA Only)</t>
  </si>
  <si>
    <t>ALAMANCE COMMUNITY SCHOOLS</t>
  </si>
  <si>
    <t>HIGHWAY - ADMINISTRATIVE (Ports Authority Only)</t>
  </si>
  <si>
    <t>NO AGENCY CHOSEN</t>
  </si>
  <si>
    <t>Your employer contributions from 7/1/2023 through 6/30/2024</t>
  </si>
  <si>
    <r>
      <t xml:space="preserve">This template automatically generates the GASB 75 journal entries and certain note disclosures (see below) for all employer participants of the </t>
    </r>
    <r>
      <rPr>
        <b/>
        <sz val="10"/>
        <color rgb="FF000000"/>
        <rFont val="Calibri"/>
        <family val="2"/>
      </rPr>
      <t>Retiree Health Benefit Fund (State Health Plan for retirees)</t>
    </r>
    <r>
      <rPr>
        <sz val="10"/>
        <color rgb="FF000000"/>
        <rFont val="Calibri"/>
        <family val="2"/>
      </rPr>
      <t xml:space="preserve">. </t>
    </r>
  </si>
  <si>
    <t>Total Plan - FYE June 30, 2023</t>
  </si>
  <si>
    <t>Total Plan - FYE June 30, 2024</t>
  </si>
  <si>
    <t>9. Transfer from PEHBF/ULSR</t>
  </si>
  <si>
    <t>Sensitivity of the net OPEB liability to changes in the trend rate</t>
  </si>
  <si>
    <t>STATE BUREAU OF INVESTIGATION</t>
  </si>
  <si>
    <t>ASPIRE TRADE HIGH SCHOOL</t>
  </si>
  <si>
    <t>2024 Contributions</t>
  </si>
  <si>
    <t>Aspire Trade High School</t>
  </si>
  <si>
    <t>State Bureau of Investigation</t>
  </si>
  <si>
    <t>NOL at Current
Discount Rate (3.93%)</t>
  </si>
  <si>
    <t>1% Decrease (2.93%)</t>
  </si>
  <si>
    <t>1% Increase   (4.93%)</t>
  </si>
  <si>
    <t>2025 Outstanding Balance of Deferred Outflows of Resources</t>
  </si>
  <si>
    <t>2030 Recognition of Deferred Outflows</t>
  </si>
  <si>
    <t>2025 Outstanding Balance of Deferred Inflows of Resources</t>
  </si>
  <si>
    <t>2030 Recognition of Deferred Inflows</t>
  </si>
  <si>
    <t>Your employer contributions from 7/1/2024 through 6/30/2025</t>
  </si>
  <si>
    <t>Fiscal Year Ended June 30, 2025</t>
  </si>
  <si>
    <t>Plan measurement period used for FY24 is the twelve months ending June 30, 2024</t>
  </si>
  <si>
    <t>Current Discount Rate (3.93%)</t>
  </si>
  <si>
    <t>1% Increase (4.93%)</t>
  </si>
  <si>
    <t>Current Trend Rates (6.5% Medical, 7.00% Rx, 3.00 Admin Expenses)</t>
  </si>
  <si>
    <t>Step 2 - In cell C19, enter your employer contributions made for the period of July 1, 2023 through June 30, 2024.</t>
  </si>
  <si>
    <t>Step 3 - In cell C21, enter your employer contributions made for the period of July 1, 2024 through June 30, 2025.</t>
  </si>
  <si>
    <t>Note - If you are unable to see the eight different tabs in this workbook (Info, JE Template, 2025 Summary, 2024 Summary, 2023 Summary, Contributions FY 2024, Contributions FY 2023, Amortization Schedule) then go to File, Options, Advanced, Display Options for this Workbook, and ensure that Show Sheet Tabs is checked.  Consult your IT specialist as needed.  Or put cursor on any tab showing, 'right click' and select 'unhide'.
Each tab is password protected. The password is gasb34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</si>
</sst>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_);\(#,##0\);\—\—\—\ \ \ \ "/>
    <numFmt numFmtId="167" formatCode="0.00000%"/>
    <numFmt numFmtId="168" formatCode="_(* #,##0.0_);_(* \(#,##0.0\);_(* &quot;-&quot;??_);_(@_)"/>
    <numFmt numFmtId="169" formatCode="_(* #,##0.000000000_);_(* \(#,##0.000000000\);_(* &quot;-&quot;??_);_(@_)"/>
    <numFmt numFmtId="170" formatCode="00000"/>
    <numFmt numFmtId="171" formatCode="00000.0"/>
    <numFmt numFmtId="172" formatCode="[$-409]mmmm\ d\,\ yyyy;@"/>
    <numFmt numFmtId="173" formatCode="_(* #,##0_);_(* \(#,##0\);_(* &quot;-&quot;????_);_(@_)"/>
    <numFmt numFmtId="174" formatCode="0.000000%"/>
    <numFmt numFmtId="175" formatCode="0.0000%"/>
    <numFmt numFmtId="176" formatCode="0.0000000%"/>
  </numFmts>
  <fonts count="75">
    <font>
      <sz val="11"/>
      <color theme="1"/>
      <name val="Calibri"/>
      <family val="2"/>
      <scheme val="minor"/>
    </font>
    <font>
      <sz val="10"/>
      <color theme="1"/>
      <name val="Calibri"/>
      <family val="2"/>
    </font>
    <font>
      <sz val="11"/>
      <color theme="1"/>
      <name val="Calibri"/>
      <family val="2"/>
      <scheme val="minor"/>
    </font>
    <font>
      <b/>
      <sz val="11"/>
      <color theme="1"/>
      <name val="Calibri"/>
      <family val="2"/>
      <scheme val="minor"/>
    </font>
    <font>
      <sz val="9"/>
      <name val="Arial"/>
      <family val="2"/>
    </font>
    <font>
      <sz val="10"/>
      <name val="Arial"/>
      <family val="2"/>
    </font>
    <font>
      <sz val="10"/>
      <name val="Arial MT"/>
    </font>
    <font>
      <sz val="10"/>
      <color theme="1"/>
      <name val="Arial"/>
      <family val="2"/>
    </font>
    <font>
      <sz val="12"/>
      <name val="Times New Roman"/>
      <family val="1"/>
    </font>
    <font>
      <b/>
      <sz val="16"/>
      <name val="Arial"/>
      <family val="2"/>
    </font>
    <font>
      <b/>
      <sz val="16"/>
      <name val="Times New Roman"/>
      <family val="1"/>
    </font>
    <font>
      <b/>
      <sz val="12"/>
      <name val="Times New Roman"/>
      <family val="1"/>
    </font>
    <font>
      <b/>
      <sz val="11"/>
      <name val="Times New Roman"/>
      <family val="1"/>
    </font>
    <font>
      <b/>
      <sz val="11"/>
      <color theme="1"/>
      <name val="Arial"/>
      <family val="2"/>
    </font>
    <font>
      <sz val="12"/>
      <color indexed="12"/>
      <name val="Arial"/>
      <family val="2"/>
    </font>
    <font>
      <b/>
      <sz val="11"/>
      <name val="Calibri"/>
      <family val="2"/>
    </font>
    <font>
      <sz val="10"/>
      <name val="Calibri"/>
      <family val="2"/>
    </font>
    <font>
      <sz val="11"/>
      <color theme="1"/>
      <name val="Calibri"/>
      <family val="2"/>
    </font>
    <font>
      <b/>
      <sz val="10"/>
      <color theme="1"/>
      <name val="Calibri"/>
      <family val="2"/>
    </font>
    <font>
      <b/>
      <sz val="10"/>
      <name val="Calibri"/>
      <family val="2"/>
    </font>
    <font>
      <sz val="10"/>
      <color theme="1"/>
      <name val="Calibri"/>
      <family val="2"/>
      <scheme val="minor"/>
    </font>
    <font>
      <b/>
      <sz val="10"/>
      <color theme="1"/>
      <name val="Calibri"/>
      <family val="2"/>
      <scheme val="minor"/>
    </font>
    <font>
      <b/>
      <sz val="10"/>
      <color rgb="FF000000"/>
      <name val="Calibri"/>
      <family val="2"/>
      <scheme val="minor"/>
    </font>
    <font>
      <u/>
      <sz val="10"/>
      <name val="Arial Narrow"/>
      <family val="2"/>
    </font>
    <font>
      <sz val="10"/>
      <name val="Arial Narrow"/>
      <family val="2"/>
    </font>
    <font>
      <b/>
      <sz val="10"/>
      <color indexed="10"/>
      <name val="Calibri"/>
      <family val="2"/>
    </font>
    <font>
      <sz val="10"/>
      <color indexed="10"/>
      <name val="Calibri"/>
      <family val="2"/>
    </font>
    <font>
      <sz val="10"/>
      <color rgb="FF000000"/>
      <name val="Calibri"/>
      <family val="2"/>
    </font>
    <font>
      <b/>
      <sz val="10"/>
      <color rgb="FF000000"/>
      <name val="Calibri"/>
      <family val="2"/>
    </font>
    <font>
      <i/>
      <sz val="10"/>
      <name val="Calibri"/>
      <family val="2"/>
    </font>
    <font>
      <sz val="10"/>
      <color rgb="FFFF0000"/>
      <name val="Calibri"/>
      <family val="2"/>
      <scheme val="minor"/>
    </font>
    <font>
      <b/>
      <sz val="10"/>
      <name val="Calibri"/>
      <family val="2"/>
      <scheme val="minor"/>
    </font>
    <font>
      <sz val="10"/>
      <color rgb="FFFF0000"/>
      <name val="Calibri"/>
      <family val="2"/>
    </font>
    <font>
      <b/>
      <sz val="10"/>
      <color rgb="FFFF0000"/>
      <name val="Calibri"/>
      <family val="2"/>
    </font>
    <font>
      <u/>
      <sz val="10"/>
      <name val="Calibri"/>
      <family val="2"/>
    </font>
    <font>
      <b/>
      <i/>
      <sz val="16"/>
      <color theme="1"/>
      <name val="Times New Roman"/>
      <family val="1"/>
    </font>
    <font>
      <b/>
      <i/>
      <sz val="14"/>
      <color theme="1"/>
      <name val="Times New Roman"/>
      <family val="1"/>
    </font>
    <font>
      <sz val="11"/>
      <color theme="1"/>
      <name val="Arial"/>
      <family val="2"/>
    </font>
    <font>
      <b/>
      <sz val="11"/>
      <color rgb="FF000000"/>
      <name val="Arial"/>
      <family val="2"/>
    </font>
    <font>
      <b/>
      <sz val="11"/>
      <color rgb="FF000000"/>
      <name val="Calibri"/>
      <family val="2"/>
      <scheme val="minor"/>
    </font>
    <font>
      <sz val="11"/>
      <name val="Calibri"/>
      <family val="2"/>
      <scheme val="minor"/>
    </font>
    <font>
      <b/>
      <sz val="10"/>
      <name val="Arial"/>
      <family val="2"/>
    </font>
    <font>
      <b/>
      <sz val="11"/>
      <color theme="1"/>
      <name val="Calibri"/>
      <family val="2"/>
    </font>
    <font>
      <b/>
      <sz val="12"/>
      <color rgb="FFFF0000"/>
      <name val="Times New Roman"/>
      <family val="1"/>
    </font>
    <font>
      <sz val="10"/>
      <color indexed="8"/>
      <name val="Arial"/>
      <family val="2"/>
    </font>
    <font>
      <b/>
      <sz val="12"/>
      <name val="Arial"/>
      <family val="2"/>
    </font>
    <font>
      <b/>
      <sz val="12"/>
      <color indexed="8"/>
      <name val="Arial"/>
      <family val="2"/>
    </font>
    <font>
      <b/>
      <sz val="10"/>
      <color indexed="8"/>
      <name val="Arial"/>
      <family val="2"/>
    </font>
    <font>
      <sz val="10"/>
      <name val="Times New Roman"/>
      <family val="1"/>
    </font>
    <font>
      <sz val="12"/>
      <color theme="1"/>
      <name val="Times New Roman"/>
      <family val="1"/>
    </font>
    <font>
      <sz val="9"/>
      <color theme="1"/>
      <name val="Arial"/>
      <family val="2"/>
    </font>
    <font>
      <sz val="9"/>
      <name val="Times New Roman"/>
      <family val="1"/>
    </font>
    <font>
      <b/>
      <sz val="9"/>
      <color indexed="8"/>
      <name val="Arial"/>
      <family val="2"/>
    </font>
    <font>
      <b/>
      <sz val="9.85"/>
      <color indexed="8"/>
      <name val="Arial"/>
      <family val="2"/>
    </font>
    <font>
      <sz val="9"/>
      <name val="Arial Narrow"/>
      <family val="2"/>
    </font>
    <font>
      <b/>
      <sz val="12"/>
      <color theme="1"/>
      <name val="Arial"/>
      <family val="2"/>
    </font>
    <font>
      <b/>
      <sz val="10"/>
      <color rgb="FF000000"/>
      <name val="Arial"/>
      <family val="2"/>
    </font>
    <font>
      <b/>
      <sz val="10"/>
      <color rgb="FFFF0000"/>
      <name val="Calibri"/>
      <family val="2"/>
      <scheme val="minor"/>
    </font>
    <font>
      <b/>
      <sz val="15.95"/>
      <color indexed="8"/>
      <name val="Arial"/>
      <family val="2"/>
    </font>
    <font>
      <sz val="9"/>
      <color indexed="8"/>
      <name val="Arial"/>
      <family val="2"/>
    </font>
    <font>
      <sz val="9"/>
      <color indexed="8"/>
      <name val="Times New Roman"/>
      <family val="1"/>
    </font>
    <font>
      <sz val="10"/>
      <color theme="1"/>
      <name val="Times New Roman"/>
      <family val="1"/>
    </font>
    <font>
      <b/>
      <sz val="9.85"/>
      <color indexed="8"/>
      <name val="Times New Roman"/>
      <family val="1"/>
    </font>
    <font>
      <sz val="10"/>
      <color indexed="8"/>
      <name val="Times New Roman"/>
      <family val="1"/>
    </font>
    <font>
      <b/>
      <sz val="10"/>
      <color rgb="FFFF0000"/>
      <name val="Arial"/>
      <family val="2"/>
    </font>
    <font>
      <b/>
      <u/>
      <sz val="11"/>
      <color theme="1"/>
      <name val="Calibri"/>
      <family val="2"/>
      <scheme val="minor"/>
    </font>
    <font>
      <b/>
      <i/>
      <sz val="11"/>
      <color theme="1"/>
      <name val="Calibri"/>
      <family val="2"/>
      <scheme val="minor"/>
    </font>
    <font>
      <sz val="11"/>
      <name val="Arial"/>
      <family val="2"/>
    </font>
    <font>
      <sz val="10"/>
      <color theme="0"/>
      <name val="Arial"/>
      <family val="2"/>
    </font>
    <font>
      <sz val="11"/>
      <name val="Calibri"/>
      <family val="2"/>
    </font>
    <font>
      <b/>
      <i/>
      <sz val="16"/>
      <color theme="1"/>
      <name val="Arial"/>
      <family val="2"/>
    </font>
    <font>
      <b/>
      <i/>
      <sz val="14"/>
      <color theme="1"/>
      <name val="Arial"/>
      <family val="2"/>
    </font>
    <font>
      <b/>
      <sz val="11"/>
      <name val="Arial"/>
      <family val="2"/>
    </font>
    <font>
      <b/>
      <sz val="11"/>
      <color rgb="FFFF0000"/>
      <name val="Arial"/>
      <family val="2"/>
    </font>
    <font>
      <u/>
      <sz val="11"/>
      <name val="Arial"/>
      <family val="2"/>
    </font>
  </fonts>
  <fills count="14">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darkUp">
        <bgColor theme="2" tint="-9.9978637043366805E-2"/>
      </patternFill>
    </fill>
    <fill>
      <patternFill patternType="solid">
        <fgColor rgb="FF99CCFF"/>
        <bgColor indexed="64"/>
      </patternFill>
    </fill>
    <fill>
      <patternFill patternType="solid">
        <fgColor theme="7" tint="0.59999389629810485"/>
        <bgColor indexed="64"/>
      </patternFill>
    </fill>
    <fill>
      <patternFill patternType="solid">
        <fgColor rgb="FF92D050"/>
        <bgColor indexed="64"/>
      </patternFill>
    </fill>
    <fill>
      <patternFill patternType="solid">
        <fgColor rgb="FFFFFF00"/>
        <bgColor indexed="64"/>
      </patternFill>
    </fill>
    <fill>
      <patternFill patternType="solid">
        <fgColor rgb="FFB7FFD8"/>
        <bgColor indexed="64"/>
      </patternFill>
    </fill>
  </fills>
  <borders count="3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right/>
      <top/>
      <bottom style="medium">
        <color auto="1"/>
      </bottom>
      <diagonal/>
    </border>
    <border>
      <left/>
      <right/>
      <top style="medium">
        <color auto="1"/>
      </top>
      <bottom style="medium">
        <color indexed="64"/>
      </bottom>
      <diagonal/>
    </border>
    <border>
      <left style="thin">
        <color indexed="64"/>
      </left>
      <right/>
      <top/>
      <bottom style="medium">
        <color indexed="64"/>
      </bottom>
      <diagonal/>
    </border>
    <border>
      <left/>
      <right/>
      <top/>
      <bottom style="double">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thick">
        <color indexed="64"/>
      </right>
      <top/>
      <bottom style="medium">
        <color indexed="64"/>
      </bottom>
      <diagonal/>
    </border>
    <border>
      <left/>
      <right style="thick">
        <color indexed="64"/>
      </right>
      <top/>
      <bottom/>
      <diagonal/>
    </border>
    <border>
      <left style="hair">
        <color indexed="64"/>
      </left>
      <right/>
      <top/>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style="hair">
        <color indexed="64"/>
      </right>
      <top style="thin">
        <color indexed="64"/>
      </top>
      <bottom style="thin">
        <color indexed="64"/>
      </bottom>
      <diagonal/>
    </border>
    <border>
      <left/>
      <right/>
      <top style="thin">
        <color indexed="64"/>
      </top>
      <bottom style="medium">
        <color indexed="64"/>
      </bottom>
      <diagonal/>
    </border>
    <border>
      <left style="hair">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0">
    <xf numFmtId="0" fontId="0" fillId="0" borderId="0"/>
    <xf numFmtId="43" fontId="2"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5" fillId="0" borderId="0"/>
    <xf numFmtId="37" fontId="6" fillId="0" borderId="0"/>
    <xf numFmtId="9" fontId="4"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 fillId="0" borderId="0"/>
    <xf numFmtId="37" fontId="6" fillId="0" borderId="0"/>
    <xf numFmtId="43" fontId="7" fillId="0" borderId="0" applyFont="0" applyFill="0" applyBorder="0" applyAlignment="0" applyProtection="0"/>
    <xf numFmtId="0" fontId="8" fillId="0" borderId="0" applyFill="0" applyBorder="0" applyAlignment="0" applyProtection="0">
      <alignment horizontal="left"/>
    </xf>
    <xf numFmtId="0" fontId="7" fillId="0" borderId="0"/>
    <xf numFmtId="0" fontId="10" fillId="5" borderId="0" applyNumberFormat="0" applyBorder="0">
      <alignment horizontal="centerContinuous"/>
    </xf>
    <xf numFmtId="0" fontId="11" fillId="5" borderId="14" applyNumberFormat="0" applyFont="0" applyBorder="0" applyAlignment="0" applyProtection="0">
      <alignment horizontal="center"/>
    </xf>
    <xf numFmtId="0" fontId="12" fillId="5" borderId="15" applyNumberFormat="0" applyBorder="0">
      <alignment horizontal="center"/>
    </xf>
    <xf numFmtId="9" fontId="7" fillId="0" borderId="0" applyFont="0" applyFill="0" applyBorder="0" applyAlignment="0" applyProtection="0"/>
    <xf numFmtId="38" fontId="14" fillId="0" borderId="0" applyBorder="0">
      <alignment horizontal="right"/>
    </xf>
    <xf numFmtId="10" fontId="14" fillId="0" borderId="0" applyBorder="0">
      <alignment horizontal="right"/>
    </xf>
    <xf numFmtId="0" fontId="8" fillId="6" borderId="0" applyBorder="0"/>
    <xf numFmtId="0" fontId="8" fillId="7" borderId="16" applyNumberFormat="0" applyFont="0" applyBorder="0" applyAlignment="0" applyProtection="0">
      <alignment horizontal="centerContinuous"/>
    </xf>
    <xf numFmtId="39" fontId="5" fillId="0" borderId="0"/>
    <xf numFmtId="0" fontId="8" fillId="0" borderId="0" applyFill="0" applyBorder="0" applyAlignment="0" applyProtection="0">
      <alignment horizontal="left"/>
    </xf>
    <xf numFmtId="43" fontId="7" fillId="0" borderId="0" applyFont="0" applyFill="0" applyBorder="0" applyAlignment="0" applyProtection="0"/>
    <xf numFmtId="0" fontId="7" fillId="0" borderId="0"/>
  </cellStyleXfs>
  <cellXfs count="653">
    <xf numFmtId="0" fontId="0" fillId="0" borderId="0" xfId="0"/>
    <xf numFmtId="164" fontId="0" fillId="0" borderId="0" xfId="1" applyNumberFormat="1" applyFont="1"/>
    <xf numFmtId="0" fontId="0" fillId="0" borderId="0" xfId="0" applyAlignment="1">
      <alignment horizontal="right"/>
    </xf>
    <xf numFmtId="0" fontId="0" fillId="0" borderId="0" xfId="0"/>
    <xf numFmtId="0" fontId="0" fillId="0" borderId="0" xfId="0" applyAlignment="1">
      <alignment wrapText="1"/>
    </xf>
    <xf numFmtId="0" fontId="0" fillId="0" borderId="0" xfId="0" applyFill="1"/>
    <xf numFmtId="164" fontId="0" fillId="0" borderId="0" xfId="0" applyNumberFormat="1"/>
    <xf numFmtId="0" fontId="15" fillId="0" borderId="0" xfId="20" applyFont="1" applyFill="1" applyBorder="1" applyAlignment="1">
      <alignment horizontal="center" wrapText="1"/>
    </xf>
    <xf numFmtId="164" fontId="3" fillId="0" borderId="0" xfId="1" applyNumberFormat="1" applyFont="1"/>
    <xf numFmtId="0" fontId="3" fillId="0" borderId="0" xfId="0" applyFont="1"/>
    <xf numFmtId="164" fontId="0" fillId="0" borderId="3" xfId="0" applyNumberFormat="1" applyBorder="1"/>
    <xf numFmtId="0" fontId="19" fillId="0" borderId="0" xfId="20" applyFont="1" applyFill="1" applyBorder="1">
      <alignment horizontal="center"/>
    </xf>
    <xf numFmtId="0" fontId="19" fillId="0" borderId="0" xfId="20" applyFont="1" applyFill="1" applyBorder="1" applyAlignment="1">
      <alignment horizontal="center" wrapText="1"/>
    </xf>
    <xf numFmtId="0" fontId="20" fillId="0" borderId="0" xfId="0" applyFont="1"/>
    <xf numFmtId="0" fontId="20" fillId="0" borderId="0" xfId="0" applyFont="1" applyBorder="1"/>
    <xf numFmtId="0" fontId="20" fillId="0" borderId="0" xfId="0" applyFont="1" applyAlignment="1">
      <alignment horizontal="right"/>
    </xf>
    <xf numFmtId="0" fontId="20" fillId="0" borderId="0" xfId="0" applyFont="1" applyFill="1" applyBorder="1"/>
    <xf numFmtId="0" fontId="21" fillId="0" borderId="0" xfId="0" applyFont="1" applyAlignment="1">
      <alignment horizontal="right"/>
    </xf>
    <xf numFmtId="0" fontId="20" fillId="0" borderId="0" xfId="0" applyFont="1" applyFill="1" applyAlignment="1"/>
    <xf numFmtId="0" fontId="21" fillId="0" borderId="1" xfId="0" applyFont="1" applyBorder="1" applyAlignment="1">
      <alignment horizontal="centerContinuous"/>
    </xf>
    <xf numFmtId="0" fontId="22" fillId="0" borderId="0" xfId="0" applyFont="1" applyFill="1" applyBorder="1" applyAlignment="1">
      <alignment horizontal="center" wrapText="1"/>
    </xf>
    <xf numFmtId="164" fontId="20" fillId="0" borderId="0" xfId="1" applyNumberFormat="1" applyFont="1" applyFill="1"/>
    <xf numFmtId="164" fontId="20" fillId="0" borderId="0" xfId="1" applyNumberFormat="1" applyFont="1"/>
    <xf numFmtId="0" fontId="20" fillId="0" borderId="0" xfId="0" applyFont="1" applyFill="1"/>
    <xf numFmtId="164" fontId="20" fillId="0" borderId="0" xfId="1" applyNumberFormat="1" applyFont="1" applyAlignment="1">
      <alignment horizontal="right"/>
    </xf>
    <xf numFmtId="0" fontId="21" fillId="4" borderId="2" xfId="0" applyFont="1" applyFill="1" applyBorder="1" applyAlignment="1">
      <alignment vertical="top"/>
    </xf>
    <xf numFmtId="0" fontId="21" fillId="4" borderId="3" xfId="0" applyFont="1" applyFill="1" applyBorder="1" applyAlignment="1">
      <alignment wrapText="1"/>
    </xf>
    <xf numFmtId="0" fontId="21" fillId="4" borderId="3" xfId="0" applyFont="1" applyFill="1" applyBorder="1" applyAlignment="1">
      <alignment horizontal="right" wrapText="1"/>
    </xf>
    <xf numFmtId="43" fontId="21" fillId="4" borderId="4" xfId="1" applyFont="1" applyFill="1" applyBorder="1" applyAlignment="1">
      <alignment horizontal="right"/>
    </xf>
    <xf numFmtId="43" fontId="20" fillId="0" borderId="0" xfId="1" applyFont="1"/>
    <xf numFmtId="0" fontId="20" fillId="4" borderId="5" xfId="0" applyFont="1" applyFill="1" applyBorder="1" applyAlignment="1"/>
    <xf numFmtId="0" fontId="20" fillId="4" borderId="0" xfId="0" applyFont="1" applyFill="1" applyBorder="1" applyAlignment="1">
      <alignment wrapText="1"/>
    </xf>
    <xf numFmtId="0" fontId="20" fillId="4" borderId="0" xfId="0" applyFont="1" applyFill="1"/>
    <xf numFmtId="41" fontId="20" fillId="4" borderId="0" xfId="0" applyNumberFormat="1" applyFont="1" applyFill="1" applyBorder="1" applyAlignment="1">
      <alignment wrapText="1"/>
    </xf>
    <xf numFmtId="41" fontId="20" fillId="4" borderId="6" xfId="1" applyNumberFormat="1" applyFont="1" applyFill="1" applyBorder="1"/>
    <xf numFmtId="0" fontId="20" fillId="4" borderId="0" xfId="0" applyFont="1" applyFill="1" applyBorder="1" applyAlignment="1"/>
    <xf numFmtId="164" fontId="20" fillId="0" borderId="0" xfId="0" applyNumberFormat="1" applyFont="1" applyFill="1"/>
    <xf numFmtId="169" fontId="20" fillId="0" borderId="0" xfId="0" applyNumberFormat="1" applyFont="1" applyFill="1"/>
    <xf numFmtId="0" fontId="20" fillId="4" borderId="0" xfId="0" quotePrefix="1" applyFont="1" applyFill="1" applyBorder="1" applyAlignment="1">
      <alignment wrapText="1"/>
    </xf>
    <xf numFmtId="41" fontId="20" fillId="4" borderId="0" xfId="0" quotePrefix="1" applyNumberFormat="1" applyFont="1" applyFill="1" applyBorder="1" applyAlignment="1">
      <alignment wrapText="1"/>
    </xf>
    <xf numFmtId="0" fontId="20" fillId="4" borderId="0" xfId="0" applyFont="1" applyFill="1" applyBorder="1"/>
    <xf numFmtId="41" fontId="20" fillId="4" borderId="0" xfId="0" applyNumberFormat="1" applyFont="1" applyFill="1" applyBorder="1"/>
    <xf numFmtId="0" fontId="20" fillId="4" borderId="7" xfId="0" applyFont="1" applyFill="1" applyBorder="1" applyAlignment="1"/>
    <xf numFmtId="0" fontId="20" fillId="4" borderId="1" xfId="0" applyFont="1" applyFill="1" applyBorder="1"/>
    <xf numFmtId="41" fontId="20" fillId="4" borderId="1" xfId="0" applyNumberFormat="1" applyFont="1" applyFill="1" applyBorder="1"/>
    <xf numFmtId="165" fontId="20" fillId="4" borderId="1" xfId="8" applyNumberFormat="1" applyFont="1" applyFill="1" applyBorder="1" applyAlignment="1">
      <alignment wrapText="1"/>
    </xf>
    <xf numFmtId="165" fontId="20" fillId="4" borderId="8" xfId="8" applyNumberFormat="1" applyFont="1" applyFill="1" applyBorder="1" applyAlignment="1">
      <alignment wrapText="1"/>
    </xf>
    <xf numFmtId="0" fontId="20" fillId="0" borderId="0" xfId="0" applyFont="1" applyAlignment="1">
      <alignment vertical="top"/>
    </xf>
    <xf numFmtId="0" fontId="20" fillId="0" borderId="0" xfId="0" applyFont="1" applyAlignment="1">
      <alignment wrapText="1"/>
    </xf>
    <xf numFmtId="0" fontId="20" fillId="3" borderId="2" xfId="0" applyFont="1" applyFill="1" applyBorder="1" applyAlignment="1">
      <alignment vertical="top"/>
    </xf>
    <xf numFmtId="0" fontId="20" fillId="3" borderId="3" xfId="0" applyFont="1" applyFill="1" applyBorder="1" applyAlignment="1">
      <alignment wrapText="1"/>
    </xf>
    <xf numFmtId="43" fontId="20" fillId="3" borderId="3" xfId="1" applyFont="1" applyFill="1" applyBorder="1"/>
    <xf numFmtId="43" fontId="20" fillId="3" borderId="4" xfId="1" applyFont="1" applyFill="1" applyBorder="1"/>
    <xf numFmtId="0" fontId="20" fillId="3" borderId="5" xfId="0" applyFont="1" applyFill="1" applyBorder="1" applyAlignment="1"/>
    <xf numFmtId="0" fontId="20" fillId="3" borderId="0" xfId="0" applyFont="1" applyFill="1" applyBorder="1"/>
    <xf numFmtId="0" fontId="20" fillId="3" borderId="0" xfId="0" applyFont="1" applyFill="1" applyBorder="1" applyAlignment="1">
      <alignment wrapText="1"/>
    </xf>
    <xf numFmtId="42" fontId="20" fillId="3" borderId="0" xfId="1" applyNumberFormat="1" applyFont="1" applyFill="1" applyBorder="1"/>
    <xf numFmtId="43" fontId="20" fillId="3" borderId="6" xfId="1" applyFont="1" applyFill="1" applyBorder="1"/>
    <xf numFmtId="0" fontId="20" fillId="0" borderId="0" xfId="0" applyFont="1" applyFill="1" applyAlignment="1">
      <alignment horizontal="center"/>
    </xf>
    <xf numFmtId="0" fontId="20" fillId="3" borderId="1" xfId="0" applyFont="1" applyFill="1" applyBorder="1" applyAlignment="1">
      <alignment wrapText="1"/>
    </xf>
    <xf numFmtId="43" fontId="20" fillId="3" borderId="8" xfId="1" applyFont="1" applyFill="1" applyBorder="1"/>
    <xf numFmtId="0" fontId="20" fillId="3" borderId="5" xfId="0" applyFont="1" applyFill="1" applyBorder="1" applyAlignment="1">
      <alignment vertical="top"/>
    </xf>
    <xf numFmtId="164" fontId="20" fillId="3" borderId="0" xfId="1" applyNumberFormat="1" applyFont="1" applyFill="1" applyBorder="1"/>
    <xf numFmtId="0" fontId="20" fillId="3" borderId="7" xfId="0" applyFont="1" applyFill="1" applyBorder="1" applyAlignment="1">
      <alignment vertical="top"/>
    </xf>
    <xf numFmtId="41" fontId="20" fillId="3" borderId="1" xfId="1" applyNumberFormat="1" applyFont="1" applyFill="1" applyBorder="1"/>
    <xf numFmtId="0" fontId="20" fillId="0" borderId="5" xfId="0" applyFont="1" applyFill="1" applyBorder="1" applyAlignment="1">
      <alignment vertical="top"/>
    </xf>
    <xf numFmtId="0" fontId="20" fillId="0" borderId="0" xfId="0" applyFont="1" applyFill="1" applyBorder="1" applyAlignment="1">
      <alignment wrapText="1"/>
    </xf>
    <xf numFmtId="43" fontId="20" fillId="0" borderId="0" xfId="1" applyFont="1" applyFill="1" applyBorder="1"/>
    <xf numFmtId="43" fontId="20" fillId="0" borderId="6" xfId="1" applyFont="1" applyFill="1" applyBorder="1"/>
    <xf numFmtId="43" fontId="21" fillId="3" borderId="1" xfId="1" applyFont="1" applyFill="1" applyBorder="1" applyAlignment="1">
      <alignment horizontal="center" wrapText="1"/>
    </xf>
    <xf numFmtId="43" fontId="21" fillId="3" borderId="8" xfId="1" applyFont="1" applyFill="1" applyBorder="1" applyAlignment="1">
      <alignment horizontal="center" wrapText="1"/>
    </xf>
    <xf numFmtId="0" fontId="20" fillId="0" borderId="0" xfId="0" applyFont="1" applyFill="1" applyAlignment="1">
      <alignment horizontal="right" wrapText="1"/>
    </xf>
    <xf numFmtId="0" fontId="20" fillId="0" borderId="0" xfId="0" applyFont="1" applyFill="1" applyAlignment="1">
      <alignment horizontal="right"/>
    </xf>
    <xf numFmtId="41" fontId="20" fillId="3" borderId="0" xfId="1" applyNumberFormat="1" applyFont="1" applyFill="1" applyBorder="1"/>
    <xf numFmtId="41" fontId="20" fillId="3" borderId="6" xfId="1" applyNumberFormat="1" applyFont="1" applyFill="1" applyBorder="1"/>
    <xf numFmtId="43" fontId="20" fillId="0" borderId="0" xfId="0" applyNumberFormat="1" applyFont="1" applyFill="1"/>
    <xf numFmtId="0" fontId="20" fillId="3" borderId="5" xfId="0" applyFont="1" applyFill="1" applyBorder="1"/>
    <xf numFmtId="43" fontId="20" fillId="8" borderId="6" xfId="1" applyFont="1" applyFill="1" applyBorder="1"/>
    <xf numFmtId="0" fontId="20" fillId="3" borderId="0" xfId="0" quotePrefix="1" applyFont="1" applyFill="1" applyBorder="1" applyAlignment="1">
      <alignment wrapText="1"/>
    </xf>
    <xf numFmtId="165" fontId="20" fillId="3" borderId="9" xfId="8" applyNumberFormat="1" applyFont="1" applyFill="1" applyBorder="1"/>
    <xf numFmtId="165" fontId="20" fillId="3" borderId="11" xfId="8" applyNumberFormat="1" applyFont="1" applyFill="1" applyBorder="1"/>
    <xf numFmtId="165" fontId="20" fillId="0" borderId="0" xfId="0" applyNumberFormat="1" applyFont="1"/>
    <xf numFmtId="43" fontId="20" fillId="3" borderId="0" xfId="1" applyFont="1" applyFill="1" applyBorder="1"/>
    <xf numFmtId="0" fontId="20" fillId="3" borderId="7" xfId="0" applyFont="1" applyFill="1" applyBorder="1"/>
    <xf numFmtId="43" fontId="20" fillId="3" borderId="1" xfId="1" applyFont="1" applyFill="1" applyBorder="1"/>
    <xf numFmtId="0" fontId="20" fillId="4" borderId="2" xfId="0" applyFont="1" applyFill="1" applyBorder="1"/>
    <xf numFmtId="0" fontId="20" fillId="4" borderId="3" xfId="0" applyFont="1" applyFill="1" applyBorder="1"/>
    <xf numFmtId="0" fontId="20" fillId="4" borderId="5" xfId="0" applyFont="1" applyFill="1" applyBorder="1"/>
    <xf numFmtId="0" fontId="21" fillId="4" borderId="0" xfId="0" applyFont="1" applyFill="1" applyBorder="1"/>
    <xf numFmtId="0" fontId="20" fillId="4" borderId="0" xfId="0" applyFont="1" applyFill="1" applyBorder="1" applyAlignment="1">
      <alignment horizontal="left"/>
    </xf>
    <xf numFmtId="42" fontId="20" fillId="4" borderId="0" xfId="8" applyNumberFormat="1" applyFont="1" applyFill="1" applyBorder="1"/>
    <xf numFmtId="165" fontId="20" fillId="0" borderId="0" xfId="0" applyNumberFormat="1" applyFont="1" applyFill="1"/>
    <xf numFmtId="42" fontId="20" fillId="4" borderId="9" xfId="0" applyNumberFormat="1" applyFont="1" applyFill="1" applyBorder="1"/>
    <xf numFmtId="0" fontId="20" fillId="4" borderId="7" xfId="0" applyFont="1" applyFill="1" applyBorder="1"/>
    <xf numFmtId="0" fontId="21" fillId="4" borderId="2" xfId="0" applyFont="1" applyFill="1" applyBorder="1"/>
    <xf numFmtId="0" fontId="21" fillId="4" borderId="3" xfId="0" applyFont="1" applyFill="1" applyBorder="1"/>
    <xf numFmtId="0" fontId="21" fillId="4" borderId="12" xfId="0" applyFont="1" applyFill="1" applyBorder="1" applyAlignment="1">
      <alignment horizontal="center" wrapText="1"/>
    </xf>
    <xf numFmtId="0" fontId="21" fillId="4" borderId="13" xfId="0" applyFont="1" applyFill="1" applyBorder="1" applyAlignment="1">
      <alignment horizontal="center" wrapText="1"/>
    </xf>
    <xf numFmtId="0" fontId="21" fillId="4" borderId="5" xfId="0" applyFont="1" applyFill="1" applyBorder="1"/>
    <xf numFmtId="164" fontId="20" fillId="4" borderId="0" xfId="1" applyNumberFormat="1" applyFont="1" applyFill="1" applyBorder="1"/>
    <xf numFmtId="164" fontId="20" fillId="4" borderId="0" xfId="0" applyNumberFormat="1" applyFont="1" applyFill="1" applyBorder="1" applyAlignment="1">
      <alignment horizontal="center" wrapText="1"/>
    </xf>
    <xf numFmtId="164" fontId="20" fillId="4" borderId="6" xfId="1" applyNumberFormat="1" applyFont="1" applyFill="1" applyBorder="1"/>
    <xf numFmtId="0" fontId="21" fillId="4" borderId="0" xfId="0" applyFont="1" applyFill="1" applyBorder="1" applyAlignment="1">
      <alignment horizontal="center" wrapText="1"/>
    </xf>
    <xf numFmtId="0" fontId="21" fillId="4" borderId="6" xfId="0" applyFont="1" applyFill="1" applyBorder="1" applyAlignment="1">
      <alignment horizontal="center" wrapText="1"/>
    </xf>
    <xf numFmtId="164" fontId="21" fillId="4" borderId="0" xfId="0" applyNumberFormat="1" applyFont="1" applyFill="1" applyBorder="1"/>
    <xf numFmtId="164" fontId="21" fillId="4" borderId="6" xfId="0" applyNumberFormat="1" applyFont="1" applyFill="1" applyBorder="1"/>
    <xf numFmtId="0" fontId="20" fillId="4" borderId="8" xfId="0" applyFont="1" applyFill="1" applyBorder="1"/>
    <xf numFmtId="0" fontId="20" fillId="2" borderId="0" xfId="0" applyFont="1" applyFill="1" applyAlignment="1">
      <alignment vertical="center"/>
    </xf>
    <xf numFmtId="0" fontId="24" fillId="2" borderId="0" xfId="0" applyFont="1" applyFill="1" applyAlignment="1" applyProtection="1">
      <alignment horizontal="center"/>
    </xf>
    <xf numFmtId="166" fontId="24" fillId="2" borderId="0" xfId="0" applyNumberFormat="1" applyFont="1" applyFill="1" applyProtection="1"/>
    <xf numFmtId="0" fontId="20" fillId="2" borderId="0" xfId="0" applyFont="1" applyFill="1"/>
    <xf numFmtId="0" fontId="24" fillId="2" borderId="0" xfId="0" applyFont="1" applyFill="1" applyAlignment="1">
      <alignment horizontal="center" vertical="top"/>
    </xf>
    <xf numFmtId="0" fontId="24" fillId="2" borderId="0" xfId="0" applyFont="1" applyFill="1"/>
    <xf numFmtId="0" fontId="24" fillId="2" borderId="0" xfId="0" applyNumberFormat="1" applyFont="1" applyFill="1" applyAlignment="1" applyProtection="1">
      <alignment horizontal="left" vertical="top"/>
    </xf>
    <xf numFmtId="0" fontId="24" fillId="2" borderId="0" xfId="0" applyFont="1" applyFill="1" applyAlignment="1">
      <alignment vertical="top"/>
    </xf>
    <xf numFmtId="0" fontId="20" fillId="2" borderId="0" xfId="0" applyFont="1" applyFill="1" applyAlignment="1">
      <alignment vertical="top"/>
    </xf>
    <xf numFmtId="49" fontId="24" fillId="2" borderId="0" xfId="0" quotePrefix="1" applyNumberFormat="1" applyFont="1" applyFill="1" applyAlignment="1" applyProtection="1">
      <alignment horizontal="center" vertical="top"/>
    </xf>
    <xf numFmtId="49" fontId="24" fillId="2" borderId="0" xfId="0" quotePrefix="1" applyNumberFormat="1" applyFont="1" applyFill="1" applyAlignment="1">
      <alignment horizontal="center" vertical="top"/>
    </xf>
    <xf numFmtId="0" fontId="24" fillId="2" borderId="0" xfId="0" applyNumberFormat="1" applyFont="1" applyFill="1" applyAlignment="1" applyProtection="1">
      <alignment horizontal="left" vertical="top" wrapText="1"/>
    </xf>
    <xf numFmtId="0" fontId="20" fillId="2" borderId="0" xfId="0" applyFont="1" applyFill="1" applyAlignment="1">
      <alignment vertical="top" wrapText="1"/>
    </xf>
    <xf numFmtId="0" fontId="20" fillId="3" borderId="0" xfId="0" applyFont="1" applyFill="1" applyBorder="1" applyAlignment="1"/>
    <xf numFmtId="0" fontId="19" fillId="0" borderId="1" xfId="20" applyFont="1" applyFill="1" applyBorder="1">
      <alignment horizontal="center"/>
    </xf>
    <xf numFmtId="0" fontId="19" fillId="0" borderId="1" xfId="20" applyFont="1" applyFill="1" applyBorder="1" applyAlignment="1">
      <alignment horizontal="center" wrapText="1"/>
    </xf>
    <xf numFmtId="0" fontId="21" fillId="0" borderId="0" xfId="0" applyFont="1" applyFill="1" applyBorder="1"/>
    <xf numFmtId="0" fontId="22" fillId="9" borderId="0" xfId="0" applyFont="1" applyFill="1" applyBorder="1" applyAlignment="1">
      <alignment horizontal="center" wrapText="1"/>
    </xf>
    <xf numFmtId="0" fontId="20" fillId="9" borderId="0" xfId="0" applyFont="1" applyFill="1"/>
    <xf numFmtId="167" fontId="20" fillId="9" borderId="0" xfId="9" applyNumberFormat="1" applyFont="1" applyFill="1"/>
    <xf numFmtId="164" fontId="20" fillId="9" borderId="0" xfId="1" applyNumberFormat="1" applyFont="1" applyFill="1"/>
    <xf numFmtId="0" fontId="20" fillId="9" borderId="0" xfId="0" applyFont="1" applyFill="1" applyAlignment="1">
      <alignment horizontal="right"/>
    </xf>
    <xf numFmtId="0" fontId="22" fillId="10" borderId="0" xfId="0" applyFont="1" applyFill="1" applyBorder="1" applyAlignment="1">
      <alignment horizontal="center" wrapText="1"/>
    </xf>
    <xf numFmtId="0" fontId="20" fillId="10" borderId="0" xfId="0" applyFont="1" applyFill="1"/>
    <xf numFmtId="167" fontId="20" fillId="10" borderId="0" xfId="9" applyNumberFormat="1" applyFont="1" applyFill="1"/>
    <xf numFmtId="164" fontId="20" fillId="10" borderId="0" xfId="1" applyNumberFormat="1" applyFont="1" applyFill="1"/>
    <xf numFmtId="164" fontId="20" fillId="10" borderId="0" xfId="1" applyNumberFormat="1" applyFont="1" applyFill="1" applyAlignment="1">
      <alignment horizontal="right"/>
    </xf>
    <xf numFmtId="0" fontId="20" fillId="10" borderId="0" xfId="0" applyFont="1" applyFill="1" applyAlignment="1">
      <alignment horizontal="right"/>
    </xf>
    <xf numFmtId="164" fontId="20" fillId="0" borderId="0" xfId="1" applyNumberFormat="1" applyFont="1" applyBorder="1"/>
    <xf numFmtId="0" fontId="22" fillId="0" borderId="12" xfId="0" applyFont="1" applyFill="1" applyBorder="1" applyAlignment="1">
      <alignment horizontal="center" wrapText="1"/>
    </xf>
    <xf numFmtId="0" fontId="20" fillId="0" borderId="12" xfId="0" applyFont="1" applyBorder="1"/>
    <xf numFmtId="164" fontId="20" fillId="0" borderId="12" xfId="1" applyNumberFormat="1" applyFont="1" applyBorder="1" applyAlignment="1">
      <alignment horizontal="right"/>
    </xf>
    <xf numFmtId="164" fontId="20" fillId="0" borderId="12" xfId="1" applyNumberFormat="1" applyFont="1" applyBorder="1"/>
    <xf numFmtId="0" fontId="19" fillId="2" borderId="0" xfId="4" quotePrefix="1" applyFont="1" applyFill="1"/>
    <xf numFmtId="0" fontId="16" fillId="2" borderId="0" xfId="4" applyFont="1" applyFill="1"/>
    <xf numFmtId="0" fontId="16" fillId="0" borderId="0" xfId="4" applyFont="1"/>
    <xf numFmtId="0" fontId="19" fillId="2" borderId="0" xfId="4" applyFont="1" applyFill="1"/>
    <xf numFmtId="0" fontId="16" fillId="2" borderId="0" xfId="4" quotePrefix="1" applyFont="1" applyFill="1"/>
    <xf numFmtId="0" fontId="16" fillId="0" borderId="0" xfId="4" applyFont="1" applyFill="1"/>
    <xf numFmtId="0" fontId="16" fillId="0" borderId="0" xfId="4" applyFont="1" applyFill="1" applyAlignment="1">
      <alignment vertical="top"/>
    </xf>
    <xf numFmtId="0" fontId="19" fillId="0" borderId="0" xfId="4" applyFont="1" applyFill="1"/>
    <xf numFmtId="0" fontId="19" fillId="2" borderId="0" xfId="4" applyFont="1" applyFill="1" applyAlignment="1">
      <alignment horizontal="left"/>
    </xf>
    <xf numFmtId="0" fontId="16" fillId="2" borderId="10" xfId="4" applyFont="1" applyFill="1" applyBorder="1" applyAlignment="1" applyProtection="1">
      <alignment horizontal="center"/>
      <protection locked="0"/>
    </xf>
    <xf numFmtId="0" fontId="25" fillId="2" borderId="0" xfId="4" applyFont="1" applyFill="1" applyAlignment="1" applyProtection="1">
      <alignment horizontal="left" indent="1"/>
    </xf>
    <xf numFmtId="0" fontId="16" fillId="2" borderId="0" xfId="4" applyFont="1" applyFill="1" applyBorder="1"/>
    <xf numFmtId="0" fontId="25" fillId="2" borderId="0" xfId="4" applyFont="1" applyFill="1" applyAlignment="1" applyProtection="1">
      <alignment horizontal="left" indent="3"/>
    </xf>
    <xf numFmtId="0" fontId="26" fillId="2" borderId="0" xfId="4" applyFont="1" applyFill="1" applyAlignment="1" applyProtection="1">
      <alignment horizontal="left" indent="4"/>
    </xf>
    <xf numFmtId="0" fontId="16" fillId="2" borderId="0" xfId="4" applyFont="1" applyFill="1" applyAlignment="1">
      <alignment wrapText="1"/>
    </xf>
    <xf numFmtId="14" fontId="16" fillId="2" borderId="0" xfId="4" applyNumberFormat="1" applyFont="1" applyFill="1" applyBorder="1" applyAlignment="1">
      <alignment horizontal="left"/>
    </xf>
    <xf numFmtId="165" fontId="16" fillId="0" borderId="10" xfId="8" applyNumberFormat="1" applyFont="1" applyBorder="1"/>
    <xf numFmtId="165" fontId="16" fillId="0" borderId="0" xfId="8" applyNumberFormat="1" applyFont="1" applyBorder="1"/>
    <xf numFmtId="0" fontId="16" fillId="4" borderId="5" xfId="4" applyFont="1" applyFill="1" applyBorder="1"/>
    <xf numFmtId="0" fontId="16" fillId="4" borderId="0" xfId="4" applyFont="1" applyFill="1" applyBorder="1"/>
    <xf numFmtId="0" fontId="16" fillId="4" borderId="6" xfId="4" applyFont="1" applyFill="1" applyBorder="1"/>
    <xf numFmtId="0" fontId="27" fillId="4" borderId="5" xfId="0" applyFont="1" applyFill="1" applyBorder="1" applyAlignment="1">
      <alignment vertical="top" wrapText="1"/>
    </xf>
    <xf numFmtId="0" fontId="16" fillId="0" borderId="0" xfId="4" applyFont="1" applyAlignment="1">
      <alignment horizontal="center"/>
    </xf>
    <xf numFmtId="14" fontId="16" fillId="0" borderId="0" xfId="4" applyNumberFormat="1" applyFont="1"/>
    <xf numFmtId="0" fontId="16" fillId="0" borderId="0" xfId="4" applyFont="1" applyAlignment="1">
      <alignment horizontal="right"/>
    </xf>
    <xf numFmtId="0" fontId="17" fillId="4" borderId="0" xfId="0" applyFont="1" applyFill="1" applyBorder="1" applyAlignment="1">
      <alignment vertical="top" wrapText="1"/>
    </xf>
    <xf numFmtId="0" fontId="17" fillId="4" borderId="6" xfId="0" applyFont="1" applyFill="1" applyBorder="1" applyAlignment="1">
      <alignment vertical="top" wrapText="1"/>
    </xf>
    <xf numFmtId="43" fontId="20" fillId="0" borderId="0" xfId="1" applyFont="1" applyFill="1"/>
    <xf numFmtId="43" fontId="20" fillId="0" borderId="0" xfId="0" applyNumberFormat="1" applyFont="1"/>
    <xf numFmtId="164" fontId="20" fillId="0" borderId="0" xfId="0" applyNumberFormat="1" applyFont="1"/>
    <xf numFmtId="41" fontId="20" fillId="0" borderId="0" xfId="0" applyNumberFormat="1" applyFont="1" applyFill="1" applyBorder="1"/>
    <xf numFmtId="164" fontId="30" fillId="0" borderId="0" xfId="1" applyNumberFormat="1" applyFont="1" applyBorder="1"/>
    <xf numFmtId="165" fontId="20" fillId="0" borderId="0" xfId="0" applyNumberFormat="1" applyFont="1" applyFill="1" applyBorder="1"/>
    <xf numFmtId="0" fontId="16" fillId="0" borderId="0" xfId="4" applyFont="1"/>
    <xf numFmtId="41" fontId="20" fillId="3" borderId="0" xfId="8" applyNumberFormat="1" applyFont="1" applyFill="1" applyBorder="1"/>
    <xf numFmtId="168" fontId="1" fillId="0" borderId="0" xfId="1" applyNumberFormat="1" applyFont="1" applyAlignment="1">
      <alignment horizontal="center"/>
    </xf>
    <xf numFmtId="0" fontId="1" fillId="0" borderId="0" xfId="19" applyFont="1" applyFill="1" applyBorder="1" applyAlignment="1"/>
    <xf numFmtId="0" fontId="19" fillId="0" borderId="1" xfId="19" applyFont="1" applyFill="1" applyBorder="1">
      <alignment horizontal="center"/>
    </xf>
    <xf numFmtId="0" fontId="1" fillId="0" borderId="0" xfId="0" applyFont="1"/>
    <xf numFmtId="168" fontId="19" fillId="0" borderId="1" xfId="1" applyNumberFormat="1" applyFont="1" applyBorder="1" applyAlignment="1">
      <alignment horizontal="center" wrapText="1"/>
    </xf>
    <xf numFmtId="170" fontId="16" fillId="0" borderId="0" xfId="1" applyNumberFormat="1" applyFont="1" applyAlignment="1">
      <alignment horizontal="center"/>
    </xf>
    <xf numFmtId="38" fontId="16" fillId="0" borderId="0" xfId="16" applyNumberFormat="1" applyFont="1" applyAlignment="1">
      <alignment wrapText="1"/>
    </xf>
    <xf numFmtId="37" fontId="1" fillId="0" borderId="0" xfId="16" applyNumberFormat="1" applyFont="1" applyAlignment="1"/>
    <xf numFmtId="164" fontId="1" fillId="0" borderId="0" xfId="1" applyNumberFormat="1" applyFont="1"/>
    <xf numFmtId="171" fontId="16" fillId="0" borderId="0" xfId="1" applyNumberFormat="1" applyFont="1" applyAlignment="1">
      <alignment horizontal="center"/>
    </xf>
    <xf numFmtId="168" fontId="16" fillId="0" borderId="0" xfId="1" applyNumberFormat="1" applyFont="1" applyAlignment="1">
      <alignment horizontal="center"/>
    </xf>
    <xf numFmtId="0" fontId="16" fillId="0" borderId="0" xfId="0" applyFont="1"/>
    <xf numFmtId="38" fontId="1" fillId="0" borderId="9" xfId="0" applyNumberFormat="1" applyFont="1" applyBorder="1"/>
    <xf numFmtId="0" fontId="1" fillId="0" borderId="9" xfId="0" applyFont="1" applyBorder="1"/>
    <xf numFmtId="168" fontId="32" fillId="0" borderId="0" xfId="1" applyNumberFormat="1" applyFont="1" applyAlignment="1">
      <alignment horizontal="center"/>
    </xf>
    <xf numFmtId="0" fontId="32" fillId="0" borderId="0" xfId="0" applyFont="1" applyAlignment="1">
      <alignment horizontal="center"/>
    </xf>
    <xf numFmtId="0" fontId="32" fillId="0" borderId="0" xfId="16" applyFont="1" applyAlignment="1">
      <alignment horizontal="center"/>
    </xf>
    <xf numFmtId="0" fontId="16" fillId="0" borderId="0" xfId="16" applyFont="1" applyAlignment="1"/>
    <xf numFmtId="43" fontId="19" fillId="0" borderId="1" xfId="1" applyFont="1" applyFill="1" applyBorder="1" applyAlignment="1">
      <alignment horizontal="center" wrapText="1"/>
    </xf>
    <xf numFmtId="43" fontId="1" fillId="0" borderId="0" xfId="1" applyFont="1" applyAlignment="1"/>
    <xf numFmtId="43" fontId="1" fillId="0" borderId="9" xfId="1" applyFont="1" applyBorder="1"/>
    <xf numFmtId="43" fontId="32" fillId="0" borderId="0" xfId="1" applyFont="1" applyAlignment="1">
      <alignment horizontal="center"/>
    </xf>
    <xf numFmtId="43" fontId="16" fillId="0" borderId="0" xfId="1" applyFont="1" applyAlignment="1"/>
    <xf numFmtId="164" fontId="33" fillId="0" borderId="0" xfId="1" applyNumberFormat="1" applyFont="1" applyAlignment="1">
      <alignment horizontal="fill"/>
    </xf>
    <xf numFmtId="164" fontId="19" fillId="0" borderId="1" xfId="1" applyNumberFormat="1" applyFont="1" applyFill="1" applyBorder="1" applyAlignment="1">
      <alignment horizontal="center" wrapText="1"/>
    </xf>
    <xf numFmtId="164" fontId="1" fillId="0" borderId="0" xfId="1" applyNumberFormat="1" applyFont="1" applyAlignment="1"/>
    <xf numFmtId="164" fontId="1" fillId="0" borderId="9" xfId="1" applyNumberFormat="1" applyFont="1" applyBorder="1"/>
    <xf numFmtId="164" fontId="32" fillId="0" borderId="0" xfId="1" applyNumberFormat="1" applyFont="1" applyAlignment="1">
      <alignment horizontal="center"/>
    </xf>
    <xf numFmtId="164" fontId="16" fillId="0" borderId="0" xfId="1" applyNumberFormat="1" applyFont="1" applyAlignment="1"/>
    <xf numFmtId="168" fontId="18" fillId="0" borderId="0" xfId="1" applyNumberFormat="1" applyFont="1" applyAlignment="1">
      <alignment horizontal="left"/>
    </xf>
    <xf numFmtId="0" fontId="16" fillId="0" borderId="10" xfId="4" applyFont="1" applyFill="1" applyBorder="1" applyAlignment="1">
      <alignment horizontal="right"/>
    </xf>
    <xf numFmtId="164" fontId="19" fillId="0" borderId="12" xfId="1" applyNumberFormat="1" applyFont="1" applyFill="1" applyBorder="1" applyAlignment="1">
      <alignment horizontal="center" wrapText="1"/>
    </xf>
    <xf numFmtId="164" fontId="19" fillId="0" borderId="0" xfId="1" applyNumberFormat="1" applyFont="1" applyFill="1" applyBorder="1" applyAlignment="1">
      <alignment horizontal="center"/>
    </xf>
    <xf numFmtId="164" fontId="19" fillId="0" borderId="0" xfId="1" applyNumberFormat="1" applyFont="1" applyFill="1" applyBorder="1" applyAlignment="1">
      <alignment horizontal="center" wrapText="1"/>
    </xf>
    <xf numFmtId="164" fontId="16" fillId="0" borderId="9" xfId="1" applyNumberFormat="1" applyFont="1" applyBorder="1"/>
    <xf numFmtId="164" fontId="34" fillId="0" borderId="0" xfId="1" applyNumberFormat="1" applyFont="1" applyAlignment="1"/>
    <xf numFmtId="164" fontId="20" fillId="0" borderId="0" xfId="0" applyNumberFormat="1" applyFont="1" applyFill="1" applyBorder="1"/>
    <xf numFmtId="41" fontId="20" fillId="11" borderId="6" xfId="1" applyNumberFormat="1" applyFont="1" applyFill="1" applyBorder="1"/>
    <xf numFmtId="164" fontId="20" fillId="0" borderId="0" xfId="1" applyNumberFormat="1" applyFont="1" applyFill="1" applyBorder="1"/>
    <xf numFmtId="0" fontId="31" fillId="0" borderId="0" xfId="0" applyFont="1" applyFill="1"/>
    <xf numFmtId="0" fontId="20" fillId="0" borderId="0" xfId="0" applyFont="1" applyFill="1" applyBorder="1" applyAlignment="1">
      <alignment horizontal="right"/>
    </xf>
    <xf numFmtId="42" fontId="20" fillId="0" borderId="0" xfId="0" applyNumberFormat="1" applyFont="1" applyFill="1" applyBorder="1"/>
    <xf numFmtId="43" fontId="5" fillId="0" borderId="0" xfId="1" applyFont="1" applyFill="1" applyBorder="1" applyAlignment="1">
      <alignment horizontal="right"/>
    </xf>
    <xf numFmtId="43" fontId="5" fillId="0" borderId="0" xfId="1" applyFont="1" applyFill="1" applyAlignment="1">
      <alignment horizontal="right"/>
    </xf>
    <xf numFmtId="164" fontId="5" fillId="0" borderId="0" xfId="1" applyNumberFormat="1" applyFont="1" applyFill="1" applyAlignment="1">
      <alignment horizontal="right"/>
    </xf>
    <xf numFmtId="164" fontId="5" fillId="0" borderId="0" xfId="1" applyNumberFormat="1" applyFont="1" applyFill="1" applyBorder="1" applyAlignment="1">
      <alignment horizontal="right"/>
    </xf>
    <xf numFmtId="164" fontId="5" fillId="0" borderId="0" xfId="1" applyNumberFormat="1" applyFont="1" applyFill="1" applyAlignment="1">
      <alignment horizontal="right" vertical="top"/>
    </xf>
    <xf numFmtId="164" fontId="5" fillId="0" borderId="0" xfId="1" applyNumberFormat="1" applyFont="1" applyFill="1"/>
    <xf numFmtId="164" fontId="5" fillId="0" borderId="0" xfId="1" applyNumberFormat="1" applyFont="1" applyFill="1" applyBorder="1"/>
    <xf numFmtId="164" fontId="41" fillId="0" borderId="0" xfId="1" applyNumberFormat="1" applyFont="1" applyFill="1" applyBorder="1" applyAlignment="1">
      <alignment horizontal="left"/>
    </xf>
    <xf numFmtId="164" fontId="41" fillId="0" borderId="0" xfId="1" applyNumberFormat="1" applyFont="1" applyFill="1" applyBorder="1"/>
    <xf numFmtId="164" fontId="40" fillId="0" borderId="0" xfId="1" applyNumberFormat="1" applyFont="1" applyFill="1"/>
    <xf numFmtId="164" fontId="41" fillId="0" borderId="20" xfId="1" applyNumberFormat="1" applyFont="1" applyFill="1" applyBorder="1"/>
    <xf numFmtId="172" fontId="35" fillId="0" borderId="0" xfId="0" applyNumberFormat="1" applyFont="1" applyFill="1" applyAlignment="1">
      <alignment horizontal="left"/>
    </xf>
    <xf numFmtId="164" fontId="0" fillId="0" borderId="0" xfId="0" applyNumberFormat="1" applyFill="1"/>
    <xf numFmtId="0" fontId="36" fillId="0" borderId="0" xfId="0" applyFont="1" applyFill="1" applyAlignment="1">
      <alignment horizontal="right"/>
    </xf>
    <xf numFmtId="0" fontId="13" fillId="0" borderId="0" xfId="0" applyFont="1" applyFill="1"/>
    <xf numFmtId="0" fontId="37" fillId="0" borderId="0" xfId="0" applyFont="1" applyFill="1"/>
    <xf numFmtId="0" fontId="13" fillId="0" borderId="0" xfId="0" applyFont="1" applyFill="1" applyAlignment="1">
      <alignment horizontal="center"/>
    </xf>
    <xf numFmtId="0" fontId="37" fillId="0" borderId="3" xfId="0" applyFont="1" applyFill="1" applyBorder="1"/>
    <xf numFmtId="0" fontId="38" fillId="0" borderId="1" xfId="0" applyFont="1" applyFill="1" applyBorder="1" applyAlignment="1">
      <alignment horizontal="center" wrapText="1"/>
    </xf>
    <xf numFmtId="0" fontId="38" fillId="0" borderId="12" xfId="0" applyFont="1" applyFill="1" applyBorder="1" applyAlignment="1">
      <alignment wrapText="1"/>
    </xf>
    <xf numFmtId="164" fontId="38" fillId="0" borderId="12" xfId="0" applyNumberFormat="1" applyFont="1" applyFill="1" applyBorder="1" applyAlignment="1">
      <alignment wrapText="1"/>
    </xf>
    <xf numFmtId="164" fontId="38" fillId="0" borderId="1" xfId="0" applyNumberFormat="1" applyFont="1" applyFill="1" applyBorder="1" applyAlignment="1">
      <alignment horizontal="center" wrapText="1"/>
    </xf>
    <xf numFmtId="0" fontId="38" fillId="0" borderId="0" xfId="0" applyFont="1" applyFill="1" applyAlignment="1">
      <alignment horizontal="center" wrapText="1"/>
    </xf>
    <xf numFmtId="0" fontId="39" fillId="0" borderId="0" xfId="0" applyFont="1" applyFill="1" applyAlignment="1">
      <alignment horizontal="center" wrapText="1"/>
    </xf>
    <xf numFmtId="164" fontId="39" fillId="0" borderId="0" xfId="0" applyNumberFormat="1" applyFont="1" applyFill="1" applyAlignment="1">
      <alignment horizontal="center" wrapText="1"/>
    </xf>
    <xf numFmtId="0" fontId="5" fillId="0" borderId="0" xfId="0" applyFont="1" applyFill="1" applyAlignment="1">
      <alignment horizontal="center"/>
    </xf>
    <xf numFmtId="0" fontId="5" fillId="0" borderId="0" xfId="0" applyFont="1" applyFill="1" applyAlignment="1">
      <alignment horizontal="left"/>
    </xf>
    <xf numFmtId="0" fontId="40" fillId="0" borderId="0" xfId="0" applyFont="1" applyFill="1" applyAlignment="1">
      <alignment horizontal="center"/>
    </xf>
    <xf numFmtId="173" fontId="5" fillId="0" borderId="0" xfId="0" applyNumberFormat="1" applyFont="1" applyFill="1"/>
    <xf numFmtId="164" fontId="5" fillId="0" borderId="0" xfId="0" applyNumberFormat="1" applyFont="1" applyFill="1"/>
    <xf numFmtId="0" fontId="40" fillId="0" borderId="0" xfId="0" applyFont="1" applyFill="1"/>
    <xf numFmtId="164" fontId="5" fillId="0" borderId="1" xfId="1" applyNumberFormat="1" applyFont="1" applyFill="1" applyBorder="1" applyAlignment="1">
      <alignment horizontal="right"/>
    </xf>
    <xf numFmtId="39" fontId="5" fillId="0" borderId="0" xfId="26" applyFill="1"/>
    <xf numFmtId="3" fontId="40" fillId="0" borderId="0" xfId="0" applyNumberFormat="1" applyFont="1" applyFill="1"/>
    <xf numFmtId="164" fontId="40" fillId="0" borderId="0" xfId="0" applyNumberFormat="1" applyFont="1" applyFill="1"/>
    <xf numFmtId="0" fontId="15" fillId="0" borderId="1" xfId="20" applyFont="1" applyFill="1" applyBorder="1" applyAlignment="1">
      <alignment horizontal="center" wrapText="1"/>
    </xf>
    <xf numFmtId="164" fontId="42" fillId="0" borderId="1" xfId="1" applyNumberFormat="1" applyFont="1" applyFill="1" applyBorder="1" applyAlignment="1">
      <alignment horizontal="center" wrapText="1"/>
    </xf>
    <xf numFmtId="174" fontId="5" fillId="0" borderId="0" xfId="9" applyNumberFormat="1" applyFont="1" applyFill="1" applyAlignment="1">
      <alignment horizontal="center"/>
    </xf>
    <xf numFmtId="174" fontId="5" fillId="0" borderId="0" xfId="9" applyNumberFormat="1" applyFont="1" applyFill="1" applyBorder="1" applyAlignment="1">
      <alignment horizontal="center"/>
    </xf>
    <xf numFmtId="174" fontId="5" fillId="0" borderId="1" xfId="9" applyNumberFormat="1" applyFont="1" applyFill="1" applyBorder="1" applyAlignment="1">
      <alignment horizontal="center"/>
    </xf>
    <xf numFmtId="9" fontId="41" fillId="0" borderId="20" xfId="9" applyFont="1" applyFill="1" applyBorder="1" applyAlignment="1">
      <alignment horizontal="center"/>
    </xf>
    <xf numFmtId="168" fontId="19" fillId="0" borderId="0" xfId="1" applyNumberFormat="1" applyFont="1" applyBorder="1" applyAlignment="1">
      <alignment horizontal="center" wrapText="1"/>
    </xf>
    <xf numFmtId="43" fontId="19" fillId="0" borderId="0" xfId="1" applyFont="1" applyFill="1" applyBorder="1" applyAlignment="1">
      <alignment horizontal="center" wrapText="1"/>
    </xf>
    <xf numFmtId="10" fontId="16" fillId="0" borderId="9" xfId="0" applyNumberFormat="1" applyFont="1" applyBorder="1" applyAlignment="1">
      <alignment horizontal="center"/>
    </xf>
    <xf numFmtId="168" fontId="43" fillId="0" borderId="0" xfId="15" applyNumberFormat="1" applyFont="1" applyFill="1" applyBorder="1" applyAlignment="1">
      <alignment horizontal="fill"/>
    </xf>
    <xf numFmtId="0" fontId="43" fillId="0" borderId="0" xfId="16" applyFont="1" applyFill="1" applyBorder="1" applyAlignment="1">
      <alignment horizontal="fill"/>
    </xf>
    <xf numFmtId="0" fontId="43" fillId="0" borderId="5" xfId="16" applyFont="1" applyFill="1" applyBorder="1" applyAlignment="1">
      <alignment horizontal="fill"/>
    </xf>
    <xf numFmtId="0" fontId="8" fillId="0" borderId="0" xfId="16" applyFill="1" applyAlignment="1"/>
    <xf numFmtId="0" fontId="8" fillId="12" borderId="0" xfId="16" applyFill="1" applyAlignment="1"/>
    <xf numFmtId="0" fontId="44" fillId="0" borderId="5" xfId="17" applyFont="1" applyBorder="1"/>
    <xf numFmtId="168" fontId="7" fillId="0" borderId="0" xfId="15" applyNumberFormat="1" applyFont="1" applyFill="1"/>
    <xf numFmtId="0" fontId="7" fillId="0" borderId="0" xfId="17"/>
    <xf numFmtId="168" fontId="10" fillId="0" borderId="0" xfId="15" applyNumberFormat="1" applyFont="1" applyFill="1" applyBorder="1" applyAlignment="1">
      <alignment horizontal="centerContinuous"/>
    </xf>
    <xf numFmtId="0" fontId="10" fillId="0" borderId="0" xfId="18" applyFill="1" applyBorder="1">
      <alignment horizontal="centerContinuous"/>
    </xf>
    <xf numFmtId="0" fontId="10" fillId="12" borderId="0" xfId="18" applyFill="1" applyBorder="1">
      <alignment horizontal="centerContinuous"/>
    </xf>
    <xf numFmtId="168" fontId="9" fillId="0" borderId="1" xfId="15" applyNumberFormat="1" applyFont="1" applyFill="1" applyBorder="1" applyAlignment="1">
      <alignment horizontal="centerContinuous"/>
    </xf>
    <xf numFmtId="0" fontId="9" fillId="0" borderId="1" xfId="18" applyFont="1" applyFill="1" applyBorder="1">
      <alignment horizontal="centerContinuous"/>
    </xf>
    <xf numFmtId="0" fontId="9" fillId="0" borderId="7" xfId="18" applyFont="1" applyFill="1" applyBorder="1">
      <alignment horizontal="centerContinuous"/>
    </xf>
    <xf numFmtId="0" fontId="9" fillId="12" borderId="1" xfId="18" applyFont="1" applyFill="1" applyBorder="1">
      <alignment horizontal="centerContinuous"/>
    </xf>
    <xf numFmtId="0" fontId="8" fillId="0" borderId="1" xfId="16" applyFill="1" applyBorder="1" applyAlignment="1"/>
    <xf numFmtId="168" fontId="45" fillId="0" borderId="12" xfId="15" applyNumberFormat="1" applyFont="1" applyFill="1" applyBorder="1" applyAlignment="1">
      <alignment horizontal="centerContinuous"/>
    </xf>
    <xf numFmtId="0" fontId="45" fillId="0" borderId="12" xfId="18" applyFont="1" applyFill="1" applyBorder="1">
      <alignment horizontal="centerContinuous"/>
    </xf>
    <xf numFmtId="0" fontId="45" fillId="12" borderId="12" xfId="18" applyFont="1" applyFill="1" applyBorder="1">
      <alignment horizontal="centerContinuous"/>
    </xf>
    <xf numFmtId="0" fontId="46" fillId="0" borderId="21" xfId="17" applyFont="1" applyBorder="1" applyAlignment="1">
      <alignment horizontal="centerContinuous"/>
    </xf>
    <xf numFmtId="0" fontId="46" fillId="0" borderId="12" xfId="17" applyFont="1" applyBorder="1" applyAlignment="1">
      <alignment horizontal="centerContinuous"/>
    </xf>
    <xf numFmtId="0" fontId="8" fillId="0" borderId="12" xfId="16" applyFill="1" applyBorder="1" applyAlignment="1"/>
    <xf numFmtId="168" fontId="41" fillId="0" borderId="17" xfId="15" applyNumberFormat="1" applyFont="1" applyFill="1" applyBorder="1" applyAlignment="1">
      <alignment horizontal="center"/>
    </xf>
    <xf numFmtId="0" fontId="41" fillId="0" borderId="17" xfId="20" applyFont="1" applyFill="1" applyBorder="1">
      <alignment horizontal="center"/>
    </xf>
    <xf numFmtId="0" fontId="41" fillId="0" borderId="17" xfId="20" applyFont="1" applyFill="1" applyBorder="1" applyAlignment="1">
      <alignment horizontal="center" wrapText="1"/>
    </xf>
    <xf numFmtId="0" fontId="41" fillId="12" borderId="17" xfId="20" applyFont="1" applyFill="1" applyBorder="1" applyAlignment="1">
      <alignment horizontal="center" wrapText="1"/>
    </xf>
    <xf numFmtId="0" fontId="47" fillId="0" borderId="19" xfId="17" applyFont="1" applyBorder="1" applyAlignment="1">
      <alignment horizontal="center" wrapText="1"/>
    </xf>
    <xf numFmtId="0" fontId="47" fillId="0" borderId="17" xfId="17" applyFont="1" applyBorder="1" applyAlignment="1">
      <alignment horizontal="center" wrapText="1"/>
    </xf>
    <xf numFmtId="0" fontId="48" fillId="0" borderId="0" xfId="16" applyFont="1" applyFill="1" applyAlignment="1">
      <alignment horizontal="center"/>
    </xf>
    <xf numFmtId="168" fontId="41" fillId="0" borderId="24" xfId="15" applyNumberFormat="1" applyFont="1" applyFill="1" applyBorder="1" applyAlignment="1">
      <alignment horizontal="center"/>
    </xf>
    <xf numFmtId="168" fontId="41" fillId="0" borderId="19" xfId="15" applyNumberFormat="1" applyFont="1" applyFill="1" applyBorder="1" applyAlignment="1">
      <alignment horizontal="center"/>
    </xf>
    <xf numFmtId="168" fontId="41" fillId="12" borderId="17" xfId="15" applyNumberFormat="1" applyFont="1" applyFill="1" applyBorder="1" applyAlignment="1">
      <alignment horizontal="center"/>
    </xf>
    <xf numFmtId="168" fontId="41" fillId="0" borderId="23" xfId="15" applyNumberFormat="1" applyFont="1" applyFill="1" applyBorder="1" applyAlignment="1">
      <alignment horizontal="center"/>
    </xf>
    <xf numFmtId="0" fontId="48" fillId="0" borderId="17" xfId="16" applyFont="1" applyFill="1" applyBorder="1" applyAlignment="1"/>
    <xf numFmtId="170" fontId="8" fillId="0" borderId="0" xfId="15" applyNumberFormat="1" applyFont="1" applyFill="1" applyBorder="1" applyAlignment="1"/>
    <xf numFmtId="38" fontId="8" fillId="0" borderId="25" xfId="16" applyNumberFormat="1" applyFill="1" applyBorder="1" applyAlignment="1">
      <alignment wrapText="1"/>
    </xf>
    <xf numFmtId="37" fontId="49" fillId="0" borderId="0" xfId="16" applyNumberFormat="1" applyFont="1" applyFill="1" applyBorder="1" applyAlignment="1"/>
    <xf numFmtId="37" fontId="49" fillId="12" borderId="0" xfId="16" applyNumberFormat="1" applyFont="1" applyFill="1" applyBorder="1" applyAlignment="1"/>
    <xf numFmtId="37" fontId="49" fillId="0" borderId="26" xfId="16" applyNumberFormat="1" applyFont="1" applyFill="1" applyBorder="1" applyAlignment="1"/>
    <xf numFmtId="164" fontId="49" fillId="0" borderId="5" xfId="17" applyNumberFormat="1" applyFont="1" applyBorder="1"/>
    <xf numFmtId="164" fontId="49" fillId="0" borderId="0" xfId="17" applyNumberFormat="1" applyFont="1"/>
    <xf numFmtId="37" fontId="49" fillId="0" borderId="17" xfId="16" applyNumberFormat="1" applyFont="1" applyFill="1" applyBorder="1" applyAlignment="1"/>
    <xf numFmtId="37" fontId="49" fillId="12" borderId="17" xfId="16" applyNumberFormat="1" applyFont="1" applyFill="1" applyBorder="1" applyAlignment="1"/>
    <xf numFmtId="37" fontId="49" fillId="0" borderId="23" xfId="16" applyNumberFormat="1" applyFont="1" applyFill="1" applyBorder="1" applyAlignment="1"/>
    <xf numFmtId="164" fontId="49" fillId="0" borderId="19" xfId="17" applyNumberFormat="1" applyFont="1" applyBorder="1"/>
    <xf numFmtId="164" fontId="49" fillId="0" borderId="17" xfId="17" applyNumberFormat="1" applyFont="1" applyBorder="1"/>
    <xf numFmtId="0" fontId="8" fillId="0" borderId="17" xfId="16" applyFill="1" applyBorder="1" applyAlignment="1"/>
    <xf numFmtId="168" fontId="8" fillId="0" borderId="17" xfId="15" applyNumberFormat="1" applyFont="1" applyFill="1" applyBorder="1"/>
    <xf numFmtId="0" fontId="8" fillId="0" borderId="27" xfId="17" applyFont="1" applyBorder="1"/>
    <xf numFmtId="38" fontId="49" fillId="0" borderId="18" xfId="17" applyNumberFormat="1" applyFont="1" applyBorder="1"/>
    <xf numFmtId="38" fontId="49" fillId="0" borderId="28" xfId="17" applyNumberFormat="1" applyFont="1" applyBorder="1"/>
    <xf numFmtId="38" fontId="49" fillId="0" borderId="29" xfId="17" applyNumberFormat="1" applyFont="1" applyBorder="1"/>
    <xf numFmtId="38" fontId="49" fillId="0" borderId="19" xfId="17" applyNumberFormat="1" applyFont="1" applyBorder="1"/>
    <xf numFmtId="38" fontId="49" fillId="0" borderId="17" xfId="17" applyNumberFormat="1" applyFont="1" applyBorder="1"/>
    <xf numFmtId="38" fontId="49" fillId="12" borderId="18" xfId="17" applyNumberFormat="1" applyFont="1" applyFill="1" applyBorder="1"/>
    <xf numFmtId="37" fontId="49" fillId="0" borderId="17" xfId="17" applyNumberFormat="1" applyFont="1" applyBorder="1"/>
    <xf numFmtId="168" fontId="50" fillId="0" borderId="0" xfId="15" applyNumberFormat="1" applyFont="1" applyFill="1"/>
    <xf numFmtId="0" fontId="50" fillId="0" borderId="0" xfId="17" applyFont="1"/>
    <xf numFmtId="0" fontId="51" fillId="0" borderId="0" xfId="16" applyFont="1" applyFill="1" applyAlignment="1"/>
    <xf numFmtId="0" fontId="51" fillId="12" borderId="0" xfId="16" applyFont="1" applyFill="1" applyAlignment="1"/>
    <xf numFmtId="4" fontId="52" fillId="0" borderId="5" xfId="17" applyNumberFormat="1" applyFont="1" applyBorder="1" applyAlignment="1">
      <alignment horizontal="right" vertical="center"/>
    </xf>
    <xf numFmtId="4" fontId="52" fillId="0" borderId="0" xfId="17" applyNumberFormat="1" applyFont="1" applyAlignment="1">
      <alignment horizontal="right" vertical="center"/>
    </xf>
    <xf numFmtId="4" fontId="53" fillId="0" borderId="5" xfId="17" applyNumberFormat="1" applyFont="1" applyBorder="1" applyAlignment="1">
      <alignment horizontal="right" vertical="center"/>
    </xf>
    <xf numFmtId="4" fontId="53" fillId="0" borderId="0" xfId="17" applyNumberFormat="1" applyFont="1" applyAlignment="1">
      <alignment horizontal="right" vertical="center"/>
    </xf>
    <xf numFmtId="164" fontId="44" fillId="0" borderId="5" xfId="17" applyNumberFormat="1" applyFont="1" applyBorder="1"/>
    <xf numFmtId="164" fontId="44" fillId="0" borderId="0" xfId="17" applyNumberFormat="1" applyFont="1"/>
    <xf numFmtId="0" fontId="44" fillId="0" borderId="0" xfId="17" applyFont="1"/>
    <xf numFmtId="0" fontId="8" fillId="0" borderId="5" xfId="24" applyFill="1" applyBorder="1"/>
    <xf numFmtId="0" fontId="8" fillId="0" borderId="0" xfId="24" applyFill="1"/>
    <xf numFmtId="0" fontId="8" fillId="0" borderId="0" xfId="24" applyFill="1" applyBorder="1"/>
    <xf numFmtId="171" fontId="8" fillId="0" borderId="0" xfId="15" applyNumberFormat="1" applyFont="1" applyFill="1" applyBorder="1" applyAlignment="1"/>
    <xf numFmtId="0" fontId="19" fillId="0" borderId="0" xfId="20" applyFont="1" applyFill="1" applyBorder="1" applyAlignment="1">
      <alignment horizontal="left"/>
    </xf>
    <xf numFmtId="0" fontId="8" fillId="0" borderId="5" xfId="16" applyFill="1" applyBorder="1" applyAlignment="1"/>
    <xf numFmtId="0" fontId="8" fillId="0" borderId="0" xfId="16" applyFill="1" applyBorder="1" applyAlignment="1"/>
    <xf numFmtId="0" fontId="10" fillId="0" borderId="5" xfId="18" applyFill="1" applyBorder="1">
      <alignment horizontal="centerContinuous"/>
    </xf>
    <xf numFmtId="175" fontId="41" fillId="0" borderId="17" xfId="20" applyNumberFormat="1" applyFont="1" applyFill="1" applyBorder="1" applyAlignment="1">
      <alignment horizontal="center" wrapText="1"/>
    </xf>
    <xf numFmtId="175" fontId="41" fillId="0" borderId="30" xfId="20" applyNumberFormat="1" applyFont="1" applyFill="1" applyBorder="1" applyAlignment="1">
      <alignment horizontal="center" wrapText="1"/>
    </xf>
    <xf numFmtId="0" fontId="8" fillId="0" borderId="27" xfId="0" applyFont="1" applyBorder="1"/>
    <xf numFmtId="38" fontId="49" fillId="0" borderId="18" xfId="0" applyNumberFormat="1" applyFont="1" applyBorder="1"/>
    <xf numFmtId="176" fontId="49" fillId="0" borderId="18" xfId="0" applyNumberFormat="1" applyFont="1" applyBorder="1"/>
    <xf numFmtId="38" fontId="49" fillId="0" borderId="28" xfId="0" applyNumberFormat="1" applyFont="1" applyBorder="1"/>
    <xf numFmtId="38" fontId="49" fillId="0" borderId="19" xfId="0" applyNumberFormat="1" applyFont="1" applyBorder="1"/>
    <xf numFmtId="38" fontId="49" fillId="0" borderId="17" xfId="0" applyNumberFormat="1" applyFont="1" applyBorder="1"/>
    <xf numFmtId="38" fontId="49" fillId="12" borderId="18" xfId="0" applyNumberFormat="1" applyFont="1" applyFill="1" applyBorder="1"/>
    <xf numFmtId="0" fontId="50" fillId="0" borderId="0" xfId="0" applyFont="1"/>
    <xf numFmtId="176" fontId="50" fillId="0" borderId="0" xfId="0" applyNumberFormat="1" applyFont="1"/>
    <xf numFmtId="0" fontId="51" fillId="0" borderId="0" xfId="16" applyFont="1" applyFill="1" applyBorder="1" applyAlignment="1"/>
    <xf numFmtId="0" fontId="51" fillId="0" borderId="5" xfId="16" applyFont="1" applyFill="1" applyBorder="1" applyAlignment="1"/>
    <xf numFmtId="176" fontId="0" fillId="0" borderId="0" xfId="0" applyNumberFormat="1"/>
    <xf numFmtId="0" fontId="55" fillId="0" borderId="12" xfId="19" applyFont="1" applyFill="1" applyBorder="1" applyAlignment="1">
      <alignment horizontal="center"/>
    </xf>
    <xf numFmtId="0" fontId="44" fillId="0" borderId="5" xfId="0" applyFont="1" applyBorder="1"/>
    <xf numFmtId="0" fontId="46" fillId="0" borderId="21" xfId="0" applyFont="1" applyBorder="1" applyAlignment="1">
      <alignment horizontal="centerContinuous"/>
    </xf>
    <xf numFmtId="0" fontId="46" fillId="0" borderId="12" xfId="0" applyFont="1" applyBorder="1" applyAlignment="1">
      <alignment horizontal="centerContinuous"/>
    </xf>
    <xf numFmtId="0" fontId="47" fillId="0" borderId="19" xfId="0" applyFont="1" applyBorder="1" applyAlignment="1">
      <alignment horizontal="center" wrapText="1"/>
    </xf>
    <xf numFmtId="0" fontId="47" fillId="0" borderId="17" xfId="0" applyFont="1" applyBorder="1" applyAlignment="1">
      <alignment horizontal="center" wrapText="1"/>
    </xf>
    <xf numFmtId="164" fontId="49" fillId="0" borderId="5" xfId="0" applyNumberFormat="1" applyFont="1" applyBorder="1"/>
    <xf numFmtId="164" fontId="49" fillId="0" borderId="0" xfId="0" applyNumberFormat="1" applyFont="1"/>
    <xf numFmtId="164" fontId="49" fillId="0" borderId="19" xfId="0" applyNumberFormat="1" applyFont="1" applyBorder="1"/>
    <xf numFmtId="164" fontId="49" fillId="0" borderId="17" xfId="0" applyNumberFormat="1" applyFont="1" applyBorder="1"/>
    <xf numFmtId="4" fontId="52" fillId="0" borderId="5" xfId="0" applyNumberFormat="1" applyFont="1" applyBorder="1" applyAlignment="1">
      <alignment horizontal="right" vertical="center"/>
    </xf>
    <xf numFmtId="4" fontId="52" fillId="0" borderId="0" xfId="0" applyNumberFormat="1" applyFont="1" applyAlignment="1">
      <alignment horizontal="right" vertical="center"/>
    </xf>
    <xf numFmtId="4" fontId="53" fillId="0" borderId="5" xfId="0" applyNumberFormat="1" applyFont="1" applyBorder="1" applyAlignment="1">
      <alignment horizontal="right" vertical="center"/>
    </xf>
    <xf numFmtId="4" fontId="53" fillId="0" borderId="0" xfId="0" applyNumberFormat="1" applyFont="1" applyAlignment="1">
      <alignment horizontal="right" vertical="center"/>
    </xf>
    <xf numFmtId="164" fontId="44" fillId="0" borderId="5" xfId="0" applyNumberFormat="1" applyFont="1" applyBorder="1"/>
    <xf numFmtId="164" fontId="44" fillId="0" borderId="0" xfId="0" applyNumberFormat="1" applyFont="1"/>
    <xf numFmtId="0" fontId="44" fillId="0" borderId="0" xfId="0" applyFont="1"/>
    <xf numFmtId="0" fontId="0" fillId="0" borderId="12" xfId="0" applyBorder="1" applyAlignment="1">
      <alignment horizontal="center"/>
    </xf>
    <xf numFmtId="168" fontId="41" fillId="0" borderId="17" xfId="15" applyNumberFormat="1" applyFont="1" applyFill="1" applyBorder="1" applyAlignment="1">
      <alignment horizontal="center" wrapText="1"/>
    </xf>
    <xf numFmtId="0" fontId="56" fillId="0" borderId="12" xfId="0" applyFont="1" applyFill="1" applyBorder="1" applyAlignment="1">
      <alignment horizontal="center" wrapText="1"/>
    </xf>
    <xf numFmtId="0" fontId="56" fillId="0" borderId="32" xfId="0" applyFont="1" applyFill="1" applyBorder="1" applyAlignment="1">
      <alignment horizontal="center" wrapText="1"/>
    </xf>
    <xf numFmtId="0" fontId="41" fillId="0" borderId="32" xfId="20" applyFont="1" applyFill="1" applyBorder="1" applyAlignment="1">
      <alignment horizontal="center" wrapText="1"/>
    </xf>
    <xf numFmtId="164" fontId="56" fillId="0" borderId="32" xfId="0" applyNumberFormat="1" applyFont="1" applyFill="1" applyBorder="1" applyAlignment="1">
      <alignment horizontal="center" wrapText="1"/>
    </xf>
    <xf numFmtId="37" fontId="8" fillId="0" borderId="17" xfId="16" applyNumberFormat="1" applyFill="1" applyBorder="1" applyAlignment="1"/>
    <xf numFmtId="170" fontId="5" fillId="0" borderId="0" xfId="15" applyNumberFormat="1" applyFont="1" applyFill="1" applyBorder="1" applyAlignment="1"/>
    <xf numFmtId="38" fontId="5" fillId="0" borderId="25" xfId="16" applyNumberFormat="1" applyFont="1" applyFill="1" applyBorder="1" applyAlignment="1">
      <alignment wrapText="1"/>
    </xf>
    <xf numFmtId="176" fontId="7" fillId="0" borderId="0" xfId="21" applyNumberFormat="1" applyFont="1" applyFill="1" applyBorder="1" applyAlignment="1"/>
    <xf numFmtId="38" fontId="7" fillId="0" borderId="6" xfId="16" applyNumberFormat="1" applyFont="1" applyFill="1" applyBorder="1" applyAlignment="1"/>
    <xf numFmtId="38" fontId="7" fillId="0" borderId="0" xfId="16" applyNumberFormat="1" applyFont="1" applyFill="1" applyBorder="1" applyAlignment="1"/>
    <xf numFmtId="37" fontId="7" fillId="0" borderId="5" xfId="16" applyNumberFormat="1" applyFont="1" applyFill="1" applyBorder="1" applyAlignment="1"/>
    <xf numFmtId="37" fontId="7" fillId="0" borderId="0" xfId="16" applyNumberFormat="1" applyFont="1" applyFill="1" applyBorder="1" applyAlignment="1"/>
    <xf numFmtId="37" fontId="7" fillId="0" borderId="26" xfId="16" applyNumberFormat="1" applyFont="1" applyFill="1" applyBorder="1" applyAlignment="1"/>
    <xf numFmtId="0" fontId="5" fillId="0" borderId="0" xfId="16" applyFont="1" applyFill="1" applyAlignment="1"/>
    <xf numFmtId="0" fontId="5" fillId="0" borderId="0" xfId="16" applyFont="1" applyFill="1" applyBorder="1" applyAlignment="1"/>
    <xf numFmtId="176" fontId="7" fillId="0" borderId="17" xfId="21" applyNumberFormat="1" applyFont="1" applyFill="1" applyBorder="1" applyAlignment="1"/>
    <xf numFmtId="38" fontId="7" fillId="0" borderId="30" xfId="16" applyNumberFormat="1" applyFont="1" applyFill="1" applyBorder="1" applyAlignment="1"/>
    <xf numFmtId="38" fontId="7" fillId="0" borderId="17" xfId="16" applyNumberFormat="1" applyFont="1" applyFill="1" applyBorder="1" applyAlignment="1"/>
    <xf numFmtId="37" fontId="7" fillId="0" borderId="19" xfId="16" applyNumberFormat="1" applyFont="1" applyFill="1" applyBorder="1" applyAlignment="1"/>
    <xf numFmtId="37" fontId="7" fillId="0" borderId="17" xfId="16" applyNumberFormat="1" applyFont="1" applyFill="1" applyBorder="1" applyAlignment="1"/>
    <xf numFmtId="37" fontId="7" fillId="0" borderId="23" xfId="16" applyNumberFormat="1" applyFont="1" applyFill="1" applyBorder="1" applyAlignment="1"/>
    <xf numFmtId="0" fontId="5" fillId="0" borderId="17" xfId="16" applyFont="1" applyFill="1" applyBorder="1" applyAlignment="1"/>
    <xf numFmtId="165" fontId="57" fillId="0" borderId="0" xfId="0" applyNumberFormat="1" applyFont="1" applyFill="1"/>
    <xf numFmtId="0" fontId="45" fillId="0" borderId="21" xfId="18" quotePrefix="1" applyFont="1" applyFill="1" applyBorder="1">
      <alignment horizontal="centerContinuous"/>
    </xf>
    <xf numFmtId="0" fontId="41" fillId="0" borderId="19" xfId="20" applyFont="1" applyFill="1" applyBorder="1" applyAlignment="1">
      <alignment horizontal="center" wrapText="1"/>
    </xf>
    <xf numFmtId="0" fontId="41" fillId="0" borderId="23" xfId="20" applyFont="1" applyFill="1" applyBorder="1" applyAlignment="1">
      <alignment horizontal="center" wrapText="1"/>
    </xf>
    <xf numFmtId="0" fontId="41" fillId="0" borderId="19" xfId="19" applyFont="1" applyFill="1" applyBorder="1" applyAlignment="1">
      <alignment horizontal="center" wrapText="1"/>
    </xf>
    <xf numFmtId="0" fontId="41" fillId="0" borderId="17" xfId="19" applyFont="1" applyFill="1" applyBorder="1" applyAlignment="1">
      <alignment horizontal="center" wrapText="1"/>
    </xf>
    <xf numFmtId="37" fontId="49" fillId="0" borderId="5" xfId="16" applyNumberFormat="1" applyFont="1" applyFill="1" applyBorder="1" applyAlignment="1"/>
    <xf numFmtId="175" fontId="49" fillId="0" borderId="0" xfId="21" applyNumberFormat="1" applyFont="1" applyFill="1" applyBorder="1" applyAlignment="1" applyProtection="1"/>
    <xf numFmtId="176" fontId="49" fillId="0" borderId="5" xfId="21" applyNumberFormat="1" applyFont="1" applyFill="1" applyBorder="1" applyAlignment="1"/>
    <xf numFmtId="38" fontId="49" fillId="0" borderId="0" xfId="22" applyFont="1" applyBorder="1">
      <alignment horizontal="right"/>
    </xf>
    <xf numFmtId="10" fontId="49" fillId="0" borderId="0" xfId="23" applyFont="1" applyBorder="1">
      <alignment horizontal="right"/>
    </xf>
    <xf numFmtId="10" fontId="49" fillId="0" borderId="6" xfId="23" applyFont="1" applyBorder="1">
      <alignment horizontal="right"/>
    </xf>
    <xf numFmtId="38" fontId="49" fillId="0" borderId="17" xfId="16" applyNumberFormat="1" applyFont="1" applyFill="1" applyBorder="1" applyAlignment="1"/>
    <xf numFmtId="37" fontId="49" fillId="0" borderId="19" xfId="16" applyNumberFormat="1" applyFont="1" applyFill="1" applyBorder="1" applyAlignment="1"/>
    <xf numFmtId="175" fontId="49" fillId="0" borderId="17" xfId="21" applyNumberFormat="1" applyFont="1" applyFill="1" applyBorder="1" applyAlignment="1" applyProtection="1"/>
    <xf numFmtId="176" fontId="49" fillId="0" borderId="19" xfId="21" applyNumberFormat="1" applyFont="1" applyFill="1" applyBorder="1" applyAlignment="1"/>
    <xf numFmtId="38" fontId="49" fillId="0" borderId="17" xfId="22" applyFont="1" applyBorder="1">
      <alignment horizontal="right"/>
    </xf>
    <xf numFmtId="10" fontId="49" fillId="0" borderId="17" xfId="23" applyFont="1" applyBorder="1">
      <alignment horizontal="right"/>
    </xf>
    <xf numFmtId="10" fontId="49" fillId="0" borderId="30" xfId="23" applyFont="1" applyBorder="1">
      <alignment horizontal="right"/>
    </xf>
    <xf numFmtId="38" fontId="49" fillId="0" borderId="29" xfId="0" applyNumberFormat="1" applyFont="1" applyBorder="1"/>
    <xf numFmtId="37" fontId="49" fillId="0" borderId="17" xfId="0" applyNumberFormat="1" applyFont="1" applyBorder="1"/>
    <xf numFmtId="176" fontId="49" fillId="0" borderId="19" xfId="16" applyNumberFormat="1" applyFont="1" applyFill="1" applyBorder="1" applyAlignment="1"/>
    <xf numFmtId="10" fontId="49" fillId="0" borderId="17" xfId="16" applyNumberFormat="1" applyFont="1" applyFill="1" applyBorder="1" applyAlignment="1"/>
    <xf numFmtId="37" fontId="49" fillId="0" borderId="33" xfId="16" applyNumberFormat="1" applyFont="1" applyFill="1" applyBorder="1" applyAlignment="1"/>
    <xf numFmtId="0" fontId="59" fillId="0" borderId="0" xfId="0" applyFont="1"/>
    <xf numFmtId="0" fontId="60" fillId="0" borderId="0" xfId="0" applyFont="1"/>
    <xf numFmtId="37" fontId="61" fillId="0" borderId="0" xfId="16" applyNumberFormat="1" applyFont="1" applyFill="1" applyBorder="1" applyAlignment="1"/>
    <xf numFmtId="37" fontId="61" fillId="0" borderId="5" xfId="16" applyNumberFormat="1" applyFont="1" applyFill="1" applyBorder="1" applyAlignment="1"/>
    <xf numFmtId="37" fontId="8" fillId="0" borderId="0" xfId="16" applyNumberFormat="1" applyFill="1" applyAlignment="1"/>
    <xf numFmtId="4" fontId="62" fillId="0" borderId="0" xfId="0" applyNumberFormat="1" applyFont="1" applyAlignment="1">
      <alignment horizontal="right" vertical="center"/>
    </xf>
    <xf numFmtId="175" fontId="63" fillId="0" borderId="0" xfId="0" applyNumberFormat="1" applyFont="1"/>
    <xf numFmtId="0" fontId="63" fillId="0" borderId="0" xfId="0" applyFont="1"/>
    <xf numFmtId="38" fontId="5" fillId="0" borderId="0" xfId="16" applyNumberFormat="1" applyFont="1" applyFill="1" applyBorder="1" applyAlignment="1">
      <alignment wrapText="1"/>
    </xf>
    <xf numFmtId="0" fontId="0" fillId="0" borderId="0" xfId="0" applyBorder="1"/>
    <xf numFmtId="0" fontId="0" fillId="0" borderId="12" xfId="0" applyBorder="1" applyAlignment="1">
      <alignment horizontal="center"/>
    </xf>
    <xf numFmtId="0" fontId="5" fillId="0" borderId="0" xfId="16" applyFont="1" applyFill="1" applyAlignment="1">
      <alignment horizontal="center"/>
    </xf>
    <xf numFmtId="175" fontId="44" fillId="0" borderId="0" xfId="0" applyNumberFormat="1" applyFont="1"/>
    <xf numFmtId="168" fontId="64" fillId="0" borderId="0" xfId="15" applyNumberFormat="1" applyFont="1" applyFill="1" applyBorder="1" applyAlignment="1">
      <alignment horizontal="fill"/>
    </xf>
    <xf numFmtId="0" fontId="64" fillId="0" borderId="0" xfId="16" applyFont="1" applyFill="1" applyBorder="1" applyAlignment="1">
      <alignment horizontal="fill"/>
    </xf>
    <xf numFmtId="0" fontId="64" fillId="0" borderId="5" xfId="16" applyFont="1" applyFill="1" applyBorder="1" applyAlignment="1">
      <alignment horizontal="fill"/>
    </xf>
    <xf numFmtId="0" fontId="5" fillId="0" borderId="5" xfId="16" applyFont="1" applyFill="1" applyBorder="1" applyAlignment="1"/>
    <xf numFmtId="0" fontId="7" fillId="0" borderId="0" xfId="0" applyFont="1"/>
    <xf numFmtId="168" fontId="41" fillId="0" borderId="0" xfId="15" applyNumberFormat="1" applyFont="1" applyFill="1" applyBorder="1" applyAlignment="1">
      <alignment horizontal="centerContinuous"/>
    </xf>
    <xf numFmtId="0" fontId="41" fillId="0" borderId="0" xfId="18" applyFont="1" applyFill="1" applyBorder="1">
      <alignment horizontal="centerContinuous"/>
    </xf>
    <xf numFmtId="0" fontId="41" fillId="0" borderId="5" xfId="18" applyFont="1" applyFill="1" applyBorder="1">
      <alignment horizontal="centerContinuous"/>
    </xf>
    <xf numFmtId="168" fontId="41" fillId="0" borderId="1" xfId="15" applyNumberFormat="1" applyFont="1" applyFill="1" applyBorder="1" applyAlignment="1">
      <alignment horizontal="centerContinuous"/>
    </xf>
    <xf numFmtId="0" fontId="41" fillId="0" borderId="1" xfId="18" applyFont="1" applyFill="1" applyBorder="1">
      <alignment horizontal="centerContinuous"/>
    </xf>
    <xf numFmtId="0" fontId="41" fillId="0" borderId="7" xfId="18" applyFont="1" applyFill="1" applyBorder="1">
      <alignment horizontal="centerContinuous"/>
    </xf>
    <xf numFmtId="0" fontId="5" fillId="0" borderId="1" xfId="16" applyFont="1" applyFill="1" applyBorder="1" applyAlignment="1"/>
    <xf numFmtId="168" fontId="41" fillId="0" borderId="12" xfId="15" applyNumberFormat="1" applyFont="1" applyFill="1" applyBorder="1" applyAlignment="1">
      <alignment horizontal="centerContinuous"/>
    </xf>
    <xf numFmtId="0" fontId="41" fillId="0" borderId="12" xfId="18" applyFont="1" applyFill="1" applyBorder="1">
      <alignment horizontal="centerContinuous"/>
    </xf>
    <xf numFmtId="0" fontId="47" fillId="0" borderId="21" xfId="0" applyFont="1" applyBorder="1" applyAlignment="1">
      <alignment horizontal="centerContinuous"/>
    </xf>
    <xf numFmtId="0" fontId="47" fillId="0" borderId="12" xfId="0" applyFont="1" applyBorder="1" applyAlignment="1">
      <alignment horizontal="centerContinuous"/>
    </xf>
    <xf numFmtId="0" fontId="41" fillId="0" borderId="21" xfId="18" quotePrefix="1" applyFont="1" applyFill="1" applyBorder="1">
      <alignment horizontal="centerContinuous"/>
    </xf>
    <xf numFmtId="0" fontId="5" fillId="0" borderId="12" xfId="16" applyFont="1" applyFill="1" applyBorder="1" applyAlignment="1"/>
    <xf numFmtId="164" fontId="7" fillId="0" borderId="5" xfId="0" applyNumberFormat="1" applyFont="1" applyBorder="1"/>
    <xf numFmtId="164" fontId="7" fillId="0" borderId="0" xfId="0" applyNumberFormat="1" applyFont="1"/>
    <xf numFmtId="175" fontId="7" fillId="0" borderId="0" xfId="21" applyNumberFormat="1" applyFont="1" applyFill="1" applyBorder="1" applyAlignment="1" applyProtection="1"/>
    <xf numFmtId="176" fontId="7" fillId="0" borderId="5" xfId="21" applyNumberFormat="1" applyFont="1" applyFill="1" applyBorder="1" applyAlignment="1"/>
    <xf numFmtId="38" fontId="7" fillId="0" borderId="0" xfId="22" applyFont="1" applyBorder="1">
      <alignment horizontal="right"/>
    </xf>
    <xf numFmtId="10" fontId="7" fillId="0" borderId="0" xfId="23" applyFont="1" applyBorder="1">
      <alignment horizontal="right"/>
    </xf>
    <xf numFmtId="38" fontId="7" fillId="0" borderId="29" xfId="0" applyNumberFormat="1" applyFont="1" applyBorder="1"/>
    <xf numFmtId="4" fontId="47" fillId="0" borderId="5" xfId="0" applyNumberFormat="1" applyFont="1" applyBorder="1" applyAlignment="1">
      <alignment horizontal="right" vertical="center"/>
    </xf>
    <xf numFmtId="4" fontId="47" fillId="0" borderId="0" xfId="0" applyNumberFormat="1" applyFont="1" applyAlignment="1">
      <alignment horizontal="right" vertical="center"/>
    </xf>
    <xf numFmtId="37" fontId="5" fillId="0" borderId="0" xfId="16" applyNumberFormat="1" applyFont="1" applyFill="1" applyAlignment="1"/>
    <xf numFmtId="0" fontId="5" fillId="0" borderId="5" xfId="24" applyFont="1" applyFill="1" applyBorder="1"/>
    <xf numFmtId="0" fontId="5" fillId="0" borderId="0" xfId="24" applyFont="1" applyFill="1"/>
    <xf numFmtId="0" fontId="5" fillId="0" borderId="0" xfId="24" applyFont="1" applyFill="1" applyBorder="1"/>
    <xf numFmtId="164" fontId="7" fillId="0" borderId="0" xfId="0" applyNumberFormat="1" applyFont="1" applyBorder="1"/>
    <xf numFmtId="4" fontId="44" fillId="0" borderId="0" xfId="0" applyNumberFormat="1" applyFont="1" applyAlignment="1">
      <alignment horizontal="right" vertical="center"/>
    </xf>
    <xf numFmtId="4" fontId="44" fillId="0" borderId="5" xfId="0" applyNumberFormat="1" applyFont="1" applyBorder="1" applyAlignment="1">
      <alignment horizontal="right" vertical="center"/>
    </xf>
    <xf numFmtId="10" fontId="7" fillId="0" borderId="0" xfId="16" applyNumberFormat="1" applyFont="1" applyFill="1" applyBorder="1" applyAlignment="1"/>
    <xf numFmtId="176" fontId="7" fillId="0" borderId="0" xfId="16" applyNumberFormat="1" applyFont="1" applyFill="1" applyBorder="1" applyAlignment="1"/>
    <xf numFmtId="0" fontId="5" fillId="12" borderId="0" xfId="16" applyFont="1" applyFill="1" applyAlignment="1"/>
    <xf numFmtId="37" fontId="7" fillId="12" borderId="0" xfId="16" applyNumberFormat="1" applyFont="1" applyFill="1" applyBorder="1" applyAlignment="1"/>
    <xf numFmtId="0" fontId="65" fillId="0" borderId="0" xfId="0" applyFont="1" applyAlignment="1">
      <alignment horizontal="left"/>
    </xf>
    <xf numFmtId="0" fontId="65" fillId="0" borderId="0" xfId="0" applyFont="1"/>
    <xf numFmtId="43" fontId="0" fillId="0" borderId="0" xfId="1" applyFont="1"/>
    <xf numFmtId="168" fontId="5" fillId="0" borderId="34" xfId="15" applyNumberFormat="1" applyFont="1" applyFill="1" applyBorder="1"/>
    <xf numFmtId="0" fontId="5" fillId="0" borderId="35" xfId="0" applyFont="1" applyBorder="1"/>
    <xf numFmtId="175" fontId="7" fillId="0" borderId="18" xfId="21" applyNumberFormat="1" applyFont="1" applyFill="1" applyBorder="1" applyAlignment="1" applyProtection="1"/>
    <xf numFmtId="9" fontId="7" fillId="0" borderId="29" xfId="9" applyFont="1" applyBorder="1"/>
    <xf numFmtId="38" fontId="7" fillId="0" borderId="36" xfId="0" applyNumberFormat="1" applyFont="1" applyBorder="1"/>
    <xf numFmtId="0" fontId="66" fillId="0" borderId="0" xfId="0" applyFont="1" applyFill="1" applyAlignment="1">
      <alignment horizontal="left" wrapText="1"/>
    </xf>
    <xf numFmtId="164" fontId="67" fillId="0" borderId="20" xfId="1" applyNumberFormat="1" applyFont="1" applyFill="1" applyBorder="1"/>
    <xf numFmtId="171" fontId="5" fillId="0" borderId="0" xfId="15" applyNumberFormat="1" applyFont="1" applyFill="1" applyBorder="1" applyAlignment="1"/>
    <xf numFmtId="0" fontId="5" fillId="2" borderId="17" xfId="16" applyFont="1" applyFill="1" applyBorder="1" applyAlignment="1"/>
    <xf numFmtId="170" fontId="43" fillId="0" borderId="0" xfId="16" applyNumberFormat="1" applyFont="1" applyFill="1" applyBorder="1" applyAlignment="1">
      <alignment horizontal="fill"/>
    </xf>
    <xf numFmtId="170" fontId="0" fillId="0" borderId="0" xfId="0" applyNumberFormat="1"/>
    <xf numFmtId="170" fontId="10" fillId="0" borderId="0" xfId="18" applyNumberFormat="1" applyFill="1" applyBorder="1">
      <alignment horizontal="centerContinuous"/>
    </xf>
    <xf numFmtId="170" fontId="9" fillId="0" borderId="1" xfId="18" applyNumberFormat="1" applyFont="1" applyFill="1" applyBorder="1">
      <alignment horizontal="centerContinuous"/>
    </xf>
    <xf numFmtId="170" fontId="45" fillId="0" borderId="12" xfId="18" applyNumberFormat="1" applyFont="1" applyFill="1" applyBorder="1">
      <alignment horizontal="centerContinuous"/>
    </xf>
    <xf numFmtId="170" fontId="41" fillId="0" borderId="17" xfId="20" applyNumberFormat="1" applyFont="1" applyFill="1" applyBorder="1" applyAlignment="1">
      <alignment horizontal="center" wrapText="1"/>
    </xf>
    <xf numFmtId="170" fontId="7" fillId="0" borderId="0" xfId="21" applyNumberFormat="1" applyFont="1" applyFill="1" applyBorder="1" applyAlignment="1"/>
    <xf numFmtId="170" fontId="49" fillId="0" borderId="18" xfId="0" applyNumberFormat="1" applyFont="1" applyBorder="1"/>
    <xf numFmtId="170" fontId="50" fillId="0" borderId="0" xfId="0" applyNumberFormat="1" applyFont="1"/>
    <xf numFmtId="170" fontId="0" fillId="0" borderId="0" xfId="0" applyNumberFormat="1" applyBorder="1"/>
    <xf numFmtId="37" fontId="68" fillId="0" borderId="0" xfId="27" applyNumberFormat="1" applyFont="1" applyFill="1" applyBorder="1" applyAlignment="1"/>
    <xf numFmtId="43" fontId="68" fillId="0" borderId="0" xfId="1" applyFont="1" applyFill="1" applyBorder="1" applyAlignment="1"/>
    <xf numFmtId="37" fontId="68" fillId="0" borderId="1" xfId="27" applyNumberFormat="1" applyFont="1" applyFill="1" applyBorder="1" applyAlignment="1"/>
    <xf numFmtId="171" fontId="69" fillId="0" borderId="0" xfId="15" applyNumberFormat="1" applyFont="1" applyFill="1" applyBorder="1" applyAlignment="1"/>
    <xf numFmtId="38" fontId="69" fillId="0" borderId="25" xfId="16" applyNumberFormat="1" applyFont="1" applyFill="1" applyBorder="1" applyAlignment="1">
      <alignment wrapText="1"/>
    </xf>
    <xf numFmtId="170" fontId="69" fillId="0" borderId="0" xfId="15" applyNumberFormat="1" applyFont="1" applyFill="1" applyBorder="1" applyAlignment="1"/>
    <xf numFmtId="37" fontId="0" fillId="0" borderId="0" xfId="0" applyNumberFormat="1"/>
    <xf numFmtId="0" fontId="3" fillId="0" borderId="0" xfId="0" applyFont="1" applyFill="1" applyAlignment="1">
      <alignment horizontal="left" wrapText="1"/>
    </xf>
    <xf numFmtId="170" fontId="8" fillId="0" borderId="17" xfId="15" applyNumberFormat="1" applyFont="1" applyFill="1" applyBorder="1" applyAlignment="1"/>
    <xf numFmtId="38" fontId="8" fillId="0" borderId="24" xfId="16" applyNumberFormat="1" applyFill="1" applyBorder="1" applyAlignment="1">
      <alignment wrapText="1"/>
    </xf>
    <xf numFmtId="0" fontId="59" fillId="0" borderId="0" xfId="17" applyFont="1"/>
    <xf numFmtId="0" fontId="60" fillId="0" borderId="0" xfId="17" applyFont="1"/>
    <xf numFmtId="175" fontId="63" fillId="0" borderId="0" xfId="17" applyNumberFormat="1" applyFont="1"/>
    <xf numFmtId="0" fontId="63" fillId="0" borderId="0" xfId="17" applyFont="1"/>
    <xf numFmtId="44" fontId="0" fillId="0" borderId="0" xfId="0" applyNumberFormat="1"/>
    <xf numFmtId="44" fontId="0" fillId="0" borderId="0" xfId="8" applyFont="1"/>
    <xf numFmtId="0" fontId="3" fillId="0" borderId="0" xfId="0" applyFont="1" applyAlignment="1">
      <alignment horizontal="right"/>
    </xf>
    <xf numFmtId="44" fontId="3" fillId="0" borderId="0" xfId="0" applyNumberFormat="1" applyFont="1"/>
    <xf numFmtId="0" fontId="70" fillId="0" borderId="0" xfId="0" applyFont="1"/>
    <xf numFmtId="0" fontId="35" fillId="0" borderId="0" xfId="0" applyFont="1"/>
    <xf numFmtId="167" fontId="37" fillId="0" borderId="0" xfId="9" applyNumberFormat="1" applyFont="1" applyAlignment="1">
      <alignment horizontal="center"/>
    </xf>
    <xf numFmtId="0" fontId="37" fillId="0" borderId="0" xfId="0" applyFont="1" applyAlignment="1">
      <alignment horizontal="center"/>
    </xf>
    <xf numFmtId="0" fontId="37" fillId="0" borderId="0" xfId="0" applyFont="1"/>
    <xf numFmtId="167" fontId="37" fillId="0" borderId="17" xfId="9" applyNumberFormat="1" applyFont="1" applyBorder="1" applyAlignment="1">
      <alignment horizontal="center"/>
    </xf>
    <xf numFmtId="0" fontId="37" fillId="0" borderId="17" xfId="0" applyFont="1" applyBorder="1" applyAlignment="1">
      <alignment horizontal="center"/>
    </xf>
    <xf numFmtId="0" fontId="37" fillId="0" borderId="17" xfId="0" applyFont="1" applyBorder="1"/>
    <xf numFmtId="0" fontId="71" fillId="0" borderId="17" xfId="0" applyFont="1" applyBorder="1" applyAlignment="1">
      <alignment horizontal="right"/>
    </xf>
    <xf numFmtId="168" fontId="72" fillId="0" borderId="0" xfId="28" applyNumberFormat="1" applyFont="1" applyFill="1" applyBorder="1" applyAlignment="1">
      <alignment horizontal="centerContinuous"/>
    </xf>
    <xf numFmtId="0" fontId="72" fillId="0" borderId="0" xfId="18" applyFont="1" applyFill="1" applyBorder="1">
      <alignment horizontal="centerContinuous"/>
    </xf>
    <xf numFmtId="167" fontId="72" fillId="0" borderId="0" xfId="9" applyNumberFormat="1" applyFont="1" applyFill="1" applyBorder="1" applyAlignment="1">
      <alignment horizontal="center"/>
    </xf>
    <xf numFmtId="0" fontId="72" fillId="0" borderId="0" xfId="18" applyFont="1" applyFill="1" applyBorder="1" applyAlignment="1">
      <alignment horizontal="center"/>
    </xf>
    <xf numFmtId="0" fontId="72" fillId="0" borderId="0" xfId="19" applyFont="1" applyFill="1" applyBorder="1" applyAlignment="1">
      <alignment horizontal="center"/>
    </xf>
    <xf numFmtId="0" fontId="72" fillId="0" borderId="0" xfId="19" applyFont="1" applyFill="1" applyBorder="1" applyAlignment="1"/>
    <xf numFmtId="0" fontId="67" fillId="0" borderId="0" xfId="16" applyFont="1" applyFill="1" applyBorder="1" applyAlignment="1"/>
    <xf numFmtId="168" fontId="72" fillId="0" borderId="1" xfId="28" applyNumberFormat="1" applyFont="1" applyFill="1" applyBorder="1" applyAlignment="1">
      <alignment horizontal="center" wrapText="1"/>
    </xf>
    <xf numFmtId="0" fontId="72" fillId="0" borderId="1" xfId="20" applyFont="1" applyFill="1" applyBorder="1">
      <alignment horizontal="center"/>
    </xf>
    <xf numFmtId="167" fontId="41" fillId="0" borderId="17" xfId="9" applyNumberFormat="1" applyFont="1" applyFill="1" applyBorder="1" applyAlignment="1">
      <alignment horizontal="center" wrapText="1"/>
    </xf>
    <xf numFmtId="0" fontId="72" fillId="0" borderId="1" xfId="20" applyFont="1" applyFill="1" applyBorder="1" applyAlignment="1">
      <alignment horizontal="center" wrapText="1"/>
    </xf>
    <xf numFmtId="0" fontId="72" fillId="0" borderId="0" xfId="20" applyFont="1" applyFill="1" applyBorder="1" applyAlignment="1">
      <alignment horizontal="center" wrapText="1"/>
    </xf>
    <xf numFmtId="0" fontId="72" fillId="0" borderId="12" xfId="20" applyFont="1" applyFill="1" applyBorder="1" applyAlignment="1">
      <alignment horizontal="center" wrapText="1"/>
    </xf>
    <xf numFmtId="164" fontId="38" fillId="0" borderId="32" xfId="0" applyNumberFormat="1" applyFont="1" applyBorder="1" applyAlignment="1">
      <alignment horizontal="center" wrapText="1"/>
    </xf>
    <xf numFmtId="0" fontId="67" fillId="0" borderId="0" xfId="16" applyFont="1" applyFill="1" applyBorder="1" applyAlignment="1">
      <alignment horizontal="center"/>
    </xf>
    <xf numFmtId="0" fontId="67" fillId="13" borderId="0" xfId="0" applyFont="1" applyFill="1" applyAlignment="1">
      <alignment horizontal="center"/>
    </xf>
    <xf numFmtId="0" fontId="67" fillId="13" borderId="0" xfId="0" applyFont="1" applyFill="1" applyAlignment="1">
      <alignment horizontal="left"/>
    </xf>
    <xf numFmtId="167" fontId="67" fillId="13" borderId="0" xfId="9" applyNumberFormat="1" applyFont="1" applyFill="1" applyAlignment="1">
      <alignment horizontal="center"/>
    </xf>
    <xf numFmtId="164" fontId="67" fillId="13" borderId="0" xfId="1" applyNumberFormat="1" applyFont="1" applyFill="1" applyAlignment="1">
      <alignment horizontal="center"/>
    </xf>
    <xf numFmtId="0" fontId="37" fillId="0" borderId="0" xfId="29" applyFont="1"/>
    <xf numFmtId="170" fontId="67" fillId="0" borderId="0" xfId="28" applyNumberFormat="1" applyFont="1" applyFill="1" applyBorder="1" applyAlignment="1">
      <alignment horizontal="center"/>
    </xf>
    <xf numFmtId="38" fontId="37" fillId="0" borderId="0" xfId="16" applyNumberFormat="1" applyFont="1" applyFill="1" applyBorder="1" applyAlignment="1"/>
    <xf numFmtId="38" fontId="37" fillId="0" borderId="0" xfId="16" applyNumberFormat="1" applyFont="1" applyFill="1" applyBorder="1" applyAlignment="1">
      <alignment horizontal="center"/>
    </xf>
    <xf numFmtId="37" fontId="37" fillId="0" borderId="0" xfId="16" applyNumberFormat="1" applyFont="1" applyFill="1" applyBorder="1" applyAlignment="1"/>
    <xf numFmtId="37" fontId="37" fillId="0" borderId="0" xfId="16" applyNumberFormat="1" applyFont="1" applyFill="1" applyBorder="1" applyAlignment="1">
      <alignment horizontal="center"/>
    </xf>
    <xf numFmtId="0" fontId="37" fillId="0" borderId="0" xfId="0" applyFont="1" applyAlignment="1">
      <alignment vertical="center"/>
    </xf>
    <xf numFmtId="164" fontId="67" fillId="0" borderId="0" xfId="1" applyNumberFormat="1" applyFont="1" applyFill="1" applyAlignment="1">
      <alignment horizontal="center"/>
    </xf>
    <xf numFmtId="0" fontId="67" fillId="0" borderId="0" xfId="28" applyNumberFormat="1" applyFont="1" applyFill="1" applyBorder="1" applyAlignment="1">
      <alignment horizontal="center"/>
    </xf>
    <xf numFmtId="164" fontId="67" fillId="13" borderId="1" xfId="1" applyNumberFormat="1" applyFont="1" applyFill="1" applyBorder="1" applyAlignment="1">
      <alignment horizontal="center"/>
    </xf>
    <xf numFmtId="0" fontId="72" fillId="0" borderId="0" xfId="29" applyFont="1"/>
    <xf numFmtId="0" fontId="13" fillId="0" borderId="0" xfId="0" applyFont="1"/>
    <xf numFmtId="10" fontId="72" fillId="0" borderId="20" xfId="9" applyNumberFormat="1" applyFont="1" applyBorder="1"/>
    <xf numFmtId="37" fontId="72" fillId="0" borderId="20" xfId="29" applyNumberFormat="1" applyFont="1" applyBorder="1"/>
    <xf numFmtId="37" fontId="72" fillId="0" borderId="0" xfId="29" applyNumberFormat="1" applyFont="1" applyAlignment="1">
      <alignment horizontal="center"/>
    </xf>
    <xf numFmtId="37" fontId="72" fillId="0" borderId="20" xfId="29" applyNumberFormat="1" applyFont="1" applyBorder="1" applyAlignment="1">
      <alignment horizontal="center"/>
    </xf>
    <xf numFmtId="168" fontId="37" fillId="0" borderId="0" xfId="28" applyNumberFormat="1" applyFont="1" applyFill="1" applyBorder="1"/>
    <xf numFmtId="0" fontId="37" fillId="0" borderId="0" xfId="29" applyFont="1" applyAlignment="1">
      <alignment horizontal="center"/>
    </xf>
    <xf numFmtId="39" fontId="67" fillId="0" borderId="0" xfId="26" applyFont="1"/>
    <xf numFmtId="0" fontId="73" fillId="0" borderId="0" xfId="29" applyFont="1" applyAlignment="1">
      <alignment horizontal="center"/>
    </xf>
    <xf numFmtId="38" fontId="37" fillId="0" borderId="0" xfId="29" applyNumberFormat="1" applyFont="1"/>
    <xf numFmtId="38" fontId="37" fillId="0" borderId="0" xfId="29" applyNumberFormat="1" applyFont="1" applyAlignment="1">
      <alignment horizontal="center"/>
    </xf>
    <xf numFmtId="38" fontId="67" fillId="0" borderId="0" xfId="16" applyNumberFormat="1" applyFont="1" applyFill="1" applyBorder="1" applyAlignment="1"/>
    <xf numFmtId="38" fontId="67" fillId="0" borderId="0" xfId="16" applyNumberFormat="1" applyFont="1" applyFill="1" applyBorder="1" applyAlignment="1">
      <alignment horizontal="center"/>
    </xf>
    <xf numFmtId="38" fontId="67" fillId="0" borderId="0" xfId="16" applyNumberFormat="1" applyFont="1" applyFill="1" applyAlignment="1"/>
    <xf numFmtId="38" fontId="74" fillId="0" borderId="0" xfId="16" applyNumberFormat="1" applyFont="1" applyFill="1" applyAlignment="1"/>
    <xf numFmtId="0" fontId="67" fillId="0" borderId="0" xfId="0" applyFont="1" applyFill="1" applyAlignment="1">
      <alignment horizontal="left"/>
    </xf>
    <xf numFmtId="0" fontId="37" fillId="0" borderId="0" xfId="0" applyFont="1" applyFill="1" applyAlignment="1">
      <alignment vertical="center"/>
    </xf>
    <xf numFmtId="168" fontId="43" fillId="0" borderId="0" xfId="28" applyNumberFormat="1" applyFont="1" applyFill="1" applyBorder="1" applyAlignment="1">
      <alignment horizontal="fill"/>
    </xf>
    <xf numFmtId="168" fontId="7" fillId="0" borderId="0" xfId="28" applyNumberFormat="1" applyFont="1" applyFill="1"/>
    <xf numFmtId="168" fontId="10" fillId="0" borderId="0" xfId="28" applyNumberFormat="1" applyFont="1" applyFill="1" applyBorder="1" applyAlignment="1">
      <alignment horizontal="centerContinuous"/>
    </xf>
    <xf numFmtId="168" fontId="9" fillId="0" borderId="1" xfId="28" applyNumberFormat="1" applyFont="1" applyFill="1" applyBorder="1" applyAlignment="1">
      <alignment horizontal="centerContinuous"/>
    </xf>
    <xf numFmtId="168" fontId="45" fillId="0" borderId="12" xfId="28" applyNumberFormat="1" applyFont="1" applyFill="1" applyBorder="1" applyAlignment="1">
      <alignment horizontal="centerContinuous"/>
    </xf>
    <xf numFmtId="168" fontId="41" fillId="0" borderId="17" xfId="28" applyNumberFormat="1" applyFont="1" applyFill="1" applyBorder="1" applyAlignment="1">
      <alignment horizontal="center"/>
    </xf>
    <xf numFmtId="168" fontId="41" fillId="0" borderId="24" xfId="28" applyNumberFormat="1" applyFont="1" applyFill="1" applyBorder="1" applyAlignment="1">
      <alignment horizontal="center"/>
    </xf>
    <xf numFmtId="170" fontId="8" fillId="0" borderId="0" xfId="28" applyNumberFormat="1" applyFont="1" applyFill="1" applyBorder="1" applyAlignment="1"/>
    <xf numFmtId="170" fontId="8" fillId="0" borderId="17" xfId="28" applyNumberFormat="1" applyFont="1" applyFill="1" applyBorder="1" applyAlignment="1"/>
    <xf numFmtId="168" fontId="8" fillId="0" borderId="17" xfId="28" applyNumberFormat="1" applyFont="1" applyFill="1" applyBorder="1"/>
    <xf numFmtId="168" fontId="50" fillId="0" borderId="0" xfId="28" applyNumberFormat="1" applyFont="1" applyFill="1"/>
    <xf numFmtId="168" fontId="41" fillId="12" borderId="17" xfId="28" applyNumberFormat="1" applyFont="1" applyFill="1" applyBorder="1" applyAlignment="1">
      <alignment horizontal="center"/>
    </xf>
    <xf numFmtId="38" fontId="49" fillId="12" borderId="17" xfId="0" applyNumberFormat="1" applyFont="1" applyFill="1" applyBorder="1"/>
    <xf numFmtId="168" fontId="72" fillId="0" borderId="0" xfId="28" applyNumberFormat="1" applyFont="1" applyFill="1" applyBorder="1" applyAlignment="1">
      <alignment horizontal="center"/>
    </xf>
    <xf numFmtId="0" fontId="72" fillId="0" borderId="0" xfId="29" applyFont="1" applyAlignment="1">
      <alignment horizontal="center"/>
    </xf>
    <xf numFmtId="37" fontId="72" fillId="0" borderId="0" xfId="29" applyNumberFormat="1" applyFont="1"/>
    <xf numFmtId="0" fontId="17" fillId="0" borderId="0" xfId="0" applyFont="1"/>
    <xf numFmtId="170" fontId="8" fillId="12" borderId="0" xfId="28" applyNumberFormat="1" applyFont="1" applyFill="1" applyBorder="1" applyAlignment="1"/>
    <xf numFmtId="38" fontId="8" fillId="12" borderId="25" xfId="16" applyNumberFormat="1" applyFill="1" applyBorder="1" applyAlignment="1">
      <alignment wrapText="1"/>
    </xf>
    <xf numFmtId="38" fontId="49" fillId="0" borderId="30" xfId="0" applyNumberFormat="1" applyFont="1" applyBorder="1"/>
    <xf numFmtId="38" fontId="49" fillId="12" borderId="19" xfId="0" applyNumberFormat="1" applyFont="1" applyFill="1" applyBorder="1"/>
    <xf numFmtId="10" fontId="49" fillId="0" borderId="26" xfId="9" applyNumberFormat="1" applyFont="1" applyFill="1" applyBorder="1" applyAlignment="1"/>
    <xf numFmtId="176" fontId="49" fillId="0" borderId="26" xfId="9" applyNumberFormat="1" applyFont="1" applyFill="1" applyBorder="1" applyAlignment="1"/>
    <xf numFmtId="164" fontId="49" fillId="0" borderId="26" xfId="1" applyNumberFormat="1" applyFont="1" applyFill="1" applyBorder="1" applyAlignment="1"/>
    <xf numFmtId="38" fontId="49" fillId="0" borderId="34" xfId="17" applyNumberFormat="1" applyFont="1" applyBorder="1"/>
    <xf numFmtId="10" fontId="49" fillId="0" borderId="29" xfId="9" applyNumberFormat="1" applyFont="1" applyBorder="1"/>
    <xf numFmtId="176" fontId="49" fillId="0" borderId="29" xfId="16" applyNumberFormat="1" applyFont="1" applyFill="1" applyBorder="1" applyAlignment="1"/>
    <xf numFmtId="38" fontId="49" fillId="0" borderId="18" xfId="16" applyNumberFormat="1" applyFont="1" applyFill="1" applyBorder="1" applyAlignment="1"/>
    <xf numFmtId="10" fontId="49" fillId="0" borderId="18" xfId="16" applyNumberFormat="1" applyFont="1" applyFill="1" applyBorder="1" applyAlignment="1"/>
    <xf numFmtId="10" fontId="49" fillId="0" borderId="28" xfId="23" applyFont="1" applyBorder="1">
      <alignment horizontal="right"/>
    </xf>
    <xf numFmtId="37" fontId="49" fillId="0" borderId="29" xfId="16" applyNumberFormat="1" applyFont="1" applyFill="1" applyBorder="1" applyAlignment="1"/>
    <xf numFmtId="37" fontId="49" fillId="0" borderId="36" xfId="16" applyNumberFormat="1" applyFont="1" applyFill="1" applyBorder="1" applyAlignment="1"/>
    <xf numFmtId="0" fontId="16" fillId="2" borderId="0" xfId="4" applyFont="1" applyFill="1" applyAlignment="1">
      <alignment vertical="top" wrapText="1"/>
    </xf>
    <xf numFmtId="0" fontId="17" fillId="0" borderId="0" xfId="0" applyFont="1" applyAlignment="1">
      <alignment vertical="top" wrapText="1"/>
    </xf>
    <xf numFmtId="0" fontId="29" fillId="2" borderId="0" xfId="4" applyFont="1" applyFill="1" applyAlignment="1">
      <alignment horizontal="left"/>
    </xf>
    <xf numFmtId="0" fontId="16" fillId="0" borderId="0" xfId="4" applyFont="1"/>
    <xf numFmtId="0" fontId="27" fillId="4" borderId="2" xfId="0" applyFont="1" applyFill="1" applyBorder="1" applyAlignment="1">
      <alignment vertical="top" wrapText="1"/>
    </xf>
    <xf numFmtId="0" fontId="17" fillId="4" borderId="3" xfId="0" applyFont="1" applyFill="1" applyBorder="1" applyAlignment="1">
      <alignment vertical="top" wrapText="1"/>
    </xf>
    <xf numFmtId="0" fontId="17" fillId="4" borderId="4" xfId="0" applyFont="1" applyFill="1" applyBorder="1" applyAlignment="1">
      <alignment vertical="top" wrapText="1"/>
    </xf>
    <xf numFmtId="0" fontId="27" fillId="4" borderId="5" xfId="0" applyFont="1" applyFill="1" applyBorder="1" applyAlignment="1">
      <alignment vertical="top" wrapText="1"/>
    </xf>
    <xf numFmtId="0" fontId="17" fillId="4" borderId="0" xfId="0" applyFont="1" applyFill="1" applyBorder="1" applyAlignment="1">
      <alignment vertical="top" wrapText="1"/>
    </xf>
    <xf numFmtId="0" fontId="17" fillId="4" borderId="6" xfId="0" applyFont="1" applyFill="1" applyBorder="1" applyAlignment="1">
      <alignment vertical="top" wrapText="1"/>
    </xf>
    <xf numFmtId="0" fontId="27" fillId="4" borderId="7" xfId="0" applyFont="1" applyFill="1" applyBorder="1" applyAlignment="1">
      <alignment vertical="top" wrapText="1"/>
    </xf>
    <xf numFmtId="0" fontId="17" fillId="4" borderId="1" xfId="0" applyFont="1" applyFill="1" applyBorder="1" applyAlignment="1">
      <alignment vertical="top" wrapText="1"/>
    </xf>
    <xf numFmtId="0" fontId="17" fillId="4" borderId="8" xfId="0" applyFont="1" applyFill="1" applyBorder="1" applyAlignment="1">
      <alignment vertical="top" wrapText="1"/>
    </xf>
    <xf numFmtId="0" fontId="16" fillId="0" borderId="0" xfId="4" applyFont="1" applyFill="1" applyAlignment="1">
      <alignment vertical="top" wrapText="1"/>
    </xf>
    <xf numFmtId="0" fontId="17" fillId="0" borderId="6" xfId="0" applyFont="1" applyBorder="1" applyAlignment="1">
      <alignment vertical="top" wrapText="1"/>
    </xf>
    <xf numFmtId="0" fontId="54" fillId="2" borderId="0" xfId="0" applyFont="1" applyFill="1" applyAlignment="1">
      <alignment horizontal="left" vertical="top" wrapText="1"/>
    </xf>
    <xf numFmtId="0" fontId="0" fillId="2" borderId="0" xfId="0" applyFill="1" applyAlignment="1">
      <alignment vertical="top" wrapText="1"/>
    </xf>
    <xf numFmtId="0" fontId="24" fillId="2" borderId="0" xfId="0" applyNumberFormat="1" applyFont="1" applyFill="1" applyAlignment="1" applyProtection="1">
      <alignment horizontal="left" vertical="top" wrapText="1"/>
    </xf>
    <xf numFmtId="0" fontId="24" fillId="2" borderId="0" xfId="0" applyFont="1" applyFill="1" applyAlignment="1">
      <alignment vertical="top" wrapText="1"/>
    </xf>
    <xf numFmtId="0" fontId="20" fillId="0" borderId="0" xfId="0" applyFont="1" applyFill="1" applyAlignment="1">
      <alignment horizontal="center"/>
    </xf>
    <xf numFmtId="0" fontId="23" fillId="2" borderId="0" xfId="0" applyNumberFormat="1" applyFont="1" applyFill="1" applyAlignment="1" applyProtection="1">
      <alignment horizontal="left" vertical="center"/>
    </xf>
    <xf numFmtId="0" fontId="20" fillId="2" borderId="0" xfId="0" applyFont="1" applyFill="1" applyAlignment="1">
      <alignment vertical="center"/>
    </xf>
    <xf numFmtId="0" fontId="20" fillId="0" borderId="2" xfId="0" applyFont="1" applyFill="1" applyBorder="1" applyAlignment="1">
      <alignment horizontal="left" vertical="top" wrapText="1"/>
    </xf>
    <xf numFmtId="0" fontId="20" fillId="0" borderId="3" xfId="0" applyFont="1" applyFill="1" applyBorder="1" applyAlignment="1">
      <alignment horizontal="left" vertical="top" wrapText="1"/>
    </xf>
    <xf numFmtId="0" fontId="20" fillId="0" borderId="4" xfId="0" applyFont="1" applyFill="1" applyBorder="1" applyAlignment="1">
      <alignment horizontal="left" vertical="top" wrapText="1"/>
    </xf>
    <xf numFmtId="0" fontId="20" fillId="0" borderId="5"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6" xfId="0" applyFont="1" applyFill="1" applyBorder="1" applyAlignment="1">
      <alignment horizontal="left" vertical="top" wrapText="1"/>
    </xf>
    <xf numFmtId="0" fontId="20" fillId="0" borderId="7" xfId="0" applyFont="1" applyFill="1" applyBorder="1" applyAlignment="1">
      <alignment horizontal="left" vertical="top" wrapText="1"/>
    </xf>
    <xf numFmtId="0" fontId="20" fillId="0" borderId="1" xfId="0" applyFont="1" applyFill="1" applyBorder="1" applyAlignment="1">
      <alignment horizontal="left" vertical="top" wrapText="1"/>
    </xf>
    <xf numFmtId="0" fontId="20" fillId="0" borderId="8" xfId="0" applyFont="1" applyFill="1" applyBorder="1" applyAlignment="1">
      <alignment horizontal="left" vertical="top" wrapText="1"/>
    </xf>
    <xf numFmtId="172" fontId="70" fillId="0" borderId="17" xfId="0" applyNumberFormat="1" applyFont="1" applyBorder="1" applyAlignment="1">
      <alignment horizontal="left"/>
    </xf>
    <xf numFmtId="0" fontId="72" fillId="0" borderId="1" xfId="19" applyFont="1" applyFill="1" applyBorder="1" applyAlignment="1">
      <alignment horizontal="center"/>
    </xf>
    <xf numFmtId="0" fontId="45" fillId="0" borderId="21" xfId="19" applyFont="1" applyFill="1" applyBorder="1" applyAlignment="1">
      <alignment horizontal="center"/>
    </xf>
    <xf numFmtId="0" fontId="0" fillId="0" borderId="12" xfId="0" applyBorder="1" applyAlignment="1">
      <alignment horizontal="center"/>
    </xf>
    <xf numFmtId="0" fontId="0" fillId="0" borderId="31" xfId="0" applyBorder="1" applyAlignment="1">
      <alignment horizontal="center"/>
    </xf>
    <xf numFmtId="0" fontId="45" fillId="0" borderId="22" xfId="19" applyFont="1" applyFill="1" applyBorder="1" applyAlignment="1">
      <alignment horizontal="center"/>
    </xf>
    <xf numFmtId="0" fontId="45" fillId="0" borderId="12" xfId="16" applyFont="1" applyFill="1" applyBorder="1" applyAlignment="1">
      <alignment horizontal="center"/>
    </xf>
    <xf numFmtId="0" fontId="13" fillId="0" borderId="1" xfId="0" applyFont="1" applyFill="1" applyBorder="1" applyAlignment="1">
      <alignment horizontal="center"/>
    </xf>
    <xf numFmtId="0" fontId="19" fillId="0" borderId="1" xfId="19" applyFont="1" applyFill="1" applyBorder="1">
      <alignment horizontal="center"/>
    </xf>
    <xf numFmtId="164" fontId="19" fillId="0" borderId="1" xfId="1" applyNumberFormat="1" applyFont="1" applyFill="1" applyBorder="1" applyAlignment="1">
      <alignment horizontal="center"/>
    </xf>
    <xf numFmtId="0" fontId="45" fillId="0" borderId="21" xfId="18" applyFont="1" applyFill="1" applyBorder="1" applyAlignment="1">
      <alignment horizontal="center"/>
    </xf>
    <xf numFmtId="0" fontId="7" fillId="0" borderId="12" xfId="17" applyBorder="1" applyAlignment="1">
      <alignment horizontal="center"/>
    </xf>
    <xf numFmtId="49" fontId="58" fillId="0" borderId="1" xfId="17" applyNumberFormat="1" applyFont="1" applyBorder="1" applyAlignment="1">
      <alignment horizontal="center" vertical="center"/>
    </xf>
    <xf numFmtId="0" fontId="7" fillId="0" borderId="13" xfId="17" applyBorder="1" applyAlignment="1">
      <alignment horizontal="center"/>
    </xf>
    <xf numFmtId="0" fontId="46" fillId="0" borderId="21" xfId="17" applyFont="1" applyBorder="1" applyAlignment="1">
      <alignment horizontal="center"/>
    </xf>
    <xf numFmtId="0" fontId="41" fillId="0" borderId="21" xfId="18" applyFont="1" applyFill="1" applyBorder="1" applyAlignment="1">
      <alignment horizontal="center"/>
    </xf>
    <xf numFmtId="0" fontId="7" fillId="0" borderId="12" xfId="0" applyFont="1" applyBorder="1" applyAlignment="1">
      <alignment horizontal="center"/>
    </xf>
    <xf numFmtId="49" fontId="47" fillId="0" borderId="1" xfId="0" applyNumberFormat="1" applyFont="1" applyBorder="1" applyAlignment="1">
      <alignment horizontal="center" vertical="center"/>
    </xf>
    <xf numFmtId="0" fontId="41" fillId="0" borderId="22" xfId="19" applyFont="1" applyFill="1" applyBorder="1" applyAlignment="1">
      <alignment horizontal="center"/>
    </xf>
    <xf numFmtId="0" fontId="7" fillId="0" borderId="13" xfId="0" applyFont="1" applyBorder="1" applyAlignment="1">
      <alignment horizontal="center"/>
    </xf>
    <xf numFmtId="0" fontId="47" fillId="0" borderId="21" xfId="0" applyFont="1" applyBorder="1" applyAlignment="1">
      <alignment horizontal="center"/>
    </xf>
    <xf numFmtId="49" fontId="58" fillId="0" borderId="1" xfId="0" applyNumberFormat="1" applyFont="1" applyBorder="1" applyAlignment="1">
      <alignment horizontal="center" vertical="center"/>
    </xf>
    <xf numFmtId="0" fontId="0" fillId="0" borderId="13" xfId="0" applyBorder="1" applyAlignment="1">
      <alignment horizontal="center"/>
    </xf>
    <xf numFmtId="0" fontId="46" fillId="0" borderId="21" xfId="0" applyFont="1" applyBorder="1" applyAlignment="1">
      <alignment horizontal="center"/>
    </xf>
    <xf numFmtId="168" fontId="10" fillId="0" borderId="0" xfId="28" applyNumberFormat="1" applyFont="1" applyFill="1" applyBorder="1" applyAlignment="1">
      <alignment horizontal="center"/>
    </xf>
    <xf numFmtId="0" fontId="10" fillId="0" borderId="0" xfId="18" applyFill="1" applyBorder="1" applyAlignment="1">
      <alignment horizontal="center"/>
    </xf>
    <xf numFmtId="0" fontId="10" fillId="12" borderId="0" xfId="18" applyFill="1" applyBorder="1" applyAlignment="1">
      <alignment horizontal="center"/>
    </xf>
    <xf numFmtId="10" fontId="49" fillId="0" borderId="0" xfId="21" applyNumberFormat="1" applyFont="1" applyFill="1" applyBorder="1" applyAlignment="1" applyProtection="1"/>
  </cellXfs>
  <cellStyles count="30">
    <cellStyle name="BigBorder" xfId="24" xr:uid="{00000000-0005-0000-0000-000000000000}"/>
    <cellStyle name="BigTitle" xfId="18" xr:uid="{00000000-0005-0000-0000-000001000000}"/>
    <cellStyle name="Blue%2" xfId="23" xr:uid="{00000000-0005-0000-0000-000002000000}"/>
    <cellStyle name="BlueInt" xfId="22" xr:uid="{00000000-0005-0000-0000-000003000000}"/>
    <cellStyle name="columnheader1" xfId="20" xr:uid="{00000000-0005-0000-0000-000004000000}"/>
    <cellStyle name="Comma" xfId="1" builtinId="3"/>
    <cellStyle name="Comma 2" xfId="2" xr:uid="{00000000-0005-0000-0000-000006000000}"/>
    <cellStyle name="Comma 2 2" xfId="28" xr:uid="{073C937E-B3A1-4604-AF06-98648EB23DB1}"/>
    <cellStyle name="Comma 3" xfId="15" xr:uid="{00000000-0005-0000-0000-000007000000}"/>
    <cellStyle name="Currency" xfId="8" builtinId="4"/>
    <cellStyle name="Currency 2" xfId="10" xr:uid="{00000000-0005-0000-0000-000009000000}"/>
    <cellStyle name="Normal" xfId="0" builtinId="0"/>
    <cellStyle name="Normal 2" xfId="3" xr:uid="{00000000-0005-0000-0000-00000C000000}"/>
    <cellStyle name="Normal 2 2" xfId="11" xr:uid="{00000000-0005-0000-0000-00000D000000}"/>
    <cellStyle name="Normal 2 2 3" xfId="29" xr:uid="{836B3CDD-CC0A-49A7-9877-4E9DD0946878}"/>
    <cellStyle name="Normal 2 3" xfId="16" xr:uid="{00000000-0005-0000-0000-00000E000000}"/>
    <cellStyle name="Normal 2 4" xfId="27" xr:uid="{38A174C7-D384-4DB7-9BE7-03A45B707573}"/>
    <cellStyle name="Normal 3" xfId="4" xr:uid="{00000000-0005-0000-0000-00000F000000}"/>
    <cellStyle name="Normal 3 2" xfId="5" xr:uid="{00000000-0005-0000-0000-000010000000}"/>
    <cellStyle name="Normal 3 3" xfId="12" xr:uid="{00000000-0005-0000-0000-000011000000}"/>
    <cellStyle name="Normal 3 4" xfId="26" xr:uid="{0AFF1DC0-7E71-4626-8BD1-D4C1E0AF78E0}"/>
    <cellStyle name="Normal 4" xfId="6" xr:uid="{00000000-0005-0000-0000-000012000000}"/>
    <cellStyle name="Normal 4 2" xfId="13" xr:uid="{00000000-0005-0000-0000-000013000000}"/>
    <cellStyle name="Normal 4 3" xfId="14" xr:uid="{00000000-0005-0000-0000-000014000000}"/>
    <cellStyle name="Normal 5" xfId="17" xr:uid="{00000000-0005-0000-0000-000015000000}"/>
    <cellStyle name="pageheader" xfId="25" xr:uid="{00000000-0005-0000-0000-000016000000}"/>
    <cellStyle name="Percent" xfId="9" builtinId="5"/>
    <cellStyle name="Percent 2" xfId="7" xr:uid="{00000000-0005-0000-0000-000018000000}"/>
    <cellStyle name="Percent 3" xfId="21" xr:uid="{00000000-0005-0000-0000-000019000000}"/>
    <cellStyle name="sectionhead" xfId="19" xr:uid="{00000000-0005-0000-0000-00001A000000}"/>
  </cellStyles>
  <dxfs count="10">
    <dxf>
      <font>
        <b/>
        <i val="0"/>
        <strike val="0"/>
        <color rgb="FFFF0000"/>
      </font>
    </dxf>
    <dxf>
      <font>
        <b/>
        <i val="0"/>
        <strike val="0"/>
        <color rgb="FFFF0000"/>
      </font>
    </dxf>
    <dxf>
      <font>
        <b/>
        <i val="0"/>
        <strike val="0"/>
        <color rgb="FFFF0000"/>
      </font>
    </dxf>
    <dxf>
      <font>
        <b/>
        <i val="0"/>
        <strike val="0"/>
        <color rgb="FFFF0000"/>
      </font>
    </dxf>
    <dxf>
      <fill>
        <patternFill>
          <bgColor theme="2" tint="-9.9948118533890809E-2"/>
        </patternFill>
      </fill>
    </dxf>
    <dxf>
      <fill>
        <patternFill>
          <bgColor theme="2" tint="-0.24994659260841701"/>
        </patternFill>
      </fill>
    </dxf>
    <dxf>
      <fill>
        <patternFill>
          <bgColor theme="2" tint="-0.24994659260841701"/>
        </patternFill>
      </fill>
    </dxf>
    <dxf>
      <fill>
        <patternFill>
          <bgColor theme="2" tint="-9.9948118533890809E-2"/>
        </patternFill>
      </fill>
    </dxf>
    <dxf>
      <fill>
        <patternFill>
          <bgColor theme="2" tint="-9.9948118533890809E-2"/>
        </patternFill>
      </fill>
    </dxf>
    <dxf>
      <fill>
        <patternFill>
          <bgColor theme="2" tint="-9.9948118533890809E-2"/>
        </patternFill>
      </fill>
    </dxf>
  </dxfs>
  <tableStyles count="0" defaultTableStyle="TableStyleMedium2" defaultPivotStyle="PivotStyleLight16"/>
  <colors>
    <mruColors>
      <color rgb="FF99CCFF"/>
      <color rgb="FF9999FF"/>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xdr:colOff>
      <xdr:row>48</xdr:row>
      <xdr:rowOff>104775</xdr:rowOff>
    </xdr:from>
    <xdr:to>
      <xdr:col>7</xdr:col>
      <xdr:colOff>0</xdr:colOff>
      <xdr:row>48</xdr:row>
      <xdr:rowOff>104775</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267951" y="8343900"/>
          <a:ext cx="1190624"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1171575</xdr:colOff>
      <xdr:row>22</xdr:row>
      <xdr:rowOff>9526</xdr:rowOff>
    </xdr:from>
    <xdr:to>
      <xdr:col>14</xdr:col>
      <xdr:colOff>1209675</xdr:colOff>
      <xdr:row>33</xdr:row>
      <xdr:rowOff>9526</xdr:rowOff>
    </xdr:to>
    <xdr:sp macro="" textlink="">
      <xdr:nvSpPr>
        <xdr:cNvPr id="3" name="TextBox 2">
          <a:extLst>
            <a:ext uri="{FF2B5EF4-FFF2-40B4-BE49-F238E27FC236}">
              <a16:creationId xmlns:a16="http://schemas.microsoft.com/office/drawing/2014/main" id="{DB8501C0-3C10-43C6-89D2-F18DAA086B79}"/>
            </a:ext>
          </a:extLst>
        </xdr:cNvPr>
        <xdr:cNvSpPr txBox="1"/>
      </xdr:nvSpPr>
      <xdr:spPr>
        <a:xfrm>
          <a:off x="11610975" y="4495801"/>
          <a:ext cx="7867650" cy="14859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 FY2020, the SHP transferred $475.2 million to the RHBF as a result of cost savings to the SHP over a span of six years.  Per GASB 92, paragraph 6.a. the transfer of capital or financial assets between a nonemployer contribution entity and a defined benefit OPEB plan within the same financial reporting entity , any difference between the amount paid and carrying value of the assets transferred should be reported as a nonemployer contributing entity contribution to the plan in accordance with requirements of GASB 75.  Per GASB 75, paragraph 69, revenue should be recognized in an amount equal to (a) the change in the collective liability arising from contributions to the plan from nonemployer contributing entites and (b) the employer's proportionate share of the change in the collective liability arising from contributions to the plan.   The SHP has authority to move funds pursuant to G.S. 135-48.5.  </a:t>
          </a:r>
          <a:r>
            <a:rPr lang="en-US" sz="1100">
              <a:solidFill>
                <a:schemeClr val="dk1"/>
              </a:solidFill>
              <a:effectLst/>
              <a:latin typeface="+mn-lt"/>
              <a:ea typeface="+mn-ea"/>
              <a:cs typeface="+mn-cs"/>
            </a:rPr>
            <a:t>OSC added an Account # 436207 – A new NCAS Nonoperating Revenue Account to accommodate Noncapital contributions. </a:t>
          </a:r>
          <a:endParaRPr lang="en-US" sz="1100"/>
        </a:p>
      </xdr:txBody>
    </xdr:sp>
    <xdr:clientData/>
  </xdr:twoCellAnchor>
  <xdr:twoCellAnchor>
    <xdr:from>
      <xdr:col>5</xdr:col>
      <xdr:colOff>1428751</xdr:colOff>
      <xdr:row>26</xdr:row>
      <xdr:rowOff>104776</xdr:rowOff>
    </xdr:from>
    <xdr:to>
      <xdr:col>6</xdr:col>
      <xdr:colOff>1171575</xdr:colOff>
      <xdr:row>32</xdr:row>
      <xdr:rowOff>38100</xdr:rowOff>
    </xdr:to>
    <xdr:cxnSp macro="">
      <xdr:nvCxnSpPr>
        <xdr:cNvPr id="5" name="Straight Arrow Connector 4">
          <a:extLst>
            <a:ext uri="{FF2B5EF4-FFF2-40B4-BE49-F238E27FC236}">
              <a16:creationId xmlns:a16="http://schemas.microsoft.com/office/drawing/2014/main" id="{DEF8C727-FEA7-4B4A-9AE7-0AE6A1B80B01}"/>
            </a:ext>
          </a:extLst>
        </xdr:cNvPr>
        <xdr:cNvCxnSpPr>
          <a:stCxn id="3" idx="1"/>
        </xdr:cNvCxnSpPr>
      </xdr:nvCxnSpPr>
      <xdr:spPr>
        <a:xfrm flipH="1">
          <a:off x="10401301" y="5238751"/>
          <a:ext cx="1209674" cy="6095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35</xdr:row>
      <xdr:rowOff>66675</xdr:rowOff>
    </xdr:from>
    <xdr:to>
      <xdr:col>10</xdr:col>
      <xdr:colOff>285750</xdr:colOff>
      <xdr:row>38</xdr:row>
      <xdr:rowOff>133350</xdr:rowOff>
    </xdr:to>
    <xdr:sp macro="" textlink="">
      <xdr:nvSpPr>
        <xdr:cNvPr id="7" name="TextBox 6">
          <a:extLst>
            <a:ext uri="{FF2B5EF4-FFF2-40B4-BE49-F238E27FC236}">
              <a16:creationId xmlns:a16="http://schemas.microsoft.com/office/drawing/2014/main" id="{71381AA7-98C3-4D07-9E8E-083B16656C67}"/>
            </a:ext>
          </a:extLst>
        </xdr:cNvPr>
        <xdr:cNvSpPr txBox="1"/>
      </xdr:nvSpPr>
      <xdr:spPr>
        <a:xfrm>
          <a:off x="11630025" y="6362700"/>
          <a:ext cx="28098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Total</a:t>
          </a:r>
          <a:r>
            <a:rPr lang="en-US" sz="1100" baseline="0"/>
            <a:t> debits should = total credits.  Insignificant rounding differences (i.e. $1) may occur.</a:t>
          </a:r>
          <a:endParaRPr lang="en-US" sz="1100"/>
        </a:p>
      </xdr:txBody>
    </xdr:sp>
    <xdr:clientData/>
  </xdr:twoCellAnchor>
  <xdr:twoCellAnchor>
    <xdr:from>
      <xdr:col>5</xdr:col>
      <xdr:colOff>1457325</xdr:colOff>
      <xdr:row>35</xdr:row>
      <xdr:rowOff>66676</xdr:rowOff>
    </xdr:from>
    <xdr:to>
      <xdr:col>7</xdr:col>
      <xdr:colOff>0</xdr:colOff>
      <xdr:row>37</xdr:row>
      <xdr:rowOff>19050</xdr:rowOff>
    </xdr:to>
    <xdr:cxnSp macro="">
      <xdr:nvCxnSpPr>
        <xdr:cNvPr id="9" name="Straight Arrow Connector 8">
          <a:extLst>
            <a:ext uri="{FF2B5EF4-FFF2-40B4-BE49-F238E27FC236}">
              <a16:creationId xmlns:a16="http://schemas.microsoft.com/office/drawing/2014/main" id="{952D586F-993E-4DC6-80AF-FC9B60A4F62F}"/>
            </a:ext>
          </a:extLst>
        </xdr:cNvPr>
        <xdr:cNvCxnSpPr>
          <a:stCxn id="7" idx="1"/>
        </xdr:cNvCxnSpPr>
      </xdr:nvCxnSpPr>
      <xdr:spPr>
        <a:xfrm flipH="1" flipV="1">
          <a:off x="10429875" y="6362701"/>
          <a:ext cx="1200150" cy="27622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762000</xdr:colOff>
      <xdr:row>61</xdr:row>
      <xdr:rowOff>76201</xdr:rowOff>
    </xdr:from>
    <xdr:to>
      <xdr:col>10</xdr:col>
      <xdr:colOff>200025</xdr:colOff>
      <xdr:row>65</xdr:row>
      <xdr:rowOff>161926</xdr:rowOff>
    </xdr:to>
    <xdr:sp macro="" textlink="">
      <xdr:nvSpPr>
        <xdr:cNvPr id="11" name="TextBox 10">
          <a:extLst>
            <a:ext uri="{FF2B5EF4-FFF2-40B4-BE49-F238E27FC236}">
              <a16:creationId xmlns:a16="http://schemas.microsoft.com/office/drawing/2014/main" id="{4EF4717C-6A38-4959-B339-8633BCAA6687}"/>
            </a:ext>
          </a:extLst>
        </xdr:cNvPr>
        <xdr:cNvSpPr txBox="1"/>
      </xdr:nvSpPr>
      <xdr:spPr>
        <a:xfrm>
          <a:off x="9734550" y="11287126"/>
          <a:ext cx="461962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Should equal net deferred inflows/outflows from preceding table less employer contributions subsequent to the measurement date.  Insignificant</a:t>
          </a:r>
          <a:r>
            <a:rPr lang="en-US" sz="1100" baseline="0"/>
            <a:t> rounding differences (i.e. $1) may occur.</a:t>
          </a:r>
        </a:p>
        <a:p>
          <a:endParaRPr lang="en-US" sz="1100"/>
        </a:p>
      </xdr:txBody>
    </xdr:sp>
    <xdr:clientData/>
  </xdr:twoCellAnchor>
  <xdr:twoCellAnchor>
    <xdr:from>
      <xdr:col>4</xdr:col>
      <xdr:colOff>1076325</xdr:colOff>
      <xdr:row>63</xdr:row>
      <xdr:rowOff>133351</xdr:rowOff>
    </xdr:from>
    <xdr:to>
      <xdr:col>5</xdr:col>
      <xdr:colOff>762000</xdr:colOff>
      <xdr:row>64</xdr:row>
      <xdr:rowOff>76200</xdr:rowOff>
    </xdr:to>
    <xdr:cxnSp macro="">
      <xdr:nvCxnSpPr>
        <xdr:cNvPr id="13" name="Straight Arrow Connector 12">
          <a:extLst>
            <a:ext uri="{FF2B5EF4-FFF2-40B4-BE49-F238E27FC236}">
              <a16:creationId xmlns:a16="http://schemas.microsoft.com/office/drawing/2014/main" id="{91BEB5CD-D180-4201-8294-3585C73E3313}"/>
            </a:ext>
          </a:extLst>
        </xdr:cNvPr>
        <xdr:cNvCxnSpPr>
          <a:stCxn id="11" idx="1"/>
        </xdr:cNvCxnSpPr>
      </xdr:nvCxnSpPr>
      <xdr:spPr>
        <a:xfrm flipH="1">
          <a:off x="8953500" y="11649076"/>
          <a:ext cx="781050" cy="1047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1"/>
  <sheetViews>
    <sheetView showGridLines="0" tabSelected="1" workbookViewId="0">
      <selection activeCell="C15" sqref="C15"/>
    </sheetView>
  </sheetViews>
  <sheetFormatPr defaultColWidth="9.140625" defaultRowHeight="12.75"/>
  <cols>
    <col min="1" max="1" width="6" style="142" customWidth="1"/>
    <col min="2" max="2" width="40.28515625" style="142" customWidth="1"/>
    <col min="3" max="3" width="53.7109375" style="142" customWidth="1"/>
    <col min="4" max="4" width="45.42578125" style="142" bestFit="1" customWidth="1"/>
    <col min="5" max="16" width="9.140625" style="142"/>
    <col min="17" max="17" width="10.42578125" style="142" bestFit="1" customWidth="1"/>
    <col min="18" max="16384" width="9.140625" style="142"/>
  </cols>
  <sheetData>
    <row r="1" spans="1:17">
      <c r="A1" s="140" t="s">
        <v>693</v>
      </c>
      <c r="B1" s="140"/>
      <c r="C1" s="141"/>
      <c r="D1" s="141"/>
    </row>
    <row r="2" spans="1:17">
      <c r="A2" s="140" t="s">
        <v>360</v>
      </c>
      <c r="B2" s="140"/>
      <c r="C2" s="141"/>
    </row>
    <row r="3" spans="1:17">
      <c r="A3" s="143" t="s">
        <v>1006</v>
      </c>
      <c r="B3" s="143"/>
      <c r="C3" s="141"/>
      <c r="D3" s="141"/>
    </row>
    <row r="4" spans="1:17">
      <c r="A4" s="143"/>
      <c r="B4" s="143"/>
      <c r="C4" s="141"/>
      <c r="D4" s="141"/>
    </row>
    <row r="5" spans="1:17">
      <c r="A5" s="143" t="s">
        <v>725</v>
      </c>
      <c r="B5" s="143"/>
      <c r="C5" s="141"/>
      <c r="D5" s="141"/>
    </row>
    <row r="6" spans="1:17">
      <c r="A6" s="143"/>
      <c r="B6" s="143"/>
      <c r="C6" s="141"/>
      <c r="D6" s="141"/>
    </row>
    <row r="7" spans="1:17">
      <c r="A7" s="141" t="s">
        <v>724</v>
      </c>
      <c r="B7" s="144"/>
      <c r="C7" s="141"/>
      <c r="D7" s="141"/>
    </row>
    <row r="8" spans="1:17">
      <c r="A8" s="145" t="s">
        <v>1011</v>
      </c>
      <c r="B8" s="144"/>
      <c r="C8" s="141"/>
      <c r="D8" s="141"/>
    </row>
    <row r="9" spans="1:17">
      <c r="A9" s="145" t="s">
        <v>1012</v>
      </c>
      <c r="B9" s="144"/>
      <c r="C9" s="141"/>
      <c r="D9" s="141"/>
    </row>
    <row r="10" spans="1:17" ht="42" customHeight="1">
      <c r="A10" s="146" t="s">
        <v>722</v>
      </c>
      <c r="B10" s="594" t="s">
        <v>721</v>
      </c>
      <c r="C10" s="595"/>
      <c r="D10" s="141"/>
    </row>
    <row r="11" spans="1:17" s="145" customFormat="1" ht="70.5" customHeight="1">
      <c r="A11" s="607" t="s">
        <v>1013</v>
      </c>
      <c r="B11" s="595"/>
      <c r="C11" s="595"/>
    </row>
    <row r="12" spans="1:17">
      <c r="A12" s="145"/>
      <c r="B12" s="147"/>
      <c r="C12" s="145"/>
      <c r="D12" s="141"/>
      <c r="Q12" s="163"/>
    </row>
    <row r="13" spans="1:17" s="173" customFormat="1">
      <c r="A13" s="145"/>
      <c r="B13" s="147"/>
      <c r="C13" s="145"/>
      <c r="D13" s="141"/>
      <c r="Q13" s="163"/>
    </row>
    <row r="14" spans="1:17">
      <c r="A14" s="141"/>
      <c r="B14" s="141"/>
      <c r="C14" s="141"/>
      <c r="D14" s="141"/>
      <c r="Q14" s="163"/>
    </row>
    <row r="15" spans="1:17">
      <c r="A15" s="148" t="s">
        <v>288</v>
      </c>
      <c r="B15" s="148"/>
      <c r="C15" s="149" t="s">
        <v>986</v>
      </c>
      <c r="D15" s="150" t="s">
        <v>719</v>
      </c>
      <c r="Q15" s="163"/>
    </row>
    <row r="16" spans="1:17" ht="12.75" customHeight="1">
      <c r="A16" s="141"/>
      <c r="B16" s="141"/>
      <c r="C16" s="151"/>
      <c r="D16" s="152"/>
      <c r="Q16" s="163"/>
    </row>
    <row r="17" spans="1:4">
      <c r="A17" s="141" t="s">
        <v>289</v>
      </c>
      <c r="B17" s="141"/>
      <c r="C17" s="205">
        <f>VLOOKUP(C15,'2024 Summary'!B324:C634,2, FALSE)</f>
        <v>0</v>
      </c>
      <c r="D17" s="153"/>
    </row>
    <row r="18" spans="1:4">
      <c r="A18" s="141"/>
      <c r="B18" s="141"/>
      <c r="C18" s="151"/>
      <c r="D18" s="153"/>
    </row>
    <row r="19" spans="1:4" ht="28.5" customHeight="1">
      <c r="A19" s="594" t="s">
        <v>987</v>
      </c>
      <c r="B19" s="608"/>
      <c r="C19" s="156"/>
      <c r="D19" s="150" t="s">
        <v>723</v>
      </c>
    </row>
    <row r="20" spans="1:4">
      <c r="A20" s="154"/>
      <c r="B20" s="155"/>
      <c r="C20" s="157"/>
      <c r="D20" s="150"/>
    </row>
    <row r="21" spans="1:4" ht="30" customHeight="1">
      <c r="A21" s="594" t="s">
        <v>1005</v>
      </c>
      <c r="B21" s="608"/>
      <c r="C21" s="156"/>
      <c r="D21" s="150" t="s">
        <v>720</v>
      </c>
    </row>
    <row r="22" spans="1:4">
      <c r="A22" s="141"/>
      <c r="B22" s="155"/>
      <c r="C22" s="157"/>
      <c r="D22" s="150"/>
    </row>
    <row r="23" spans="1:4" ht="30" customHeight="1">
      <c r="A23" s="598" t="s">
        <v>988</v>
      </c>
      <c r="B23" s="599"/>
      <c r="C23" s="600"/>
      <c r="D23" s="141"/>
    </row>
    <row r="24" spans="1:4">
      <c r="A24" s="158"/>
      <c r="B24" s="159"/>
      <c r="C24" s="160"/>
      <c r="D24" s="141"/>
    </row>
    <row r="25" spans="1:4" ht="15.75" customHeight="1">
      <c r="A25" s="601" t="s">
        <v>699</v>
      </c>
      <c r="B25" s="602"/>
      <c r="C25" s="603"/>
      <c r="D25" s="141"/>
    </row>
    <row r="26" spans="1:4" ht="15.75" customHeight="1">
      <c r="A26" s="161"/>
      <c r="B26" s="165"/>
      <c r="C26" s="166"/>
      <c r="D26" s="141"/>
    </row>
    <row r="27" spans="1:4" ht="26.25" customHeight="1">
      <c r="A27" s="604" t="s">
        <v>709</v>
      </c>
      <c r="B27" s="605"/>
      <c r="C27" s="606"/>
      <c r="D27" s="141"/>
    </row>
    <row r="28" spans="1:4">
      <c r="A28" s="141"/>
      <c r="B28" s="141"/>
      <c r="C28" s="141"/>
      <c r="D28" s="141"/>
    </row>
    <row r="29" spans="1:4">
      <c r="A29" s="141"/>
      <c r="B29" s="141"/>
      <c r="C29" s="141"/>
      <c r="D29" s="141"/>
    </row>
    <row r="30" spans="1:4">
      <c r="A30" s="141"/>
      <c r="B30" s="141"/>
      <c r="C30" s="141"/>
      <c r="D30" s="141"/>
    </row>
    <row r="31" spans="1:4">
      <c r="A31" s="141"/>
      <c r="B31" s="141"/>
      <c r="C31" s="141"/>
      <c r="D31" s="141"/>
    </row>
    <row r="32" spans="1:4">
      <c r="A32" s="141"/>
      <c r="B32" s="141"/>
      <c r="C32" s="141"/>
      <c r="D32" s="141"/>
    </row>
    <row r="33" spans="1:4">
      <c r="A33" s="141"/>
      <c r="B33" s="141"/>
      <c r="C33" s="141"/>
      <c r="D33" s="141"/>
    </row>
    <row r="34" spans="1:4">
      <c r="A34" s="141"/>
      <c r="B34" s="141"/>
      <c r="C34" s="141"/>
      <c r="D34" s="141"/>
    </row>
    <row r="35" spans="1:4">
      <c r="A35" s="141"/>
      <c r="B35" s="141"/>
      <c r="C35" s="141"/>
      <c r="D35" s="141"/>
    </row>
    <row r="36" spans="1:4">
      <c r="A36" s="141"/>
      <c r="B36" s="141"/>
      <c r="C36" s="141"/>
      <c r="D36" s="141"/>
    </row>
    <row r="37" spans="1:4" ht="15.75" customHeight="1">
      <c r="A37" s="141"/>
      <c r="B37" s="141"/>
      <c r="C37" s="141"/>
      <c r="D37" s="141"/>
    </row>
    <row r="38" spans="1:4" ht="12.75" customHeight="1">
      <c r="A38" s="141"/>
      <c r="B38" s="141"/>
      <c r="C38" s="141"/>
      <c r="D38" s="141"/>
    </row>
    <row r="39" spans="1:4">
      <c r="A39" s="596"/>
      <c r="B39" s="596"/>
      <c r="C39" s="596"/>
      <c r="D39" s="141"/>
    </row>
    <row r="40" spans="1:4">
      <c r="A40" s="596"/>
      <c r="B40" s="596"/>
      <c r="C40" s="596"/>
      <c r="D40" s="141"/>
    </row>
    <row r="41" spans="1:4">
      <c r="A41" s="597"/>
      <c r="B41" s="597"/>
      <c r="C41" s="597"/>
      <c r="D41" s="141"/>
    </row>
    <row r="42" spans="1:4">
      <c r="A42" s="162"/>
      <c r="B42" s="162"/>
    </row>
    <row r="45" spans="1:4">
      <c r="B45" s="163"/>
    </row>
    <row r="46" spans="1:4">
      <c r="B46" s="163"/>
    </row>
    <row r="47" spans="1:4">
      <c r="B47" s="163"/>
    </row>
    <row r="48" spans="1:4">
      <c r="B48" s="163"/>
    </row>
    <row r="50" spans="2:3">
      <c r="B50" s="164"/>
    </row>
    <row r="51" spans="2:3">
      <c r="B51" s="164"/>
    </row>
    <row r="57" spans="2:3">
      <c r="B57" s="163">
        <v>43281</v>
      </c>
      <c r="C57" s="142" t="s">
        <v>359</v>
      </c>
    </row>
    <row r="58" spans="2:3">
      <c r="B58" s="163">
        <v>43373</v>
      </c>
      <c r="C58" s="142" t="s">
        <v>716</v>
      </c>
    </row>
    <row r="59" spans="2:3">
      <c r="B59" s="163">
        <v>43465</v>
      </c>
      <c r="C59" s="142" t="s">
        <v>717</v>
      </c>
    </row>
    <row r="60" spans="2:3">
      <c r="B60" s="163">
        <v>43555</v>
      </c>
      <c r="C60" s="142" t="s">
        <v>718</v>
      </c>
    </row>
    <row r="61" spans="2:3">
      <c r="B61" s="163">
        <v>43646</v>
      </c>
      <c r="C61" s="142" t="s">
        <v>359</v>
      </c>
    </row>
  </sheetData>
  <mergeCells count="10">
    <mergeCell ref="B10:C10"/>
    <mergeCell ref="A39:C39"/>
    <mergeCell ref="A40:C40"/>
    <mergeCell ref="A41:C41"/>
    <mergeCell ref="A23:C23"/>
    <mergeCell ref="A25:C25"/>
    <mergeCell ref="A27:C27"/>
    <mergeCell ref="A11:C11"/>
    <mergeCell ref="A21:B21"/>
    <mergeCell ref="A19:B19"/>
  </mergeCells>
  <conditionalFormatting sqref="A23:C27">
    <cfRule type="expression" dxfId="9" priority="1">
      <formula>MOD(ROW(),2=0)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'2024 Summary'!$B$324:$B$634</xm:f>
          </x14:formula1>
          <xm:sqref>C15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ED045-538B-42BA-B18C-393EA8F36E01}">
  <dimension ref="A1:H323"/>
  <sheetViews>
    <sheetView workbookViewId="0">
      <selection activeCell="C301" sqref="C301"/>
    </sheetView>
  </sheetViews>
  <sheetFormatPr defaultColWidth="9.140625" defaultRowHeight="15.75"/>
  <cols>
    <col min="1" max="1" width="17" style="3" bestFit="1" customWidth="1"/>
    <col min="2" max="2" width="52.5703125" style="3" bestFit="1" customWidth="1"/>
    <col min="3" max="3" width="18" style="3" bestFit="1" customWidth="1"/>
    <col min="4" max="4" width="11.7109375" style="3" bestFit="1" customWidth="1"/>
    <col min="5" max="5" width="9.140625" style="3"/>
    <col min="6" max="6" width="14.28515625" style="563" customWidth="1"/>
    <col min="7" max="7" width="56.42578125" style="3" customWidth="1"/>
    <col min="8" max="8" width="18.7109375" style="264" customWidth="1"/>
    <col min="9" max="16384" width="9.140625" style="3"/>
  </cols>
  <sheetData>
    <row r="1" spans="1:8">
      <c r="C1" s="502">
        <f>SUM(C3:C298)</f>
        <v>1369327591.3500013</v>
      </c>
      <c r="F1" s="562"/>
      <c r="G1" s="262"/>
      <c r="H1" s="265"/>
    </row>
    <row r="2" spans="1:8">
      <c r="A2" s="467" t="s">
        <v>955</v>
      </c>
      <c r="B2" s="467" t="s">
        <v>956</v>
      </c>
      <c r="C2" s="467" t="s">
        <v>957</v>
      </c>
      <c r="F2" s="562"/>
      <c r="G2" s="262"/>
      <c r="H2" s="265"/>
    </row>
    <row r="3" spans="1:8">
      <c r="A3" s="3">
        <v>10200</v>
      </c>
      <c r="B3" s="3" t="s">
        <v>0</v>
      </c>
      <c r="C3" s="503">
        <v>1452027.7699999998</v>
      </c>
      <c r="D3" s="3">
        <f>VLOOKUP($A3,$F:$H,3,FALSE)</f>
        <v>-38830.715103693197</v>
      </c>
      <c r="H3" s="265"/>
    </row>
    <row r="4" spans="1:8">
      <c r="A4" s="3">
        <v>10400</v>
      </c>
      <c r="B4" s="3" t="s">
        <v>1</v>
      </c>
      <c r="C4" s="503">
        <v>3886869.54</v>
      </c>
      <c r="D4" s="3">
        <f>VLOOKUP($A4,$F:$H,3,FALSE)</f>
        <v>-104193.965336151</v>
      </c>
      <c r="H4" s="265"/>
    </row>
    <row r="5" spans="1:8">
      <c r="A5" s="3">
        <v>10500</v>
      </c>
      <c r="B5" s="3" t="s">
        <v>2</v>
      </c>
      <c r="C5" s="503">
        <v>879657.5199999999</v>
      </c>
      <c r="D5" s="3">
        <f t="shared" ref="D5:D68" si="0">VLOOKUP($A5,$F:$H,3,FALSE)</f>
        <v>-22881.668673833599</v>
      </c>
      <c r="H5" s="265"/>
    </row>
    <row r="6" spans="1:8" ht="20.25">
      <c r="A6" s="3">
        <v>10700</v>
      </c>
      <c r="B6" s="3" t="s">
        <v>331</v>
      </c>
      <c r="C6" s="503">
        <v>6213329.04</v>
      </c>
      <c r="D6" s="3">
        <f t="shared" si="0"/>
        <v>-154087.78546084059</v>
      </c>
      <c r="F6" s="564"/>
      <c r="G6" s="270"/>
      <c r="H6" s="271"/>
    </row>
    <row r="7" spans="1:8" ht="20.25">
      <c r="A7" s="3">
        <v>10800</v>
      </c>
      <c r="B7" s="3" t="s">
        <v>3</v>
      </c>
      <c r="C7" s="503">
        <v>28068276.350000005</v>
      </c>
      <c r="D7" s="3">
        <f t="shared" si="0"/>
        <v>-663091.6982787</v>
      </c>
      <c r="F7" s="565"/>
      <c r="G7" s="273"/>
      <c r="H7" s="275"/>
    </row>
    <row r="8" spans="1:8">
      <c r="A8" s="3">
        <v>10850</v>
      </c>
      <c r="B8" s="3" t="s">
        <v>4</v>
      </c>
      <c r="C8" s="503">
        <v>277826.88</v>
      </c>
      <c r="D8" s="3">
        <f t="shared" si="0"/>
        <v>-5182.934767961</v>
      </c>
      <c r="F8" s="566"/>
      <c r="G8" s="278"/>
      <c r="H8" s="279"/>
    </row>
    <row r="9" spans="1:8" ht="27" thickBot="1">
      <c r="A9" s="3">
        <v>10900</v>
      </c>
      <c r="B9" s="3" t="s">
        <v>5</v>
      </c>
      <c r="C9" s="503">
        <v>2523264.9600000004</v>
      </c>
      <c r="D9" s="3">
        <f t="shared" si="0"/>
        <v>-54489.510465260195</v>
      </c>
      <c r="F9" s="567" t="s">
        <v>690</v>
      </c>
      <c r="G9" s="284" t="s">
        <v>363</v>
      </c>
      <c r="H9" s="286" t="s">
        <v>991</v>
      </c>
    </row>
    <row r="10" spans="1:8" thickBot="1">
      <c r="A10" s="3">
        <v>10910</v>
      </c>
      <c r="B10" s="3" t="s">
        <v>6</v>
      </c>
      <c r="C10" s="503">
        <v>724938.79999999993</v>
      </c>
      <c r="D10" s="3">
        <f t="shared" si="0"/>
        <v>-16672.4529253492</v>
      </c>
      <c r="F10" s="567" t="s">
        <v>691</v>
      </c>
      <c r="G10" s="568" t="s">
        <v>692</v>
      </c>
      <c r="H10" s="573" t="s">
        <v>816</v>
      </c>
    </row>
    <row r="11" spans="1:8">
      <c r="A11" s="3">
        <v>10930</v>
      </c>
      <c r="B11" s="3" t="s">
        <v>7</v>
      </c>
      <c r="C11" s="503">
        <v>7990081.8600000003</v>
      </c>
      <c r="D11" s="3">
        <f t="shared" si="0"/>
        <v>-184771.6988670514</v>
      </c>
      <c r="F11" s="569">
        <v>10200</v>
      </c>
      <c r="G11" s="296" t="s">
        <v>369</v>
      </c>
      <c r="H11" s="298">
        <v>-38830.715103693197</v>
      </c>
    </row>
    <row r="12" spans="1:8">
      <c r="A12" s="3">
        <v>10940</v>
      </c>
      <c r="B12" s="3" t="s">
        <v>8</v>
      </c>
      <c r="C12" s="503">
        <v>1105384.3199999998</v>
      </c>
      <c r="D12" s="3">
        <f t="shared" si="0"/>
        <v>-24611.923929566401</v>
      </c>
      <c r="F12" s="569">
        <v>10400</v>
      </c>
      <c r="G12" s="296" t="s">
        <v>370</v>
      </c>
      <c r="H12" s="298">
        <v>-104193.965336151</v>
      </c>
    </row>
    <row r="13" spans="1:8">
      <c r="A13" s="3">
        <v>10950</v>
      </c>
      <c r="B13" s="3" t="s">
        <v>9</v>
      </c>
      <c r="C13" s="503">
        <v>1399069.1699999995</v>
      </c>
      <c r="D13" s="3">
        <f t="shared" si="0"/>
        <v>-35075.049084984807</v>
      </c>
      <c r="F13" s="569">
        <v>10500</v>
      </c>
      <c r="G13" s="296" t="s">
        <v>371</v>
      </c>
      <c r="H13" s="298">
        <v>-22881.668673833599</v>
      </c>
    </row>
    <row r="14" spans="1:8">
      <c r="A14" s="3">
        <v>11050</v>
      </c>
      <c r="B14" s="3" t="s">
        <v>958</v>
      </c>
      <c r="C14" s="503">
        <v>375312.98</v>
      </c>
      <c r="D14" s="3">
        <f t="shared" si="0"/>
        <v>-7358.7868327816004</v>
      </c>
      <c r="F14" s="569">
        <v>10700</v>
      </c>
      <c r="G14" s="296" t="s">
        <v>372</v>
      </c>
      <c r="H14" s="298">
        <v>-154087.78546084059</v>
      </c>
    </row>
    <row r="15" spans="1:8">
      <c r="A15" s="3">
        <v>11300</v>
      </c>
      <c r="B15" s="3" t="s">
        <v>959</v>
      </c>
      <c r="C15" s="503">
        <v>6618176.7899999991</v>
      </c>
      <c r="D15" s="3">
        <f t="shared" si="0"/>
        <v>-144675.40046863299</v>
      </c>
      <c r="F15" s="569">
        <v>10800</v>
      </c>
      <c r="G15" s="296" t="s">
        <v>373</v>
      </c>
      <c r="H15" s="298">
        <v>-663091.6982787</v>
      </c>
    </row>
    <row r="16" spans="1:8">
      <c r="A16" s="3">
        <v>11310</v>
      </c>
      <c r="B16" s="3" t="s">
        <v>11</v>
      </c>
      <c r="C16" s="503">
        <v>766943.22</v>
      </c>
      <c r="D16" s="3">
        <f t="shared" si="0"/>
        <v>-17540.843177841998</v>
      </c>
      <c r="F16" s="569">
        <v>10850</v>
      </c>
      <c r="G16" s="296" t="s">
        <v>374</v>
      </c>
      <c r="H16" s="298">
        <v>-5182.934767961</v>
      </c>
    </row>
    <row r="17" spans="1:8">
      <c r="A17" s="3">
        <v>11600</v>
      </c>
      <c r="B17" s="3" t="s">
        <v>12</v>
      </c>
      <c r="C17" s="503">
        <v>2763769.65</v>
      </c>
      <c r="D17" s="3">
        <f t="shared" si="0"/>
        <v>-81534.242653667607</v>
      </c>
      <c r="F17" s="569">
        <v>10900</v>
      </c>
      <c r="G17" s="296" t="s">
        <v>375</v>
      </c>
      <c r="H17" s="298">
        <v>-54489.510465260195</v>
      </c>
    </row>
    <row r="18" spans="1:8">
      <c r="A18" s="3">
        <v>11900</v>
      </c>
      <c r="B18" s="3" t="s">
        <v>13</v>
      </c>
      <c r="C18" s="503">
        <v>389268.09</v>
      </c>
      <c r="D18" s="3">
        <f t="shared" si="0"/>
        <v>-12131.464057323801</v>
      </c>
      <c r="F18" s="569">
        <v>10910</v>
      </c>
      <c r="G18" s="296" t="s">
        <v>376</v>
      </c>
      <c r="H18" s="298">
        <v>-16672.4529253492</v>
      </c>
    </row>
    <row r="19" spans="1:8">
      <c r="A19" s="3">
        <v>12100</v>
      </c>
      <c r="B19" s="3" t="s">
        <v>14</v>
      </c>
      <c r="C19" s="503">
        <v>402601.80000000005</v>
      </c>
      <c r="D19" s="3">
        <f t="shared" si="0"/>
        <v>-9714.1462641178005</v>
      </c>
      <c r="F19" s="569">
        <v>10930</v>
      </c>
      <c r="G19" s="296" t="s">
        <v>377</v>
      </c>
      <c r="H19" s="298">
        <v>-184771.6988670514</v>
      </c>
    </row>
    <row r="20" spans="1:8">
      <c r="A20" s="3">
        <v>12150</v>
      </c>
      <c r="B20" s="3" t="s">
        <v>15</v>
      </c>
      <c r="C20" s="503">
        <v>56282.51999999999</v>
      </c>
      <c r="D20" s="3">
        <f t="shared" si="0"/>
        <v>-401.15580089880001</v>
      </c>
      <c r="F20" s="569">
        <v>10940</v>
      </c>
      <c r="G20" s="296" t="s">
        <v>378</v>
      </c>
      <c r="H20" s="298">
        <v>-24611.923929566401</v>
      </c>
    </row>
    <row r="21" spans="1:8">
      <c r="A21" s="3">
        <v>12160</v>
      </c>
      <c r="B21" s="3" t="s">
        <v>16</v>
      </c>
      <c r="C21" s="503">
        <v>2645947.8100000005</v>
      </c>
      <c r="D21" s="3">
        <f t="shared" si="0"/>
        <v>-59705.796118216596</v>
      </c>
      <c r="F21" s="569">
        <v>10950</v>
      </c>
      <c r="G21" s="296" t="s">
        <v>379</v>
      </c>
      <c r="H21" s="298">
        <v>-35075.049084984807</v>
      </c>
    </row>
    <row r="22" spans="1:8">
      <c r="A22" s="3">
        <v>12220</v>
      </c>
      <c r="B22" s="3" t="s">
        <v>960</v>
      </c>
      <c r="C22" s="503">
        <v>59399739.500000007</v>
      </c>
      <c r="D22" s="3">
        <f t="shared" si="0"/>
        <v>-1402198.3810543118</v>
      </c>
      <c r="F22" s="569">
        <v>11050</v>
      </c>
      <c r="G22" s="296" t="s">
        <v>710</v>
      </c>
      <c r="H22" s="298">
        <v>-7358.7868327816004</v>
      </c>
    </row>
    <row r="23" spans="1:8">
      <c r="A23" s="3">
        <v>12510</v>
      </c>
      <c r="B23" s="3" t="s">
        <v>18</v>
      </c>
      <c r="C23" s="503">
        <v>6227156.9299999997</v>
      </c>
      <c r="D23" s="3">
        <f t="shared" si="0"/>
        <v>-138850.86286641602</v>
      </c>
      <c r="F23" s="569">
        <v>11300</v>
      </c>
      <c r="G23" s="296" t="s">
        <v>380</v>
      </c>
      <c r="H23" s="298">
        <v>-144675.40046863299</v>
      </c>
    </row>
    <row r="24" spans="1:8">
      <c r="A24" s="3">
        <v>12600</v>
      </c>
      <c r="B24" s="3" t="s">
        <v>19</v>
      </c>
      <c r="C24" s="503">
        <v>2755040.7800000003</v>
      </c>
      <c r="D24" s="3">
        <f t="shared" si="0"/>
        <v>-58180.5821174382</v>
      </c>
      <c r="F24" s="569">
        <v>11310</v>
      </c>
      <c r="G24" s="296" t="s">
        <v>381</v>
      </c>
      <c r="H24" s="298">
        <v>-17540.843177841998</v>
      </c>
    </row>
    <row r="25" spans="1:8">
      <c r="A25" s="3">
        <v>12700</v>
      </c>
      <c r="B25" s="3" t="s">
        <v>20</v>
      </c>
      <c r="C25" s="503">
        <v>1597475.8700000003</v>
      </c>
      <c r="D25" s="3">
        <f t="shared" si="0"/>
        <v>-34692.450336816197</v>
      </c>
      <c r="F25" s="569">
        <v>11600</v>
      </c>
      <c r="G25" s="296" t="s">
        <v>382</v>
      </c>
      <c r="H25" s="298">
        <v>-81534.242653667607</v>
      </c>
    </row>
    <row r="26" spans="1:8">
      <c r="A26" s="3">
        <v>13500</v>
      </c>
      <c r="B26" s="3" t="s">
        <v>21</v>
      </c>
      <c r="C26" s="503">
        <v>5741226.6399999997</v>
      </c>
      <c r="D26" s="3">
        <f t="shared" si="0"/>
        <v>-136911.10300122379</v>
      </c>
      <c r="F26" s="569">
        <v>11900</v>
      </c>
      <c r="G26" s="296" t="s">
        <v>383</v>
      </c>
      <c r="H26" s="298">
        <v>-12131.464057323801</v>
      </c>
    </row>
    <row r="27" spans="1:8">
      <c r="A27" s="3">
        <v>13700</v>
      </c>
      <c r="B27" s="3" t="s">
        <v>22</v>
      </c>
      <c r="C27" s="503">
        <v>712227.41999999993</v>
      </c>
      <c r="D27" s="3">
        <f t="shared" si="0"/>
        <v>-15391.393167669799</v>
      </c>
      <c r="F27" s="569">
        <v>12100</v>
      </c>
      <c r="G27" s="296" t="s">
        <v>384</v>
      </c>
      <c r="H27" s="298">
        <v>-9714.1462641178005</v>
      </c>
    </row>
    <row r="28" spans="1:8">
      <c r="A28" s="3">
        <v>14300</v>
      </c>
      <c r="B28" s="3" t="s">
        <v>23</v>
      </c>
      <c r="C28" s="503">
        <v>2211316.94</v>
      </c>
      <c r="D28" s="3">
        <f t="shared" si="0"/>
        <v>-47435.926063195402</v>
      </c>
      <c r="F28" s="569">
        <v>12150</v>
      </c>
      <c r="G28" s="296" t="s">
        <v>385</v>
      </c>
      <c r="H28" s="298">
        <v>-401.15580089880001</v>
      </c>
    </row>
    <row r="29" spans="1:8">
      <c r="A29" s="3">
        <v>18400</v>
      </c>
      <c r="B29" s="3" t="s">
        <v>332</v>
      </c>
      <c r="C29" s="503">
        <v>6827264.7100000018</v>
      </c>
      <c r="D29" s="3">
        <f t="shared" si="0"/>
        <v>-164647.07752732321</v>
      </c>
      <c r="F29" s="569">
        <v>12160</v>
      </c>
      <c r="G29" s="296" t="s">
        <v>386</v>
      </c>
      <c r="H29" s="298">
        <v>-59705.796118216596</v>
      </c>
    </row>
    <row r="30" spans="1:8">
      <c r="A30" s="3">
        <v>18600</v>
      </c>
      <c r="B30" s="3" t="s">
        <v>24</v>
      </c>
      <c r="C30" s="503">
        <v>21455.010000000002</v>
      </c>
      <c r="D30" s="3">
        <f t="shared" si="0"/>
        <v>-325.4468064834</v>
      </c>
      <c r="F30" s="569">
        <v>12220</v>
      </c>
      <c r="G30" s="296" t="s">
        <v>387</v>
      </c>
      <c r="H30" s="298">
        <v>-1402198.3810543118</v>
      </c>
    </row>
    <row r="31" spans="1:8">
      <c r="A31" s="3">
        <v>18640</v>
      </c>
      <c r="B31" s="3" t="s">
        <v>25</v>
      </c>
      <c r="C31" s="503">
        <v>2839.06</v>
      </c>
      <c r="D31" s="3">
        <f t="shared" si="0"/>
        <v>-64.398328999200004</v>
      </c>
      <c r="F31" s="569">
        <v>12510</v>
      </c>
      <c r="G31" s="296" t="s">
        <v>388</v>
      </c>
      <c r="H31" s="298">
        <v>-138850.86286641602</v>
      </c>
    </row>
    <row r="32" spans="1:8">
      <c r="A32" s="3">
        <v>18740</v>
      </c>
      <c r="B32" s="3" t="s">
        <v>27</v>
      </c>
      <c r="C32" s="503">
        <v>11228.07</v>
      </c>
      <c r="D32" s="3">
        <f t="shared" si="0"/>
        <v>0</v>
      </c>
      <c r="F32" s="569">
        <v>12600</v>
      </c>
      <c r="G32" s="296" t="s">
        <v>389</v>
      </c>
      <c r="H32" s="298">
        <v>-58180.5821174382</v>
      </c>
    </row>
    <row r="33" spans="1:8">
      <c r="A33" s="3">
        <v>18780</v>
      </c>
      <c r="B33" s="3" t="s">
        <v>961</v>
      </c>
      <c r="C33" s="503">
        <v>26451.959999999995</v>
      </c>
      <c r="D33" s="3">
        <f t="shared" si="0"/>
        <v>-864.85457559079998</v>
      </c>
      <c r="F33" s="569">
        <v>12700</v>
      </c>
      <c r="G33" s="296" t="s">
        <v>390</v>
      </c>
      <c r="H33" s="298">
        <v>-34692.450336816197</v>
      </c>
    </row>
    <row r="34" spans="1:8">
      <c r="A34" s="3">
        <v>19005</v>
      </c>
      <c r="B34" s="3" t="s">
        <v>29</v>
      </c>
      <c r="C34" s="503">
        <v>1304259.9700000002</v>
      </c>
      <c r="D34" s="3">
        <f t="shared" si="0"/>
        <v>-28384.844751690598</v>
      </c>
      <c r="F34" s="569">
        <v>13500</v>
      </c>
      <c r="G34" s="296" t="s">
        <v>391</v>
      </c>
      <c r="H34" s="298">
        <v>-136911.10300122379</v>
      </c>
    </row>
    <row r="35" spans="1:8">
      <c r="A35" s="3">
        <v>19100</v>
      </c>
      <c r="B35" s="3" t="s">
        <v>30</v>
      </c>
      <c r="C35" s="503">
        <v>37228000.339999989</v>
      </c>
      <c r="D35" s="3">
        <f t="shared" si="0"/>
        <v>-642597.61620606377</v>
      </c>
      <c r="F35" s="569">
        <v>13700</v>
      </c>
      <c r="G35" s="296" t="s">
        <v>392</v>
      </c>
      <c r="H35" s="298">
        <v>-15391.393167669799</v>
      </c>
    </row>
    <row r="36" spans="1:8">
      <c r="A36" s="3">
        <v>19120</v>
      </c>
      <c r="B36" s="3" t="s">
        <v>962</v>
      </c>
      <c r="C36" s="503">
        <v>45419546.620000005</v>
      </c>
      <c r="D36" s="3">
        <f t="shared" si="0"/>
        <v>-1564587.3827751568</v>
      </c>
      <c r="F36" s="569">
        <v>14300</v>
      </c>
      <c r="G36" s="296" t="s">
        <v>393</v>
      </c>
      <c r="H36" s="298">
        <v>-47435.926063195402</v>
      </c>
    </row>
    <row r="37" spans="1:8">
      <c r="A37" s="3">
        <v>20100</v>
      </c>
      <c r="B37" s="3" t="s">
        <v>31</v>
      </c>
      <c r="C37" s="503">
        <v>15413209.010000002</v>
      </c>
      <c r="D37" s="3">
        <f t="shared" si="0"/>
        <v>-375660.61236906098</v>
      </c>
      <c r="F37" s="569">
        <v>14300.1</v>
      </c>
      <c r="G37" s="296" t="s">
        <v>394</v>
      </c>
      <c r="H37" s="298">
        <v>-6191.7824108883997</v>
      </c>
    </row>
    <row r="38" spans="1:8">
      <c r="A38" s="3">
        <v>20200</v>
      </c>
      <c r="B38" s="3" t="s">
        <v>32</v>
      </c>
      <c r="C38" s="503">
        <v>2228137.8600000003</v>
      </c>
      <c r="D38" s="3">
        <f t="shared" si="0"/>
        <v>-52413.049428758</v>
      </c>
      <c r="F38" s="569">
        <v>18400</v>
      </c>
      <c r="G38" s="296" t="s">
        <v>395</v>
      </c>
      <c r="H38" s="298">
        <v>-164647.07752732321</v>
      </c>
    </row>
    <row r="39" spans="1:8">
      <c r="A39" s="3">
        <v>20300</v>
      </c>
      <c r="B39" s="3" t="s">
        <v>33</v>
      </c>
      <c r="C39" s="503">
        <v>30867396.830000006</v>
      </c>
      <c r="D39" s="3">
        <f t="shared" si="0"/>
        <v>-782300.90626886068</v>
      </c>
      <c r="F39" s="569">
        <v>18600</v>
      </c>
      <c r="G39" s="296" t="s">
        <v>396</v>
      </c>
      <c r="H39" s="298">
        <v>-325.4468064834</v>
      </c>
    </row>
    <row r="40" spans="1:8">
      <c r="A40" s="3">
        <v>20400</v>
      </c>
      <c r="B40" s="3" t="s">
        <v>34</v>
      </c>
      <c r="C40" s="503">
        <v>1808070.3499999994</v>
      </c>
      <c r="D40" s="3">
        <f t="shared" si="0"/>
        <v>-43018.475846528003</v>
      </c>
      <c r="F40" s="569">
        <v>18640</v>
      </c>
      <c r="G40" s="296" t="s">
        <v>711</v>
      </c>
      <c r="H40" s="298">
        <v>-64.398328999200004</v>
      </c>
    </row>
    <row r="41" spans="1:8">
      <c r="A41" s="3">
        <v>20600</v>
      </c>
      <c r="B41" s="3" t="s">
        <v>35</v>
      </c>
      <c r="C41" s="503">
        <v>4065157.7200000011</v>
      </c>
      <c r="D41" s="3">
        <f t="shared" si="0"/>
        <v>-89530.501529869201</v>
      </c>
      <c r="F41" s="569">
        <v>18690</v>
      </c>
      <c r="G41" s="296" t="s">
        <v>397</v>
      </c>
      <c r="H41" s="298">
        <v>0</v>
      </c>
    </row>
    <row r="42" spans="1:8">
      <c r="A42" s="3">
        <v>20700</v>
      </c>
      <c r="B42" s="3" t="s">
        <v>36</v>
      </c>
      <c r="C42" s="503">
        <v>8578061.3299999982</v>
      </c>
      <c r="D42" s="3">
        <f t="shared" si="0"/>
        <v>-201142.59355936199</v>
      </c>
      <c r="F42" s="569">
        <v>18740</v>
      </c>
      <c r="G42" s="296" t="s">
        <v>398</v>
      </c>
      <c r="H42" s="298">
        <v>0</v>
      </c>
    </row>
    <row r="43" spans="1:8">
      <c r="A43" s="3">
        <v>20800</v>
      </c>
      <c r="B43" s="3" t="s">
        <v>37</v>
      </c>
      <c r="C43" s="503">
        <v>6056123.3600000003</v>
      </c>
      <c r="D43" s="3">
        <f t="shared" si="0"/>
        <v>-136857.32570561138</v>
      </c>
      <c r="F43" s="569">
        <v>18780</v>
      </c>
      <c r="G43" s="296" t="s">
        <v>399</v>
      </c>
      <c r="H43" s="298">
        <v>-864.85457559079998</v>
      </c>
    </row>
    <row r="44" spans="1:8">
      <c r="A44" s="3">
        <v>20900</v>
      </c>
      <c r="B44" s="3" t="s">
        <v>963</v>
      </c>
      <c r="C44" s="503">
        <v>13185785.140000002</v>
      </c>
      <c r="D44" s="3">
        <f t="shared" si="0"/>
        <v>-340155.8770210474</v>
      </c>
      <c r="F44" s="569">
        <v>19005</v>
      </c>
      <c r="G44" s="296" t="s">
        <v>400</v>
      </c>
      <c r="H44" s="298">
        <v>-28384.844751690598</v>
      </c>
    </row>
    <row r="45" spans="1:8">
      <c r="A45" s="3">
        <v>21200</v>
      </c>
      <c r="B45" s="3" t="s">
        <v>39</v>
      </c>
      <c r="C45" s="503">
        <v>4240649.6900000004</v>
      </c>
      <c r="D45" s="3">
        <f t="shared" si="0"/>
        <v>-107393.7844384928</v>
      </c>
      <c r="F45" s="569">
        <v>19100</v>
      </c>
      <c r="G45" s="296" t="s">
        <v>401</v>
      </c>
      <c r="H45" s="298">
        <v>-642597.61620606377</v>
      </c>
    </row>
    <row r="46" spans="1:8">
      <c r="A46" s="3">
        <v>21300</v>
      </c>
      <c r="B46" s="3" t="s">
        <v>40</v>
      </c>
      <c r="C46" s="503">
        <v>52343688.079999991</v>
      </c>
      <c r="D46" s="3">
        <f t="shared" si="0"/>
        <v>-1334816.5008570557</v>
      </c>
      <c r="F46" s="569">
        <v>19120</v>
      </c>
      <c r="G46" s="296" t="s">
        <v>954</v>
      </c>
      <c r="H46" s="298">
        <v>-1564587.3827751568</v>
      </c>
    </row>
    <row r="47" spans="1:8">
      <c r="A47" s="3">
        <v>21520</v>
      </c>
      <c r="B47" s="3" t="s">
        <v>333</v>
      </c>
      <c r="C47" s="503">
        <v>101068063.84999996</v>
      </c>
      <c r="D47" s="3">
        <f t="shared" si="0"/>
        <v>-2559007.8116260623</v>
      </c>
      <c r="F47" s="569">
        <v>20100</v>
      </c>
      <c r="G47" s="296" t="s">
        <v>402</v>
      </c>
      <c r="H47" s="298">
        <v>-375660.61236906098</v>
      </c>
    </row>
    <row r="48" spans="1:8">
      <c r="A48" s="3">
        <v>21525</v>
      </c>
      <c r="B48" s="3" t="s">
        <v>964</v>
      </c>
      <c r="C48" s="503">
        <v>2800244.5300000003</v>
      </c>
      <c r="D48" s="3">
        <f t="shared" si="0"/>
        <v>-65103.644031096002</v>
      </c>
      <c r="F48" s="569">
        <v>20200</v>
      </c>
      <c r="G48" s="296" t="s">
        <v>403</v>
      </c>
      <c r="H48" s="298">
        <v>-52413.049428758</v>
      </c>
    </row>
    <row r="49" spans="1:8">
      <c r="A49" s="3">
        <v>21550</v>
      </c>
      <c r="B49" s="3" t="s">
        <v>43</v>
      </c>
      <c r="C49" s="503">
        <v>59257493.190000005</v>
      </c>
      <c r="D49" s="3">
        <f t="shared" si="0"/>
        <v>-1558421.7468699922</v>
      </c>
      <c r="F49" s="569">
        <v>20300</v>
      </c>
      <c r="G49" s="296" t="s">
        <v>404</v>
      </c>
      <c r="H49" s="298">
        <v>-782300.90626886068</v>
      </c>
    </row>
    <row r="50" spans="1:8">
      <c r="A50" s="3">
        <v>21570</v>
      </c>
      <c r="B50" s="3" t="s">
        <v>44</v>
      </c>
      <c r="C50" s="503">
        <v>313758.7900000001</v>
      </c>
      <c r="D50" s="3">
        <f t="shared" si="0"/>
        <v>-6352.3196455901998</v>
      </c>
      <c r="F50" s="569">
        <v>20400</v>
      </c>
      <c r="G50" s="296" t="s">
        <v>405</v>
      </c>
      <c r="H50" s="298">
        <v>-43018.475846528003</v>
      </c>
    </row>
    <row r="51" spans="1:8">
      <c r="A51" s="3">
        <v>21800</v>
      </c>
      <c r="B51" s="3" t="s">
        <v>45</v>
      </c>
      <c r="C51" s="503">
        <v>7846643.8000000007</v>
      </c>
      <c r="D51" s="3">
        <f t="shared" si="0"/>
        <v>-198441.0248465862</v>
      </c>
      <c r="F51" s="569">
        <v>20600</v>
      </c>
      <c r="G51" s="296" t="s">
        <v>406</v>
      </c>
      <c r="H51" s="298">
        <v>-89530.501529869201</v>
      </c>
    </row>
    <row r="52" spans="1:8">
      <c r="A52" s="3">
        <v>21900</v>
      </c>
      <c r="B52" s="3" t="s">
        <v>46</v>
      </c>
      <c r="C52" s="503">
        <v>3802999.0900000003</v>
      </c>
      <c r="D52" s="3">
        <f t="shared" si="0"/>
        <v>-87842.376839993405</v>
      </c>
      <c r="F52" s="569">
        <v>20700</v>
      </c>
      <c r="G52" s="296" t="s">
        <v>407</v>
      </c>
      <c r="H52" s="298">
        <v>-201142.59355936199</v>
      </c>
    </row>
    <row r="53" spans="1:8">
      <c r="A53" s="3">
        <v>22000</v>
      </c>
      <c r="B53" s="3" t="s">
        <v>47</v>
      </c>
      <c r="C53" s="503">
        <v>5170040.84</v>
      </c>
      <c r="D53" s="3">
        <f t="shared" si="0"/>
        <v>-126315.1134090346</v>
      </c>
      <c r="F53" s="569">
        <v>20800</v>
      </c>
      <c r="G53" s="296" t="s">
        <v>408</v>
      </c>
      <c r="H53" s="298">
        <v>-136857.32570561138</v>
      </c>
    </row>
    <row r="54" spans="1:8">
      <c r="A54" s="3">
        <v>23000</v>
      </c>
      <c r="B54" s="3" t="s">
        <v>48</v>
      </c>
      <c r="C54" s="503">
        <v>3165237.4900000012</v>
      </c>
      <c r="D54" s="3">
        <f t="shared" si="0"/>
        <v>-77283.655382753408</v>
      </c>
      <c r="F54" s="569">
        <v>20900</v>
      </c>
      <c r="G54" s="296" t="s">
        <v>409</v>
      </c>
      <c r="H54" s="298">
        <v>-340155.8770210474</v>
      </c>
    </row>
    <row r="55" spans="1:8">
      <c r="A55" s="3">
        <v>23100</v>
      </c>
      <c r="B55" s="3" t="s">
        <v>49</v>
      </c>
      <c r="C55" s="503">
        <v>20662892.379999999</v>
      </c>
      <c r="D55" s="3">
        <f t="shared" si="0"/>
        <v>-526418.55683499144</v>
      </c>
      <c r="F55" s="569">
        <v>21200</v>
      </c>
      <c r="G55" s="296" t="s">
        <v>410</v>
      </c>
      <c r="H55" s="298">
        <v>-107393.7844384928</v>
      </c>
    </row>
    <row r="56" spans="1:8">
      <c r="A56" s="3">
        <v>23200</v>
      </c>
      <c r="B56" s="3" t="s">
        <v>50</v>
      </c>
      <c r="C56" s="503">
        <v>11900774.130000003</v>
      </c>
      <c r="D56" s="3">
        <f t="shared" si="0"/>
        <v>-305792.5421930842</v>
      </c>
      <c r="F56" s="569">
        <v>21300</v>
      </c>
      <c r="G56" s="296" t="s">
        <v>411</v>
      </c>
      <c r="H56" s="298">
        <v>-1334816.5008570557</v>
      </c>
    </row>
    <row r="57" spans="1:8">
      <c r="A57" s="3">
        <v>30000</v>
      </c>
      <c r="B57" s="3" t="s">
        <v>51</v>
      </c>
      <c r="C57" s="503">
        <v>1014859.7300000001</v>
      </c>
      <c r="D57" s="3">
        <f t="shared" si="0"/>
        <v>-26747.217229449798</v>
      </c>
      <c r="F57" s="569">
        <v>21520</v>
      </c>
      <c r="G57" s="296" t="s">
        <v>41</v>
      </c>
      <c r="H57" s="298">
        <v>-2559007.8116260623</v>
      </c>
    </row>
    <row r="58" spans="1:8">
      <c r="A58" s="3">
        <v>30100</v>
      </c>
      <c r="B58" s="3" t="s">
        <v>52</v>
      </c>
      <c r="C58" s="503">
        <v>9610429.3699999992</v>
      </c>
      <c r="D58" s="3">
        <f t="shared" si="0"/>
        <v>-262830.17858919199</v>
      </c>
      <c r="F58" s="569">
        <v>21525</v>
      </c>
      <c r="G58" s="296" t="s">
        <v>412</v>
      </c>
      <c r="H58" s="298">
        <v>-65103.644031096002</v>
      </c>
    </row>
    <row r="59" spans="1:8" ht="31.5">
      <c r="A59" s="3">
        <v>30102</v>
      </c>
      <c r="B59" s="3" t="s">
        <v>53</v>
      </c>
      <c r="C59" s="503">
        <v>221575.09</v>
      </c>
      <c r="D59" s="3">
        <f t="shared" si="0"/>
        <v>-6792.9910117065992</v>
      </c>
      <c r="F59" s="569">
        <v>21525.1</v>
      </c>
      <c r="G59" s="296" t="s">
        <v>713</v>
      </c>
      <c r="H59" s="298">
        <v>-7261.4331945196</v>
      </c>
    </row>
    <row r="60" spans="1:8">
      <c r="A60" s="3">
        <v>30103</v>
      </c>
      <c r="B60" s="3" t="s">
        <v>54</v>
      </c>
      <c r="C60" s="503">
        <v>256559.28</v>
      </c>
      <c r="D60" s="3">
        <f t="shared" si="0"/>
        <v>-7808.1538636748</v>
      </c>
      <c r="F60" s="569">
        <v>21550</v>
      </c>
      <c r="G60" s="296" t="s">
        <v>413</v>
      </c>
      <c r="H60" s="298">
        <v>-1558421.7468699922</v>
      </c>
    </row>
    <row r="61" spans="1:8">
      <c r="A61" s="3">
        <v>30104</v>
      </c>
      <c r="B61" s="3" t="s">
        <v>55</v>
      </c>
      <c r="C61" s="503">
        <v>191396.45</v>
      </c>
      <c r="D61" s="3">
        <f t="shared" si="0"/>
        <v>-4831.7125267949996</v>
      </c>
      <c r="F61" s="569">
        <v>21570</v>
      </c>
      <c r="G61" s="296" t="s">
        <v>414</v>
      </c>
      <c r="H61" s="298">
        <v>-6352.3196455901998</v>
      </c>
    </row>
    <row r="62" spans="1:8">
      <c r="A62" s="3">
        <v>30105</v>
      </c>
      <c r="B62" s="3" t="s">
        <v>56</v>
      </c>
      <c r="C62" s="503">
        <v>1030658.4000000003</v>
      </c>
      <c r="D62" s="3">
        <f t="shared" si="0"/>
        <v>-24009.458588146401</v>
      </c>
      <c r="F62" s="569">
        <v>21800</v>
      </c>
      <c r="G62" s="296" t="s">
        <v>415</v>
      </c>
      <c r="H62" s="298">
        <v>-198441.0248465862</v>
      </c>
    </row>
    <row r="63" spans="1:8">
      <c r="A63" s="3">
        <v>30200</v>
      </c>
      <c r="B63" s="3" t="s">
        <v>57</v>
      </c>
      <c r="C63" s="503">
        <v>2265497.2800000003</v>
      </c>
      <c r="D63" s="3">
        <f t="shared" si="0"/>
        <v>-58961.263078069998</v>
      </c>
      <c r="F63" s="569">
        <v>21900</v>
      </c>
      <c r="G63" s="296" t="s">
        <v>416</v>
      </c>
      <c r="H63" s="298">
        <v>-87842.376839993405</v>
      </c>
    </row>
    <row r="64" spans="1:8">
      <c r="A64" s="3">
        <v>30300</v>
      </c>
      <c r="B64" s="3" t="s">
        <v>58</v>
      </c>
      <c r="C64" s="503">
        <v>761410.04999999993</v>
      </c>
      <c r="D64" s="3">
        <f t="shared" si="0"/>
        <v>-20075.29339594</v>
      </c>
      <c r="F64" s="569">
        <v>22000</v>
      </c>
      <c r="G64" s="296" t="s">
        <v>417</v>
      </c>
      <c r="H64" s="298">
        <v>-126315.1134090346</v>
      </c>
    </row>
    <row r="65" spans="1:8">
      <c r="A65" s="3">
        <v>30400</v>
      </c>
      <c r="B65" s="3" t="s">
        <v>59</v>
      </c>
      <c r="C65" s="503">
        <v>1499174.0500000003</v>
      </c>
      <c r="D65" s="3">
        <f t="shared" si="0"/>
        <v>-37068.236178769395</v>
      </c>
      <c r="F65" s="569">
        <v>23000</v>
      </c>
      <c r="G65" s="296" t="s">
        <v>418</v>
      </c>
      <c r="H65" s="298">
        <v>-77283.655382753408</v>
      </c>
    </row>
    <row r="66" spans="1:8">
      <c r="A66" s="3">
        <v>30405</v>
      </c>
      <c r="B66" s="3" t="s">
        <v>60</v>
      </c>
      <c r="C66" s="503">
        <v>879922.24000000011</v>
      </c>
      <c r="D66" s="3">
        <f t="shared" si="0"/>
        <v>-21290.393525710999</v>
      </c>
      <c r="F66" s="569">
        <v>23100</v>
      </c>
      <c r="G66" s="296" t="s">
        <v>419</v>
      </c>
      <c r="H66" s="298">
        <v>-526418.55683499144</v>
      </c>
    </row>
    <row r="67" spans="1:8">
      <c r="A67" s="3">
        <v>30500</v>
      </c>
      <c r="B67" s="3" t="s">
        <v>61</v>
      </c>
      <c r="C67" s="503">
        <v>1492506.2</v>
      </c>
      <c r="D67" s="3">
        <f t="shared" si="0"/>
        <v>-37599.788443947997</v>
      </c>
      <c r="F67" s="569">
        <v>23200</v>
      </c>
      <c r="G67" s="296" t="s">
        <v>420</v>
      </c>
      <c r="H67" s="298">
        <v>-305792.5421930842</v>
      </c>
    </row>
    <row r="68" spans="1:8">
      <c r="A68" s="3">
        <v>30600</v>
      </c>
      <c r="B68" s="3" t="s">
        <v>62</v>
      </c>
      <c r="C68" s="503">
        <v>1109477.4800000002</v>
      </c>
      <c r="D68" s="3">
        <f t="shared" si="0"/>
        <v>-28704.497948993001</v>
      </c>
      <c r="F68" s="569">
        <v>30000</v>
      </c>
      <c r="G68" s="296" t="s">
        <v>421</v>
      </c>
      <c r="H68" s="298">
        <v>-26747.217229449798</v>
      </c>
    </row>
    <row r="69" spans="1:8">
      <c r="A69" s="3">
        <v>30700</v>
      </c>
      <c r="B69" s="3" t="s">
        <v>64</v>
      </c>
      <c r="C69" s="503">
        <v>2941887.0100000002</v>
      </c>
      <c r="D69" s="3">
        <f t="shared" ref="D69:D132" si="1">VLOOKUP($A69,$F:$H,3,FALSE)</f>
        <v>-76526.855994225989</v>
      </c>
      <c r="F69" s="569">
        <v>30100</v>
      </c>
      <c r="G69" s="296" t="s">
        <v>422</v>
      </c>
      <c r="H69" s="298">
        <v>-262830.17858919199</v>
      </c>
    </row>
    <row r="70" spans="1:8">
      <c r="A70" s="3">
        <v>30705</v>
      </c>
      <c r="B70" s="3" t="s">
        <v>65</v>
      </c>
      <c r="C70" s="503">
        <v>609581.04</v>
      </c>
      <c r="D70" s="3">
        <f t="shared" si="1"/>
        <v>-14962.456048063799</v>
      </c>
      <c r="F70" s="569">
        <v>30102</v>
      </c>
      <c r="G70" s="296" t="s">
        <v>423</v>
      </c>
      <c r="H70" s="298">
        <v>-6792.9910117065992</v>
      </c>
    </row>
    <row r="71" spans="1:8">
      <c r="A71" s="3">
        <v>30800</v>
      </c>
      <c r="B71" s="3" t="s">
        <v>66</v>
      </c>
      <c r="C71" s="503">
        <v>1011173.46</v>
      </c>
      <c r="D71" s="3">
        <f t="shared" si="1"/>
        <v>-21115.636568656799</v>
      </c>
      <c r="F71" s="569">
        <v>30103</v>
      </c>
      <c r="G71" s="296" t="s">
        <v>424</v>
      </c>
      <c r="H71" s="298">
        <v>-7808.1538636748</v>
      </c>
    </row>
    <row r="72" spans="1:8">
      <c r="A72" s="3">
        <v>30900</v>
      </c>
      <c r="B72" s="3" t="s">
        <v>67</v>
      </c>
      <c r="C72" s="503">
        <v>2225170.91</v>
      </c>
      <c r="D72" s="3">
        <f t="shared" si="1"/>
        <v>-53318.154710308394</v>
      </c>
      <c r="F72" s="569">
        <v>30104</v>
      </c>
      <c r="G72" s="296" t="s">
        <v>425</v>
      </c>
      <c r="H72" s="298">
        <v>-4831.7125267949996</v>
      </c>
    </row>
    <row r="73" spans="1:8">
      <c r="A73" s="3">
        <v>30905</v>
      </c>
      <c r="B73" s="3" t="s">
        <v>68</v>
      </c>
      <c r="C73" s="503">
        <v>415157.23000000004</v>
      </c>
      <c r="D73" s="3">
        <f t="shared" si="1"/>
        <v>-7997.5471228352008</v>
      </c>
      <c r="F73" s="569">
        <v>30105</v>
      </c>
      <c r="G73" s="296" t="s">
        <v>426</v>
      </c>
      <c r="H73" s="298">
        <v>-24009.458588146401</v>
      </c>
    </row>
    <row r="74" spans="1:8">
      <c r="A74" s="3">
        <v>31000</v>
      </c>
      <c r="B74" s="3" t="s">
        <v>69</v>
      </c>
      <c r="C74" s="503">
        <v>5938764.2400000002</v>
      </c>
      <c r="D74" s="3">
        <f t="shared" si="1"/>
        <v>-150226.44471080479</v>
      </c>
      <c r="F74" s="569">
        <v>30200</v>
      </c>
      <c r="G74" s="296" t="s">
        <v>427</v>
      </c>
      <c r="H74" s="298">
        <v>-58961.263078069998</v>
      </c>
    </row>
    <row r="75" spans="1:8">
      <c r="A75" s="3">
        <v>31005</v>
      </c>
      <c r="B75" s="3" t="s">
        <v>70</v>
      </c>
      <c r="C75" s="503">
        <v>608182.46000000008</v>
      </c>
      <c r="D75" s="3">
        <f t="shared" si="1"/>
        <v>-14068.0243099532</v>
      </c>
      <c r="F75" s="569">
        <v>30300</v>
      </c>
      <c r="G75" s="296" t="s">
        <v>428</v>
      </c>
      <c r="H75" s="298">
        <v>-20075.29339594</v>
      </c>
    </row>
    <row r="76" spans="1:8">
      <c r="A76" s="3">
        <v>31100</v>
      </c>
      <c r="B76" s="3" t="s">
        <v>71</v>
      </c>
      <c r="C76" s="503">
        <v>11625246.219999999</v>
      </c>
      <c r="D76" s="3">
        <f t="shared" si="1"/>
        <v>-301722.0749059706</v>
      </c>
      <c r="F76" s="569">
        <v>30400</v>
      </c>
      <c r="G76" s="296" t="s">
        <v>429</v>
      </c>
      <c r="H76" s="298">
        <v>-37068.236178769395</v>
      </c>
    </row>
    <row r="77" spans="1:8">
      <c r="A77" s="3">
        <v>31101</v>
      </c>
      <c r="B77" s="3" t="s">
        <v>72</v>
      </c>
      <c r="C77" s="503">
        <v>76918.569999999992</v>
      </c>
      <c r="D77" s="3">
        <f t="shared" si="1"/>
        <v>-2198.8094599922001</v>
      </c>
      <c r="F77" s="569">
        <v>30405</v>
      </c>
      <c r="G77" s="296" t="s">
        <v>430</v>
      </c>
      <c r="H77" s="298">
        <v>-21290.393525710999</v>
      </c>
    </row>
    <row r="78" spans="1:8">
      <c r="A78" s="3">
        <v>31102</v>
      </c>
      <c r="B78" s="3" t="s">
        <v>73</v>
      </c>
      <c r="C78" s="503">
        <v>189428.12000000002</v>
      </c>
      <c r="D78" s="3">
        <f t="shared" si="1"/>
        <v>-5373.948837424</v>
      </c>
      <c r="F78" s="569">
        <v>30500</v>
      </c>
      <c r="G78" s="296" t="s">
        <v>431</v>
      </c>
      <c r="H78" s="298">
        <v>-37599.788443947997</v>
      </c>
    </row>
    <row r="79" spans="1:8">
      <c r="A79" s="3">
        <v>31105</v>
      </c>
      <c r="B79" s="3" t="s">
        <v>74</v>
      </c>
      <c r="C79" s="503">
        <v>1843473.2</v>
      </c>
      <c r="D79" s="3">
        <f t="shared" si="1"/>
        <v>-44520.084828147803</v>
      </c>
      <c r="F79" s="569">
        <v>30600</v>
      </c>
      <c r="G79" s="296" t="s">
        <v>432</v>
      </c>
      <c r="H79" s="298">
        <v>-28704.497948993001</v>
      </c>
    </row>
    <row r="80" spans="1:8">
      <c r="A80" s="3">
        <v>31110</v>
      </c>
      <c r="B80" s="3" t="s">
        <v>75</v>
      </c>
      <c r="C80" s="503">
        <v>2563089.7200000002</v>
      </c>
      <c r="D80" s="3">
        <f t="shared" si="1"/>
        <v>-69690.922261175991</v>
      </c>
      <c r="F80" s="569">
        <v>30601</v>
      </c>
      <c r="G80" s="296" t="s">
        <v>433</v>
      </c>
      <c r="H80" s="298">
        <v>0</v>
      </c>
    </row>
    <row r="81" spans="1:8">
      <c r="A81" s="3">
        <v>31200</v>
      </c>
      <c r="B81" s="3" t="s">
        <v>76</v>
      </c>
      <c r="C81" s="503">
        <v>5081160.3100000005</v>
      </c>
      <c r="D81" s="3">
        <f t="shared" si="1"/>
        <v>-131563.60872850122</v>
      </c>
      <c r="F81" s="569">
        <v>30700</v>
      </c>
      <c r="G81" s="296" t="s">
        <v>434</v>
      </c>
      <c r="H81" s="298">
        <v>-76526.855994225989</v>
      </c>
    </row>
    <row r="82" spans="1:8">
      <c r="A82" s="3">
        <v>31205</v>
      </c>
      <c r="B82" s="3" t="s">
        <v>77</v>
      </c>
      <c r="C82" s="503">
        <v>617317.37</v>
      </c>
      <c r="D82" s="3">
        <f t="shared" si="1"/>
        <v>-14226.993244405399</v>
      </c>
      <c r="F82" s="569">
        <v>30705</v>
      </c>
      <c r="G82" s="296" t="s">
        <v>435</v>
      </c>
      <c r="H82" s="298">
        <v>-14962.456048063799</v>
      </c>
    </row>
    <row r="83" spans="1:8">
      <c r="A83" s="3">
        <v>31300</v>
      </c>
      <c r="B83" s="3" t="s">
        <v>78</v>
      </c>
      <c r="C83" s="503">
        <v>14324261.039999999</v>
      </c>
      <c r="D83" s="3">
        <f t="shared" si="1"/>
        <v>-398707.8837473758</v>
      </c>
      <c r="F83" s="569">
        <v>30800</v>
      </c>
      <c r="G83" s="296" t="s">
        <v>436</v>
      </c>
      <c r="H83" s="298">
        <v>-21115.636568656799</v>
      </c>
    </row>
    <row r="84" spans="1:8">
      <c r="A84" s="3">
        <v>31301</v>
      </c>
      <c r="B84" s="3" t="s">
        <v>79</v>
      </c>
      <c r="C84" s="503">
        <v>239447.16</v>
      </c>
      <c r="D84" s="3">
        <f t="shared" si="1"/>
        <v>-5895.0796074172004</v>
      </c>
      <c r="F84" s="569">
        <v>30900</v>
      </c>
      <c r="G84" s="296" t="s">
        <v>437</v>
      </c>
      <c r="H84" s="298">
        <v>-53318.154710308394</v>
      </c>
    </row>
    <row r="85" spans="1:8">
      <c r="A85" s="3">
        <v>31320</v>
      </c>
      <c r="B85" s="3" t="s">
        <v>80</v>
      </c>
      <c r="C85" s="503">
        <v>2405772.3499999996</v>
      </c>
      <c r="D85" s="3">
        <f t="shared" si="1"/>
        <v>-65978.45451273561</v>
      </c>
      <c r="F85" s="569">
        <v>30905</v>
      </c>
      <c r="G85" s="296" t="s">
        <v>438</v>
      </c>
      <c r="H85" s="298">
        <v>-7997.5471228352008</v>
      </c>
    </row>
    <row r="86" spans="1:8">
      <c r="A86" s="3">
        <v>31400</v>
      </c>
      <c r="B86" s="3" t="s">
        <v>81</v>
      </c>
      <c r="C86" s="503">
        <v>4963202.18</v>
      </c>
      <c r="D86" s="3">
        <f t="shared" si="1"/>
        <v>-127720.44695881399</v>
      </c>
      <c r="F86" s="569">
        <v>31000</v>
      </c>
      <c r="G86" s="296" t="s">
        <v>439</v>
      </c>
      <c r="H86" s="298">
        <v>-150226.44471080479</v>
      </c>
    </row>
    <row r="87" spans="1:8">
      <c r="A87" s="3">
        <v>31405</v>
      </c>
      <c r="B87" s="3" t="s">
        <v>82</v>
      </c>
      <c r="C87" s="503">
        <v>1255425.74</v>
      </c>
      <c r="D87" s="3">
        <f t="shared" si="1"/>
        <v>-26971.323134313399</v>
      </c>
      <c r="F87" s="569">
        <v>31005</v>
      </c>
      <c r="G87" s="296" t="s">
        <v>440</v>
      </c>
      <c r="H87" s="298">
        <v>-14068.0243099532</v>
      </c>
    </row>
    <row r="88" spans="1:8">
      <c r="A88" s="3">
        <v>31500</v>
      </c>
      <c r="B88" s="3" t="s">
        <v>83</v>
      </c>
      <c r="C88" s="503">
        <v>985134.28999999992</v>
      </c>
      <c r="D88" s="3">
        <f t="shared" si="1"/>
        <v>-25109.810249431597</v>
      </c>
      <c r="F88" s="569">
        <v>31100</v>
      </c>
      <c r="G88" s="296" t="s">
        <v>441</v>
      </c>
      <c r="H88" s="298">
        <v>-301722.0749059706</v>
      </c>
    </row>
    <row r="89" spans="1:8">
      <c r="A89" s="3">
        <v>31600</v>
      </c>
      <c r="B89" s="3" t="s">
        <v>84</v>
      </c>
      <c r="C89" s="503">
        <v>3923018.3099999996</v>
      </c>
      <c r="D89" s="3">
        <f t="shared" si="1"/>
        <v>-101941.63062880079</v>
      </c>
      <c r="F89" s="569">
        <v>31101</v>
      </c>
      <c r="G89" s="296" t="s">
        <v>442</v>
      </c>
      <c r="H89" s="298">
        <v>-2198.8094599922001</v>
      </c>
    </row>
    <row r="90" spans="1:8">
      <c r="A90" s="3">
        <v>31605</v>
      </c>
      <c r="B90" s="3" t="s">
        <v>85</v>
      </c>
      <c r="C90" s="503">
        <v>671503.07999999984</v>
      </c>
      <c r="D90" s="3">
        <f t="shared" si="1"/>
        <v>-15009.0849751278</v>
      </c>
      <c r="F90" s="569">
        <v>31102</v>
      </c>
      <c r="G90" s="296" t="s">
        <v>443</v>
      </c>
      <c r="H90" s="298">
        <v>-5373.948837424</v>
      </c>
    </row>
    <row r="91" spans="1:8">
      <c r="A91" s="3">
        <v>31700</v>
      </c>
      <c r="B91" s="3" t="s">
        <v>86</v>
      </c>
      <c r="C91" s="503">
        <v>1114820.79</v>
      </c>
      <c r="D91" s="3">
        <f t="shared" si="1"/>
        <v>-26815.389280924599</v>
      </c>
      <c r="F91" s="569">
        <v>31105</v>
      </c>
      <c r="G91" s="296" t="s">
        <v>444</v>
      </c>
      <c r="H91" s="298">
        <v>-44520.084828147803</v>
      </c>
    </row>
    <row r="92" spans="1:8">
      <c r="A92" s="3">
        <v>31800</v>
      </c>
      <c r="B92" s="3" t="s">
        <v>87</v>
      </c>
      <c r="C92" s="503">
        <v>6940183.2300000014</v>
      </c>
      <c r="D92" s="3">
        <f t="shared" si="1"/>
        <v>-182853.83219329</v>
      </c>
      <c r="F92" s="569">
        <v>31110</v>
      </c>
      <c r="G92" s="296" t="s">
        <v>445</v>
      </c>
      <c r="H92" s="298">
        <v>-69690.922261175991</v>
      </c>
    </row>
    <row r="93" spans="1:8">
      <c r="A93" s="3">
        <v>31805</v>
      </c>
      <c r="B93" s="3" t="s">
        <v>88</v>
      </c>
      <c r="C93" s="503">
        <v>1570523.95</v>
      </c>
      <c r="D93" s="3">
        <f t="shared" si="1"/>
        <v>-39393.573862470403</v>
      </c>
      <c r="F93" s="569">
        <v>31200</v>
      </c>
      <c r="G93" s="296" t="s">
        <v>446</v>
      </c>
      <c r="H93" s="298">
        <v>-131563.60872850122</v>
      </c>
    </row>
    <row r="94" spans="1:8">
      <c r="A94" s="3">
        <v>31810</v>
      </c>
      <c r="B94" s="3" t="s">
        <v>89</v>
      </c>
      <c r="C94" s="503">
        <v>1669649.13</v>
      </c>
      <c r="D94" s="3">
        <f t="shared" si="1"/>
        <v>-40892.522334738198</v>
      </c>
      <c r="F94" s="569">
        <v>31205</v>
      </c>
      <c r="G94" s="296" t="s">
        <v>447</v>
      </c>
      <c r="H94" s="298">
        <v>-14226.993244405399</v>
      </c>
    </row>
    <row r="95" spans="1:8">
      <c r="A95" s="3">
        <v>31820</v>
      </c>
      <c r="B95" s="3" t="s">
        <v>90</v>
      </c>
      <c r="C95" s="503">
        <v>1350460.57</v>
      </c>
      <c r="D95" s="3">
        <f t="shared" si="1"/>
        <v>-34932.172731441999</v>
      </c>
      <c r="F95" s="569">
        <v>31300</v>
      </c>
      <c r="G95" s="296" t="s">
        <v>448</v>
      </c>
      <c r="H95" s="298">
        <v>-398707.8837473758</v>
      </c>
    </row>
    <row r="96" spans="1:8">
      <c r="A96" s="3">
        <v>31900</v>
      </c>
      <c r="B96" s="3" t="s">
        <v>91</v>
      </c>
      <c r="C96" s="503">
        <v>4339612.01</v>
      </c>
      <c r="D96" s="3">
        <f t="shared" si="1"/>
        <v>-114278.8080697574</v>
      </c>
      <c r="F96" s="569">
        <v>31301</v>
      </c>
      <c r="G96" s="296" t="s">
        <v>449</v>
      </c>
      <c r="H96" s="298">
        <v>-5895.0796074172004</v>
      </c>
    </row>
    <row r="97" spans="1:8">
      <c r="A97" s="3">
        <v>32000</v>
      </c>
      <c r="B97" s="3" t="s">
        <v>92</v>
      </c>
      <c r="C97" s="503">
        <v>1666125.0799999998</v>
      </c>
      <c r="D97" s="3">
        <f t="shared" si="1"/>
        <v>-42396.599288849</v>
      </c>
      <c r="F97" s="569">
        <v>31320</v>
      </c>
      <c r="G97" s="296" t="s">
        <v>450</v>
      </c>
      <c r="H97" s="298">
        <v>-65978.45451273561</v>
      </c>
    </row>
    <row r="98" spans="1:8">
      <c r="A98" s="3">
        <v>32005</v>
      </c>
      <c r="B98" s="3" t="s">
        <v>93</v>
      </c>
      <c r="C98" s="503">
        <v>417274.37999999995</v>
      </c>
      <c r="D98" s="3">
        <f t="shared" si="1"/>
        <v>-10954.188669063798</v>
      </c>
      <c r="F98" s="569">
        <v>31400</v>
      </c>
      <c r="G98" s="296" t="s">
        <v>451</v>
      </c>
      <c r="H98" s="298">
        <v>-127720.44695881399</v>
      </c>
    </row>
    <row r="99" spans="1:8">
      <c r="A99" s="3">
        <v>32100</v>
      </c>
      <c r="B99" s="3" t="s">
        <v>94</v>
      </c>
      <c r="C99" s="503">
        <v>1000300.5599999999</v>
      </c>
      <c r="D99" s="3">
        <f t="shared" si="1"/>
        <v>-25620.775073164001</v>
      </c>
      <c r="F99" s="569">
        <v>31405</v>
      </c>
      <c r="G99" s="296" t="s">
        <v>452</v>
      </c>
      <c r="H99" s="298">
        <v>-26971.323134313399</v>
      </c>
    </row>
    <row r="100" spans="1:8">
      <c r="A100" s="3">
        <v>32200</v>
      </c>
      <c r="B100" s="3" t="s">
        <v>95</v>
      </c>
      <c r="C100" s="503">
        <v>709208.65999999992</v>
      </c>
      <c r="D100" s="3">
        <f t="shared" si="1"/>
        <v>-18463.402801009601</v>
      </c>
      <c r="F100" s="569">
        <v>31500</v>
      </c>
      <c r="G100" s="296" t="s">
        <v>453</v>
      </c>
      <c r="H100" s="298">
        <v>-25109.810249431597</v>
      </c>
    </row>
    <row r="101" spans="1:8">
      <c r="A101" s="3">
        <v>32300</v>
      </c>
      <c r="B101" s="3" t="s">
        <v>96</v>
      </c>
      <c r="C101" s="503">
        <v>6688038.330000001</v>
      </c>
      <c r="D101" s="3">
        <f t="shared" si="1"/>
        <v>-176020.47845417741</v>
      </c>
      <c r="F101" s="569">
        <v>31600</v>
      </c>
      <c r="G101" s="296" t="s">
        <v>454</v>
      </c>
      <c r="H101" s="298">
        <v>-101941.63062880079</v>
      </c>
    </row>
    <row r="102" spans="1:8">
      <c r="A102" s="3">
        <v>32305</v>
      </c>
      <c r="B102" s="3" t="s">
        <v>334</v>
      </c>
      <c r="C102" s="503">
        <v>834010.6100000001</v>
      </c>
      <c r="D102" s="3">
        <f t="shared" si="1"/>
        <v>-20991.9683925014</v>
      </c>
      <c r="F102" s="569">
        <v>31605</v>
      </c>
      <c r="G102" s="296" t="s">
        <v>455</v>
      </c>
      <c r="H102" s="298">
        <v>-15009.0849751278</v>
      </c>
    </row>
    <row r="103" spans="1:8">
      <c r="A103" s="3">
        <v>32400</v>
      </c>
      <c r="B103" s="3" t="s">
        <v>97</v>
      </c>
      <c r="C103" s="503">
        <v>2506471.39</v>
      </c>
      <c r="D103" s="3">
        <f t="shared" si="1"/>
        <v>-60857.649639484196</v>
      </c>
      <c r="F103" s="569">
        <v>31700</v>
      </c>
      <c r="G103" s="296" t="s">
        <v>456</v>
      </c>
      <c r="H103" s="298">
        <v>-26815.389280924599</v>
      </c>
    </row>
    <row r="104" spans="1:8">
      <c r="A104" s="3">
        <v>32405</v>
      </c>
      <c r="B104" s="3" t="s">
        <v>98</v>
      </c>
      <c r="C104" s="503">
        <v>630988.93000000005</v>
      </c>
      <c r="D104" s="3">
        <f t="shared" si="1"/>
        <v>-14568.805684073799</v>
      </c>
      <c r="F104" s="569">
        <v>31800</v>
      </c>
      <c r="G104" s="296" t="s">
        <v>457</v>
      </c>
      <c r="H104" s="298">
        <v>-182853.83219329</v>
      </c>
    </row>
    <row r="105" spans="1:8">
      <c r="A105" s="3">
        <v>32410</v>
      </c>
      <c r="B105" s="3" t="s">
        <v>99</v>
      </c>
      <c r="C105" s="503">
        <v>1120213.25</v>
      </c>
      <c r="D105" s="3">
        <f t="shared" si="1"/>
        <v>-28389.262597483001</v>
      </c>
      <c r="F105" s="569">
        <v>31805</v>
      </c>
      <c r="G105" s="296" t="s">
        <v>458</v>
      </c>
      <c r="H105" s="298">
        <v>-39393.573862470403</v>
      </c>
    </row>
    <row r="106" spans="1:8">
      <c r="A106" s="3">
        <v>32500</v>
      </c>
      <c r="B106" s="3" t="s">
        <v>335</v>
      </c>
      <c r="C106" s="503">
        <v>5488487.2800000003</v>
      </c>
      <c r="D106" s="3">
        <f t="shared" si="1"/>
        <v>-139238.53758637459</v>
      </c>
      <c r="F106" s="569">
        <v>31810</v>
      </c>
      <c r="G106" s="296" t="s">
        <v>459</v>
      </c>
      <c r="H106" s="298">
        <v>-40892.522334738198</v>
      </c>
    </row>
    <row r="107" spans="1:8">
      <c r="A107" s="3">
        <v>32505</v>
      </c>
      <c r="B107" s="3" t="s">
        <v>100</v>
      </c>
      <c r="C107" s="503">
        <v>938565.08</v>
      </c>
      <c r="D107" s="3">
        <f t="shared" si="1"/>
        <v>-22641.491192081801</v>
      </c>
      <c r="F107" s="569">
        <v>31820</v>
      </c>
      <c r="G107" s="296" t="s">
        <v>460</v>
      </c>
      <c r="H107" s="298">
        <v>-34932.172731441999</v>
      </c>
    </row>
    <row r="108" spans="1:8">
      <c r="A108" s="3">
        <v>32600</v>
      </c>
      <c r="B108" s="3" t="s">
        <v>101</v>
      </c>
      <c r="C108" s="503">
        <v>20255110.699999999</v>
      </c>
      <c r="D108" s="3">
        <f t="shared" si="1"/>
        <v>-518751.04939794203</v>
      </c>
      <c r="F108" s="569">
        <v>31900</v>
      </c>
      <c r="G108" s="296" t="s">
        <v>461</v>
      </c>
      <c r="H108" s="298">
        <v>-114278.8080697574</v>
      </c>
    </row>
    <row r="109" spans="1:8">
      <c r="A109" s="3">
        <v>32605</v>
      </c>
      <c r="B109" s="3" t="s">
        <v>102</v>
      </c>
      <c r="C109" s="503">
        <v>3686273.0999999996</v>
      </c>
      <c r="D109" s="3">
        <f t="shared" si="1"/>
        <v>-90363.9515930958</v>
      </c>
      <c r="F109" s="569">
        <v>32000</v>
      </c>
      <c r="G109" s="296" t="s">
        <v>462</v>
      </c>
      <c r="H109" s="298">
        <v>-42396.599288849</v>
      </c>
    </row>
    <row r="110" spans="1:8">
      <c r="A110" s="3">
        <v>32700</v>
      </c>
      <c r="B110" s="3" t="s">
        <v>103</v>
      </c>
      <c r="C110" s="503">
        <v>2087854.8199999998</v>
      </c>
      <c r="D110" s="3">
        <f t="shared" si="1"/>
        <v>-49152.441188393197</v>
      </c>
      <c r="F110" s="569">
        <v>32005</v>
      </c>
      <c r="G110" s="296" t="s">
        <v>463</v>
      </c>
      <c r="H110" s="298">
        <v>-10954.188669063798</v>
      </c>
    </row>
    <row r="111" spans="1:8">
      <c r="A111" s="3">
        <v>32800</v>
      </c>
      <c r="B111" s="3" t="s">
        <v>104</v>
      </c>
      <c r="C111" s="503">
        <v>2738791.25</v>
      </c>
      <c r="D111" s="3">
        <f t="shared" si="1"/>
        <v>-67847.721382110394</v>
      </c>
      <c r="F111" s="569">
        <v>32100</v>
      </c>
      <c r="G111" s="296" t="s">
        <v>464</v>
      </c>
      <c r="H111" s="298">
        <v>-25620.775073164001</v>
      </c>
    </row>
    <row r="112" spans="1:8">
      <c r="A112" s="3">
        <v>32900</v>
      </c>
      <c r="B112" s="3" t="s">
        <v>105</v>
      </c>
      <c r="C112" s="503">
        <v>7206624.3200000003</v>
      </c>
      <c r="D112" s="3">
        <f t="shared" si="1"/>
        <v>-189389.67797478539</v>
      </c>
      <c r="F112" s="569">
        <v>32200</v>
      </c>
      <c r="G112" s="296" t="s">
        <v>465</v>
      </c>
      <c r="H112" s="298">
        <v>-18463.402801009601</v>
      </c>
    </row>
    <row r="113" spans="1:8">
      <c r="A113" s="3">
        <v>32901</v>
      </c>
      <c r="B113" s="3" t="s">
        <v>336</v>
      </c>
      <c r="C113" s="503">
        <v>109037.58000000002</v>
      </c>
      <c r="D113" s="3">
        <f t="shared" si="1"/>
        <v>-3006.7501394714</v>
      </c>
      <c r="F113" s="569">
        <v>32300</v>
      </c>
      <c r="G113" s="296" t="s">
        <v>466</v>
      </c>
      <c r="H113" s="298">
        <v>-176020.47845417741</v>
      </c>
    </row>
    <row r="114" spans="1:8">
      <c r="A114" s="3">
        <v>32904</v>
      </c>
      <c r="B114" s="3" t="s">
        <v>779</v>
      </c>
      <c r="C114" s="503">
        <v>102168.2</v>
      </c>
      <c r="D114" s="3">
        <f t="shared" si="1"/>
        <v>-2883.5650558036</v>
      </c>
      <c r="F114" s="569">
        <v>32305</v>
      </c>
      <c r="G114" s="296" t="s">
        <v>467</v>
      </c>
      <c r="H114" s="298">
        <v>-20991.9683925014</v>
      </c>
    </row>
    <row r="115" spans="1:8">
      <c r="A115" s="3">
        <v>32905</v>
      </c>
      <c r="B115" s="3" t="s">
        <v>965</v>
      </c>
      <c r="C115" s="503">
        <v>1068341.57</v>
      </c>
      <c r="D115" s="3">
        <f t="shared" si="1"/>
        <v>-27154.957790994798</v>
      </c>
      <c r="F115" s="569">
        <v>32400</v>
      </c>
      <c r="G115" s="296" t="s">
        <v>468</v>
      </c>
      <c r="H115" s="298">
        <v>-60857.649639484196</v>
      </c>
    </row>
    <row r="116" spans="1:8">
      <c r="A116" s="3">
        <v>32910</v>
      </c>
      <c r="B116" s="3" t="s">
        <v>107</v>
      </c>
      <c r="C116" s="503">
        <v>1372248.07</v>
      </c>
      <c r="D116" s="3">
        <f t="shared" si="1"/>
        <v>-33995.848473047998</v>
      </c>
      <c r="F116" s="569">
        <v>32405</v>
      </c>
      <c r="G116" s="296" t="s">
        <v>469</v>
      </c>
      <c r="H116" s="298">
        <v>-14568.805684073799</v>
      </c>
    </row>
    <row r="117" spans="1:8">
      <c r="A117" s="3">
        <v>32915</v>
      </c>
      <c r="B117" s="3" t="s">
        <v>966</v>
      </c>
      <c r="C117" s="503">
        <v>142422.98000000001</v>
      </c>
      <c r="D117" s="3">
        <f t="shared" si="1"/>
        <v>-4066.7285713399997</v>
      </c>
      <c r="F117" s="569">
        <v>32410</v>
      </c>
      <c r="G117" s="296" t="s">
        <v>470</v>
      </c>
      <c r="H117" s="298">
        <v>-28389.262597483001</v>
      </c>
    </row>
    <row r="118" spans="1:8">
      <c r="A118" s="3">
        <v>32920</v>
      </c>
      <c r="B118" s="3" t="s">
        <v>108</v>
      </c>
      <c r="C118" s="503">
        <v>1085919.78</v>
      </c>
      <c r="D118" s="3">
        <f t="shared" si="1"/>
        <v>-27977.293226336398</v>
      </c>
      <c r="F118" s="569">
        <v>32500</v>
      </c>
      <c r="G118" s="296" t="s">
        <v>471</v>
      </c>
      <c r="H118" s="298">
        <v>-139238.53758637459</v>
      </c>
    </row>
    <row r="119" spans="1:8">
      <c r="A119" s="3">
        <v>33000</v>
      </c>
      <c r="B119" s="3" t="s">
        <v>109</v>
      </c>
      <c r="C119" s="503">
        <v>2747604.4499999997</v>
      </c>
      <c r="D119" s="3">
        <f t="shared" si="1"/>
        <v>-74794.745383287198</v>
      </c>
      <c r="F119" s="569">
        <v>32505</v>
      </c>
      <c r="G119" s="296" t="s">
        <v>472</v>
      </c>
      <c r="H119" s="298">
        <v>-22641.491192081801</v>
      </c>
    </row>
    <row r="120" spans="1:8">
      <c r="A120" s="3">
        <v>33001</v>
      </c>
      <c r="B120" s="3" t="s">
        <v>110</v>
      </c>
      <c r="C120" s="503">
        <v>48443.649999999994</v>
      </c>
      <c r="D120" s="3">
        <f t="shared" si="1"/>
        <v>-1325.3852437518001</v>
      </c>
      <c r="F120" s="569">
        <v>32600</v>
      </c>
      <c r="G120" s="296" t="s">
        <v>473</v>
      </c>
      <c r="H120" s="298">
        <v>-518751.04939794203</v>
      </c>
    </row>
    <row r="121" spans="1:8">
      <c r="A121" s="3">
        <v>33027</v>
      </c>
      <c r="B121" s="3" t="s">
        <v>111</v>
      </c>
      <c r="C121" s="503">
        <v>415195.83999999997</v>
      </c>
      <c r="D121" s="3">
        <f t="shared" si="1"/>
        <v>-12890.202817142001</v>
      </c>
      <c r="F121" s="569">
        <v>32605</v>
      </c>
      <c r="G121" s="296" t="s">
        <v>474</v>
      </c>
      <c r="H121" s="298">
        <v>-90363.9515930958</v>
      </c>
    </row>
    <row r="122" spans="1:8">
      <c r="A122" s="3">
        <v>33100</v>
      </c>
      <c r="B122" s="3" t="s">
        <v>112</v>
      </c>
      <c r="C122" s="503">
        <v>4049258.21</v>
      </c>
      <c r="D122" s="3">
        <f t="shared" si="1"/>
        <v>-100884.34071164581</v>
      </c>
      <c r="F122" s="569">
        <v>32700</v>
      </c>
      <c r="G122" s="296" t="s">
        <v>475</v>
      </c>
      <c r="H122" s="298">
        <v>-49152.441188393197</v>
      </c>
    </row>
    <row r="123" spans="1:8">
      <c r="A123" s="3">
        <v>33105</v>
      </c>
      <c r="B123" s="3" t="s">
        <v>113</v>
      </c>
      <c r="C123" s="503">
        <v>518969.55</v>
      </c>
      <c r="D123" s="3">
        <f t="shared" si="1"/>
        <v>-12988.2670914546</v>
      </c>
      <c r="F123" s="569">
        <v>32800</v>
      </c>
      <c r="G123" s="296" t="s">
        <v>476</v>
      </c>
      <c r="H123" s="298">
        <v>-67847.721382110394</v>
      </c>
    </row>
    <row r="124" spans="1:8">
      <c r="A124" s="3">
        <v>33200</v>
      </c>
      <c r="B124" s="3" t="s">
        <v>114</v>
      </c>
      <c r="C124" s="503">
        <v>18260374.48</v>
      </c>
      <c r="D124" s="3">
        <f t="shared" si="1"/>
        <v>-465619.11984026298</v>
      </c>
      <c r="F124" s="569">
        <v>32900</v>
      </c>
      <c r="G124" s="296" t="s">
        <v>477</v>
      </c>
      <c r="H124" s="298">
        <v>-189389.67797478539</v>
      </c>
    </row>
    <row r="125" spans="1:8">
      <c r="A125" s="3">
        <v>33202</v>
      </c>
      <c r="B125" s="3" t="s">
        <v>115</v>
      </c>
      <c r="C125" s="503">
        <v>272924.53999999998</v>
      </c>
      <c r="D125" s="3">
        <f t="shared" si="1"/>
        <v>-9234.6314614621988</v>
      </c>
      <c r="F125" s="569">
        <v>32901</v>
      </c>
      <c r="G125" s="296" t="s">
        <v>478</v>
      </c>
      <c r="H125" s="298">
        <v>-3006.7501394714</v>
      </c>
    </row>
    <row r="126" spans="1:8">
      <c r="A126" s="3">
        <v>33203</v>
      </c>
      <c r="B126" s="3" t="s">
        <v>116</v>
      </c>
      <c r="C126" s="503">
        <v>269283.91000000003</v>
      </c>
      <c r="D126" s="3">
        <f t="shared" si="1"/>
        <v>-6135.134565712</v>
      </c>
      <c r="F126" s="569">
        <v>32904</v>
      </c>
      <c r="G126" s="296" t="s">
        <v>829</v>
      </c>
      <c r="H126" s="298">
        <v>-2883.5650558036</v>
      </c>
    </row>
    <row r="127" spans="1:8">
      <c r="A127" s="3">
        <v>33204</v>
      </c>
      <c r="B127" s="3" t="s">
        <v>117</v>
      </c>
      <c r="C127" s="503">
        <v>524393.56000000006</v>
      </c>
      <c r="D127" s="3">
        <f t="shared" si="1"/>
        <v>-15576.298567633799</v>
      </c>
      <c r="F127" s="569">
        <v>32905</v>
      </c>
      <c r="G127" s="296" t="s">
        <v>479</v>
      </c>
      <c r="H127" s="298">
        <v>-27154.957790994798</v>
      </c>
    </row>
    <row r="128" spans="1:8">
      <c r="A128" s="3">
        <v>33205</v>
      </c>
      <c r="B128" s="3" t="s">
        <v>118</v>
      </c>
      <c r="C128" s="503">
        <v>1634033.8800000006</v>
      </c>
      <c r="D128" s="3">
        <f t="shared" si="1"/>
        <v>-40385.096688578</v>
      </c>
      <c r="F128" s="569">
        <v>32910</v>
      </c>
      <c r="G128" s="296" t="s">
        <v>480</v>
      </c>
      <c r="H128" s="298">
        <v>-33995.848473047998</v>
      </c>
    </row>
    <row r="129" spans="1:8">
      <c r="A129" s="3">
        <v>33206</v>
      </c>
      <c r="B129" s="3" t="s">
        <v>119</v>
      </c>
      <c r="C129" s="503">
        <v>157393.94999999998</v>
      </c>
      <c r="D129" s="3">
        <f t="shared" si="1"/>
        <v>-4181.0219526997998</v>
      </c>
      <c r="F129" s="569">
        <v>32915</v>
      </c>
      <c r="G129" s="296" t="s">
        <v>832</v>
      </c>
      <c r="H129" s="298">
        <v>-4066.7285713399997</v>
      </c>
    </row>
    <row r="130" spans="1:8">
      <c r="A130" s="3">
        <v>33207</v>
      </c>
      <c r="B130" s="3" t="s">
        <v>315</v>
      </c>
      <c r="C130" s="503">
        <v>497085.82000000007</v>
      </c>
      <c r="D130" s="3">
        <f t="shared" si="1"/>
        <v>-17647.764147760601</v>
      </c>
      <c r="F130" s="569">
        <v>32920</v>
      </c>
      <c r="G130" s="296" t="s">
        <v>481</v>
      </c>
      <c r="H130" s="298">
        <v>-27977.293226336398</v>
      </c>
    </row>
    <row r="131" spans="1:8">
      <c r="A131" s="3">
        <v>33300</v>
      </c>
      <c r="B131" s="3" t="s">
        <v>120</v>
      </c>
      <c r="C131" s="503">
        <v>2581066.6</v>
      </c>
      <c r="D131" s="3">
        <f t="shared" si="1"/>
        <v>-64589.350070003406</v>
      </c>
      <c r="F131" s="569">
        <v>33000</v>
      </c>
      <c r="G131" s="296" t="s">
        <v>482</v>
      </c>
      <c r="H131" s="298">
        <v>-74794.745383287198</v>
      </c>
    </row>
    <row r="132" spans="1:8">
      <c r="A132" s="3">
        <v>33305</v>
      </c>
      <c r="B132" s="3" t="s">
        <v>121</v>
      </c>
      <c r="C132" s="503">
        <v>585102.93000000005</v>
      </c>
      <c r="D132" s="3">
        <f t="shared" si="1"/>
        <v>-13347.1698030394</v>
      </c>
      <c r="F132" s="569">
        <v>33001</v>
      </c>
      <c r="G132" s="296" t="s">
        <v>483</v>
      </c>
      <c r="H132" s="298">
        <v>-1325.3852437518001</v>
      </c>
    </row>
    <row r="133" spans="1:8">
      <c r="A133" s="3">
        <v>33400</v>
      </c>
      <c r="B133" s="3" t="s">
        <v>122</v>
      </c>
      <c r="C133" s="503">
        <v>24919566.129999999</v>
      </c>
      <c r="D133" s="3">
        <f t="shared" ref="D133:D196" si="2">VLOOKUP($A133,$F:$H,3,FALSE)</f>
        <v>-658427.55233236845</v>
      </c>
      <c r="F133" s="569">
        <v>33027</v>
      </c>
      <c r="G133" s="296" t="s">
        <v>484</v>
      </c>
      <c r="H133" s="298">
        <v>-12890.202817142001</v>
      </c>
    </row>
    <row r="134" spans="1:8">
      <c r="A134" s="3">
        <v>33402</v>
      </c>
      <c r="B134" s="3" t="s">
        <v>123</v>
      </c>
      <c r="C134" s="503">
        <v>207560.76</v>
      </c>
      <c r="D134" s="3">
        <f t="shared" si="2"/>
        <v>-6384.0252155916005</v>
      </c>
      <c r="F134" s="569">
        <v>33100</v>
      </c>
      <c r="G134" s="296" t="s">
        <v>485</v>
      </c>
      <c r="H134" s="298">
        <v>-100884.34071164581</v>
      </c>
    </row>
    <row r="135" spans="1:8">
      <c r="A135" s="3">
        <v>33405</v>
      </c>
      <c r="B135" s="3" t="s">
        <v>967</v>
      </c>
      <c r="C135" s="503">
        <v>2321730.4699999997</v>
      </c>
      <c r="D135" s="3">
        <f t="shared" si="2"/>
        <v>-58868.754367364803</v>
      </c>
      <c r="F135" s="569">
        <v>33105</v>
      </c>
      <c r="G135" s="296" t="s">
        <v>486</v>
      </c>
      <c r="H135" s="298">
        <v>-12988.2670914546</v>
      </c>
    </row>
    <row r="136" spans="1:8">
      <c r="A136" s="3">
        <v>33500</v>
      </c>
      <c r="B136" s="3" t="s">
        <v>125</v>
      </c>
      <c r="C136" s="503">
        <v>3632293.88</v>
      </c>
      <c r="D136" s="3">
        <f t="shared" si="2"/>
        <v>-94399.660725793598</v>
      </c>
      <c r="F136" s="569">
        <v>33200</v>
      </c>
      <c r="G136" s="296" t="s">
        <v>487</v>
      </c>
      <c r="H136" s="298">
        <v>-465619.11984026298</v>
      </c>
    </row>
    <row r="137" spans="1:8">
      <c r="A137" s="3">
        <v>33501</v>
      </c>
      <c r="B137" s="3" t="s">
        <v>126</v>
      </c>
      <c r="C137" s="503">
        <v>157214.47999999998</v>
      </c>
      <c r="D137" s="3">
        <f t="shared" si="2"/>
        <v>-3021.8625327248001</v>
      </c>
      <c r="F137" s="569">
        <v>33202</v>
      </c>
      <c r="G137" s="296" t="s">
        <v>488</v>
      </c>
      <c r="H137" s="298">
        <v>-9234.6314614621988</v>
      </c>
    </row>
    <row r="138" spans="1:8">
      <c r="A138" s="3">
        <v>33600</v>
      </c>
      <c r="B138" s="3" t="s">
        <v>127</v>
      </c>
      <c r="C138" s="503">
        <v>12398207.139999999</v>
      </c>
      <c r="D138" s="3">
        <f t="shared" si="2"/>
        <v>-321928.99350143061</v>
      </c>
      <c r="F138" s="569">
        <v>33203</v>
      </c>
      <c r="G138" s="296" t="s">
        <v>489</v>
      </c>
      <c r="H138" s="298">
        <v>-6135.134565712</v>
      </c>
    </row>
    <row r="139" spans="1:8">
      <c r="A139" s="3">
        <v>33605</v>
      </c>
      <c r="B139" s="3" t="s">
        <v>128</v>
      </c>
      <c r="C139" s="503">
        <v>1788154.0999999996</v>
      </c>
      <c r="D139" s="3">
        <f t="shared" si="2"/>
        <v>-37868.352860351595</v>
      </c>
      <c r="F139" s="569">
        <v>33204</v>
      </c>
      <c r="G139" s="296" t="s">
        <v>490</v>
      </c>
      <c r="H139" s="298">
        <v>-15576.298567633799</v>
      </c>
    </row>
    <row r="140" spans="1:8">
      <c r="A140" s="3">
        <v>33700</v>
      </c>
      <c r="B140" s="3" t="s">
        <v>129</v>
      </c>
      <c r="C140" s="503">
        <v>886126.53999999992</v>
      </c>
      <c r="D140" s="3">
        <f t="shared" si="2"/>
        <v>-24457.820926692199</v>
      </c>
      <c r="F140" s="569">
        <v>33205</v>
      </c>
      <c r="G140" s="296" t="s">
        <v>491</v>
      </c>
      <c r="H140" s="298">
        <v>-40385.096688578</v>
      </c>
    </row>
    <row r="141" spans="1:8">
      <c r="A141" s="3">
        <v>33800</v>
      </c>
      <c r="B141" s="3" t="s">
        <v>130</v>
      </c>
      <c r="C141" s="503">
        <v>714990.64999999991</v>
      </c>
      <c r="D141" s="3">
        <f t="shared" si="2"/>
        <v>-18411.984957111999</v>
      </c>
      <c r="F141" s="569">
        <v>33206</v>
      </c>
      <c r="G141" s="296" t="s">
        <v>492</v>
      </c>
      <c r="H141" s="298">
        <v>-4181.0219526997998</v>
      </c>
    </row>
    <row r="142" spans="1:8">
      <c r="A142" s="3">
        <v>33900</v>
      </c>
      <c r="B142" s="3" t="s">
        <v>968</v>
      </c>
      <c r="C142" s="503">
        <v>2955409.83</v>
      </c>
      <c r="D142" s="3">
        <f t="shared" si="2"/>
        <v>-69076.565143086598</v>
      </c>
      <c r="F142" s="569">
        <v>33207</v>
      </c>
      <c r="G142" s="296" t="s">
        <v>493</v>
      </c>
      <c r="H142" s="298">
        <v>-17647.764147760601</v>
      </c>
    </row>
    <row r="143" spans="1:8">
      <c r="A143" s="3">
        <v>34000</v>
      </c>
      <c r="B143" s="3" t="s">
        <v>132</v>
      </c>
      <c r="C143" s="503">
        <v>1560327.3699999999</v>
      </c>
      <c r="D143" s="3">
        <f t="shared" si="2"/>
        <v>-41147.952236551399</v>
      </c>
      <c r="F143" s="569">
        <v>33208</v>
      </c>
      <c r="G143" s="296" t="s">
        <v>494</v>
      </c>
      <c r="H143" s="298">
        <v>0</v>
      </c>
    </row>
    <row r="144" spans="1:8">
      <c r="A144" s="3">
        <v>34100</v>
      </c>
      <c r="B144" s="3" t="s">
        <v>133</v>
      </c>
      <c r="C144" s="503">
        <v>32107351.369999997</v>
      </c>
      <c r="D144" s="3">
        <f t="shared" si="2"/>
        <v>-853027.25676179258</v>
      </c>
      <c r="F144" s="569">
        <v>33209</v>
      </c>
      <c r="G144" s="296" t="s">
        <v>495</v>
      </c>
      <c r="H144" s="298">
        <v>0</v>
      </c>
    </row>
    <row r="145" spans="1:8">
      <c r="A145" s="3">
        <v>34105</v>
      </c>
      <c r="B145" s="3" t="s">
        <v>134</v>
      </c>
      <c r="C145" s="503">
        <v>2908477.11</v>
      </c>
      <c r="D145" s="3">
        <f t="shared" si="2"/>
        <v>-63167.1642938812</v>
      </c>
      <c r="F145" s="569">
        <v>33300</v>
      </c>
      <c r="G145" s="296" t="s">
        <v>496</v>
      </c>
      <c r="H145" s="298">
        <v>-64589.350070003406</v>
      </c>
    </row>
    <row r="146" spans="1:8">
      <c r="A146" s="3">
        <v>34200</v>
      </c>
      <c r="B146" s="3" t="s">
        <v>135</v>
      </c>
      <c r="C146" s="503">
        <v>1051605.5899999999</v>
      </c>
      <c r="D146" s="3">
        <f t="shared" si="2"/>
        <v>-25840.025548460198</v>
      </c>
      <c r="F146" s="569">
        <v>33305</v>
      </c>
      <c r="G146" s="296" t="s">
        <v>497</v>
      </c>
      <c r="H146" s="298">
        <v>-13347.1698030394</v>
      </c>
    </row>
    <row r="147" spans="1:8">
      <c r="A147" s="3">
        <v>34205</v>
      </c>
      <c r="B147" s="3" t="s">
        <v>136</v>
      </c>
      <c r="C147" s="503">
        <v>454722.68</v>
      </c>
      <c r="D147" s="3">
        <f t="shared" si="2"/>
        <v>-11392.066500360601</v>
      </c>
      <c r="F147" s="569">
        <v>33400</v>
      </c>
      <c r="G147" s="296" t="s">
        <v>498</v>
      </c>
      <c r="H147" s="298">
        <v>-658427.55233236845</v>
      </c>
    </row>
    <row r="148" spans="1:8">
      <c r="A148" s="3">
        <v>34220</v>
      </c>
      <c r="B148" s="3" t="s">
        <v>137</v>
      </c>
      <c r="C148" s="503">
        <v>1249567.9700000002</v>
      </c>
      <c r="D148" s="3">
        <f t="shared" si="2"/>
        <v>-32578.626647269401</v>
      </c>
      <c r="F148" s="569">
        <v>33402</v>
      </c>
      <c r="G148" s="296" t="s">
        <v>499</v>
      </c>
      <c r="H148" s="298">
        <v>-6384.0252155916005</v>
      </c>
    </row>
    <row r="149" spans="1:8">
      <c r="A149" s="3">
        <v>34230</v>
      </c>
      <c r="B149" s="3" t="s">
        <v>138</v>
      </c>
      <c r="C149" s="503">
        <v>501723.28000000009</v>
      </c>
      <c r="D149" s="3">
        <f t="shared" si="2"/>
        <v>-11219.921043275599</v>
      </c>
      <c r="F149" s="569">
        <v>33405</v>
      </c>
      <c r="G149" s="296" t="s">
        <v>500</v>
      </c>
      <c r="H149" s="298">
        <v>-58868.754367364803</v>
      </c>
    </row>
    <row r="150" spans="1:8">
      <c r="A150" s="3">
        <v>34300</v>
      </c>
      <c r="B150" s="3" t="s">
        <v>139</v>
      </c>
      <c r="C150" s="503">
        <v>7625380.0800000001</v>
      </c>
      <c r="D150" s="3">
        <f t="shared" si="2"/>
        <v>-189847.64615235999</v>
      </c>
      <c r="F150" s="569">
        <v>33500</v>
      </c>
      <c r="G150" s="296" t="s">
        <v>501</v>
      </c>
      <c r="H150" s="298">
        <v>-94399.660725793598</v>
      </c>
    </row>
    <row r="151" spans="1:8">
      <c r="A151" s="3">
        <v>34400</v>
      </c>
      <c r="B151" s="3" t="s">
        <v>140</v>
      </c>
      <c r="C151" s="503">
        <v>3190692.3299999996</v>
      </c>
      <c r="D151" s="3">
        <f t="shared" si="2"/>
        <v>-85283.943530355187</v>
      </c>
      <c r="F151" s="569">
        <v>33501</v>
      </c>
      <c r="G151" s="296" t="s">
        <v>502</v>
      </c>
      <c r="H151" s="298">
        <v>-3021.8625327248001</v>
      </c>
    </row>
    <row r="152" spans="1:8">
      <c r="A152" s="3">
        <v>34405</v>
      </c>
      <c r="B152" s="3" t="s">
        <v>141</v>
      </c>
      <c r="C152" s="503">
        <v>568059.87</v>
      </c>
      <c r="D152" s="3">
        <f t="shared" si="2"/>
        <v>-15306.4739099582</v>
      </c>
      <c r="F152" s="569">
        <v>33600</v>
      </c>
      <c r="G152" s="296" t="s">
        <v>503</v>
      </c>
      <c r="H152" s="298">
        <v>-321928.99350143061</v>
      </c>
    </row>
    <row r="153" spans="1:8">
      <c r="A153" s="3">
        <v>34500</v>
      </c>
      <c r="B153" s="3" t="s">
        <v>142</v>
      </c>
      <c r="C153" s="503">
        <v>5888252.5199999986</v>
      </c>
      <c r="D153" s="3">
        <f t="shared" si="2"/>
        <v>-165825.2105797822</v>
      </c>
      <c r="F153" s="569">
        <v>33605</v>
      </c>
      <c r="G153" s="296" t="s">
        <v>504</v>
      </c>
      <c r="H153" s="298">
        <v>-37868.352860351595</v>
      </c>
    </row>
    <row r="154" spans="1:8">
      <c r="A154" s="3">
        <v>34501</v>
      </c>
      <c r="B154" s="3" t="s">
        <v>143</v>
      </c>
      <c r="C154" s="503">
        <v>76496.23000000001</v>
      </c>
      <c r="D154" s="3">
        <f t="shared" si="2"/>
        <v>-2398.3266573710002</v>
      </c>
      <c r="F154" s="569">
        <v>33700</v>
      </c>
      <c r="G154" s="296" t="s">
        <v>505</v>
      </c>
      <c r="H154" s="298">
        <v>-24457.820926692199</v>
      </c>
    </row>
    <row r="155" spans="1:8">
      <c r="A155" s="3">
        <v>34505</v>
      </c>
      <c r="B155" s="3" t="s">
        <v>144</v>
      </c>
      <c r="C155" s="503">
        <v>898644.2100000002</v>
      </c>
      <c r="D155" s="3">
        <f t="shared" si="2"/>
        <v>-20647.306407290202</v>
      </c>
      <c r="F155" s="569">
        <v>33800</v>
      </c>
      <c r="G155" s="296" t="s">
        <v>506</v>
      </c>
      <c r="H155" s="298">
        <v>-18411.984957111999</v>
      </c>
    </row>
    <row r="156" spans="1:8">
      <c r="A156" s="3">
        <v>34600</v>
      </c>
      <c r="B156" s="3" t="s">
        <v>145</v>
      </c>
      <c r="C156" s="503">
        <v>1317393.23</v>
      </c>
      <c r="D156" s="3">
        <f t="shared" si="2"/>
        <v>-30313.3954709024</v>
      </c>
      <c r="F156" s="569">
        <v>33900</v>
      </c>
      <c r="G156" s="296" t="s">
        <v>507</v>
      </c>
      <c r="H156" s="298">
        <v>-69076.565143086598</v>
      </c>
    </row>
    <row r="157" spans="1:8">
      <c r="A157" s="3">
        <v>34605</v>
      </c>
      <c r="B157" s="3" t="s">
        <v>146</v>
      </c>
      <c r="C157" s="503">
        <v>243011.69000000003</v>
      </c>
      <c r="D157" s="3">
        <f t="shared" si="2"/>
        <v>-5289.0015743508002</v>
      </c>
      <c r="F157" s="569">
        <v>34000</v>
      </c>
      <c r="G157" s="296" t="s">
        <v>508</v>
      </c>
      <c r="H157" s="298">
        <v>-41147.952236551399</v>
      </c>
    </row>
    <row r="158" spans="1:8">
      <c r="A158" s="3">
        <v>34700</v>
      </c>
      <c r="B158" s="3" t="s">
        <v>147</v>
      </c>
      <c r="C158" s="503">
        <v>3582135.45</v>
      </c>
      <c r="D158" s="3">
        <f t="shared" si="2"/>
        <v>-102136.07185438961</v>
      </c>
      <c r="F158" s="569">
        <v>34100</v>
      </c>
      <c r="G158" s="296" t="s">
        <v>509</v>
      </c>
      <c r="H158" s="298">
        <v>-853027.25676179258</v>
      </c>
    </row>
    <row r="159" spans="1:8">
      <c r="A159" s="3">
        <v>34800</v>
      </c>
      <c r="B159" s="3" t="s">
        <v>148</v>
      </c>
      <c r="C159" s="503">
        <v>452668.77</v>
      </c>
      <c r="D159" s="3">
        <f t="shared" si="2"/>
        <v>-10640.892688844599</v>
      </c>
      <c r="F159" s="569">
        <v>34105</v>
      </c>
      <c r="G159" s="296" t="s">
        <v>510</v>
      </c>
      <c r="H159" s="298">
        <v>-63167.1642938812</v>
      </c>
    </row>
    <row r="160" spans="1:8">
      <c r="A160" s="3">
        <v>34900</v>
      </c>
      <c r="B160" s="3" t="s">
        <v>337</v>
      </c>
      <c r="C160" s="503">
        <v>8691139.9699999988</v>
      </c>
      <c r="D160" s="3">
        <f t="shared" si="2"/>
        <v>-221060.39880434438</v>
      </c>
      <c r="F160" s="569">
        <v>34200</v>
      </c>
      <c r="G160" s="296" t="s">
        <v>511</v>
      </c>
      <c r="H160" s="298">
        <v>-25840.025548460198</v>
      </c>
    </row>
    <row r="161" spans="1:8">
      <c r="A161" s="3">
        <v>34901</v>
      </c>
      <c r="B161" s="3" t="s">
        <v>338</v>
      </c>
      <c r="C161" s="503">
        <v>233795.11</v>
      </c>
      <c r="D161" s="3">
        <f t="shared" si="2"/>
        <v>-6255.1375401679998</v>
      </c>
      <c r="F161" s="569">
        <v>34205</v>
      </c>
      <c r="G161" s="296" t="s">
        <v>512</v>
      </c>
      <c r="H161" s="298">
        <v>-11392.066500360601</v>
      </c>
    </row>
    <row r="162" spans="1:8">
      <c r="A162" s="3">
        <v>34903</v>
      </c>
      <c r="B162" s="3" t="s">
        <v>149</v>
      </c>
      <c r="C162" s="503">
        <v>36276.019999999997</v>
      </c>
      <c r="D162" s="3">
        <f t="shared" si="2"/>
        <v>-707.48544742000001</v>
      </c>
      <c r="F162" s="569">
        <v>34220</v>
      </c>
      <c r="G162" s="296" t="s">
        <v>513</v>
      </c>
      <c r="H162" s="298">
        <v>-32578.626647269401</v>
      </c>
    </row>
    <row r="163" spans="1:8">
      <c r="A163" s="3">
        <v>34905</v>
      </c>
      <c r="B163" s="3" t="s">
        <v>150</v>
      </c>
      <c r="C163" s="503">
        <v>807826.32</v>
      </c>
      <c r="D163" s="3">
        <f t="shared" si="2"/>
        <v>-20780.972497536801</v>
      </c>
      <c r="F163" s="569">
        <v>34230</v>
      </c>
      <c r="G163" s="296" t="s">
        <v>514</v>
      </c>
      <c r="H163" s="298">
        <v>-11219.921043275599</v>
      </c>
    </row>
    <row r="164" spans="1:8">
      <c r="A164" s="3">
        <v>34910</v>
      </c>
      <c r="B164" s="3" t="s">
        <v>151</v>
      </c>
      <c r="C164" s="503">
        <v>2563105.3499999996</v>
      </c>
      <c r="D164" s="3">
        <f t="shared" si="2"/>
        <v>-68907.878348159196</v>
      </c>
      <c r="F164" s="569">
        <v>34300</v>
      </c>
      <c r="G164" s="296" t="s">
        <v>515</v>
      </c>
      <c r="H164" s="298">
        <v>-189847.64615235999</v>
      </c>
    </row>
    <row r="165" spans="1:8">
      <c r="A165" s="3">
        <v>35000</v>
      </c>
      <c r="B165" s="3" t="s">
        <v>152</v>
      </c>
      <c r="C165" s="503">
        <v>1731083.8</v>
      </c>
      <c r="D165" s="3">
        <f t="shared" si="2"/>
        <v>-50153.209284499004</v>
      </c>
      <c r="F165" s="569">
        <v>34400</v>
      </c>
      <c r="G165" s="296" t="s">
        <v>516</v>
      </c>
      <c r="H165" s="298">
        <v>-85283.943530355187</v>
      </c>
    </row>
    <row r="166" spans="1:8">
      <c r="A166" s="3">
        <v>35005</v>
      </c>
      <c r="B166" s="3" t="s">
        <v>153</v>
      </c>
      <c r="C166" s="503">
        <v>757679.27</v>
      </c>
      <c r="D166" s="3">
        <f t="shared" si="2"/>
        <v>-17772.972618803997</v>
      </c>
      <c r="F166" s="569">
        <v>34405</v>
      </c>
      <c r="G166" s="296" t="s">
        <v>517</v>
      </c>
      <c r="H166" s="298">
        <v>-15306.4739099582</v>
      </c>
    </row>
    <row r="167" spans="1:8">
      <c r="A167" s="3">
        <v>35100</v>
      </c>
      <c r="B167" s="3" t="s">
        <v>154</v>
      </c>
      <c r="C167" s="503">
        <v>14913813.830000002</v>
      </c>
      <c r="D167" s="3">
        <f t="shared" si="2"/>
        <v>-418023.69274074503</v>
      </c>
      <c r="F167" s="569">
        <v>34500</v>
      </c>
      <c r="G167" s="296" t="s">
        <v>518</v>
      </c>
      <c r="H167" s="298">
        <v>-165825.2105797822</v>
      </c>
    </row>
    <row r="168" spans="1:8">
      <c r="A168" s="3">
        <v>35105</v>
      </c>
      <c r="B168" s="3" t="s">
        <v>155</v>
      </c>
      <c r="C168" s="503">
        <v>1319392.0799999998</v>
      </c>
      <c r="D168" s="3">
        <f t="shared" si="2"/>
        <v>-33636.732220581005</v>
      </c>
      <c r="F168" s="569">
        <v>34501</v>
      </c>
      <c r="G168" s="296" t="s">
        <v>519</v>
      </c>
      <c r="H168" s="298">
        <v>-2398.3266573710002</v>
      </c>
    </row>
    <row r="169" spans="1:8">
      <c r="A169" s="3">
        <v>35106</v>
      </c>
      <c r="B169" s="3" t="s">
        <v>156</v>
      </c>
      <c r="C169" s="503">
        <v>255868.16999999998</v>
      </c>
      <c r="D169" s="3">
        <f t="shared" si="2"/>
        <v>-7562.9599215263997</v>
      </c>
      <c r="F169" s="569">
        <v>34505</v>
      </c>
      <c r="G169" s="296" t="s">
        <v>520</v>
      </c>
      <c r="H169" s="298">
        <v>-20647.306407290202</v>
      </c>
    </row>
    <row r="170" spans="1:8">
      <c r="A170" s="3">
        <v>35200</v>
      </c>
      <c r="B170" s="3" t="s">
        <v>157</v>
      </c>
      <c r="C170" s="503">
        <v>671436.92</v>
      </c>
      <c r="D170" s="3">
        <f t="shared" si="2"/>
        <v>-16002.613685259999</v>
      </c>
      <c r="F170" s="569">
        <v>34600</v>
      </c>
      <c r="G170" s="296" t="s">
        <v>521</v>
      </c>
      <c r="H170" s="298">
        <v>-30313.3954709024</v>
      </c>
    </row>
    <row r="171" spans="1:8">
      <c r="A171" s="3">
        <v>35300</v>
      </c>
      <c r="B171" s="3" t="s">
        <v>969</v>
      </c>
      <c r="C171" s="503">
        <v>4446186.3999999994</v>
      </c>
      <c r="D171" s="3">
        <f t="shared" si="2"/>
        <v>-116142.07128973921</v>
      </c>
      <c r="F171" s="569">
        <v>34605</v>
      </c>
      <c r="G171" s="296" t="s">
        <v>522</v>
      </c>
      <c r="H171" s="298">
        <v>-5289.0015743508002</v>
      </c>
    </row>
    <row r="172" spans="1:8">
      <c r="A172" s="3">
        <v>35305</v>
      </c>
      <c r="B172" s="3" t="s">
        <v>159</v>
      </c>
      <c r="C172" s="503">
        <v>1746860.73</v>
      </c>
      <c r="D172" s="3">
        <f t="shared" si="2"/>
        <v>-48473.822267442396</v>
      </c>
      <c r="F172" s="569">
        <v>34700</v>
      </c>
      <c r="G172" s="296" t="s">
        <v>523</v>
      </c>
      <c r="H172" s="298">
        <v>-102136.07185438961</v>
      </c>
    </row>
    <row r="173" spans="1:8">
      <c r="A173" s="3">
        <v>35400</v>
      </c>
      <c r="B173" s="3" t="s">
        <v>160</v>
      </c>
      <c r="C173" s="503">
        <v>3768335.51</v>
      </c>
      <c r="D173" s="3">
        <f t="shared" si="2"/>
        <v>-103190.4352112574</v>
      </c>
      <c r="F173" s="569">
        <v>34800</v>
      </c>
      <c r="G173" s="296" t="s">
        <v>524</v>
      </c>
      <c r="H173" s="298">
        <v>-10640.892688844599</v>
      </c>
    </row>
    <row r="174" spans="1:8">
      <c r="A174" s="3">
        <v>35401</v>
      </c>
      <c r="B174" s="3" t="s">
        <v>161</v>
      </c>
      <c r="C174" s="503">
        <v>37758.54</v>
      </c>
      <c r="D174" s="3">
        <f t="shared" si="2"/>
        <v>-1251.5491078933999</v>
      </c>
      <c r="F174" s="569">
        <v>34900</v>
      </c>
      <c r="G174" s="296" t="s">
        <v>525</v>
      </c>
      <c r="H174" s="298">
        <v>-221060.39880434438</v>
      </c>
    </row>
    <row r="175" spans="1:8">
      <c r="A175" s="3">
        <v>35405</v>
      </c>
      <c r="B175" s="3" t="s">
        <v>162</v>
      </c>
      <c r="C175" s="503">
        <v>983584.86999999988</v>
      </c>
      <c r="D175" s="3">
        <f t="shared" si="2"/>
        <v>-25447.747447188602</v>
      </c>
      <c r="F175" s="569">
        <v>34901</v>
      </c>
      <c r="G175" s="296" t="s">
        <v>526</v>
      </c>
      <c r="H175" s="298">
        <v>-6255.1375401679998</v>
      </c>
    </row>
    <row r="176" spans="1:8">
      <c r="A176" s="3">
        <v>35500</v>
      </c>
      <c r="B176" s="3" t="s">
        <v>163</v>
      </c>
      <c r="C176" s="503">
        <v>4796374.1000000006</v>
      </c>
      <c r="D176" s="3">
        <f t="shared" si="2"/>
        <v>-129568.8498337968</v>
      </c>
      <c r="F176" s="569">
        <v>34903</v>
      </c>
      <c r="G176" s="296" t="s">
        <v>527</v>
      </c>
      <c r="H176" s="298">
        <v>-707.48544742000001</v>
      </c>
    </row>
    <row r="177" spans="1:8">
      <c r="A177" s="3">
        <v>35600</v>
      </c>
      <c r="B177" s="3" t="s">
        <v>164</v>
      </c>
      <c r="C177" s="503">
        <v>2174894.4</v>
      </c>
      <c r="D177" s="3">
        <f t="shared" si="2"/>
        <v>-54995.826398967001</v>
      </c>
      <c r="F177" s="569">
        <v>34905</v>
      </c>
      <c r="G177" s="296" t="s">
        <v>528</v>
      </c>
      <c r="H177" s="298">
        <v>-20780.972497536801</v>
      </c>
    </row>
    <row r="178" spans="1:8">
      <c r="A178" s="3">
        <v>35700</v>
      </c>
      <c r="B178" s="3" t="s">
        <v>165</v>
      </c>
      <c r="C178" s="503">
        <v>1233848.8400000003</v>
      </c>
      <c r="D178" s="3">
        <f t="shared" si="2"/>
        <v>-30082.7503141052</v>
      </c>
      <c r="F178" s="569">
        <v>34910</v>
      </c>
      <c r="G178" s="296" t="s">
        <v>529</v>
      </c>
      <c r="H178" s="298">
        <v>-68907.878348159196</v>
      </c>
    </row>
    <row r="179" spans="1:8">
      <c r="A179" s="3">
        <v>35800</v>
      </c>
      <c r="B179" s="3" t="s">
        <v>166</v>
      </c>
      <c r="C179" s="503">
        <v>1409394.4100000001</v>
      </c>
      <c r="D179" s="3">
        <f t="shared" si="2"/>
        <v>-35090.784597533806</v>
      </c>
      <c r="F179" s="569">
        <v>35000</v>
      </c>
      <c r="G179" s="296" t="s">
        <v>530</v>
      </c>
      <c r="H179" s="298">
        <v>-50153.209284499004</v>
      </c>
    </row>
    <row r="180" spans="1:8">
      <c r="A180" s="3">
        <v>35805</v>
      </c>
      <c r="B180" s="3" t="s">
        <v>167</v>
      </c>
      <c r="C180" s="503">
        <v>330621.99</v>
      </c>
      <c r="D180" s="3">
        <f t="shared" si="2"/>
        <v>-6882.0865689667999</v>
      </c>
      <c r="F180" s="569">
        <v>35005</v>
      </c>
      <c r="G180" s="296" t="s">
        <v>531</v>
      </c>
      <c r="H180" s="298">
        <v>-17772.972618803997</v>
      </c>
    </row>
    <row r="181" spans="1:8">
      <c r="A181" s="3">
        <v>35900</v>
      </c>
      <c r="B181" s="3" t="s">
        <v>168</v>
      </c>
      <c r="C181" s="503">
        <v>2769807.7600000002</v>
      </c>
      <c r="D181" s="3">
        <f t="shared" si="2"/>
        <v>-69580.9031981304</v>
      </c>
      <c r="F181" s="569">
        <v>35100</v>
      </c>
      <c r="G181" s="296" t="s">
        <v>532</v>
      </c>
      <c r="H181" s="298">
        <v>-418023.69274074503</v>
      </c>
    </row>
    <row r="182" spans="1:8">
      <c r="A182" s="3">
        <v>35905</v>
      </c>
      <c r="B182" s="3" t="s">
        <v>169</v>
      </c>
      <c r="C182" s="503">
        <v>463576.72000000003</v>
      </c>
      <c r="D182" s="3">
        <f t="shared" si="2"/>
        <v>-10722.6718453868</v>
      </c>
      <c r="F182" s="569">
        <v>35105</v>
      </c>
      <c r="G182" s="296" t="s">
        <v>533</v>
      </c>
      <c r="H182" s="298">
        <v>-33636.732220581005</v>
      </c>
    </row>
    <row r="183" spans="1:8">
      <c r="A183" s="3">
        <v>36000</v>
      </c>
      <c r="B183" s="3" t="s">
        <v>170</v>
      </c>
      <c r="C183" s="503">
        <v>65658951.609999992</v>
      </c>
      <c r="D183" s="3">
        <f t="shared" si="2"/>
        <v>-1786838.7095815411</v>
      </c>
      <c r="F183" s="569">
        <v>35106</v>
      </c>
      <c r="G183" s="296" t="s">
        <v>534</v>
      </c>
      <c r="H183" s="298">
        <v>-7562.9599215263997</v>
      </c>
    </row>
    <row r="184" spans="1:8">
      <c r="A184" s="3">
        <v>36003</v>
      </c>
      <c r="B184" s="3" t="s">
        <v>172</v>
      </c>
      <c r="C184" s="503">
        <v>572796.68000000005</v>
      </c>
      <c r="D184" s="3">
        <f t="shared" si="2"/>
        <v>-13530.0798209894</v>
      </c>
      <c r="F184" s="569">
        <v>35200</v>
      </c>
      <c r="G184" s="296" t="s">
        <v>535</v>
      </c>
      <c r="H184" s="298">
        <v>-16002.613685259999</v>
      </c>
    </row>
    <row r="185" spans="1:8">
      <c r="A185" s="3">
        <v>36004</v>
      </c>
      <c r="B185" s="3" t="s">
        <v>339</v>
      </c>
      <c r="C185" s="503">
        <v>402575.89</v>
      </c>
      <c r="D185" s="3">
        <f t="shared" si="2"/>
        <v>-10051.1697869526</v>
      </c>
      <c r="F185" s="569">
        <v>35300</v>
      </c>
      <c r="G185" s="296" t="s">
        <v>536</v>
      </c>
      <c r="H185" s="298">
        <v>-116142.07128973921</v>
      </c>
    </row>
    <row r="186" spans="1:8">
      <c r="A186" s="3">
        <v>36005</v>
      </c>
      <c r="B186" s="3" t="s">
        <v>173</v>
      </c>
      <c r="C186" s="503">
        <v>4927701.8199999994</v>
      </c>
      <c r="D186" s="3">
        <f t="shared" si="2"/>
        <v>-128420.6090041756</v>
      </c>
      <c r="F186" s="569">
        <v>35305</v>
      </c>
      <c r="G186" s="296" t="s">
        <v>537</v>
      </c>
      <c r="H186" s="298">
        <v>-48473.822267442396</v>
      </c>
    </row>
    <row r="187" spans="1:8">
      <c r="A187" s="3">
        <v>36006</v>
      </c>
      <c r="B187" s="3" t="s">
        <v>174</v>
      </c>
      <c r="C187" s="503">
        <v>746499.50999999989</v>
      </c>
      <c r="D187" s="3">
        <f t="shared" si="2"/>
        <v>-24010.393267089799</v>
      </c>
      <c r="F187" s="569">
        <v>35400</v>
      </c>
      <c r="G187" s="296" t="s">
        <v>538</v>
      </c>
      <c r="H187" s="298">
        <v>-103190.4352112574</v>
      </c>
    </row>
    <row r="188" spans="1:8">
      <c r="A188" s="3">
        <v>36007</v>
      </c>
      <c r="B188" s="3" t="s">
        <v>175</v>
      </c>
      <c r="C188" s="503">
        <v>297491.20000000001</v>
      </c>
      <c r="D188" s="3">
        <f t="shared" si="2"/>
        <v>-7970.5604562633998</v>
      </c>
      <c r="F188" s="569">
        <v>35401</v>
      </c>
      <c r="G188" s="296" t="s">
        <v>539</v>
      </c>
      <c r="H188" s="298">
        <v>-1251.5491078933999</v>
      </c>
    </row>
    <row r="189" spans="1:8">
      <c r="A189" s="3">
        <v>36008</v>
      </c>
      <c r="B189" s="3" t="s">
        <v>176</v>
      </c>
      <c r="C189" s="503">
        <v>653781.46999999974</v>
      </c>
      <c r="D189" s="3">
        <f t="shared" si="2"/>
        <v>-20378.552954695802</v>
      </c>
      <c r="F189" s="569">
        <v>35405</v>
      </c>
      <c r="G189" s="296" t="s">
        <v>540</v>
      </c>
      <c r="H189" s="298">
        <v>-25447.747447188602</v>
      </c>
    </row>
    <row r="190" spans="1:8">
      <c r="A190" s="3">
        <v>36009</v>
      </c>
      <c r="B190" s="3" t="s">
        <v>177</v>
      </c>
      <c r="C190" s="503">
        <v>74292.199999999983</v>
      </c>
      <c r="D190" s="3">
        <f t="shared" si="2"/>
        <v>-2374.5150986705999</v>
      </c>
      <c r="F190" s="569">
        <v>35500</v>
      </c>
      <c r="G190" s="296" t="s">
        <v>541</v>
      </c>
      <c r="H190" s="298">
        <v>-129568.8498337968</v>
      </c>
    </row>
    <row r="191" spans="1:8">
      <c r="A191" s="3">
        <v>36100</v>
      </c>
      <c r="B191" s="3" t="s">
        <v>178</v>
      </c>
      <c r="C191" s="503">
        <v>875815.07</v>
      </c>
      <c r="D191" s="3">
        <f t="shared" si="2"/>
        <v>-22782.011594580003</v>
      </c>
      <c r="F191" s="569">
        <v>35600</v>
      </c>
      <c r="G191" s="296" t="s">
        <v>542</v>
      </c>
      <c r="H191" s="298">
        <v>-54995.826398967001</v>
      </c>
    </row>
    <row r="192" spans="1:8">
      <c r="A192" s="3">
        <v>36105</v>
      </c>
      <c r="B192" s="3" t="s">
        <v>180</v>
      </c>
      <c r="C192" s="503">
        <v>425272.4200000001</v>
      </c>
      <c r="D192" s="3">
        <f t="shared" si="2"/>
        <v>-10084.6221913838</v>
      </c>
      <c r="F192" s="569">
        <v>35700</v>
      </c>
      <c r="G192" s="296" t="s">
        <v>543</v>
      </c>
      <c r="H192" s="298">
        <v>-30082.7503141052</v>
      </c>
    </row>
    <row r="193" spans="1:8">
      <c r="A193" s="3">
        <v>36200</v>
      </c>
      <c r="B193" s="3" t="s">
        <v>181</v>
      </c>
      <c r="C193" s="503">
        <v>1663519.2700000003</v>
      </c>
      <c r="D193" s="3">
        <f t="shared" si="2"/>
        <v>-39898.240980512994</v>
      </c>
      <c r="F193" s="569">
        <v>35800</v>
      </c>
      <c r="G193" s="296" t="s">
        <v>544</v>
      </c>
      <c r="H193" s="298">
        <v>-35090.784597533806</v>
      </c>
    </row>
    <row r="194" spans="1:8">
      <c r="A194" s="3">
        <v>36205</v>
      </c>
      <c r="B194" s="3" t="s">
        <v>182</v>
      </c>
      <c r="C194" s="503">
        <v>334717.15000000002</v>
      </c>
      <c r="D194" s="3">
        <f t="shared" si="2"/>
        <v>-8429.0992430806</v>
      </c>
      <c r="F194" s="569">
        <v>35805</v>
      </c>
      <c r="G194" s="296" t="s">
        <v>545</v>
      </c>
      <c r="H194" s="298">
        <v>-6882.0865689667999</v>
      </c>
    </row>
    <row r="195" spans="1:8">
      <c r="A195" s="3">
        <v>36300</v>
      </c>
      <c r="B195" s="3" t="s">
        <v>183</v>
      </c>
      <c r="C195" s="503">
        <v>5799404.5399999991</v>
      </c>
      <c r="D195" s="3">
        <f t="shared" si="2"/>
        <v>-147711.7032659328</v>
      </c>
      <c r="F195" s="569">
        <v>35900</v>
      </c>
      <c r="G195" s="296" t="s">
        <v>546</v>
      </c>
      <c r="H195" s="298">
        <v>-69580.9031981304</v>
      </c>
    </row>
    <row r="196" spans="1:8">
      <c r="A196" s="3">
        <v>36301</v>
      </c>
      <c r="B196" s="3" t="s">
        <v>184</v>
      </c>
      <c r="C196" s="503">
        <v>142339.77000000002</v>
      </c>
      <c r="D196" s="3">
        <f t="shared" si="2"/>
        <v>-3956.1634037432</v>
      </c>
      <c r="F196" s="569">
        <v>35905</v>
      </c>
      <c r="G196" s="296" t="s">
        <v>547</v>
      </c>
      <c r="H196" s="298">
        <v>-10722.6718453868</v>
      </c>
    </row>
    <row r="197" spans="1:8">
      <c r="A197" s="3">
        <v>36302</v>
      </c>
      <c r="B197" s="3" t="s">
        <v>185</v>
      </c>
      <c r="C197" s="503">
        <v>216418.41000000003</v>
      </c>
      <c r="D197" s="3">
        <f t="shared" ref="D197:D260" si="3">VLOOKUP($A197,$F:$H,3,FALSE)</f>
        <v>-7088.7346315429995</v>
      </c>
      <c r="F197" s="569">
        <v>36000</v>
      </c>
      <c r="G197" s="296" t="s">
        <v>548</v>
      </c>
      <c r="H197" s="298">
        <v>-1786838.7095815411</v>
      </c>
    </row>
    <row r="198" spans="1:8">
      <c r="A198" s="3">
        <v>36303</v>
      </c>
      <c r="B198" s="3" t="s">
        <v>340</v>
      </c>
      <c r="C198" s="503">
        <v>256782.35</v>
      </c>
      <c r="D198" s="3">
        <f t="shared" si="3"/>
        <v>-9004.9244842785993</v>
      </c>
      <c r="F198" s="569">
        <v>36001</v>
      </c>
      <c r="G198" s="296" t="s">
        <v>549</v>
      </c>
      <c r="H198" s="298">
        <v>0</v>
      </c>
    </row>
    <row r="199" spans="1:8">
      <c r="A199" s="3">
        <v>36305</v>
      </c>
      <c r="B199" s="3" t="s">
        <v>186</v>
      </c>
      <c r="C199" s="503">
        <v>1283703.8900000001</v>
      </c>
      <c r="D199" s="3">
        <f t="shared" si="3"/>
        <v>-30237.4379289028</v>
      </c>
      <c r="F199" s="569">
        <v>36002</v>
      </c>
      <c r="G199" s="296" t="s">
        <v>550</v>
      </c>
      <c r="H199" s="298">
        <v>0</v>
      </c>
    </row>
    <row r="200" spans="1:8">
      <c r="A200" s="3">
        <v>36400</v>
      </c>
      <c r="B200" s="3" t="s">
        <v>970</v>
      </c>
      <c r="C200" s="503">
        <v>6089471.7899999991</v>
      </c>
      <c r="D200" s="3">
        <f t="shared" si="3"/>
        <v>-154563.35150751058</v>
      </c>
      <c r="F200" s="569">
        <v>36003</v>
      </c>
      <c r="G200" s="296" t="s">
        <v>551</v>
      </c>
      <c r="H200" s="298">
        <v>-13530.0798209894</v>
      </c>
    </row>
    <row r="201" spans="1:8">
      <c r="A201" s="3">
        <v>36405</v>
      </c>
      <c r="B201" s="3" t="s">
        <v>341</v>
      </c>
      <c r="C201" s="503">
        <v>884370.8</v>
      </c>
      <c r="D201" s="3">
        <f t="shared" si="3"/>
        <v>-22439.264475968201</v>
      </c>
      <c r="F201" s="569">
        <v>36004</v>
      </c>
      <c r="G201" s="296" t="s">
        <v>552</v>
      </c>
      <c r="H201" s="298">
        <v>-10051.1697869526</v>
      </c>
    </row>
    <row r="202" spans="1:8">
      <c r="A202" s="3">
        <v>36500</v>
      </c>
      <c r="B202" s="3" t="s">
        <v>188</v>
      </c>
      <c r="C202" s="503">
        <v>13206266.08</v>
      </c>
      <c r="D202" s="3">
        <f t="shared" si="3"/>
        <v>-353685.99184873875</v>
      </c>
      <c r="F202" s="569">
        <v>36005</v>
      </c>
      <c r="G202" s="296" t="s">
        <v>553</v>
      </c>
      <c r="H202" s="298">
        <v>-128420.6090041756</v>
      </c>
    </row>
    <row r="203" spans="1:8">
      <c r="A203" s="3">
        <v>36501</v>
      </c>
      <c r="B203" s="3" t="s">
        <v>189</v>
      </c>
      <c r="C203" s="503">
        <v>154215.87</v>
      </c>
      <c r="D203" s="3">
        <f t="shared" si="3"/>
        <v>-4219.9213999621998</v>
      </c>
      <c r="F203" s="569">
        <v>36006</v>
      </c>
      <c r="G203" s="296" t="s">
        <v>554</v>
      </c>
      <c r="H203" s="298">
        <v>-24010.393267089799</v>
      </c>
    </row>
    <row r="204" spans="1:8">
      <c r="A204" s="3">
        <v>36502</v>
      </c>
      <c r="B204" s="3" t="s">
        <v>190</v>
      </c>
      <c r="C204" s="503">
        <v>28203.539999999994</v>
      </c>
      <c r="D204" s="3">
        <f t="shared" si="3"/>
        <v>-870.60967739960006</v>
      </c>
      <c r="F204" s="569">
        <v>36007</v>
      </c>
      <c r="G204" s="296" t="s">
        <v>555</v>
      </c>
      <c r="H204" s="298">
        <v>-7970.5604562633998</v>
      </c>
    </row>
    <row r="205" spans="1:8">
      <c r="A205" s="3">
        <v>36505</v>
      </c>
      <c r="B205" s="3" t="s">
        <v>191</v>
      </c>
      <c r="C205" s="503">
        <v>2647328.7399999998</v>
      </c>
      <c r="D205" s="3">
        <f t="shared" si="3"/>
        <v>-63844.719011091205</v>
      </c>
      <c r="F205" s="569">
        <v>36008</v>
      </c>
      <c r="G205" s="296" t="s">
        <v>556</v>
      </c>
      <c r="H205" s="298">
        <v>-20378.552954695802</v>
      </c>
    </row>
    <row r="206" spans="1:8">
      <c r="A206" s="3">
        <v>36600</v>
      </c>
      <c r="B206" s="3" t="s">
        <v>192</v>
      </c>
      <c r="C206" s="503">
        <v>682932.2100000002</v>
      </c>
      <c r="D206" s="3">
        <f t="shared" si="3"/>
        <v>-16311.456812984799</v>
      </c>
      <c r="F206" s="569">
        <v>36009</v>
      </c>
      <c r="G206" s="296" t="s">
        <v>557</v>
      </c>
      <c r="H206" s="298">
        <v>-2374.5150986705999</v>
      </c>
    </row>
    <row r="207" spans="1:8">
      <c r="A207" s="3">
        <v>36700</v>
      </c>
      <c r="B207" s="3" t="s">
        <v>194</v>
      </c>
      <c r="C207" s="503">
        <v>11238792.09</v>
      </c>
      <c r="D207" s="3">
        <f t="shared" si="3"/>
        <v>-269555.19708762522</v>
      </c>
      <c r="F207" s="569">
        <v>36100</v>
      </c>
      <c r="G207" s="296" t="s">
        <v>558</v>
      </c>
      <c r="H207" s="298">
        <v>-22782.011594580003</v>
      </c>
    </row>
    <row r="208" spans="1:8">
      <c r="A208" s="3">
        <v>36701</v>
      </c>
      <c r="B208" s="3" t="s">
        <v>195</v>
      </c>
      <c r="C208" s="503">
        <v>29113.32</v>
      </c>
      <c r="D208" s="3">
        <f t="shared" si="3"/>
        <v>-652.97301106559996</v>
      </c>
      <c r="F208" s="569">
        <v>36102</v>
      </c>
      <c r="G208" s="296" t="s">
        <v>559</v>
      </c>
      <c r="H208" s="298">
        <v>0</v>
      </c>
    </row>
    <row r="209" spans="1:8">
      <c r="A209" s="3">
        <v>36705</v>
      </c>
      <c r="B209" s="3" t="s">
        <v>196</v>
      </c>
      <c r="C209" s="503">
        <v>1129162.5299999998</v>
      </c>
      <c r="D209" s="3">
        <f t="shared" si="3"/>
        <v>-27516.0519221248</v>
      </c>
      <c r="F209" s="569">
        <v>36105</v>
      </c>
      <c r="G209" s="296" t="s">
        <v>560</v>
      </c>
      <c r="H209" s="298">
        <v>-10084.6221913838</v>
      </c>
    </row>
    <row r="210" spans="1:8">
      <c r="A210" s="3">
        <v>36800</v>
      </c>
      <c r="B210" s="3" t="s">
        <v>197</v>
      </c>
      <c r="C210" s="503">
        <v>4021096.64</v>
      </c>
      <c r="D210" s="3">
        <f t="shared" si="3"/>
        <v>-104910.06593293321</v>
      </c>
      <c r="F210" s="569">
        <v>36200</v>
      </c>
      <c r="G210" s="296" t="s">
        <v>561</v>
      </c>
      <c r="H210" s="298">
        <v>-39898.240980512994</v>
      </c>
    </row>
    <row r="211" spans="1:8">
      <c r="A211" s="3">
        <v>36802</v>
      </c>
      <c r="B211" s="3" t="s">
        <v>198</v>
      </c>
      <c r="C211" s="503">
        <v>279609.11000000004</v>
      </c>
      <c r="D211" s="3">
        <f t="shared" si="3"/>
        <v>-8894.8354078289995</v>
      </c>
      <c r="F211" s="569">
        <v>36205</v>
      </c>
      <c r="G211" s="296" t="s">
        <v>562</v>
      </c>
      <c r="H211" s="298">
        <v>-8429.0992430806</v>
      </c>
    </row>
    <row r="212" spans="1:8">
      <c r="A212" s="3">
        <v>36810</v>
      </c>
      <c r="B212" s="3" t="s">
        <v>342</v>
      </c>
      <c r="C212" s="503">
        <v>7684399.169999999</v>
      </c>
      <c r="D212" s="3">
        <f t="shared" si="3"/>
        <v>-210340.53799712818</v>
      </c>
      <c r="F212" s="569">
        <v>36300</v>
      </c>
      <c r="G212" s="296" t="s">
        <v>563</v>
      </c>
      <c r="H212" s="298">
        <v>-147711.7032659328</v>
      </c>
    </row>
    <row r="213" spans="1:8">
      <c r="A213" s="3">
        <v>36900</v>
      </c>
      <c r="B213" s="3" t="s">
        <v>199</v>
      </c>
      <c r="C213" s="503">
        <v>843074.1399999999</v>
      </c>
      <c r="D213" s="3">
        <f t="shared" si="3"/>
        <v>-22752.963033260399</v>
      </c>
      <c r="F213" s="569">
        <v>36301</v>
      </c>
      <c r="G213" s="296" t="s">
        <v>564</v>
      </c>
      <c r="H213" s="298">
        <v>-3956.1634037432</v>
      </c>
    </row>
    <row r="214" spans="1:8">
      <c r="A214" s="3">
        <v>36901</v>
      </c>
      <c r="B214" s="3" t="s">
        <v>200</v>
      </c>
      <c r="C214" s="503">
        <v>311972.98</v>
      </c>
      <c r="D214" s="3">
        <f t="shared" si="3"/>
        <v>-7018.0350961838003</v>
      </c>
      <c r="F214" s="569">
        <v>36302</v>
      </c>
      <c r="G214" s="296" t="s">
        <v>565</v>
      </c>
      <c r="H214" s="298">
        <v>-7088.7346315429995</v>
      </c>
    </row>
    <row r="215" spans="1:8">
      <c r="A215" s="3">
        <v>36905</v>
      </c>
      <c r="B215" s="3" t="s">
        <v>201</v>
      </c>
      <c r="C215" s="503">
        <v>263528.04000000004</v>
      </c>
      <c r="D215" s="3">
        <f t="shared" si="3"/>
        <v>-6419.9805992157999</v>
      </c>
      <c r="F215" s="569">
        <v>36303</v>
      </c>
      <c r="G215" s="296" t="s">
        <v>712</v>
      </c>
      <c r="H215" s="298">
        <v>-9004.9244842785993</v>
      </c>
    </row>
    <row r="216" spans="1:8">
      <c r="A216" s="3">
        <v>37000</v>
      </c>
      <c r="B216" s="3" t="s">
        <v>202</v>
      </c>
      <c r="C216" s="503">
        <v>2224041.9500000002</v>
      </c>
      <c r="D216" s="3">
        <f t="shared" si="3"/>
        <v>-54487.963169031798</v>
      </c>
      <c r="F216" s="569">
        <v>36305</v>
      </c>
      <c r="G216" s="296" t="s">
        <v>566</v>
      </c>
      <c r="H216" s="298">
        <v>-30237.4379289028</v>
      </c>
    </row>
    <row r="217" spans="1:8">
      <c r="A217" s="3">
        <v>37001</v>
      </c>
      <c r="B217" s="3" t="s">
        <v>324</v>
      </c>
      <c r="C217" s="503">
        <v>255797.77999999994</v>
      </c>
      <c r="D217" s="3">
        <f t="shared" si="3"/>
        <v>-6876.4539906150003</v>
      </c>
      <c r="F217" s="569">
        <v>36310</v>
      </c>
      <c r="G217" s="296" t="s">
        <v>567</v>
      </c>
      <c r="H217" s="298">
        <v>0</v>
      </c>
    </row>
    <row r="218" spans="1:8">
      <c r="A218" s="3">
        <v>37005</v>
      </c>
      <c r="B218" s="3" t="s">
        <v>203</v>
      </c>
      <c r="C218" s="503">
        <v>752842.00999999989</v>
      </c>
      <c r="D218" s="3">
        <f t="shared" si="3"/>
        <v>-17364.451407804401</v>
      </c>
      <c r="F218" s="569">
        <v>36400</v>
      </c>
      <c r="G218" s="296" t="s">
        <v>568</v>
      </c>
      <c r="H218" s="298">
        <v>-154563.35150751058</v>
      </c>
    </row>
    <row r="219" spans="1:8">
      <c r="A219" s="3">
        <v>37100</v>
      </c>
      <c r="B219" s="3" t="s">
        <v>204</v>
      </c>
      <c r="C219" s="503">
        <v>4367361.9999999991</v>
      </c>
      <c r="D219" s="3">
        <f t="shared" si="3"/>
        <v>-112466.36757973921</v>
      </c>
      <c r="F219" s="569">
        <v>36405</v>
      </c>
      <c r="G219" s="296" t="s">
        <v>569</v>
      </c>
      <c r="H219" s="298">
        <v>-22439.264475968201</v>
      </c>
    </row>
    <row r="220" spans="1:8">
      <c r="A220" s="3">
        <v>37200</v>
      </c>
      <c r="B220" s="3" t="s">
        <v>205</v>
      </c>
      <c r="C220" s="503">
        <v>874215.66</v>
      </c>
      <c r="D220" s="3">
        <f t="shared" si="3"/>
        <v>-23152.315989006202</v>
      </c>
      <c r="F220" s="569">
        <v>36500</v>
      </c>
      <c r="G220" s="296" t="s">
        <v>570</v>
      </c>
      <c r="H220" s="298">
        <v>-353685.99184873875</v>
      </c>
    </row>
    <row r="221" spans="1:8">
      <c r="A221" s="3">
        <v>37300</v>
      </c>
      <c r="B221" s="3" t="s">
        <v>206</v>
      </c>
      <c r="C221" s="503">
        <v>2133967.16</v>
      </c>
      <c r="D221" s="3">
        <f t="shared" si="3"/>
        <v>-55463.463427634</v>
      </c>
      <c r="F221" s="569">
        <v>36501</v>
      </c>
      <c r="G221" s="296" t="s">
        <v>571</v>
      </c>
      <c r="H221" s="298">
        <v>-4219.9213999621998</v>
      </c>
    </row>
    <row r="222" spans="1:8">
      <c r="A222" s="3">
        <v>37301</v>
      </c>
      <c r="B222" s="3" t="s">
        <v>207</v>
      </c>
      <c r="C222" s="503">
        <v>225574.14000000004</v>
      </c>
      <c r="D222" s="3">
        <f t="shared" si="3"/>
        <v>-5679.8373994999993</v>
      </c>
      <c r="F222" s="569">
        <v>36502</v>
      </c>
      <c r="G222" s="296" t="s">
        <v>572</v>
      </c>
      <c r="H222" s="298">
        <v>-870.60967739960006</v>
      </c>
    </row>
    <row r="223" spans="1:8">
      <c r="A223" s="3">
        <v>37305</v>
      </c>
      <c r="B223" s="3" t="s">
        <v>208</v>
      </c>
      <c r="C223" s="503">
        <v>577012.5</v>
      </c>
      <c r="D223" s="3">
        <f t="shared" si="3"/>
        <v>-13058.024946529998</v>
      </c>
      <c r="F223" s="569">
        <v>36505</v>
      </c>
      <c r="G223" s="296" t="s">
        <v>573</v>
      </c>
      <c r="H223" s="298">
        <v>-63844.719011091205</v>
      </c>
    </row>
    <row r="224" spans="1:8">
      <c r="A224" s="3">
        <v>37400</v>
      </c>
      <c r="B224" s="3" t="s">
        <v>209</v>
      </c>
      <c r="C224" s="503">
        <v>10400582.670000002</v>
      </c>
      <c r="D224" s="3">
        <f t="shared" si="3"/>
        <v>-285083.58548290178</v>
      </c>
      <c r="F224" s="569">
        <v>36600</v>
      </c>
      <c r="G224" s="296" t="s">
        <v>574</v>
      </c>
      <c r="H224" s="298">
        <v>-16311.456812984799</v>
      </c>
    </row>
    <row r="225" spans="1:8">
      <c r="A225" s="3">
        <v>37405</v>
      </c>
      <c r="B225" s="3" t="s">
        <v>210</v>
      </c>
      <c r="C225" s="503">
        <v>2191931.89</v>
      </c>
      <c r="D225" s="3">
        <f t="shared" si="3"/>
        <v>-55518.6549940072</v>
      </c>
      <c r="F225" s="569">
        <v>36601</v>
      </c>
      <c r="G225" s="296" t="s">
        <v>575</v>
      </c>
      <c r="H225" s="298">
        <v>0</v>
      </c>
    </row>
    <row r="226" spans="1:8">
      <c r="A226" s="3">
        <v>37500</v>
      </c>
      <c r="B226" s="3" t="s">
        <v>211</v>
      </c>
      <c r="C226" s="503">
        <v>1233740.5799999998</v>
      </c>
      <c r="D226" s="3">
        <f t="shared" si="3"/>
        <v>-30437.679765012999</v>
      </c>
      <c r="F226" s="569">
        <v>36700</v>
      </c>
      <c r="G226" s="296" t="s">
        <v>576</v>
      </c>
      <c r="H226" s="298">
        <v>-269555.19708762522</v>
      </c>
    </row>
    <row r="227" spans="1:8">
      <c r="A227" s="3">
        <v>37600</v>
      </c>
      <c r="B227" s="3" t="s">
        <v>212</v>
      </c>
      <c r="C227" s="503">
        <v>6457409.6300000018</v>
      </c>
      <c r="D227" s="3">
        <f t="shared" si="3"/>
        <v>-174815.0226708074</v>
      </c>
      <c r="F227" s="569">
        <v>36701</v>
      </c>
      <c r="G227" s="296" t="s">
        <v>577</v>
      </c>
      <c r="H227" s="298">
        <v>-652.97301106559996</v>
      </c>
    </row>
    <row r="228" spans="1:8">
      <c r="A228" s="3">
        <v>37601</v>
      </c>
      <c r="B228" s="3" t="s">
        <v>213</v>
      </c>
      <c r="C228" s="503">
        <v>601318.02999999991</v>
      </c>
      <c r="D228" s="3">
        <f t="shared" si="3"/>
        <v>-18972.0081730272</v>
      </c>
      <c r="F228" s="569">
        <v>36705</v>
      </c>
      <c r="G228" s="296" t="s">
        <v>578</v>
      </c>
      <c r="H228" s="298">
        <v>-27516.0519221248</v>
      </c>
    </row>
    <row r="229" spans="1:8">
      <c r="A229" s="3">
        <v>37605</v>
      </c>
      <c r="B229" s="3" t="s">
        <v>214</v>
      </c>
      <c r="C229" s="503">
        <v>829135.28</v>
      </c>
      <c r="D229" s="3">
        <f t="shared" si="3"/>
        <v>-22500.319664926403</v>
      </c>
      <c r="F229" s="569">
        <v>36800</v>
      </c>
      <c r="G229" s="296" t="s">
        <v>579</v>
      </c>
      <c r="H229" s="298">
        <v>-104910.06593293321</v>
      </c>
    </row>
    <row r="230" spans="1:8">
      <c r="A230" s="3">
        <v>37610</v>
      </c>
      <c r="B230" s="3" t="s">
        <v>215</v>
      </c>
      <c r="C230" s="503">
        <v>1981219.58</v>
      </c>
      <c r="D230" s="3">
        <f t="shared" si="3"/>
        <v>-54450.152430201597</v>
      </c>
      <c r="F230" s="569">
        <v>36802</v>
      </c>
      <c r="G230" s="296" t="s">
        <v>580</v>
      </c>
      <c r="H230" s="298">
        <v>-8894.8354078289995</v>
      </c>
    </row>
    <row r="231" spans="1:8">
      <c r="A231" s="3">
        <v>37700</v>
      </c>
      <c r="B231" s="3" t="s">
        <v>216</v>
      </c>
      <c r="C231" s="503">
        <v>3069865.2399999988</v>
      </c>
      <c r="D231" s="3">
        <f t="shared" si="3"/>
        <v>-79654.883352106204</v>
      </c>
      <c r="F231" s="569">
        <v>36810</v>
      </c>
      <c r="G231" s="296" t="s">
        <v>581</v>
      </c>
      <c r="H231" s="298">
        <v>-210340.53799712818</v>
      </c>
    </row>
    <row r="232" spans="1:8">
      <c r="A232" s="3">
        <v>37705</v>
      </c>
      <c r="B232" s="3" t="s">
        <v>217</v>
      </c>
      <c r="C232" s="503">
        <v>907428.04</v>
      </c>
      <c r="D232" s="3">
        <f t="shared" si="3"/>
        <v>-22429.735651683801</v>
      </c>
      <c r="F232" s="569">
        <v>36900</v>
      </c>
      <c r="G232" s="296" t="s">
        <v>582</v>
      </c>
      <c r="H232" s="298">
        <v>-22752.963033260399</v>
      </c>
    </row>
    <row r="233" spans="1:8">
      <c r="A233" s="3">
        <v>37800</v>
      </c>
      <c r="B233" s="3" t="s">
        <v>218</v>
      </c>
      <c r="C233" s="503">
        <v>9472065.7200000007</v>
      </c>
      <c r="D233" s="3">
        <f t="shared" si="3"/>
        <v>-236909.74264623781</v>
      </c>
      <c r="F233" s="569">
        <v>36901</v>
      </c>
      <c r="G233" s="296" t="s">
        <v>583</v>
      </c>
      <c r="H233" s="298">
        <v>-7018.0350961838003</v>
      </c>
    </row>
    <row r="234" spans="1:8">
      <c r="A234" s="3">
        <v>37801</v>
      </c>
      <c r="B234" s="3" t="s">
        <v>219</v>
      </c>
      <c r="C234" s="503">
        <v>74075.090000000011</v>
      </c>
      <c r="D234" s="3">
        <f t="shared" si="3"/>
        <v>-2400.3430434062002</v>
      </c>
      <c r="F234" s="569">
        <v>36905</v>
      </c>
      <c r="G234" s="296" t="s">
        <v>584</v>
      </c>
      <c r="H234" s="298">
        <v>-6419.9805992157999</v>
      </c>
    </row>
    <row r="235" spans="1:8">
      <c r="A235" s="3">
        <v>37805</v>
      </c>
      <c r="B235" s="3" t="s">
        <v>220</v>
      </c>
      <c r="C235" s="503">
        <v>785159.34000000008</v>
      </c>
      <c r="D235" s="3">
        <f t="shared" si="3"/>
        <v>-19259.0981361292</v>
      </c>
      <c r="F235" s="569">
        <v>37000</v>
      </c>
      <c r="G235" s="296" t="s">
        <v>585</v>
      </c>
      <c r="H235" s="298">
        <v>-54487.963169031798</v>
      </c>
    </row>
    <row r="236" spans="1:8" ht="31.5">
      <c r="A236" s="3">
        <v>37900</v>
      </c>
      <c r="B236" s="3" t="s">
        <v>221</v>
      </c>
      <c r="C236" s="503">
        <v>4912495.07</v>
      </c>
      <c r="D236" s="3">
        <f t="shared" si="3"/>
        <v>-124405.4278015306</v>
      </c>
      <c r="F236" s="569">
        <v>37001</v>
      </c>
      <c r="G236" s="296" t="s">
        <v>728</v>
      </c>
      <c r="H236" s="298">
        <v>-6876.4539906150003</v>
      </c>
    </row>
    <row r="237" spans="1:8">
      <c r="A237" s="3">
        <v>37901</v>
      </c>
      <c r="B237" s="3" t="s">
        <v>222</v>
      </c>
      <c r="C237" s="503">
        <v>165000.79999999999</v>
      </c>
      <c r="D237" s="3">
        <f t="shared" si="3"/>
        <v>-4412.8013266418002</v>
      </c>
      <c r="F237" s="569">
        <v>37005</v>
      </c>
      <c r="G237" s="296" t="s">
        <v>586</v>
      </c>
      <c r="H237" s="298">
        <v>-17364.451407804401</v>
      </c>
    </row>
    <row r="238" spans="1:8">
      <c r="A238" s="3">
        <v>37905</v>
      </c>
      <c r="B238" s="3" t="s">
        <v>223</v>
      </c>
      <c r="C238" s="503">
        <v>577292.5199999999</v>
      </c>
      <c r="D238" s="3">
        <f t="shared" si="3"/>
        <v>-14193.5653446656</v>
      </c>
      <c r="F238" s="569">
        <v>37100</v>
      </c>
      <c r="G238" s="296" t="s">
        <v>587</v>
      </c>
      <c r="H238" s="298">
        <v>-112466.36757973921</v>
      </c>
    </row>
    <row r="239" spans="1:8">
      <c r="A239" s="3">
        <v>38000</v>
      </c>
      <c r="B239" s="3" t="s">
        <v>224</v>
      </c>
      <c r="C239" s="503">
        <v>8057660.2500000009</v>
      </c>
      <c r="D239" s="3">
        <f t="shared" si="3"/>
        <v>-196855.81285925</v>
      </c>
      <c r="F239" s="569">
        <v>37200</v>
      </c>
      <c r="G239" s="296" t="s">
        <v>588</v>
      </c>
      <c r="H239" s="298">
        <v>-23152.315989006202</v>
      </c>
    </row>
    <row r="240" spans="1:8">
      <c r="A240" s="3">
        <v>38005</v>
      </c>
      <c r="B240" s="3" t="s">
        <v>225</v>
      </c>
      <c r="C240" s="503">
        <v>1769574.15</v>
      </c>
      <c r="D240" s="3">
        <f t="shared" si="3"/>
        <v>-46976.008012319406</v>
      </c>
      <c r="F240" s="569">
        <v>37300</v>
      </c>
      <c r="G240" s="296" t="s">
        <v>589</v>
      </c>
      <c r="H240" s="298">
        <v>-55463.463427634</v>
      </c>
    </row>
    <row r="241" spans="1:8">
      <c r="A241" s="3">
        <v>38100</v>
      </c>
      <c r="B241" s="3" t="s">
        <v>226</v>
      </c>
      <c r="C241" s="503">
        <v>3986900.63</v>
      </c>
      <c r="D241" s="3">
        <f t="shared" si="3"/>
        <v>-99147.245146342204</v>
      </c>
      <c r="F241" s="569">
        <v>37301</v>
      </c>
      <c r="G241" s="296" t="s">
        <v>590</v>
      </c>
      <c r="H241" s="298">
        <v>-5679.8373994999993</v>
      </c>
    </row>
    <row r="242" spans="1:8">
      <c r="A242" s="3">
        <v>38105</v>
      </c>
      <c r="B242" s="3" t="s">
        <v>227</v>
      </c>
      <c r="C242" s="503">
        <v>743069.74</v>
      </c>
      <c r="D242" s="3">
        <f t="shared" si="3"/>
        <v>-18916.021954518601</v>
      </c>
      <c r="F242" s="569">
        <v>37305</v>
      </c>
      <c r="G242" s="296" t="s">
        <v>591</v>
      </c>
      <c r="H242" s="298">
        <v>-13058.024946529998</v>
      </c>
    </row>
    <row r="243" spans="1:8">
      <c r="A243" s="3">
        <v>38200</v>
      </c>
      <c r="B243" s="3" t="s">
        <v>228</v>
      </c>
      <c r="C243" s="503">
        <v>3569192.7399999998</v>
      </c>
      <c r="D243" s="3">
        <f t="shared" si="3"/>
        <v>-90504.4684949238</v>
      </c>
      <c r="F243" s="569">
        <v>37400</v>
      </c>
      <c r="G243" s="296" t="s">
        <v>592</v>
      </c>
      <c r="H243" s="298">
        <v>-285083.58548290178</v>
      </c>
    </row>
    <row r="244" spans="1:8">
      <c r="A244" s="3">
        <v>38205</v>
      </c>
      <c r="B244" s="3" t="s">
        <v>229</v>
      </c>
      <c r="C244" s="503">
        <v>537581.89</v>
      </c>
      <c r="D244" s="3">
        <f t="shared" si="3"/>
        <v>-13563.465712686799</v>
      </c>
      <c r="F244" s="569">
        <v>37405</v>
      </c>
      <c r="G244" s="296" t="s">
        <v>593</v>
      </c>
      <c r="H244" s="298">
        <v>-55518.6549940072</v>
      </c>
    </row>
    <row r="245" spans="1:8">
      <c r="A245" s="3">
        <v>38210</v>
      </c>
      <c r="B245" s="3" t="s">
        <v>230</v>
      </c>
      <c r="C245" s="503">
        <v>1345783.58</v>
      </c>
      <c r="D245" s="3">
        <f t="shared" si="3"/>
        <v>-35697.380729789795</v>
      </c>
      <c r="F245" s="569">
        <v>37500</v>
      </c>
      <c r="G245" s="296" t="s">
        <v>594</v>
      </c>
      <c r="H245" s="298">
        <v>-30437.679765012999</v>
      </c>
    </row>
    <row r="246" spans="1:8">
      <c r="A246" s="3">
        <v>38300</v>
      </c>
      <c r="B246" s="3" t="s">
        <v>231</v>
      </c>
      <c r="C246" s="503">
        <v>2610401.92</v>
      </c>
      <c r="D246" s="3">
        <f t="shared" si="3"/>
        <v>-68427.596898729811</v>
      </c>
      <c r="F246" s="569">
        <v>37600</v>
      </c>
      <c r="G246" s="296" t="s">
        <v>595</v>
      </c>
      <c r="H246" s="298">
        <v>-174815.0226708074</v>
      </c>
    </row>
    <row r="247" spans="1:8">
      <c r="A247" s="3">
        <v>38400</v>
      </c>
      <c r="B247" s="3" t="s">
        <v>232</v>
      </c>
      <c r="C247" s="503">
        <v>3482868.56</v>
      </c>
      <c r="D247" s="3">
        <f t="shared" si="3"/>
        <v>-91562.2380038962</v>
      </c>
      <c r="F247" s="569">
        <v>37601</v>
      </c>
      <c r="G247" s="296" t="s">
        <v>596</v>
      </c>
      <c r="H247" s="298">
        <v>-18972.0081730272</v>
      </c>
    </row>
    <row r="248" spans="1:8">
      <c r="A248" s="3">
        <v>38402</v>
      </c>
      <c r="B248" s="3" t="s">
        <v>233</v>
      </c>
      <c r="C248" s="503">
        <v>234248.67000000004</v>
      </c>
      <c r="D248" s="3">
        <f t="shared" si="3"/>
        <v>-6597.2335341225998</v>
      </c>
      <c r="F248" s="569">
        <v>37605</v>
      </c>
      <c r="G248" s="296" t="s">
        <v>597</v>
      </c>
      <c r="H248" s="298">
        <v>-22500.319664926403</v>
      </c>
    </row>
    <row r="249" spans="1:8">
      <c r="A249" s="3">
        <v>38405</v>
      </c>
      <c r="B249" s="3" t="s">
        <v>234</v>
      </c>
      <c r="C249" s="503">
        <v>838298.81000000017</v>
      </c>
      <c r="D249" s="3">
        <f t="shared" si="3"/>
        <v>-21825.1524047928</v>
      </c>
      <c r="F249" s="569">
        <v>37610</v>
      </c>
      <c r="G249" s="296" t="s">
        <v>598</v>
      </c>
      <c r="H249" s="298">
        <v>-54450.152430201597</v>
      </c>
    </row>
    <row r="250" spans="1:8">
      <c r="A250" s="3">
        <v>38500</v>
      </c>
      <c r="B250" s="3" t="s">
        <v>235</v>
      </c>
      <c r="C250" s="503">
        <v>2663687.79</v>
      </c>
      <c r="D250" s="3">
        <f t="shared" si="3"/>
        <v>-68665.789500478189</v>
      </c>
      <c r="F250" s="569">
        <v>37700</v>
      </c>
      <c r="G250" s="296" t="s">
        <v>599</v>
      </c>
      <c r="H250" s="298">
        <v>-79654.883352106204</v>
      </c>
    </row>
    <row r="251" spans="1:8">
      <c r="A251" s="3">
        <v>38600</v>
      </c>
      <c r="B251" s="3" t="s">
        <v>236</v>
      </c>
      <c r="C251" s="503">
        <v>3384672.1300000004</v>
      </c>
      <c r="D251" s="3">
        <f t="shared" si="3"/>
        <v>-86177.311064725</v>
      </c>
      <c r="F251" s="569">
        <v>37705</v>
      </c>
      <c r="G251" s="296" t="s">
        <v>600</v>
      </c>
      <c r="H251" s="298">
        <v>-22429.735651683801</v>
      </c>
    </row>
    <row r="252" spans="1:8">
      <c r="A252" s="3">
        <v>38602</v>
      </c>
      <c r="B252" s="3" t="s">
        <v>238</v>
      </c>
      <c r="C252" s="503">
        <v>244878.22000000003</v>
      </c>
      <c r="D252" s="3">
        <f t="shared" si="3"/>
        <v>-7187.1069648332004</v>
      </c>
      <c r="F252" s="569">
        <v>37800</v>
      </c>
      <c r="G252" s="296" t="s">
        <v>601</v>
      </c>
      <c r="H252" s="298">
        <v>-236909.74264623781</v>
      </c>
    </row>
    <row r="253" spans="1:8">
      <c r="A253" s="3">
        <v>38605</v>
      </c>
      <c r="B253" s="3" t="s">
        <v>239</v>
      </c>
      <c r="C253" s="503">
        <v>861489.92000000016</v>
      </c>
      <c r="D253" s="3">
        <f t="shared" si="3"/>
        <v>-20123.140556233597</v>
      </c>
      <c r="F253" s="569">
        <v>37801</v>
      </c>
      <c r="G253" s="296" t="s">
        <v>602</v>
      </c>
      <c r="H253" s="298">
        <v>-2400.3430434062002</v>
      </c>
    </row>
    <row r="254" spans="1:8">
      <c r="A254" s="3">
        <v>38610</v>
      </c>
      <c r="B254" s="3" t="s">
        <v>240</v>
      </c>
      <c r="C254" s="503">
        <v>827896.87</v>
      </c>
      <c r="D254" s="3">
        <f t="shared" si="3"/>
        <v>-22244.165124381801</v>
      </c>
      <c r="F254" s="569">
        <v>37805</v>
      </c>
      <c r="G254" s="296" t="s">
        <v>603</v>
      </c>
      <c r="H254" s="298">
        <v>-19259.0981361292</v>
      </c>
    </row>
    <row r="255" spans="1:8">
      <c r="A255" s="3">
        <v>38620</v>
      </c>
      <c r="B255" s="3" t="s">
        <v>241</v>
      </c>
      <c r="C255" s="503">
        <v>651236.5199999999</v>
      </c>
      <c r="D255" s="3">
        <f t="shared" si="3"/>
        <v>-16015.8672226372</v>
      </c>
      <c r="F255" s="569">
        <v>37900</v>
      </c>
      <c r="G255" s="296" t="s">
        <v>604</v>
      </c>
      <c r="H255" s="298">
        <v>-124405.4278015306</v>
      </c>
    </row>
    <row r="256" spans="1:8">
      <c r="A256" s="3">
        <v>38700</v>
      </c>
      <c r="B256" s="3" t="s">
        <v>242</v>
      </c>
      <c r="C256" s="503">
        <v>1035572.8200000001</v>
      </c>
      <c r="D256" s="3">
        <f t="shared" si="3"/>
        <v>-28803.164338580002</v>
      </c>
      <c r="F256" s="569">
        <v>37901</v>
      </c>
      <c r="G256" s="296" t="s">
        <v>605</v>
      </c>
      <c r="H256" s="298">
        <v>-4412.8013266418002</v>
      </c>
    </row>
    <row r="257" spans="1:8">
      <c r="A257" s="3">
        <v>38701</v>
      </c>
      <c r="B257" s="3" t="s">
        <v>243</v>
      </c>
      <c r="C257" s="503">
        <v>69789.61</v>
      </c>
      <c r="D257" s="3">
        <f t="shared" si="3"/>
        <v>-2285.2340058898003</v>
      </c>
      <c r="F257" s="569">
        <v>37905</v>
      </c>
      <c r="G257" s="296" t="s">
        <v>606</v>
      </c>
      <c r="H257" s="298">
        <v>-14193.5653446656</v>
      </c>
    </row>
    <row r="258" spans="1:8">
      <c r="A258" s="3">
        <v>38800</v>
      </c>
      <c r="B258" s="3" t="s">
        <v>244</v>
      </c>
      <c r="C258" s="503">
        <v>1793353.0000000002</v>
      </c>
      <c r="D258" s="3">
        <f t="shared" si="3"/>
        <v>-47183.128665372598</v>
      </c>
      <c r="F258" s="569">
        <v>38000</v>
      </c>
      <c r="G258" s="296" t="s">
        <v>607</v>
      </c>
      <c r="H258" s="298">
        <v>-196855.81285925</v>
      </c>
    </row>
    <row r="259" spans="1:8">
      <c r="A259" s="3">
        <v>38801</v>
      </c>
      <c r="B259" s="3" t="s">
        <v>245</v>
      </c>
      <c r="C259" s="503">
        <v>149210.36000000002</v>
      </c>
      <c r="D259" s="3">
        <f t="shared" si="3"/>
        <v>-4559.2868711607998</v>
      </c>
      <c r="F259" s="569">
        <v>38005</v>
      </c>
      <c r="G259" s="296" t="s">
        <v>608</v>
      </c>
      <c r="H259" s="298">
        <v>-46976.008012319406</v>
      </c>
    </row>
    <row r="260" spans="1:8">
      <c r="A260" s="3">
        <v>38900</v>
      </c>
      <c r="B260" s="3" t="s">
        <v>246</v>
      </c>
      <c r="C260" s="503">
        <v>382657.94000000006</v>
      </c>
      <c r="D260" s="3">
        <f t="shared" si="3"/>
        <v>-9561.5765547912015</v>
      </c>
      <c r="F260" s="569">
        <v>38100</v>
      </c>
      <c r="G260" s="296" t="s">
        <v>609</v>
      </c>
      <c r="H260" s="298">
        <v>-99147.245146342204</v>
      </c>
    </row>
    <row r="261" spans="1:8">
      <c r="A261" s="3">
        <v>39000</v>
      </c>
      <c r="B261" s="3" t="s">
        <v>247</v>
      </c>
      <c r="C261" s="503">
        <v>17198322.41</v>
      </c>
      <c r="D261" s="3">
        <f t="shared" ref="D261:D298" si="4">VLOOKUP($A261,$F:$H,3,FALSE)</f>
        <v>-454546.31796281255</v>
      </c>
      <c r="F261" s="569">
        <v>38105</v>
      </c>
      <c r="G261" s="296" t="s">
        <v>610</v>
      </c>
      <c r="H261" s="298">
        <v>-18916.021954518601</v>
      </c>
    </row>
    <row r="262" spans="1:8">
      <c r="A262" s="3">
        <v>39100</v>
      </c>
      <c r="B262" s="3" t="s">
        <v>248</v>
      </c>
      <c r="C262" s="503">
        <v>2293591</v>
      </c>
      <c r="D262" s="3">
        <f t="shared" si="4"/>
        <v>-51709.292195101007</v>
      </c>
      <c r="F262" s="569">
        <v>38200</v>
      </c>
      <c r="G262" s="296" t="s">
        <v>611</v>
      </c>
      <c r="H262" s="298">
        <v>-90504.4684949238</v>
      </c>
    </row>
    <row r="263" spans="1:8">
      <c r="A263" s="3">
        <v>39101</v>
      </c>
      <c r="B263" s="3" t="s">
        <v>249</v>
      </c>
      <c r="C263" s="503">
        <v>338269.98000000004</v>
      </c>
      <c r="D263" s="3">
        <f t="shared" si="4"/>
        <v>-9250.3529713303997</v>
      </c>
      <c r="F263" s="569">
        <v>38205</v>
      </c>
      <c r="G263" s="296" t="s">
        <v>612</v>
      </c>
      <c r="H263" s="298">
        <v>-13563.465712686799</v>
      </c>
    </row>
    <row r="264" spans="1:8">
      <c r="A264" s="3">
        <v>39105</v>
      </c>
      <c r="B264" s="3" t="s">
        <v>250</v>
      </c>
      <c r="C264" s="503">
        <v>860144.11999999988</v>
      </c>
      <c r="D264" s="3">
        <f t="shared" si="4"/>
        <v>-20795.384756750202</v>
      </c>
      <c r="F264" s="569">
        <v>38210</v>
      </c>
      <c r="G264" s="296" t="s">
        <v>613</v>
      </c>
      <c r="H264" s="298">
        <v>-35697.380729789795</v>
      </c>
    </row>
    <row r="265" spans="1:8">
      <c r="A265" s="3">
        <v>39200</v>
      </c>
      <c r="B265" s="3" t="s">
        <v>343</v>
      </c>
      <c r="C265" s="503">
        <v>76512119.079999998</v>
      </c>
      <c r="D265" s="3">
        <f t="shared" si="4"/>
        <v>-2071375.2488329592</v>
      </c>
      <c r="F265" s="569">
        <v>38300</v>
      </c>
      <c r="G265" s="296" t="s">
        <v>614</v>
      </c>
      <c r="H265" s="298">
        <v>-68427.596898729811</v>
      </c>
    </row>
    <row r="266" spans="1:8">
      <c r="A266" s="3">
        <v>39201</v>
      </c>
      <c r="B266" s="3" t="s">
        <v>251</v>
      </c>
      <c r="C266" s="503">
        <v>286192.43</v>
      </c>
      <c r="D266" s="3">
        <f t="shared" si="4"/>
        <v>-8472.7490998043995</v>
      </c>
      <c r="F266" s="569">
        <v>38400</v>
      </c>
      <c r="G266" s="296" t="s">
        <v>615</v>
      </c>
      <c r="H266" s="298">
        <v>-91562.2380038962</v>
      </c>
    </row>
    <row r="267" spans="1:8">
      <c r="A267" s="3">
        <v>39204</v>
      </c>
      <c r="B267" s="3" t="s">
        <v>252</v>
      </c>
      <c r="C267" s="503">
        <v>280265.90999999997</v>
      </c>
      <c r="D267" s="3">
        <f t="shared" si="4"/>
        <v>-7888.8198070934004</v>
      </c>
      <c r="F267" s="569">
        <v>38402</v>
      </c>
      <c r="G267" s="296" t="s">
        <v>616</v>
      </c>
      <c r="H267" s="298">
        <v>-6597.2335341225998</v>
      </c>
    </row>
    <row r="268" spans="1:8">
      <c r="A268" s="3">
        <v>39205</v>
      </c>
      <c r="B268" s="3" t="s">
        <v>253</v>
      </c>
      <c r="C268" s="503">
        <v>6955916.1099999994</v>
      </c>
      <c r="D268" s="3">
        <f t="shared" si="4"/>
        <v>-176972.40870032299</v>
      </c>
      <c r="F268" s="569">
        <v>38405</v>
      </c>
      <c r="G268" s="296" t="s">
        <v>617</v>
      </c>
      <c r="H268" s="298">
        <v>-21825.1524047928</v>
      </c>
    </row>
    <row r="269" spans="1:8">
      <c r="A269" s="3">
        <v>39208</v>
      </c>
      <c r="B269" s="3" t="s">
        <v>344</v>
      </c>
      <c r="C269" s="503">
        <v>414745.32</v>
      </c>
      <c r="D269" s="3">
        <f t="shared" si="4"/>
        <v>-12161.8568760002</v>
      </c>
      <c r="F269" s="569">
        <v>38500</v>
      </c>
      <c r="G269" s="296" t="s">
        <v>618</v>
      </c>
      <c r="H269" s="298">
        <v>-68665.789500478189</v>
      </c>
    </row>
    <row r="270" spans="1:8">
      <c r="A270" s="3">
        <v>39220</v>
      </c>
      <c r="B270" s="3" t="s">
        <v>794</v>
      </c>
      <c r="C270" s="503">
        <v>523.51</v>
      </c>
      <c r="D270" s="3">
        <f t="shared" si="4"/>
        <v>0</v>
      </c>
      <c r="F270" s="569">
        <v>38600</v>
      </c>
      <c r="G270" s="296" t="s">
        <v>619</v>
      </c>
      <c r="H270" s="298">
        <v>-86177.311064725</v>
      </c>
    </row>
    <row r="271" spans="1:8">
      <c r="A271" s="3">
        <v>39300</v>
      </c>
      <c r="B271" s="3" t="s">
        <v>255</v>
      </c>
      <c r="C271" s="503">
        <v>970024.37999999989</v>
      </c>
      <c r="D271" s="3">
        <f t="shared" si="4"/>
        <v>-21658.439987858197</v>
      </c>
      <c r="F271" s="569">
        <v>38601</v>
      </c>
      <c r="G271" s="296" t="s">
        <v>620</v>
      </c>
      <c r="H271" s="298">
        <v>0</v>
      </c>
    </row>
    <row r="272" spans="1:8">
      <c r="A272" s="3">
        <v>39301</v>
      </c>
      <c r="B272" s="3" t="s">
        <v>256</v>
      </c>
      <c r="C272" s="503">
        <v>62267.63</v>
      </c>
      <c r="D272" s="3">
        <f t="shared" si="4"/>
        <v>-1275.2906531898</v>
      </c>
      <c r="F272" s="569">
        <v>38602</v>
      </c>
      <c r="G272" s="296" t="s">
        <v>621</v>
      </c>
      <c r="H272" s="298">
        <v>-7187.1069648332004</v>
      </c>
    </row>
    <row r="273" spans="1:8">
      <c r="A273" s="3">
        <v>39400</v>
      </c>
      <c r="B273" s="3" t="s">
        <v>257</v>
      </c>
      <c r="C273" s="503">
        <v>620788.17999999993</v>
      </c>
      <c r="D273" s="3">
        <f t="shared" si="4"/>
        <v>-13379.936076111399</v>
      </c>
      <c r="F273" s="569">
        <v>38605</v>
      </c>
      <c r="G273" s="296" t="s">
        <v>622</v>
      </c>
      <c r="H273" s="298">
        <v>-20123.140556233597</v>
      </c>
    </row>
    <row r="274" spans="1:8">
      <c r="A274" s="3">
        <v>39401</v>
      </c>
      <c r="B274" s="3" t="s">
        <v>258</v>
      </c>
      <c r="C274" s="503">
        <v>482268.55</v>
      </c>
      <c r="D274" s="3">
        <f t="shared" si="4"/>
        <v>-13659.09001987</v>
      </c>
      <c r="F274" s="569">
        <v>38610</v>
      </c>
      <c r="G274" s="296" t="s">
        <v>623</v>
      </c>
      <c r="H274" s="298">
        <v>-22244.165124381801</v>
      </c>
    </row>
    <row r="275" spans="1:8">
      <c r="A275" s="3">
        <v>39500</v>
      </c>
      <c r="B275" s="3" t="s">
        <v>259</v>
      </c>
      <c r="C275" s="503">
        <v>2487740.9899999998</v>
      </c>
      <c r="D275" s="3">
        <f t="shared" si="4"/>
        <v>-67147.961913821797</v>
      </c>
      <c r="F275" s="569">
        <v>38620</v>
      </c>
      <c r="G275" s="296" t="s">
        <v>624</v>
      </c>
      <c r="H275" s="298">
        <v>-16015.8672226372</v>
      </c>
    </row>
    <row r="276" spans="1:8">
      <c r="A276" s="3">
        <v>39501</v>
      </c>
      <c r="B276" s="3" t="s">
        <v>260</v>
      </c>
      <c r="C276" s="503">
        <v>56268.469999999987</v>
      </c>
      <c r="D276" s="3">
        <f t="shared" si="4"/>
        <v>-1687.1935116026</v>
      </c>
      <c r="F276" s="569">
        <v>38700</v>
      </c>
      <c r="G276" s="296" t="s">
        <v>625</v>
      </c>
      <c r="H276" s="298">
        <v>-28803.164338580002</v>
      </c>
    </row>
    <row r="277" spans="1:8">
      <c r="A277" s="3">
        <v>39600</v>
      </c>
      <c r="B277" s="3" t="s">
        <v>261</v>
      </c>
      <c r="C277" s="503">
        <v>7025886.2499999991</v>
      </c>
      <c r="D277" s="3">
        <f t="shared" si="4"/>
        <v>-181974.64587390039</v>
      </c>
      <c r="F277" s="569">
        <v>38701</v>
      </c>
      <c r="G277" s="296" t="s">
        <v>626</v>
      </c>
      <c r="H277" s="298">
        <v>-2285.2340058898003</v>
      </c>
    </row>
    <row r="278" spans="1:8">
      <c r="A278" s="3">
        <v>39605</v>
      </c>
      <c r="B278" s="3" t="s">
        <v>262</v>
      </c>
      <c r="C278" s="503">
        <v>1043489.3299999998</v>
      </c>
      <c r="D278" s="3">
        <f t="shared" si="4"/>
        <v>-26655.0375817434</v>
      </c>
      <c r="F278" s="569">
        <v>38800</v>
      </c>
      <c r="G278" s="296" t="s">
        <v>627</v>
      </c>
      <c r="H278" s="298">
        <v>-47183.128665372598</v>
      </c>
    </row>
    <row r="279" spans="1:8">
      <c r="A279" s="3">
        <v>39700</v>
      </c>
      <c r="B279" s="3" t="s">
        <v>263</v>
      </c>
      <c r="C279" s="503">
        <v>3879677.1899999995</v>
      </c>
      <c r="D279" s="3">
        <f t="shared" si="4"/>
        <v>-102892.8117315236</v>
      </c>
      <c r="F279" s="569">
        <v>38801</v>
      </c>
      <c r="G279" s="296" t="s">
        <v>628</v>
      </c>
      <c r="H279" s="298">
        <v>-4559.2868711607998</v>
      </c>
    </row>
    <row r="280" spans="1:8">
      <c r="A280" s="3">
        <v>39703</v>
      </c>
      <c r="B280" s="3" t="s">
        <v>264</v>
      </c>
      <c r="C280" s="503">
        <v>255134.69999999998</v>
      </c>
      <c r="D280" s="3">
        <f t="shared" si="4"/>
        <v>-7888.4277320309993</v>
      </c>
      <c r="F280" s="569">
        <v>38900</v>
      </c>
      <c r="G280" s="296" t="s">
        <v>629</v>
      </c>
      <c r="H280" s="298">
        <v>-9561.5765547912015</v>
      </c>
    </row>
    <row r="281" spans="1:8">
      <c r="A281" s="3">
        <v>39705</v>
      </c>
      <c r="B281" s="3" t="s">
        <v>265</v>
      </c>
      <c r="C281" s="503">
        <v>1063527.6900000002</v>
      </c>
      <c r="D281" s="3">
        <f t="shared" si="4"/>
        <v>-28308.173072970199</v>
      </c>
      <c r="F281" s="569">
        <v>39000</v>
      </c>
      <c r="G281" s="296" t="s">
        <v>630</v>
      </c>
      <c r="H281" s="298">
        <v>-454546.31796281255</v>
      </c>
    </row>
    <row r="282" spans="1:8">
      <c r="A282" s="3">
        <v>39800</v>
      </c>
      <c r="B282" s="3" t="s">
        <v>266</v>
      </c>
      <c r="C282" s="503">
        <v>4373031.6500000004</v>
      </c>
      <c r="D282" s="3">
        <f t="shared" si="4"/>
        <v>-115170.0997066986</v>
      </c>
      <c r="F282" s="569">
        <v>39100</v>
      </c>
      <c r="G282" s="296" t="s">
        <v>631</v>
      </c>
      <c r="H282" s="298">
        <v>-51709.292195101007</v>
      </c>
    </row>
    <row r="283" spans="1:8">
      <c r="A283" s="3">
        <v>39805</v>
      </c>
      <c r="B283" s="3" t="s">
        <v>267</v>
      </c>
      <c r="C283" s="503">
        <v>543936.86</v>
      </c>
      <c r="D283" s="3">
        <f t="shared" si="4"/>
        <v>-13741.383774931601</v>
      </c>
      <c r="F283" s="569">
        <v>39101</v>
      </c>
      <c r="G283" s="296" t="s">
        <v>632</v>
      </c>
      <c r="H283" s="298">
        <v>-9250.3529713303997</v>
      </c>
    </row>
    <row r="284" spans="1:8">
      <c r="A284" s="3">
        <v>39900</v>
      </c>
      <c r="B284" s="3" t="s">
        <v>268</v>
      </c>
      <c r="C284" s="503">
        <v>2466019.13</v>
      </c>
      <c r="D284" s="3">
        <f t="shared" si="4"/>
        <v>-62543.061309954996</v>
      </c>
      <c r="F284" s="569">
        <v>39105</v>
      </c>
      <c r="G284" s="296" t="s">
        <v>633</v>
      </c>
      <c r="H284" s="298">
        <v>-20795.384756750202</v>
      </c>
    </row>
    <row r="285" spans="1:8">
      <c r="A285" s="3">
        <v>40000</v>
      </c>
      <c r="B285" s="3" t="s">
        <v>673</v>
      </c>
      <c r="C285" s="503">
        <v>5899319.4800000014</v>
      </c>
      <c r="D285" s="3">
        <f t="shared" si="4"/>
        <v>-116585.03559483659</v>
      </c>
      <c r="F285" s="569">
        <v>39200</v>
      </c>
      <c r="G285" s="296" t="s">
        <v>634</v>
      </c>
      <c r="H285" s="298">
        <v>-2071375.2488329592</v>
      </c>
    </row>
    <row r="286" spans="1:8">
      <c r="A286" s="3">
        <v>51000</v>
      </c>
      <c r="B286" s="3" t="s">
        <v>269</v>
      </c>
      <c r="C286" s="503">
        <v>40578075.270000003</v>
      </c>
      <c r="D286" s="3">
        <f t="shared" si="4"/>
        <v>-897367.07107732119</v>
      </c>
      <c r="F286" s="569">
        <v>39201</v>
      </c>
      <c r="G286" s="296" t="s">
        <v>635</v>
      </c>
      <c r="H286" s="298">
        <v>-8472.7490998043995</v>
      </c>
    </row>
    <row r="287" spans="1:8">
      <c r="A287" s="3">
        <v>60000</v>
      </c>
      <c r="B287" s="3" t="s">
        <v>674</v>
      </c>
      <c r="C287" s="503">
        <v>249255.50999999995</v>
      </c>
      <c r="D287" s="3">
        <f t="shared" si="4"/>
        <v>-4397.0868181139995</v>
      </c>
      <c r="F287" s="569">
        <v>39204</v>
      </c>
      <c r="G287" s="296" t="s">
        <v>636</v>
      </c>
      <c r="H287" s="298">
        <v>-7888.8198070934004</v>
      </c>
    </row>
    <row r="288" spans="1:8">
      <c r="A288" s="3">
        <v>90901</v>
      </c>
      <c r="B288" s="3" t="s">
        <v>675</v>
      </c>
      <c r="C288" s="503">
        <v>1197241.4400000002</v>
      </c>
      <c r="D288" s="3">
        <f t="shared" si="4"/>
        <v>-28656.024168733598</v>
      </c>
      <c r="F288" s="569">
        <v>39205</v>
      </c>
      <c r="G288" s="296" t="s">
        <v>637</v>
      </c>
      <c r="H288" s="298">
        <v>-176972.40870032299</v>
      </c>
    </row>
    <row r="289" spans="1:8">
      <c r="A289" s="3">
        <v>91041</v>
      </c>
      <c r="B289" s="3" t="s">
        <v>676</v>
      </c>
      <c r="C289" s="503">
        <v>250982.93999999994</v>
      </c>
      <c r="D289" s="3">
        <f t="shared" si="4"/>
        <v>-6441.3626927973992</v>
      </c>
      <c r="F289" s="569">
        <v>39208</v>
      </c>
      <c r="G289" s="296" t="s">
        <v>638</v>
      </c>
      <c r="H289" s="298">
        <v>-12161.8568760002</v>
      </c>
    </row>
    <row r="290" spans="1:8">
      <c r="A290" s="3">
        <v>91111</v>
      </c>
      <c r="B290" s="3" t="s">
        <v>677</v>
      </c>
      <c r="C290" s="503">
        <v>118613.54999999999</v>
      </c>
      <c r="D290" s="3">
        <f t="shared" si="4"/>
        <v>-3429.1305037928</v>
      </c>
      <c r="F290" s="569">
        <v>39209</v>
      </c>
      <c r="G290" s="296" t="s">
        <v>639</v>
      </c>
      <c r="H290" s="298">
        <v>0</v>
      </c>
    </row>
    <row r="291" spans="1:8">
      <c r="A291" s="3">
        <v>91151</v>
      </c>
      <c r="B291" s="3" t="s">
        <v>678</v>
      </c>
      <c r="C291" s="503">
        <v>365856.20000000007</v>
      </c>
      <c r="D291" s="3">
        <f t="shared" si="4"/>
        <v>-9143.0084203175993</v>
      </c>
      <c r="F291" s="569">
        <v>39220</v>
      </c>
      <c r="G291" s="296" t="s">
        <v>729</v>
      </c>
      <c r="H291" s="298">
        <v>0</v>
      </c>
    </row>
    <row r="292" spans="1:8">
      <c r="A292" s="3">
        <v>98101</v>
      </c>
      <c r="B292" s="3" t="s">
        <v>679</v>
      </c>
      <c r="C292" s="503">
        <v>1503421.5699999996</v>
      </c>
      <c r="D292" s="3">
        <f t="shared" si="4"/>
        <v>-38212.594765138798</v>
      </c>
      <c r="F292" s="569">
        <v>39300</v>
      </c>
      <c r="G292" s="296" t="s">
        <v>640</v>
      </c>
      <c r="H292" s="298">
        <v>-21658.439987858197</v>
      </c>
    </row>
    <row r="293" spans="1:8">
      <c r="A293" s="3">
        <v>98103</v>
      </c>
      <c r="B293" s="3" t="s">
        <v>971</v>
      </c>
      <c r="C293" s="503">
        <v>262586.14</v>
      </c>
      <c r="D293" s="3">
        <f t="shared" si="4"/>
        <v>-6339.3496624991994</v>
      </c>
      <c r="F293" s="569">
        <v>39301</v>
      </c>
      <c r="G293" s="296" t="s">
        <v>641</v>
      </c>
      <c r="H293" s="298">
        <v>-1275.2906531898</v>
      </c>
    </row>
    <row r="294" spans="1:8">
      <c r="A294" s="3">
        <v>98111</v>
      </c>
      <c r="B294" s="3" t="s">
        <v>681</v>
      </c>
      <c r="C294" s="503">
        <v>543952.24</v>
      </c>
      <c r="D294" s="3">
        <f t="shared" si="4"/>
        <v>-14081.1623252138</v>
      </c>
      <c r="F294" s="569">
        <v>39400</v>
      </c>
      <c r="G294" s="296" t="s">
        <v>642</v>
      </c>
      <c r="H294" s="298">
        <v>-13379.936076111399</v>
      </c>
    </row>
    <row r="295" spans="1:8">
      <c r="A295" s="3">
        <v>98131</v>
      </c>
      <c r="B295" s="3" t="s">
        <v>682</v>
      </c>
      <c r="C295" s="503">
        <v>169339.9</v>
      </c>
      <c r="D295" s="3">
        <f t="shared" si="4"/>
        <v>-3477.2577177024</v>
      </c>
      <c r="F295" s="569">
        <v>39401</v>
      </c>
      <c r="G295" s="296" t="s">
        <v>643</v>
      </c>
      <c r="H295" s="298">
        <v>-13659.09001987</v>
      </c>
    </row>
    <row r="296" spans="1:8">
      <c r="A296" s="3">
        <v>99401</v>
      </c>
      <c r="B296" s="3" t="s">
        <v>683</v>
      </c>
      <c r="C296" s="503">
        <v>421664.06</v>
      </c>
      <c r="D296" s="3">
        <f t="shared" si="4"/>
        <v>-10359.141247797599</v>
      </c>
      <c r="F296" s="569">
        <v>39500</v>
      </c>
      <c r="G296" s="296" t="s">
        <v>644</v>
      </c>
      <c r="H296" s="298">
        <v>-67147.961913821797</v>
      </c>
    </row>
    <row r="297" spans="1:8">
      <c r="A297" s="3">
        <v>99521</v>
      </c>
      <c r="B297" s="3" t="s">
        <v>684</v>
      </c>
      <c r="C297" s="503">
        <v>289235.48</v>
      </c>
      <c r="D297" s="3">
        <f t="shared" si="4"/>
        <v>-8661.1551699684005</v>
      </c>
      <c r="F297" s="569">
        <v>39501</v>
      </c>
      <c r="G297" s="296" t="s">
        <v>645</v>
      </c>
      <c r="H297" s="298">
        <v>-1687.1935116026</v>
      </c>
    </row>
    <row r="298" spans="1:8">
      <c r="A298" s="3">
        <v>99831</v>
      </c>
      <c r="B298" s="3" t="s">
        <v>685</v>
      </c>
      <c r="C298" s="503">
        <v>24989.81</v>
      </c>
      <c r="D298" s="3">
        <f t="shared" si="4"/>
        <v>-575.40166010379994</v>
      </c>
      <c r="F298" s="569">
        <v>39600</v>
      </c>
      <c r="G298" s="296" t="s">
        <v>646</v>
      </c>
      <c r="H298" s="298">
        <v>-181974.64587390039</v>
      </c>
    </row>
    <row r="299" spans="1:8">
      <c r="F299" s="569">
        <v>39605</v>
      </c>
      <c r="G299" s="296" t="s">
        <v>647</v>
      </c>
      <c r="H299" s="298">
        <v>-26655.0375817434</v>
      </c>
    </row>
    <row r="300" spans="1:8">
      <c r="B300" s="504" t="s">
        <v>325</v>
      </c>
      <c r="C300" s="505">
        <v>1369327591.3499999</v>
      </c>
      <c r="D300" s="3">
        <f>SUM(D3:D298)</f>
        <v>-34965127.354573496</v>
      </c>
      <c r="F300" s="569">
        <v>39700</v>
      </c>
      <c r="G300" s="296" t="s">
        <v>648</v>
      </c>
      <c r="H300" s="298">
        <v>-102892.8117315236</v>
      </c>
    </row>
    <row r="301" spans="1:8">
      <c r="F301" s="569">
        <v>39703</v>
      </c>
      <c r="G301" s="296" t="s">
        <v>649</v>
      </c>
      <c r="H301" s="298">
        <v>-7888.4277320309993</v>
      </c>
    </row>
    <row r="302" spans="1:8">
      <c r="F302" s="569">
        <v>39705</v>
      </c>
      <c r="G302" s="296" t="s">
        <v>650</v>
      </c>
      <c r="H302" s="298">
        <v>-28308.173072970199</v>
      </c>
    </row>
    <row r="303" spans="1:8">
      <c r="F303" s="569">
        <v>39800</v>
      </c>
      <c r="G303" s="296" t="s">
        <v>651</v>
      </c>
      <c r="H303" s="298">
        <v>-115170.0997066986</v>
      </c>
    </row>
    <row r="304" spans="1:8">
      <c r="F304" s="569">
        <v>39805</v>
      </c>
      <c r="G304" s="296" t="s">
        <v>652</v>
      </c>
      <c r="H304" s="298">
        <v>-13741.383774931601</v>
      </c>
    </row>
    <row r="305" spans="6:8">
      <c r="F305" s="569">
        <v>39900</v>
      </c>
      <c r="G305" s="296" t="s">
        <v>653</v>
      </c>
      <c r="H305" s="298">
        <v>-62543.061309954996</v>
      </c>
    </row>
    <row r="306" spans="6:8">
      <c r="F306" s="569">
        <v>40000</v>
      </c>
      <c r="G306" s="296" t="s">
        <v>654</v>
      </c>
      <c r="H306" s="298">
        <v>-116585.03559483659</v>
      </c>
    </row>
    <row r="307" spans="6:8">
      <c r="F307" s="569">
        <v>51000</v>
      </c>
      <c r="G307" s="296" t="s">
        <v>655</v>
      </c>
      <c r="H307" s="298">
        <v>-897367.07107732119</v>
      </c>
    </row>
    <row r="308" spans="6:8">
      <c r="F308" s="569">
        <v>51000.1</v>
      </c>
      <c r="G308" s="296" t="s">
        <v>656</v>
      </c>
      <c r="H308" s="298">
        <v>-1108.7462684247998</v>
      </c>
    </row>
    <row r="309" spans="6:8">
      <c r="F309" s="569">
        <v>51000.2</v>
      </c>
      <c r="G309" s="296" t="s">
        <v>657</v>
      </c>
      <c r="H309" s="298">
        <v>-27012.676551386001</v>
      </c>
    </row>
    <row r="310" spans="6:8">
      <c r="F310" s="569">
        <v>60000</v>
      </c>
      <c r="G310" s="296" t="s">
        <v>658</v>
      </c>
      <c r="H310" s="298">
        <v>-4397.0868181139995</v>
      </c>
    </row>
    <row r="311" spans="6:8">
      <c r="F311" s="569">
        <v>90901</v>
      </c>
      <c r="G311" s="296" t="s">
        <v>659</v>
      </c>
      <c r="H311" s="298">
        <v>-28656.024168733598</v>
      </c>
    </row>
    <row r="312" spans="6:8">
      <c r="F312" s="569">
        <v>91041</v>
      </c>
      <c r="G312" s="296" t="s">
        <v>660</v>
      </c>
      <c r="H312" s="298">
        <v>-6441.3626927973992</v>
      </c>
    </row>
    <row r="313" spans="6:8">
      <c r="F313" s="569">
        <v>91111</v>
      </c>
      <c r="G313" s="296" t="s">
        <v>661</v>
      </c>
      <c r="H313" s="298">
        <v>-3429.1305037928</v>
      </c>
    </row>
    <row r="314" spans="6:8">
      <c r="F314" s="569">
        <v>91151</v>
      </c>
      <c r="G314" s="296" t="s">
        <v>662</v>
      </c>
      <c r="H314" s="298">
        <v>-9143.0084203175993</v>
      </c>
    </row>
    <row r="315" spans="6:8">
      <c r="F315" s="569">
        <v>98101</v>
      </c>
      <c r="G315" s="296" t="s">
        <v>663</v>
      </c>
      <c r="H315" s="298">
        <v>-38212.594765138798</v>
      </c>
    </row>
    <row r="316" spans="6:8">
      <c r="F316" s="569">
        <v>98103</v>
      </c>
      <c r="G316" s="296" t="s">
        <v>664</v>
      </c>
      <c r="H316" s="298">
        <v>-6339.3496624991994</v>
      </c>
    </row>
    <row r="317" spans="6:8">
      <c r="F317" s="569">
        <v>98111</v>
      </c>
      <c r="G317" s="296" t="s">
        <v>665</v>
      </c>
      <c r="H317" s="298">
        <v>-14081.1623252138</v>
      </c>
    </row>
    <row r="318" spans="6:8">
      <c r="F318" s="569">
        <v>98131</v>
      </c>
      <c r="G318" s="296" t="s">
        <v>666</v>
      </c>
      <c r="H318" s="298">
        <v>-3477.2577177024</v>
      </c>
    </row>
    <row r="319" spans="6:8">
      <c r="F319" s="569">
        <v>99401</v>
      </c>
      <c r="G319" s="296" t="s">
        <v>667</v>
      </c>
      <c r="H319" s="298">
        <v>-10359.141247797599</v>
      </c>
    </row>
    <row r="320" spans="6:8">
      <c r="F320" s="569">
        <v>99521</v>
      </c>
      <c r="G320" s="296" t="s">
        <v>668</v>
      </c>
      <c r="H320" s="298">
        <v>-8661.1551699684005</v>
      </c>
    </row>
    <row r="321" spans="6:8" ht="16.5" thickBot="1">
      <c r="F321" s="570">
        <v>99831</v>
      </c>
      <c r="G321" s="497" t="s">
        <v>669</v>
      </c>
      <c r="H321" s="303">
        <v>-575.40166010379994</v>
      </c>
    </row>
    <row r="322" spans="6:8" ht="16.5" thickBot="1">
      <c r="F322" s="571"/>
      <c r="G322" s="338" t="s">
        <v>325</v>
      </c>
      <c r="H322" s="574">
        <v>-35006701.992998712</v>
      </c>
    </row>
    <row r="323" spans="6:8" ht="15">
      <c r="F323" s="572"/>
      <c r="G323" s="345"/>
      <c r="H323" s="31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9FE25-4055-4F1E-9A52-1707D0EC6242}">
  <dimension ref="A1:K314"/>
  <sheetViews>
    <sheetView workbookViewId="0">
      <selection activeCell="D3" sqref="D3"/>
    </sheetView>
  </sheetViews>
  <sheetFormatPr defaultColWidth="9.140625" defaultRowHeight="15"/>
  <cols>
    <col min="1" max="1" width="15.28515625" style="3" customWidth="1"/>
    <col min="2" max="2" width="52.5703125" style="3" bestFit="1" customWidth="1"/>
    <col min="3" max="3" width="17.85546875" style="468" bestFit="1" customWidth="1"/>
    <col min="4" max="4" width="22.140625" style="3" customWidth="1"/>
    <col min="5" max="5" width="18.85546875" style="3" customWidth="1"/>
    <col min="6" max="16384" width="9.140625" style="3"/>
  </cols>
  <sheetData>
    <row r="1" spans="1:11">
      <c r="A1" s="3" t="s">
        <v>325</v>
      </c>
      <c r="C1" s="468">
        <f>SUM(C3:C312)</f>
        <v>-1197177913.6400003</v>
      </c>
    </row>
    <row r="2" spans="1:11">
      <c r="A2" s="466" t="s">
        <v>270</v>
      </c>
      <c r="B2" s="466" t="s">
        <v>330</v>
      </c>
      <c r="C2" s="467" t="s">
        <v>947</v>
      </c>
      <c r="D2" s="467" t="s">
        <v>948</v>
      </c>
      <c r="E2" s="495"/>
      <c r="F2" s="474"/>
      <c r="G2" s="474"/>
      <c r="H2" s="474"/>
      <c r="I2" s="474"/>
      <c r="J2" s="474"/>
      <c r="K2" s="474"/>
    </row>
    <row r="3" spans="1:11" ht="15.75">
      <c r="A3" s="493">
        <v>10200</v>
      </c>
      <c r="B3" s="492" t="s">
        <v>369</v>
      </c>
      <c r="C3" s="297">
        <v>-1304350.58</v>
      </c>
      <c r="D3" s="3">
        <v>-203059.25645089411</v>
      </c>
      <c r="E3" s="297"/>
      <c r="F3" s="474"/>
      <c r="G3" s="474"/>
      <c r="H3" s="474"/>
      <c r="I3" s="474"/>
      <c r="J3" s="474"/>
      <c r="K3" s="474"/>
    </row>
    <row r="4" spans="1:11" ht="15.75">
      <c r="A4" s="493">
        <v>10400</v>
      </c>
      <c r="B4" s="492" t="s">
        <v>370</v>
      </c>
      <c r="C4" s="297">
        <v>-3382544.8099999996</v>
      </c>
      <c r="D4" s="3">
        <v>-529226.01622512448</v>
      </c>
      <c r="E4" s="297"/>
      <c r="F4" s="5"/>
      <c r="G4" s="5"/>
      <c r="H4" s="5"/>
      <c r="I4" s="5"/>
      <c r="J4" s="5"/>
      <c r="K4" s="5"/>
    </row>
    <row r="5" spans="1:11" ht="15.75">
      <c r="A5" s="493">
        <v>10500</v>
      </c>
      <c r="B5" s="492" t="s">
        <v>371</v>
      </c>
      <c r="C5" s="297">
        <v>-796687.07</v>
      </c>
      <c r="D5" s="3">
        <v>-126859.7809240488</v>
      </c>
      <c r="E5" s="297"/>
      <c r="F5" s="5"/>
      <c r="G5" s="5"/>
      <c r="H5" s="5"/>
      <c r="I5" s="5"/>
      <c r="J5" s="5"/>
      <c r="K5" s="5"/>
    </row>
    <row r="6" spans="1:11" ht="15.75">
      <c r="A6" s="493">
        <v>10700</v>
      </c>
      <c r="B6" s="492" t="s">
        <v>372</v>
      </c>
      <c r="C6" s="297">
        <v>-5383919.2700000005</v>
      </c>
      <c r="D6" s="3">
        <v>-804032.17782140698</v>
      </c>
      <c r="E6" s="297"/>
    </row>
    <row r="7" spans="1:11" ht="15.75">
      <c r="A7" s="493">
        <v>10800</v>
      </c>
      <c r="B7" s="492" t="s">
        <v>373</v>
      </c>
      <c r="C7" s="297">
        <v>-23450271.940000001</v>
      </c>
      <c r="D7" s="3">
        <v>-3334902.616021452</v>
      </c>
      <c r="E7" s="297"/>
    </row>
    <row r="8" spans="1:11" ht="15.75">
      <c r="A8" s="493">
        <v>10850</v>
      </c>
      <c r="B8" s="492" t="s">
        <v>374</v>
      </c>
      <c r="C8" s="297">
        <v>-237050.23999999999</v>
      </c>
      <c r="D8" s="3">
        <v>-23301.161045700301</v>
      </c>
      <c r="E8" s="297"/>
    </row>
    <row r="9" spans="1:11" ht="15.75">
      <c r="A9" s="493">
        <v>10900</v>
      </c>
      <c r="B9" s="492" t="s">
        <v>375</v>
      </c>
      <c r="C9" s="297">
        <v>-2095657.94</v>
      </c>
      <c r="D9" s="3">
        <v>-274292.35001766897</v>
      </c>
      <c r="E9" s="297"/>
    </row>
    <row r="10" spans="1:11" ht="15.75">
      <c r="A10" s="493">
        <v>10910</v>
      </c>
      <c r="B10" s="492" t="s">
        <v>376</v>
      </c>
      <c r="C10" s="297">
        <v>-572729.62</v>
      </c>
      <c r="D10" s="3">
        <v>-76152.218941115105</v>
      </c>
      <c r="E10" s="297"/>
    </row>
    <row r="11" spans="1:11" ht="15.75">
      <c r="A11" s="493">
        <v>10930</v>
      </c>
      <c r="B11" s="492" t="s">
        <v>377</v>
      </c>
      <c r="C11" s="297">
        <v>-6710724.4699999988</v>
      </c>
      <c r="D11" s="3">
        <v>-892944.12617577356</v>
      </c>
      <c r="E11" s="297"/>
    </row>
    <row r="12" spans="1:11" ht="15.75">
      <c r="A12" s="493">
        <v>10940</v>
      </c>
      <c r="B12" s="492" t="s">
        <v>378</v>
      </c>
      <c r="C12" s="297">
        <v>-924399.97000000009</v>
      </c>
      <c r="D12" s="3">
        <v>-115698.0208633326</v>
      </c>
      <c r="E12" s="297"/>
    </row>
    <row r="13" spans="1:11" ht="15.75">
      <c r="A13" s="493">
        <v>10950</v>
      </c>
      <c r="B13" s="492" t="s">
        <v>379</v>
      </c>
      <c r="C13" s="297">
        <v>-1020909.7400000001</v>
      </c>
      <c r="D13" s="3">
        <v>-154353.27621809969</v>
      </c>
      <c r="E13" s="297"/>
    </row>
    <row r="14" spans="1:11" ht="15.75">
      <c r="A14" s="493">
        <v>11050</v>
      </c>
      <c r="B14" s="492" t="s">
        <v>710</v>
      </c>
      <c r="C14" s="297">
        <v>-301514.90000000002</v>
      </c>
      <c r="D14" s="3">
        <v>-38779.353531579596</v>
      </c>
      <c r="E14" s="297"/>
    </row>
    <row r="15" spans="1:11" ht="15.75">
      <c r="A15" s="493">
        <v>11300</v>
      </c>
      <c r="B15" s="492" t="s">
        <v>380</v>
      </c>
      <c r="C15" s="297">
        <v>-5719154.1100000003</v>
      </c>
      <c r="D15" s="3">
        <v>-770256.35447504395</v>
      </c>
      <c r="E15" s="297"/>
    </row>
    <row r="16" spans="1:11" ht="15.75">
      <c r="A16" s="493">
        <v>11310</v>
      </c>
      <c r="B16" s="492" t="s">
        <v>381</v>
      </c>
      <c r="C16" s="297">
        <v>-659384.52999999991</v>
      </c>
      <c r="D16" s="3">
        <v>-92902.638859710292</v>
      </c>
      <c r="E16" s="297"/>
    </row>
    <row r="17" spans="1:5" ht="15.75">
      <c r="A17" s="493">
        <v>11600</v>
      </c>
      <c r="B17" s="492" t="s">
        <v>382</v>
      </c>
      <c r="C17" s="297">
        <v>-2399567.37</v>
      </c>
      <c r="D17" s="3">
        <v>-407289.63867802016</v>
      </c>
      <c r="E17" s="297"/>
    </row>
    <row r="18" spans="1:5" ht="15.75">
      <c r="A18" s="493">
        <v>11900</v>
      </c>
      <c r="B18" s="492" t="s">
        <v>383</v>
      </c>
      <c r="C18" s="297">
        <v>-432490.78</v>
      </c>
      <c r="D18" s="3">
        <v>-67551.014920189496</v>
      </c>
      <c r="E18" s="297"/>
    </row>
    <row r="19" spans="1:5" ht="15.75">
      <c r="A19" s="493">
        <v>12100</v>
      </c>
      <c r="B19" s="492" t="s">
        <v>384</v>
      </c>
      <c r="C19" s="297">
        <v>-326021.89</v>
      </c>
      <c r="D19" s="3">
        <v>-47973.106039810504</v>
      </c>
      <c r="E19" s="297"/>
    </row>
    <row r="20" spans="1:5" ht="15.75">
      <c r="A20" s="493">
        <v>12150</v>
      </c>
      <c r="B20" s="492" t="s">
        <v>385</v>
      </c>
      <c r="C20" s="297">
        <v>-43813.54</v>
      </c>
      <c r="D20" s="3">
        <v>-1748.8366342515001</v>
      </c>
      <c r="E20" s="297"/>
    </row>
    <row r="21" spans="1:5" ht="15.75">
      <c r="A21" s="493">
        <v>12160</v>
      </c>
      <c r="B21" s="492" t="s">
        <v>386</v>
      </c>
      <c r="C21" s="297">
        <v>-2308903.2999999989</v>
      </c>
      <c r="D21" s="3">
        <v>-308962.58276927704</v>
      </c>
      <c r="E21" s="297"/>
    </row>
    <row r="22" spans="1:5" ht="15.75">
      <c r="A22" s="493">
        <v>12220</v>
      </c>
      <c r="B22" s="492" t="s">
        <v>387</v>
      </c>
      <c r="C22" s="297">
        <v>-54054517.380000003</v>
      </c>
      <c r="D22" s="3">
        <v>-7738075.1180142267</v>
      </c>
      <c r="E22" s="297"/>
    </row>
    <row r="23" spans="1:5" ht="15.75">
      <c r="A23" s="493">
        <v>12510</v>
      </c>
      <c r="B23" s="492" t="s">
        <v>388</v>
      </c>
      <c r="C23" s="297">
        <v>-6308257.8499999987</v>
      </c>
      <c r="D23" s="3">
        <v>-787912.19469166326</v>
      </c>
      <c r="E23" s="297"/>
    </row>
    <row r="24" spans="1:5" ht="15.75">
      <c r="A24" s="493">
        <v>12600</v>
      </c>
      <c r="B24" s="492" t="s">
        <v>389</v>
      </c>
      <c r="C24" s="297">
        <v>-2377041.35</v>
      </c>
      <c r="D24" s="3">
        <v>-309121.68114461156</v>
      </c>
      <c r="E24" s="297"/>
    </row>
    <row r="25" spans="1:5" ht="15.75">
      <c r="A25" s="493">
        <v>12700</v>
      </c>
      <c r="B25" s="492" t="s">
        <v>390</v>
      </c>
      <c r="C25" s="297">
        <v>-1401418.84</v>
      </c>
      <c r="D25" s="3">
        <v>-171839.9999520198</v>
      </c>
      <c r="E25" s="297"/>
    </row>
    <row r="26" spans="1:5" ht="15.75">
      <c r="A26" s="493">
        <v>13500</v>
      </c>
      <c r="B26" s="492" t="s">
        <v>391</v>
      </c>
      <c r="C26" s="297">
        <v>-5009922.2</v>
      </c>
      <c r="D26" s="3">
        <v>-704016.15926422866</v>
      </c>
      <c r="E26" s="297"/>
    </row>
    <row r="27" spans="1:5" ht="15.75">
      <c r="A27" s="493">
        <v>13700</v>
      </c>
      <c r="B27" s="492" t="s">
        <v>392</v>
      </c>
      <c r="C27" s="297">
        <v>-587827.96000000008</v>
      </c>
      <c r="D27" s="3">
        <v>-76023.4095462447</v>
      </c>
      <c r="E27" s="297"/>
    </row>
    <row r="28" spans="1:5" ht="15.75">
      <c r="A28" s="493">
        <v>14300</v>
      </c>
      <c r="B28" s="492" t="s">
        <v>393</v>
      </c>
      <c r="C28" s="297">
        <v>-1649855.1800000002</v>
      </c>
      <c r="D28" s="3">
        <v>-246195.0606851631</v>
      </c>
      <c r="E28" s="297"/>
    </row>
    <row r="29" spans="1:5" ht="15.75">
      <c r="A29" s="491">
        <v>14300.1</v>
      </c>
      <c r="B29" s="492" t="s">
        <v>394</v>
      </c>
      <c r="C29" s="297">
        <v>-243020.36</v>
      </c>
      <c r="D29" s="3">
        <v>-31255.791002127899</v>
      </c>
      <c r="E29" s="297"/>
    </row>
    <row r="30" spans="1:5" ht="15.75">
      <c r="A30" s="493">
        <v>18400</v>
      </c>
      <c r="B30" s="492" t="s">
        <v>395</v>
      </c>
      <c r="C30" s="297">
        <v>-6037035.1100000003</v>
      </c>
      <c r="D30" s="3">
        <v>-860742.60778779304</v>
      </c>
      <c r="E30" s="297"/>
    </row>
    <row r="31" spans="1:5" ht="15.75">
      <c r="A31" s="493">
        <v>18600</v>
      </c>
      <c r="B31" s="492" t="s">
        <v>396</v>
      </c>
      <c r="C31" s="297">
        <v>-19133.029999999995</v>
      </c>
      <c r="D31" s="3">
        <v>-2568.6246776139001</v>
      </c>
      <c r="E31" s="297"/>
    </row>
    <row r="32" spans="1:5" ht="15.75">
      <c r="A32" s="493">
        <v>18640</v>
      </c>
      <c r="B32" s="492" t="s">
        <v>711</v>
      </c>
      <c r="C32" s="297">
        <v>-2459.4000000000005</v>
      </c>
      <c r="D32" s="3">
        <v>-334.85749498889999</v>
      </c>
      <c r="E32" s="297"/>
    </row>
    <row r="33" spans="1:5" ht="15.75">
      <c r="A33" s="493">
        <v>18690</v>
      </c>
      <c r="B33" s="492" t="s">
        <v>397</v>
      </c>
      <c r="C33" s="297">
        <v>0</v>
      </c>
      <c r="D33" s="3">
        <v>0</v>
      </c>
      <c r="E33" s="297"/>
    </row>
    <row r="34" spans="1:5" ht="15.75">
      <c r="A34" s="493">
        <v>18740</v>
      </c>
      <c r="B34" s="492" t="s">
        <v>398</v>
      </c>
      <c r="C34" s="297">
        <v>-9959.4</v>
      </c>
      <c r="D34" s="3">
        <v>0</v>
      </c>
      <c r="E34" s="297"/>
    </row>
    <row r="35" spans="1:5" ht="15.75">
      <c r="A35" s="493">
        <v>18780</v>
      </c>
      <c r="B35" s="492" t="s">
        <v>399</v>
      </c>
      <c r="C35" s="297">
        <v>-20368.82</v>
      </c>
      <c r="D35" s="3">
        <v>-4104.3373593381002</v>
      </c>
      <c r="E35" s="297"/>
    </row>
    <row r="36" spans="1:5" ht="15.75">
      <c r="A36" s="493">
        <v>19005</v>
      </c>
      <c r="B36" s="492" t="s">
        <v>400</v>
      </c>
      <c r="C36" s="297">
        <v>-1027776.51</v>
      </c>
      <c r="D36" s="3">
        <v>-122031.558592389</v>
      </c>
      <c r="E36" s="297"/>
    </row>
    <row r="37" spans="1:5" ht="15.75">
      <c r="A37" s="493">
        <v>19100</v>
      </c>
      <c r="B37" s="492" t="s">
        <v>401</v>
      </c>
      <c r="C37" s="297">
        <v>-74397399.710000008</v>
      </c>
      <c r="D37" s="3">
        <v>-11267181.525095673</v>
      </c>
      <c r="E37" s="297"/>
    </row>
    <row r="38" spans="1:5" ht="15.75">
      <c r="A38" s="493">
        <v>20100</v>
      </c>
      <c r="B38" s="492" t="s">
        <v>402</v>
      </c>
      <c r="C38" s="297">
        <v>-12731226.270000001</v>
      </c>
      <c r="D38" s="3">
        <v>-1853498.5455863043</v>
      </c>
      <c r="E38" s="297"/>
    </row>
    <row r="39" spans="1:5" ht="15.75">
      <c r="A39" s="493">
        <v>20200</v>
      </c>
      <c r="B39" s="492" t="s">
        <v>403</v>
      </c>
      <c r="C39" s="297">
        <v>-1902735.6900000002</v>
      </c>
      <c r="D39" s="3">
        <v>-267684.4064000448</v>
      </c>
      <c r="E39" s="297"/>
    </row>
    <row r="40" spans="1:5" ht="15.75">
      <c r="A40" s="493">
        <v>20300</v>
      </c>
      <c r="B40" s="492" t="s">
        <v>404</v>
      </c>
      <c r="C40" s="297">
        <v>-26540712.960000008</v>
      </c>
      <c r="D40" s="3">
        <v>-4068712.8612460745</v>
      </c>
      <c r="E40" s="297"/>
    </row>
    <row r="41" spans="1:5" ht="15.75">
      <c r="A41" s="493">
        <v>20400</v>
      </c>
      <c r="B41" s="492" t="s">
        <v>405</v>
      </c>
      <c r="C41" s="297">
        <v>-1472794.3900000001</v>
      </c>
      <c r="D41" s="3">
        <v>-212589.09389789912</v>
      </c>
      <c r="E41" s="297"/>
    </row>
    <row r="42" spans="1:5" ht="15.75">
      <c r="A42" s="493">
        <v>20600</v>
      </c>
      <c r="B42" s="492" t="s">
        <v>406</v>
      </c>
      <c r="C42" s="297">
        <v>-3382492.3199999989</v>
      </c>
      <c r="D42" s="3">
        <v>-456416.19891368458</v>
      </c>
      <c r="E42" s="297"/>
    </row>
    <row r="43" spans="1:5" ht="15.75">
      <c r="A43" s="493">
        <v>20700</v>
      </c>
      <c r="B43" s="492" t="s">
        <v>407</v>
      </c>
      <c r="C43" s="297">
        <v>-7419443.160000002</v>
      </c>
      <c r="D43" s="3">
        <v>-1060620.6909603267</v>
      </c>
      <c r="E43" s="297"/>
    </row>
    <row r="44" spans="1:5" ht="15.75">
      <c r="A44" s="493">
        <v>20800</v>
      </c>
      <c r="B44" s="492" t="s">
        <v>408</v>
      </c>
      <c r="C44" s="297">
        <v>-5503860.8700000001</v>
      </c>
      <c r="D44" s="3">
        <v>-764597.47761239391</v>
      </c>
      <c r="E44" s="297"/>
    </row>
    <row r="45" spans="1:5" ht="15.75">
      <c r="A45" s="493">
        <v>20900</v>
      </c>
      <c r="B45" s="492" t="s">
        <v>409</v>
      </c>
      <c r="C45" s="297">
        <v>-11957868.719999995</v>
      </c>
      <c r="D45" s="3">
        <v>-1816347.7030967388</v>
      </c>
      <c r="E45" s="297"/>
    </row>
    <row r="46" spans="1:5" ht="15.75">
      <c r="A46" s="493">
        <v>21200</v>
      </c>
      <c r="B46" s="492" t="s">
        <v>410</v>
      </c>
      <c r="C46" s="297">
        <v>-3649897.34</v>
      </c>
      <c r="D46" s="3">
        <v>-542744.12539119052</v>
      </c>
      <c r="E46" s="297"/>
    </row>
    <row r="47" spans="1:5" ht="15.75">
      <c r="A47" s="493">
        <v>21300</v>
      </c>
      <c r="B47" s="492" t="s">
        <v>411</v>
      </c>
      <c r="C47" s="297">
        <v>-44118800.550000004</v>
      </c>
      <c r="D47" s="3">
        <v>-6723920.5209357878</v>
      </c>
      <c r="E47" s="297"/>
    </row>
    <row r="48" spans="1:5" ht="15.75">
      <c r="A48" s="493">
        <v>21520</v>
      </c>
      <c r="B48" s="492" t="s">
        <v>41</v>
      </c>
      <c r="C48" s="297">
        <v>-83005712.889999986</v>
      </c>
      <c r="D48" s="3">
        <v>-12942049.978064738</v>
      </c>
      <c r="E48" s="297"/>
    </row>
    <row r="49" spans="1:5" ht="15.75">
      <c r="A49" s="493">
        <v>21525</v>
      </c>
      <c r="B49" s="492" t="s">
        <v>412</v>
      </c>
      <c r="C49" s="297">
        <v>-2177275.9099999997</v>
      </c>
      <c r="D49" s="3">
        <v>-341071.39305018721</v>
      </c>
      <c r="E49" s="297"/>
    </row>
    <row r="50" spans="1:5" ht="30">
      <c r="A50" s="491">
        <v>21525.1</v>
      </c>
      <c r="B50" s="492" t="s">
        <v>713</v>
      </c>
      <c r="C50" s="297">
        <v>-241652</v>
      </c>
      <c r="D50" s="3">
        <v>-33428.059640985601</v>
      </c>
      <c r="E50" s="297"/>
    </row>
    <row r="51" spans="1:5" ht="15.75">
      <c r="A51" s="493">
        <v>21550</v>
      </c>
      <c r="B51" s="492" t="s">
        <v>413</v>
      </c>
      <c r="C51" s="297">
        <v>-51066414.300000004</v>
      </c>
      <c r="D51" s="3">
        <v>-8334960.453022941</v>
      </c>
      <c r="E51" s="297"/>
    </row>
    <row r="52" spans="1:5" ht="15.75">
      <c r="A52" s="493">
        <v>21570</v>
      </c>
      <c r="B52" s="492" t="s">
        <v>414</v>
      </c>
      <c r="C52" s="297">
        <v>-258611.37</v>
      </c>
      <c r="D52" s="3">
        <v>-35619.8590765431</v>
      </c>
      <c r="E52" s="297"/>
    </row>
    <row r="53" spans="1:5" ht="15.75">
      <c r="A53" s="493">
        <v>21800</v>
      </c>
      <c r="B53" s="492" t="s">
        <v>415</v>
      </c>
      <c r="C53" s="297">
        <v>-6683883.9999999991</v>
      </c>
      <c r="D53" s="3">
        <v>-1036542.5399479509</v>
      </c>
      <c r="E53" s="297"/>
    </row>
    <row r="54" spans="1:5" ht="15.75">
      <c r="A54" s="493">
        <v>21900</v>
      </c>
      <c r="B54" s="492" t="s">
        <v>416</v>
      </c>
      <c r="C54" s="297">
        <v>-3280712.3099999996</v>
      </c>
      <c r="D54" s="3">
        <v>-460306.60004151985</v>
      </c>
      <c r="E54" s="297"/>
    </row>
    <row r="55" spans="1:5" ht="15.75">
      <c r="A55" s="493">
        <v>22000</v>
      </c>
      <c r="B55" s="492" t="s">
        <v>417</v>
      </c>
      <c r="C55" s="297">
        <v>-4465561.5</v>
      </c>
      <c r="D55" s="3">
        <v>-602499.66288221884</v>
      </c>
      <c r="E55" s="297"/>
    </row>
    <row r="56" spans="1:5" ht="15.75">
      <c r="A56" s="493">
        <v>23000</v>
      </c>
      <c r="B56" s="492" t="s">
        <v>418</v>
      </c>
      <c r="C56" s="297">
        <v>-2636948.77</v>
      </c>
      <c r="D56" s="3">
        <v>-404654.46127634699</v>
      </c>
      <c r="E56" s="297"/>
    </row>
    <row r="57" spans="1:5" ht="15.75">
      <c r="A57" s="493">
        <v>23100</v>
      </c>
      <c r="B57" s="492" t="s">
        <v>419</v>
      </c>
      <c r="C57" s="297">
        <v>-17145044.150000006</v>
      </c>
      <c r="D57" s="3">
        <v>-2714113.7880307389</v>
      </c>
      <c r="E57" s="297"/>
    </row>
    <row r="58" spans="1:5" ht="15.75">
      <c r="A58" s="493">
        <v>23200</v>
      </c>
      <c r="B58" s="492" t="s">
        <v>420</v>
      </c>
      <c r="C58" s="297">
        <v>-10153176.59</v>
      </c>
      <c r="D58" s="3">
        <v>-1532369.0165494517</v>
      </c>
      <c r="E58" s="297"/>
    </row>
    <row r="59" spans="1:5" ht="15.75">
      <c r="A59" s="493">
        <v>30000</v>
      </c>
      <c r="B59" s="492" t="s">
        <v>421</v>
      </c>
      <c r="C59" s="297">
        <v>-872178.5199999999</v>
      </c>
      <c r="D59" s="3">
        <v>-128625.6754167858</v>
      </c>
      <c r="E59" s="297"/>
    </row>
    <row r="60" spans="1:5" ht="15.75">
      <c r="A60" s="493">
        <v>30100</v>
      </c>
      <c r="B60" s="492" t="s">
        <v>422</v>
      </c>
      <c r="C60" s="297">
        <v>-8915281.339999998</v>
      </c>
      <c r="D60" s="3">
        <v>-1396282.9378062203</v>
      </c>
      <c r="E60" s="297"/>
    </row>
    <row r="61" spans="1:5" ht="15.75">
      <c r="A61" s="493">
        <v>30102</v>
      </c>
      <c r="B61" s="492" t="s">
        <v>423</v>
      </c>
      <c r="C61" s="297">
        <v>-172642.31</v>
      </c>
      <c r="D61" s="3">
        <v>-29907.7869663198</v>
      </c>
      <c r="E61" s="297"/>
    </row>
    <row r="62" spans="1:5" ht="15.75">
      <c r="A62" s="493">
        <v>30103</v>
      </c>
      <c r="B62" s="492" t="s">
        <v>424</v>
      </c>
      <c r="C62" s="297">
        <v>-221026.18000000002</v>
      </c>
      <c r="D62" s="3">
        <v>-37768.210612233299</v>
      </c>
      <c r="E62" s="297"/>
    </row>
    <row r="63" spans="1:5" ht="15.75">
      <c r="A63" s="493">
        <v>30104</v>
      </c>
      <c r="B63" s="492" t="s">
        <v>425</v>
      </c>
      <c r="C63" s="297">
        <v>-162026.39000000001</v>
      </c>
      <c r="D63" s="3">
        <v>-24774.111638584203</v>
      </c>
      <c r="E63" s="297"/>
    </row>
    <row r="64" spans="1:5" ht="15.75">
      <c r="A64" s="493">
        <v>30105</v>
      </c>
      <c r="B64" s="492" t="s">
        <v>426</v>
      </c>
      <c r="C64" s="297">
        <v>-914067.63</v>
      </c>
      <c r="D64" s="3">
        <v>-125526.88527718501</v>
      </c>
      <c r="E64" s="297"/>
    </row>
    <row r="65" spans="1:5" ht="15.75">
      <c r="A65" s="493">
        <v>30200</v>
      </c>
      <c r="B65" s="492" t="s">
        <v>427</v>
      </c>
      <c r="C65" s="297">
        <v>-2133714.02</v>
      </c>
      <c r="D65" s="3">
        <v>-311120.24843721959</v>
      </c>
      <c r="E65" s="297"/>
    </row>
    <row r="66" spans="1:5" ht="15.75">
      <c r="A66" s="493">
        <v>30300</v>
      </c>
      <c r="B66" s="492" t="s">
        <v>428</v>
      </c>
      <c r="C66" s="297">
        <v>-679479.00999999989</v>
      </c>
      <c r="D66" s="3">
        <v>-95920.616266570811</v>
      </c>
      <c r="E66" s="297"/>
    </row>
    <row r="67" spans="1:5" ht="15.75">
      <c r="A67" s="493">
        <v>30400</v>
      </c>
      <c r="B67" s="492" t="s">
        <v>429</v>
      </c>
      <c r="C67" s="297">
        <v>-1289022.8400000001</v>
      </c>
      <c r="D67" s="3">
        <v>-179505.26003608649</v>
      </c>
      <c r="E67" s="297"/>
    </row>
    <row r="68" spans="1:5" ht="15.75">
      <c r="A68" s="493">
        <v>30405</v>
      </c>
      <c r="B68" s="492" t="s">
        <v>430</v>
      </c>
      <c r="C68" s="297">
        <v>-774044.54</v>
      </c>
      <c r="D68" s="3">
        <v>-111438.8631312642</v>
      </c>
      <c r="E68" s="297"/>
    </row>
    <row r="69" spans="1:5" ht="15.75">
      <c r="A69" s="493">
        <v>30500</v>
      </c>
      <c r="B69" s="492" t="s">
        <v>431</v>
      </c>
      <c r="C69" s="297">
        <v>-1240987.33</v>
      </c>
      <c r="D69" s="3">
        <v>-178564.44242537461</v>
      </c>
      <c r="E69" s="297"/>
    </row>
    <row r="70" spans="1:5" ht="15.75">
      <c r="A70" s="493">
        <v>30600</v>
      </c>
      <c r="B70" s="492" t="s">
        <v>432</v>
      </c>
      <c r="C70" s="297">
        <v>-980270.05000000016</v>
      </c>
      <c r="D70" s="3">
        <v>-141341.7583730871</v>
      </c>
      <c r="E70" s="297"/>
    </row>
    <row r="71" spans="1:5" ht="15.75">
      <c r="A71" s="493">
        <v>30601</v>
      </c>
      <c r="B71" s="492" t="s">
        <v>433</v>
      </c>
      <c r="C71" s="297">
        <v>0</v>
      </c>
      <c r="D71" s="3">
        <v>0</v>
      </c>
      <c r="E71" s="297"/>
    </row>
    <row r="72" spans="1:5" ht="15.75">
      <c r="A72" s="493">
        <v>30700</v>
      </c>
      <c r="B72" s="492" t="s">
        <v>434</v>
      </c>
      <c r="C72" s="297">
        <v>-2813917.01</v>
      </c>
      <c r="D72" s="3">
        <v>-412115.00900794379</v>
      </c>
      <c r="E72" s="297"/>
    </row>
    <row r="73" spans="1:5" ht="15.75">
      <c r="A73" s="493">
        <v>30705</v>
      </c>
      <c r="B73" s="492" t="s">
        <v>435</v>
      </c>
      <c r="C73" s="297">
        <v>-501103.57999999996</v>
      </c>
      <c r="D73" s="3">
        <v>-73993.939551279909</v>
      </c>
      <c r="E73" s="297"/>
    </row>
    <row r="74" spans="1:5" ht="15.75">
      <c r="A74" s="493">
        <v>30800</v>
      </c>
      <c r="B74" s="492" t="s">
        <v>436</v>
      </c>
      <c r="C74" s="297">
        <v>-865148.51</v>
      </c>
      <c r="D74" s="3">
        <v>-109738.16756429401</v>
      </c>
      <c r="E74" s="297"/>
    </row>
    <row r="75" spans="1:5" ht="15.75">
      <c r="A75" s="493">
        <v>30900</v>
      </c>
      <c r="B75" s="492" t="s">
        <v>437</v>
      </c>
      <c r="C75" s="297">
        <v>-1750227.4000000004</v>
      </c>
      <c r="D75" s="3">
        <v>-231153.92844003451</v>
      </c>
      <c r="E75" s="297"/>
    </row>
    <row r="76" spans="1:5" ht="15.75">
      <c r="A76" s="493">
        <v>30905</v>
      </c>
      <c r="B76" s="492" t="s">
        <v>438</v>
      </c>
      <c r="C76" s="297">
        <v>-382108.92</v>
      </c>
      <c r="D76" s="3">
        <v>-43166.002961513703</v>
      </c>
      <c r="E76" s="297"/>
    </row>
    <row r="77" spans="1:5" ht="15.75">
      <c r="A77" s="493">
        <v>31000</v>
      </c>
      <c r="B77" s="492" t="s">
        <v>439</v>
      </c>
      <c r="C77" s="297">
        <v>-5073111.53</v>
      </c>
      <c r="D77" s="3">
        <v>-766646.82136629266</v>
      </c>
      <c r="E77" s="297"/>
    </row>
    <row r="78" spans="1:5" ht="15.75">
      <c r="A78" s="493">
        <v>31005</v>
      </c>
      <c r="B78" s="492" t="s">
        <v>440</v>
      </c>
      <c r="C78" s="297">
        <v>-518388.10000000003</v>
      </c>
      <c r="D78" s="3">
        <v>-70328.918763180001</v>
      </c>
      <c r="E78" s="297"/>
    </row>
    <row r="79" spans="1:5" ht="15.75">
      <c r="A79" s="493">
        <v>31100</v>
      </c>
      <c r="B79" s="492" t="s">
        <v>441</v>
      </c>
      <c r="C79" s="297">
        <v>-10002543.499999998</v>
      </c>
      <c r="D79" s="3">
        <v>-1501111.9620022508</v>
      </c>
      <c r="E79" s="297"/>
    </row>
    <row r="80" spans="1:5" ht="15.75">
      <c r="A80" s="493">
        <v>31101</v>
      </c>
      <c r="B80" s="492" t="s">
        <v>442</v>
      </c>
      <c r="C80" s="297">
        <v>-96360.62000000001</v>
      </c>
      <c r="D80" s="3">
        <v>-10035.454033287901</v>
      </c>
      <c r="E80" s="297"/>
    </row>
    <row r="81" spans="1:5" ht="15.75">
      <c r="A81" s="493">
        <v>31102</v>
      </c>
      <c r="B81" s="492" t="s">
        <v>443</v>
      </c>
      <c r="C81" s="297">
        <v>-158892.03</v>
      </c>
      <c r="D81" s="3">
        <v>-26693.328300607798</v>
      </c>
      <c r="E81" s="297"/>
    </row>
    <row r="82" spans="1:5" ht="15.75">
      <c r="A82" s="493">
        <v>31105</v>
      </c>
      <c r="B82" s="492" t="s">
        <v>444</v>
      </c>
      <c r="C82" s="297">
        <v>-1584168.36</v>
      </c>
      <c r="D82" s="3">
        <v>-229477.4026852464</v>
      </c>
      <c r="E82" s="297"/>
    </row>
    <row r="83" spans="1:5" ht="15.75">
      <c r="A83" s="493">
        <v>31110</v>
      </c>
      <c r="B83" s="492" t="s">
        <v>445</v>
      </c>
      <c r="C83" s="297">
        <v>-2326984.5499999998</v>
      </c>
      <c r="D83" s="3">
        <v>-363980.56631295505</v>
      </c>
      <c r="E83" s="297"/>
    </row>
    <row r="84" spans="1:5" ht="15.75">
      <c r="A84" s="493">
        <v>31200</v>
      </c>
      <c r="B84" s="492" t="s">
        <v>446</v>
      </c>
      <c r="C84" s="297">
        <v>-4634940.97</v>
      </c>
      <c r="D84" s="3">
        <v>-662842.83908541151</v>
      </c>
      <c r="E84" s="297"/>
    </row>
    <row r="85" spans="1:5" ht="15.75">
      <c r="A85" s="493">
        <v>31205</v>
      </c>
      <c r="B85" s="492" t="s">
        <v>447</v>
      </c>
      <c r="C85" s="297">
        <v>-541878.19999999995</v>
      </c>
      <c r="D85" s="3">
        <v>-72743.896359917097</v>
      </c>
      <c r="E85" s="297"/>
    </row>
    <row r="86" spans="1:5" ht="15.75">
      <c r="A86" s="493">
        <v>31300</v>
      </c>
      <c r="B86" s="492" t="s">
        <v>448</v>
      </c>
      <c r="C86" s="297">
        <v>-12387319.01</v>
      </c>
      <c r="D86" s="3">
        <v>-2003220.3334406104</v>
      </c>
      <c r="E86" s="297"/>
    </row>
    <row r="87" spans="1:5" ht="15.75">
      <c r="A87" s="493">
        <v>31301</v>
      </c>
      <c r="B87" s="492" t="s">
        <v>449</v>
      </c>
      <c r="C87" s="297">
        <v>-233336.49</v>
      </c>
      <c r="D87" s="3">
        <v>-37194.813858105896</v>
      </c>
      <c r="E87" s="297"/>
    </row>
    <row r="88" spans="1:5" ht="15.75">
      <c r="A88" s="493">
        <v>31320</v>
      </c>
      <c r="B88" s="492" t="s">
        <v>450</v>
      </c>
      <c r="C88" s="297">
        <v>-2080225.79</v>
      </c>
      <c r="D88" s="3">
        <v>-326960.5368397329</v>
      </c>
      <c r="E88" s="297"/>
    </row>
    <row r="89" spans="1:5" ht="15.75">
      <c r="A89" s="493">
        <v>31400</v>
      </c>
      <c r="B89" s="492" t="s">
        <v>451</v>
      </c>
      <c r="C89" s="297">
        <v>-4592111.3500000006</v>
      </c>
      <c r="D89" s="3">
        <v>-656163.9022853286</v>
      </c>
      <c r="E89" s="297"/>
    </row>
    <row r="90" spans="1:5" ht="15.75">
      <c r="A90" s="493">
        <v>31405</v>
      </c>
      <c r="B90" s="492" t="s">
        <v>452</v>
      </c>
      <c r="C90" s="297">
        <v>-1024666.31</v>
      </c>
      <c r="D90" s="3">
        <v>-136006.52955556411</v>
      </c>
      <c r="E90" s="297"/>
    </row>
    <row r="91" spans="1:5" ht="15.75">
      <c r="A91" s="493">
        <v>31500</v>
      </c>
      <c r="B91" s="492" t="s">
        <v>453</v>
      </c>
      <c r="C91" s="297">
        <v>-838371.88</v>
      </c>
      <c r="D91" s="3">
        <v>-123415.24875118741</v>
      </c>
      <c r="E91" s="297"/>
    </row>
    <row r="92" spans="1:5" ht="15.75">
      <c r="A92" s="493">
        <v>31600</v>
      </c>
      <c r="B92" s="492" t="s">
        <v>454</v>
      </c>
      <c r="C92" s="297">
        <v>-3544916.3099999996</v>
      </c>
      <c r="D92" s="3">
        <v>-535062.60167697002</v>
      </c>
      <c r="E92" s="297"/>
    </row>
    <row r="93" spans="1:5" ht="15.75">
      <c r="A93" s="493">
        <v>31605</v>
      </c>
      <c r="B93" s="492" t="s">
        <v>455</v>
      </c>
      <c r="C93" s="297">
        <v>-557700.22999999986</v>
      </c>
      <c r="D93" s="3">
        <v>-76220.251817974204</v>
      </c>
      <c r="E93" s="297"/>
    </row>
    <row r="94" spans="1:5" ht="15.75">
      <c r="A94" s="493">
        <v>31700</v>
      </c>
      <c r="B94" s="492" t="s">
        <v>456</v>
      </c>
      <c r="C94" s="297">
        <v>-983055.09</v>
      </c>
      <c r="D94" s="3">
        <v>-131570.24085490502</v>
      </c>
      <c r="E94" s="297"/>
    </row>
    <row r="95" spans="1:5" ht="15.75">
      <c r="A95" s="493">
        <v>31800</v>
      </c>
      <c r="B95" s="492" t="s">
        <v>457</v>
      </c>
      <c r="C95" s="297">
        <v>-6287294.7200000007</v>
      </c>
      <c r="D95" s="3">
        <v>-920453.61434032</v>
      </c>
      <c r="E95" s="297"/>
    </row>
    <row r="96" spans="1:5" ht="15.75">
      <c r="A96" s="493">
        <v>31805</v>
      </c>
      <c r="B96" s="492" t="s">
        <v>458</v>
      </c>
      <c r="C96" s="297">
        <v>-1458979.9000000001</v>
      </c>
      <c r="D96" s="3">
        <v>-198058.30750775521</v>
      </c>
      <c r="E96" s="297"/>
    </row>
    <row r="97" spans="1:5" ht="15.75">
      <c r="A97" s="493">
        <v>31810</v>
      </c>
      <c r="B97" s="492" t="s">
        <v>459</v>
      </c>
      <c r="C97" s="297">
        <v>-1555053.9900000002</v>
      </c>
      <c r="D97" s="3">
        <v>-220853.9061191043</v>
      </c>
      <c r="E97" s="297"/>
    </row>
    <row r="98" spans="1:5" ht="15.75">
      <c r="A98" s="493">
        <v>31820</v>
      </c>
      <c r="B98" s="492" t="s">
        <v>460</v>
      </c>
      <c r="C98" s="297">
        <v>-1230413.8700000001</v>
      </c>
      <c r="D98" s="3">
        <v>-184557.2742508185</v>
      </c>
      <c r="E98" s="297"/>
    </row>
    <row r="99" spans="1:5" ht="15.75">
      <c r="A99" s="493">
        <v>31900</v>
      </c>
      <c r="B99" s="492" t="s">
        <v>461</v>
      </c>
      <c r="C99" s="297">
        <v>-3861802.46</v>
      </c>
      <c r="D99" s="3">
        <v>-587364.8477952492</v>
      </c>
      <c r="E99" s="297"/>
    </row>
    <row r="100" spans="1:5" ht="15.75">
      <c r="A100" s="493">
        <v>32000</v>
      </c>
      <c r="B100" s="492" t="s">
        <v>462</v>
      </c>
      <c r="C100" s="297">
        <v>-1499364.3300000003</v>
      </c>
      <c r="D100" s="3">
        <v>-218189.07150950338</v>
      </c>
      <c r="E100" s="297"/>
    </row>
    <row r="101" spans="1:5" ht="15.75">
      <c r="A101" s="493">
        <v>32005</v>
      </c>
      <c r="B101" s="492" t="s">
        <v>463</v>
      </c>
      <c r="C101" s="297">
        <v>-369935.76</v>
      </c>
      <c r="D101" s="3">
        <v>-57128.663385549</v>
      </c>
      <c r="E101" s="297"/>
    </row>
    <row r="102" spans="1:5" ht="15.75">
      <c r="A102" s="493">
        <v>32100</v>
      </c>
      <c r="B102" s="492" t="s">
        <v>464</v>
      </c>
      <c r="C102" s="297">
        <v>-897457.8899999999</v>
      </c>
      <c r="D102" s="3">
        <v>-122291.92108000259</v>
      </c>
      <c r="E102" s="297"/>
    </row>
    <row r="103" spans="1:5" ht="15.75">
      <c r="A103" s="493">
        <v>32200</v>
      </c>
      <c r="B103" s="492" t="s">
        <v>465</v>
      </c>
      <c r="C103" s="297">
        <v>-609874.89</v>
      </c>
      <c r="D103" s="3">
        <v>-89053.068288376802</v>
      </c>
      <c r="E103" s="297"/>
    </row>
    <row r="104" spans="1:5" ht="15.75">
      <c r="A104" s="493">
        <v>32300</v>
      </c>
      <c r="B104" s="492" t="s">
        <v>466</v>
      </c>
      <c r="C104" s="297">
        <v>-6010458.6999999993</v>
      </c>
      <c r="D104" s="3">
        <v>-893924.22198761185</v>
      </c>
      <c r="E104" s="297"/>
    </row>
    <row r="105" spans="1:5" ht="15.75">
      <c r="A105" s="493">
        <v>32305</v>
      </c>
      <c r="B105" s="492" t="s">
        <v>467</v>
      </c>
      <c r="C105" s="297">
        <v>-649994.19999999995</v>
      </c>
      <c r="D105" s="3">
        <v>-96088.30674840181</v>
      </c>
      <c r="E105" s="297"/>
    </row>
    <row r="106" spans="1:5" ht="15.75">
      <c r="A106" s="493">
        <v>32400</v>
      </c>
      <c r="B106" s="492" t="s">
        <v>468</v>
      </c>
      <c r="C106" s="297">
        <v>-2235899.54</v>
      </c>
      <c r="D106" s="3">
        <v>-304915.9172171994</v>
      </c>
      <c r="E106" s="297"/>
    </row>
    <row r="107" spans="1:5" ht="15.75">
      <c r="A107" s="493">
        <v>32405</v>
      </c>
      <c r="B107" s="492" t="s">
        <v>469</v>
      </c>
      <c r="C107" s="297">
        <v>-541165.11999999988</v>
      </c>
      <c r="D107" s="3">
        <v>-73692.295241067011</v>
      </c>
      <c r="E107" s="297"/>
    </row>
    <row r="108" spans="1:5" ht="15.75">
      <c r="A108" s="493">
        <v>32410</v>
      </c>
      <c r="B108" s="492" t="s">
        <v>470</v>
      </c>
      <c r="C108" s="297">
        <v>-1064133.8400000001</v>
      </c>
      <c r="D108" s="3">
        <v>-142273.08134510761</v>
      </c>
      <c r="E108" s="297"/>
    </row>
    <row r="109" spans="1:5" ht="15.75">
      <c r="A109" s="493">
        <v>32500</v>
      </c>
      <c r="B109" s="492" t="s">
        <v>471</v>
      </c>
      <c r="C109" s="297">
        <v>-4946000.71</v>
      </c>
      <c r="D109" s="3">
        <v>-737004.4149665907</v>
      </c>
      <c r="E109" s="297"/>
    </row>
    <row r="110" spans="1:5" ht="15.75">
      <c r="A110" s="493">
        <v>32505</v>
      </c>
      <c r="B110" s="492" t="s">
        <v>472</v>
      </c>
      <c r="C110" s="297">
        <v>-793374.34</v>
      </c>
      <c r="D110" s="3">
        <v>-115843.1119390008</v>
      </c>
      <c r="E110" s="297"/>
    </row>
    <row r="111" spans="1:5" ht="15.75">
      <c r="A111" s="493">
        <v>32600</v>
      </c>
      <c r="B111" s="492" t="s">
        <v>473</v>
      </c>
      <c r="C111" s="297">
        <v>-19467640.490000002</v>
      </c>
      <c r="D111" s="3">
        <v>-2861810.7810068503</v>
      </c>
      <c r="E111" s="297"/>
    </row>
    <row r="112" spans="1:5" ht="15.75">
      <c r="A112" s="493">
        <v>32605</v>
      </c>
      <c r="B112" s="492" t="s">
        <v>474</v>
      </c>
      <c r="C112" s="297">
        <v>-3114016.06</v>
      </c>
      <c r="D112" s="3">
        <v>-429700.39756142127</v>
      </c>
      <c r="E112" s="297"/>
    </row>
    <row r="113" spans="1:5" ht="15.75">
      <c r="A113" s="493">
        <v>32700</v>
      </c>
      <c r="B113" s="492" t="s">
        <v>475</v>
      </c>
      <c r="C113" s="297">
        <v>-1804852.4800000002</v>
      </c>
      <c r="D113" s="3">
        <v>-262279.35769191658</v>
      </c>
      <c r="E113" s="297"/>
    </row>
    <row r="114" spans="1:5" ht="15.75">
      <c r="A114" s="493">
        <v>32800</v>
      </c>
      <c r="B114" s="492" t="s">
        <v>476</v>
      </c>
      <c r="C114" s="297">
        <v>-2416753.3600000003</v>
      </c>
      <c r="D114" s="3">
        <v>-360993.11254492949</v>
      </c>
      <c r="E114" s="297"/>
    </row>
    <row r="115" spans="1:5" ht="15.75">
      <c r="A115" s="493">
        <v>32900</v>
      </c>
      <c r="B115" s="492" t="s">
        <v>477</v>
      </c>
      <c r="C115" s="297">
        <v>-6387820.2400000002</v>
      </c>
      <c r="D115" s="3">
        <v>-977612.24179474288</v>
      </c>
      <c r="E115" s="297"/>
    </row>
    <row r="116" spans="1:5" ht="15.75">
      <c r="A116" s="493">
        <v>32901</v>
      </c>
      <c r="B116" s="492" t="s">
        <v>478</v>
      </c>
      <c r="C116" s="297">
        <v>-117978.42</v>
      </c>
      <c r="D116" s="3">
        <v>-21677.722234622099</v>
      </c>
      <c r="E116" s="297"/>
    </row>
    <row r="117" spans="1:5" ht="15.75">
      <c r="A117" s="493">
        <v>32904</v>
      </c>
      <c r="B117" s="492" t="s">
        <v>829</v>
      </c>
      <c r="C117" s="297">
        <v>-65938.02</v>
      </c>
      <c r="D117" s="3">
        <v>-9459.4940877266999</v>
      </c>
      <c r="E117" s="297"/>
    </row>
    <row r="118" spans="1:5" ht="15.75">
      <c r="A118" s="493">
        <v>32905</v>
      </c>
      <c r="B118" s="492" t="s">
        <v>479</v>
      </c>
      <c r="C118" s="297">
        <v>-932800.5</v>
      </c>
      <c r="D118" s="3">
        <v>-139054.27247421572</v>
      </c>
      <c r="E118" s="297"/>
    </row>
    <row r="119" spans="1:5" ht="15.75">
      <c r="A119" s="493">
        <v>32910</v>
      </c>
      <c r="B119" s="492" t="s">
        <v>480</v>
      </c>
      <c r="C119" s="297">
        <v>-1329947.7899999998</v>
      </c>
      <c r="D119" s="3">
        <v>-182713.1482674189</v>
      </c>
      <c r="E119" s="297"/>
    </row>
    <row r="120" spans="1:5" ht="15.75">
      <c r="A120" s="493">
        <v>32915</v>
      </c>
      <c r="B120" s="492" t="s">
        <v>832</v>
      </c>
      <c r="C120" s="297">
        <v>-97778.31</v>
      </c>
      <c r="D120" s="3">
        <v>-15506.333439719399</v>
      </c>
      <c r="E120" s="297"/>
    </row>
    <row r="121" spans="1:5" ht="15.75">
      <c r="A121" s="493">
        <v>32920</v>
      </c>
      <c r="B121" s="492" t="s">
        <v>481</v>
      </c>
      <c r="C121" s="297">
        <v>-970902.13</v>
      </c>
      <c r="D121" s="3">
        <v>-145991.8750013856</v>
      </c>
      <c r="E121" s="297"/>
    </row>
    <row r="122" spans="1:5" ht="15.75">
      <c r="A122" s="493">
        <v>33000</v>
      </c>
      <c r="B122" s="492" t="s">
        <v>482</v>
      </c>
      <c r="C122" s="297">
        <v>-2371438.9500000002</v>
      </c>
      <c r="D122" s="3">
        <v>-363525.96084633365</v>
      </c>
      <c r="E122" s="297"/>
    </row>
    <row r="123" spans="1:5" ht="15.75">
      <c r="A123" s="493">
        <v>33001</v>
      </c>
      <c r="B123" s="492" t="s">
        <v>483</v>
      </c>
      <c r="C123" s="297">
        <v>-56864.869999999995</v>
      </c>
      <c r="D123" s="3">
        <v>-8707.4862122087998</v>
      </c>
      <c r="E123" s="297"/>
    </row>
    <row r="124" spans="1:5" ht="15.75">
      <c r="A124" s="493">
        <v>33027</v>
      </c>
      <c r="B124" s="492" t="s">
        <v>484</v>
      </c>
      <c r="C124" s="297">
        <v>-349336.04</v>
      </c>
      <c r="D124" s="3">
        <v>-61319.048164358399</v>
      </c>
      <c r="E124" s="297"/>
    </row>
    <row r="125" spans="1:5" ht="15.75">
      <c r="A125" s="493">
        <v>33100</v>
      </c>
      <c r="B125" s="492" t="s">
        <v>485</v>
      </c>
      <c r="C125" s="297">
        <v>-3449596.7800000003</v>
      </c>
      <c r="D125" s="3">
        <v>-503935.52981649298</v>
      </c>
      <c r="E125" s="297"/>
    </row>
    <row r="126" spans="1:5" ht="15.75">
      <c r="A126" s="493">
        <v>33105</v>
      </c>
      <c r="B126" s="492" t="s">
        <v>486</v>
      </c>
      <c r="C126" s="297">
        <v>-431206.53</v>
      </c>
      <c r="D126" s="3">
        <v>-62230.371022937703</v>
      </c>
      <c r="E126" s="297"/>
    </row>
    <row r="127" spans="1:5" ht="15.75">
      <c r="A127" s="493">
        <v>33200</v>
      </c>
      <c r="B127" s="492" t="s">
        <v>487</v>
      </c>
      <c r="C127" s="297">
        <v>-15185567.459999999</v>
      </c>
      <c r="D127" s="3">
        <v>-2510117.9197691614</v>
      </c>
      <c r="E127" s="297"/>
    </row>
    <row r="128" spans="1:5" ht="15.75">
      <c r="A128" s="493">
        <v>33202</v>
      </c>
      <c r="B128" s="492" t="s">
        <v>488</v>
      </c>
      <c r="C128" s="297">
        <v>-249469.93</v>
      </c>
      <c r="D128" s="3">
        <v>-47378.932994554198</v>
      </c>
      <c r="E128" s="297"/>
    </row>
    <row r="129" spans="1:5" ht="15.75">
      <c r="A129" s="493">
        <v>33203</v>
      </c>
      <c r="B129" s="492" t="s">
        <v>489</v>
      </c>
      <c r="C129" s="297">
        <v>-188106.78999999998</v>
      </c>
      <c r="D129" s="3">
        <v>-31196.494636916403</v>
      </c>
      <c r="E129" s="297"/>
    </row>
    <row r="130" spans="1:5" ht="15.75">
      <c r="A130" s="493">
        <v>33204</v>
      </c>
      <c r="B130" s="492" t="s">
        <v>490</v>
      </c>
      <c r="C130" s="297">
        <v>-435448.7</v>
      </c>
      <c r="D130" s="3">
        <v>-73703.179779338694</v>
      </c>
      <c r="E130" s="297"/>
    </row>
    <row r="131" spans="1:5" ht="15.75">
      <c r="A131" s="493">
        <v>33205</v>
      </c>
      <c r="B131" s="492" t="s">
        <v>491</v>
      </c>
      <c r="C131" s="297">
        <v>-1405393.3499999996</v>
      </c>
      <c r="D131" s="3">
        <v>-201954.50289228241</v>
      </c>
      <c r="E131" s="297"/>
    </row>
    <row r="132" spans="1:5" ht="15.75">
      <c r="A132" s="493">
        <v>33206</v>
      </c>
      <c r="B132" s="492" t="s">
        <v>492</v>
      </c>
      <c r="C132" s="297">
        <v>-134305.91</v>
      </c>
      <c r="D132" s="3">
        <v>-21059.6501368422</v>
      </c>
      <c r="E132" s="297"/>
    </row>
    <row r="133" spans="1:5" ht="15.75">
      <c r="A133" s="493">
        <v>33207</v>
      </c>
      <c r="B133" s="492" t="s">
        <v>493</v>
      </c>
      <c r="C133" s="297">
        <v>-450815.97000000009</v>
      </c>
      <c r="D133" s="3">
        <v>-90841.526085988793</v>
      </c>
      <c r="E133" s="297"/>
    </row>
    <row r="134" spans="1:5" ht="15.75">
      <c r="A134" s="493">
        <v>33208</v>
      </c>
      <c r="B134" s="492" t="s">
        <v>494</v>
      </c>
      <c r="C134" s="297">
        <v>0</v>
      </c>
      <c r="D134" s="3">
        <v>0</v>
      </c>
      <c r="E134" s="297"/>
    </row>
    <row r="135" spans="1:5" ht="15.75">
      <c r="A135" s="493">
        <v>33209</v>
      </c>
      <c r="B135" s="492" t="s">
        <v>495</v>
      </c>
      <c r="C135" s="297">
        <v>0</v>
      </c>
      <c r="D135" s="3">
        <v>0</v>
      </c>
      <c r="E135" s="297"/>
    </row>
    <row r="136" spans="1:5" ht="15.75">
      <c r="A136" s="493">
        <v>33300</v>
      </c>
      <c r="B136" s="492" t="s">
        <v>496</v>
      </c>
      <c r="C136" s="297">
        <v>-2356239.3200000003</v>
      </c>
      <c r="D136" s="3">
        <v>-343351.55038763519</v>
      </c>
      <c r="E136" s="297"/>
    </row>
    <row r="137" spans="1:5" ht="15.75">
      <c r="A137" s="493">
        <v>33305</v>
      </c>
      <c r="B137" s="492" t="s">
        <v>497</v>
      </c>
      <c r="C137" s="297">
        <v>-509695.68999999994</v>
      </c>
      <c r="D137" s="3">
        <v>-64170.273722870697</v>
      </c>
      <c r="E137" s="297"/>
    </row>
    <row r="138" spans="1:5" ht="15.75">
      <c r="A138" s="493">
        <v>33400</v>
      </c>
      <c r="B138" s="492" t="s">
        <v>498</v>
      </c>
      <c r="C138" s="297">
        <v>-22443278.290000003</v>
      </c>
      <c r="D138" s="3">
        <v>-3285250.5112886392</v>
      </c>
      <c r="E138" s="297"/>
    </row>
    <row r="139" spans="1:5" ht="15.75">
      <c r="A139" s="493">
        <v>33402</v>
      </c>
      <c r="B139" s="492" t="s">
        <v>499</v>
      </c>
      <c r="C139" s="297">
        <v>-170374.16</v>
      </c>
      <c r="D139" s="3">
        <v>-30944.742306443099</v>
      </c>
      <c r="E139" s="297"/>
    </row>
    <row r="140" spans="1:5" ht="15.75">
      <c r="A140" s="493">
        <v>33405</v>
      </c>
      <c r="B140" s="492" t="s">
        <v>500</v>
      </c>
      <c r="C140" s="297">
        <v>-1951804.94</v>
      </c>
      <c r="D140" s="3">
        <v>-292145.75453177368</v>
      </c>
      <c r="E140" s="297"/>
    </row>
    <row r="141" spans="1:5" ht="15.75">
      <c r="A141" s="493">
        <v>33500</v>
      </c>
      <c r="B141" s="492" t="s">
        <v>501</v>
      </c>
      <c r="C141" s="297">
        <v>-3169365.9</v>
      </c>
      <c r="D141" s="3">
        <v>-480171.35170411377</v>
      </c>
      <c r="E141" s="297"/>
    </row>
    <row r="142" spans="1:5" ht="15.75">
      <c r="A142" s="493">
        <v>33501</v>
      </c>
      <c r="B142" s="492" t="s">
        <v>502</v>
      </c>
      <c r="C142" s="297">
        <v>-129764.23999999998</v>
      </c>
      <c r="D142" s="3">
        <v>-18540.231514499701</v>
      </c>
      <c r="E142" s="297"/>
    </row>
    <row r="143" spans="1:5" ht="15.75">
      <c r="A143" s="493">
        <v>33600</v>
      </c>
      <c r="B143" s="492" t="s">
        <v>503</v>
      </c>
      <c r="C143" s="297">
        <v>-8749850.6099999994</v>
      </c>
      <c r="D143" s="3">
        <v>-1744169.4778153598</v>
      </c>
      <c r="E143" s="297"/>
    </row>
    <row r="144" spans="1:5" ht="15.75">
      <c r="A144" s="493">
        <v>33605</v>
      </c>
      <c r="B144" s="492" t="s">
        <v>504</v>
      </c>
      <c r="C144" s="297">
        <v>-1472635.5000000002</v>
      </c>
      <c r="D144" s="3">
        <v>-184731.6254202486</v>
      </c>
      <c r="E144" s="297"/>
    </row>
    <row r="145" spans="1:5" ht="15.75">
      <c r="A145" s="493">
        <v>33700</v>
      </c>
      <c r="B145" s="492" t="s">
        <v>505</v>
      </c>
      <c r="C145" s="297">
        <v>-840309.68</v>
      </c>
      <c r="D145" s="3">
        <v>-121146.9506867817</v>
      </c>
      <c r="E145" s="297"/>
    </row>
    <row r="146" spans="1:5" ht="15.75">
      <c r="A146" s="493">
        <v>33800</v>
      </c>
      <c r="B146" s="492" t="s">
        <v>506</v>
      </c>
      <c r="C146" s="297">
        <v>-646494.60000000009</v>
      </c>
      <c r="D146" s="3">
        <v>-86573.631842272793</v>
      </c>
      <c r="E146" s="297"/>
    </row>
    <row r="147" spans="1:5" ht="15.75">
      <c r="A147" s="493">
        <v>33900</v>
      </c>
      <c r="B147" s="492" t="s">
        <v>507</v>
      </c>
      <c r="C147" s="297">
        <v>-2677262.77</v>
      </c>
      <c r="D147" s="3">
        <v>-386098.21884070797</v>
      </c>
      <c r="E147" s="297"/>
    </row>
    <row r="148" spans="1:5" ht="15.75">
      <c r="A148" s="493">
        <v>34000</v>
      </c>
      <c r="B148" s="492" t="s">
        <v>508</v>
      </c>
      <c r="C148" s="297">
        <v>-1362910.4</v>
      </c>
      <c r="D148" s="3">
        <v>-198230.33014412218</v>
      </c>
      <c r="E148" s="297"/>
    </row>
    <row r="149" spans="1:5" ht="15.75">
      <c r="A149" s="493">
        <v>34100</v>
      </c>
      <c r="B149" s="492" t="s">
        <v>509</v>
      </c>
      <c r="C149" s="297">
        <v>-28031025.399999999</v>
      </c>
      <c r="D149" s="3">
        <v>-4349404.345032732</v>
      </c>
      <c r="E149" s="297"/>
    </row>
    <row r="150" spans="1:5" ht="15.75">
      <c r="A150" s="493">
        <v>34105</v>
      </c>
      <c r="B150" s="492" t="s">
        <v>510</v>
      </c>
      <c r="C150" s="297">
        <v>-2433540.1099999994</v>
      </c>
      <c r="D150" s="3">
        <v>-322251.93612519844</v>
      </c>
      <c r="E150" s="297"/>
    </row>
    <row r="151" spans="1:5" ht="15.75">
      <c r="A151" s="493">
        <v>34200</v>
      </c>
      <c r="B151" s="492" t="s">
        <v>511</v>
      </c>
      <c r="C151" s="297">
        <v>-1027372.2999999999</v>
      </c>
      <c r="D151" s="3">
        <v>-139103.53268141879</v>
      </c>
      <c r="E151" s="297"/>
    </row>
    <row r="152" spans="1:5" ht="15.75">
      <c r="A152" s="493">
        <v>34205</v>
      </c>
      <c r="B152" s="492" t="s">
        <v>512</v>
      </c>
      <c r="C152" s="297">
        <v>-423294.89999999997</v>
      </c>
      <c r="D152" s="3">
        <v>-59667.251791713301</v>
      </c>
      <c r="E152" s="297"/>
    </row>
    <row r="153" spans="1:5" ht="15.75">
      <c r="A153" s="493">
        <v>34220</v>
      </c>
      <c r="B153" s="492" t="s">
        <v>513</v>
      </c>
      <c r="C153" s="297">
        <v>-1133917.1300000001</v>
      </c>
      <c r="D153" s="3">
        <v>-165438.80840962619</v>
      </c>
      <c r="E153" s="297"/>
    </row>
    <row r="154" spans="1:5" ht="15.75">
      <c r="A154" s="493">
        <v>34230</v>
      </c>
      <c r="B154" s="492" t="s">
        <v>514</v>
      </c>
      <c r="C154" s="297">
        <v>-364562.42000000004</v>
      </c>
      <c r="D154" s="3">
        <v>-52826.653424862001</v>
      </c>
      <c r="E154" s="297"/>
    </row>
    <row r="155" spans="1:5" ht="15.75">
      <c r="A155" s="493">
        <v>34300</v>
      </c>
      <c r="B155" s="492" t="s">
        <v>515</v>
      </c>
      <c r="C155" s="297">
        <v>-6852699.9400000004</v>
      </c>
      <c r="D155" s="3">
        <v>-1044931.7752575588</v>
      </c>
      <c r="E155" s="297"/>
    </row>
    <row r="156" spans="1:5" ht="15.75">
      <c r="A156" s="493">
        <v>34400</v>
      </c>
      <c r="B156" s="492" t="s">
        <v>516</v>
      </c>
      <c r="C156" s="297">
        <v>-2896741.6399999997</v>
      </c>
      <c r="D156" s="3">
        <v>-456519.89986289013</v>
      </c>
      <c r="E156" s="297"/>
    </row>
    <row r="157" spans="1:5" ht="15.75">
      <c r="A157" s="493">
        <v>34405</v>
      </c>
      <c r="B157" s="492" t="s">
        <v>517</v>
      </c>
      <c r="C157" s="297">
        <v>-509983.05000000005</v>
      </c>
      <c r="D157" s="3">
        <v>-79321.388541281995</v>
      </c>
      <c r="E157" s="297"/>
    </row>
    <row r="158" spans="1:5" ht="15.75">
      <c r="A158" s="493">
        <v>34500</v>
      </c>
      <c r="B158" s="492" t="s">
        <v>518</v>
      </c>
      <c r="C158" s="297">
        <v>-5412041.1899999995</v>
      </c>
      <c r="D158" s="3">
        <v>-820052.08818136912</v>
      </c>
      <c r="E158" s="297"/>
    </row>
    <row r="159" spans="1:5" ht="15.75">
      <c r="A159" s="493">
        <v>34501</v>
      </c>
      <c r="B159" s="492" t="s">
        <v>519</v>
      </c>
      <c r="C159" s="297">
        <v>-65780.89</v>
      </c>
      <c r="D159" s="3">
        <v>-10747.967099952601</v>
      </c>
      <c r="E159" s="297"/>
    </row>
    <row r="160" spans="1:5" ht="15.75">
      <c r="A160" s="493">
        <v>34505</v>
      </c>
      <c r="B160" s="492" t="s">
        <v>520</v>
      </c>
      <c r="C160" s="297">
        <v>-732629.08000000007</v>
      </c>
      <c r="D160" s="3">
        <v>-105763.83094232369</v>
      </c>
      <c r="E160" s="297"/>
    </row>
    <row r="161" spans="1:5" ht="15.75">
      <c r="A161" s="493">
        <v>34600</v>
      </c>
      <c r="B161" s="492" t="s">
        <v>521</v>
      </c>
      <c r="C161" s="297">
        <v>-1181427.1800000002</v>
      </c>
      <c r="D161" s="3">
        <v>-168103.80547502221</v>
      </c>
      <c r="E161" s="297"/>
    </row>
    <row r="162" spans="1:5" ht="15.75">
      <c r="A162" s="493">
        <v>34605</v>
      </c>
      <c r="B162" s="492" t="s">
        <v>522</v>
      </c>
      <c r="C162" s="297">
        <v>-212899.13000000003</v>
      </c>
      <c r="D162" s="3">
        <v>-28993.503802140898</v>
      </c>
      <c r="E162" s="297"/>
    </row>
    <row r="163" spans="1:5" ht="15.75">
      <c r="A163" s="493">
        <v>34700</v>
      </c>
      <c r="B163" s="492" t="s">
        <v>523</v>
      </c>
      <c r="C163" s="297">
        <v>-3443131.62</v>
      </c>
      <c r="D163" s="3">
        <v>-544741.06812584761</v>
      </c>
      <c r="E163" s="297"/>
    </row>
    <row r="164" spans="1:5" ht="15.75">
      <c r="A164" s="493">
        <v>34800</v>
      </c>
      <c r="B164" s="492" t="s">
        <v>524</v>
      </c>
      <c r="C164" s="297">
        <v>-400621.01999999996</v>
      </c>
      <c r="D164" s="3">
        <v>-53849.854174333501</v>
      </c>
      <c r="E164" s="297"/>
    </row>
    <row r="165" spans="1:5" ht="15.75">
      <c r="A165" s="493">
        <v>34900</v>
      </c>
      <c r="B165" s="492" t="s">
        <v>525</v>
      </c>
      <c r="C165" s="297">
        <v>-7644817.0899999999</v>
      </c>
      <c r="D165" s="3">
        <v>-1158419.8918895021</v>
      </c>
      <c r="E165" s="297"/>
    </row>
    <row r="166" spans="1:5" ht="15.75">
      <c r="A166" s="493">
        <v>34901</v>
      </c>
      <c r="B166" s="492" t="s">
        <v>526</v>
      </c>
      <c r="C166" s="297">
        <v>-198082.63</v>
      </c>
      <c r="D166" s="3">
        <v>-31355.881822553401</v>
      </c>
      <c r="E166" s="297"/>
    </row>
    <row r="167" spans="1:5" ht="15.75">
      <c r="A167" s="493">
        <v>34903</v>
      </c>
      <c r="B167" s="492" t="s">
        <v>527</v>
      </c>
      <c r="C167" s="297">
        <v>-31750.750000000004</v>
      </c>
      <c r="D167" s="3">
        <v>-2387.7752763797998</v>
      </c>
      <c r="E167" s="297"/>
    </row>
    <row r="168" spans="1:5" ht="15.75">
      <c r="A168" s="493">
        <v>34905</v>
      </c>
      <c r="B168" s="492" t="s">
        <v>528</v>
      </c>
      <c r="C168" s="297">
        <v>-691351.8</v>
      </c>
      <c r="D168" s="3">
        <v>-102769.3735244649</v>
      </c>
      <c r="E168" s="297"/>
    </row>
    <row r="169" spans="1:5" ht="15.75">
      <c r="A169" s="493">
        <v>34910</v>
      </c>
      <c r="B169" s="492" t="s">
        <v>529</v>
      </c>
      <c r="C169" s="297">
        <v>-2333231.46</v>
      </c>
      <c r="D169" s="3">
        <v>-377082.51788390672</v>
      </c>
      <c r="E169" s="297"/>
    </row>
    <row r="170" spans="1:5" ht="15.75">
      <c r="A170" s="493">
        <v>35000</v>
      </c>
      <c r="B170" s="492" t="s">
        <v>530</v>
      </c>
      <c r="C170" s="297">
        <v>-1580112.75</v>
      </c>
      <c r="D170" s="3">
        <v>-236466.82861105321</v>
      </c>
      <c r="E170" s="297"/>
    </row>
    <row r="171" spans="1:5" ht="15.75">
      <c r="A171" s="493">
        <v>35005</v>
      </c>
      <c r="B171" s="492" t="s">
        <v>531</v>
      </c>
      <c r="C171" s="297">
        <v>-680566.71</v>
      </c>
      <c r="D171" s="3">
        <v>-93769.141969485907</v>
      </c>
      <c r="E171" s="297"/>
    </row>
    <row r="172" spans="1:5" ht="15.75">
      <c r="A172" s="493">
        <v>35100</v>
      </c>
      <c r="B172" s="492" t="s">
        <v>532</v>
      </c>
      <c r="C172" s="297">
        <v>-13993352.5</v>
      </c>
      <c r="D172" s="3">
        <v>-2171168.6867703656</v>
      </c>
      <c r="E172" s="297"/>
    </row>
    <row r="173" spans="1:5" ht="15.75">
      <c r="A173" s="493">
        <v>35105</v>
      </c>
      <c r="B173" s="492" t="s">
        <v>533</v>
      </c>
      <c r="C173" s="297">
        <v>-1125336.0499999998</v>
      </c>
      <c r="D173" s="3">
        <v>-171728.19426370319</v>
      </c>
      <c r="E173" s="297"/>
    </row>
    <row r="174" spans="1:5" ht="15.75">
      <c r="A174" s="493">
        <v>35106</v>
      </c>
      <c r="B174" s="492" t="s">
        <v>534</v>
      </c>
      <c r="C174" s="297">
        <v>-249408.26999999996</v>
      </c>
      <c r="D174" s="3">
        <v>-44531.841033495002</v>
      </c>
      <c r="E174" s="297"/>
    </row>
    <row r="175" spans="1:5" ht="15.75">
      <c r="A175" s="493">
        <v>35200</v>
      </c>
      <c r="B175" s="492" t="s">
        <v>535</v>
      </c>
      <c r="C175" s="297">
        <v>-606390.75</v>
      </c>
      <c r="D175" s="3">
        <v>-83999.862731147397</v>
      </c>
      <c r="E175" s="297"/>
    </row>
    <row r="176" spans="1:5" ht="15.75">
      <c r="A176" s="493">
        <v>35300</v>
      </c>
      <c r="B176" s="492" t="s">
        <v>536</v>
      </c>
      <c r="C176" s="297">
        <v>-4097597.27</v>
      </c>
      <c r="D176" s="3">
        <v>-621200.27436777006</v>
      </c>
      <c r="E176" s="297"/>
    </row>
    <row r="177" spans="1:5" ht="15.75">
      <c r="A177" s="493">
        <v>35305</v>
      </c>
      <c r="B177" s="492" t="s">
        <v>537</v>
      </c>
      <c r="C177" s="297">
        <v>-1537170.35</v>
      </c>
      <c r="D177" s="3">
        <v>-239582.6585584956</v>
      </c>
      <c r="E177" s="297"/>
    </row>
    <row r="178" spans="1:5" ht="15.75">
      <c r="A178" s="493">
        <v>35400</v>
      </c>
      <c r="B178" s="492" t="s">
        <v>538</v>
      </c>
      <c r="C178" s="297">
        <v>-3301530.1799999997</v>
      </c>
      <c r="D178" s="3">
        <v>-473785.46710774739</v>
      </c>
      <c r="E178" s="297"/>
    </row>
    <row r="179" spans="1:5" ht="15.75">
      <c r="A179" s="493">
        <v>35401</v>
      </c>
      <c r="B179" s="492" t="s">
        <v>539</v>
      </c>
      <c r="C179" s="297">
        <v>-50178.879999999997</v>
      </c>
      <c r="D179" s="3">
        <v>-6924.4977596985</v>
      </c>
      <c r="E179" s="297"/>
    </row>
    <row r="180" spans="1:5" ht="15.75">
      <c r="A180" s="493">
        <v>35405</v>
      </c>
      <c r="B180" s="492" t="s">
        <v>540</v>
      </c>
      <c r="C180" s="297">
        <v>-887556.1100000001</v>
      </c>
      <c r="D180" s="3">
        <v>-134729.30209448791</v>
      </c>
      <c r="E180" s="297"/>
    </row>
    <row r="181" spans="1:5" ht="15.75">
      <c r="A181" s="493">
        <v>35500</v>
      </c>
      <c r="B181" s="492" t="s">
        <v>541</v>
      </c>
      <c r="C181" s="297">
        <v>-4345658.79</v>
      </c>
      <c r="D181" s="3">
        <v>-643604.80577902554</v>
      </c>
      <c r="E181" s="297"/>
    </row>
    <row r="182" spans="1:5" ht="15.75">
      <c r="A182" s="493">
        <v>35600</v>
      </c>
      <c r="B182" s="492" t="s">
        <v>542</v>
      </c>
      <c r="C182" s="297">
        <v>-1920921.4600000002</v>
      </c>
      <c r="D182" s="3">
        <v>-283337.16666308104</v>
      </c>
      <c r="E182" s="297"/>
    </row>
    <row r="183" spans="1:5" ht="15.75">
      <c r="A183" s="493">
        <v>35700</v>
      </c>
      <c r="B183" s="492" t="s">
        <v>543</v>
      </c>
      <c r="C183" s="297">
        <v>-1069305.9000000001</v>
      </c>
      <c r="D183" s="3">
        <v>-145336.63662781561</v>
      </c>
      <c r="E183" s="297"/>
    </row>
    <row r="184" spans="1:5" ht="15.75">
      <c r="A184" s="493">
        <v>35800</v>
      </c>
      <c r="B184" s="492" t="s">
        <v>544</v>
      </c>
      <c r="C184" s="297">
        <v>-1325475.92</v>
      </c>
      <c r="D184" s="3">
        <v>-182328.41684333427</v>
      </c>
      <c r="E184" s="297"/>
    </row>
    <row r="185" spans="1:5" ht="15.75">
      <c r="A185" s="493">
        <v>35805</v>
      </c>
      <c r="B185" s="492" t="s">
        <v>545</v>
      </c>
      <c r="C185" s="297">
        <v>-292497.18000000005</v>
      </c>
      <c r="D185" s="3">
        <v>-38266.913801902498</v>
      </c>
      <c r="E185" s="297"/>
    </row>
    <row r="186" spans="1:5" ht="15.75">
      <c r="A186" s="493">
        <v>35900</v>
      </c>
      <c r="B186" s="492" t="s">
        <v>546</v>
      </c>
      <c r="C186" s="297">
        <v>-2511392.36</v>
      </c>
      <c r="D186" s="3">
        <v>-362766.85906776297</v>
      </c>
      <c r="E186" s="297"/>
    </row>
    <row r="187" spans="1:5" ht="15.75">
      <c r="A187" s="493">
        <v>35905</v>
      </c>
      <c r="B187" s="492" t="s">
        <v>547</v>
      </c>
      <c r="C187" s="297">
        <v>-370265.88</v>
      </c>
      <c r="D187" s="3">
        <v>-43952.505617524497</v>
      </c>
      <c r="E187" s="297"/>
    </row>
    <row r="188" spans="1:5" ht="15.75">
      <c r="A188" s="493">
        <v>36000</v>
      </c>
      <c r="B188" s="492" t="s">
        <v>548</v>
      </c>
      <c r="C188" s="297">
        <v>-59334147.829999983</v>
      </c>
      <c r="D188" s="3">
        <v>-9820857.4731299505</v>
      </c>
      <c r="E188" s="297"/>
    </row>
    <row r="189" spans="1:5" ht="15.75">
      <c r="A189" s="493">
        <v>36001</v>
      </c>
      <c r="B189" s="492" t="s">
        <v>549</v>
      </c>
      <c r="C189" s="297">
        <v>0</v>
      </c>
      <c r="D189" s="3">
        <v>0</v>
      </c>
      <c r="E189" s="297"/>
    </row>
    <row r="190" spans="1:5" ht="15.75">
      <c r="A190" s="493">
        <v>36002</v>
      </c>
      <c r="B190" s="492" t="s">
        <v>550</v>
      </c>
      <c r="C190" s="297">
        <v>0</v>
      </c>
      <c r="D190" s="3">
        <v>0</v>
      </c>
      <c r="E190" s="297"/>
    </row>
    <row r="191" spans="1:5" ht="15.75">
      <c r="A191" s="493">
        <v>36003</v>
      </c>
      <c r="B191" s="492" t="s">
        <v>551</v>
      </c>
      <c r="C191" s="297">
        <v>-427087.56</v>
      </c>
      <c r="D191" s="3">
        <v>-69383.498238273591</v>
      </c>
      <c r="E191" s="297"/>
    </row>
    <row r="192" spans="1:5" ht="15.75">
      <c r="A192" s="493">
        <v>36004</v>
      </c>
      <c r="B192" s="492" t="s">
        <v>552</v>
      </c>
      <c r="C192" s="297">
        <v>-319637.34999999998</v>
      </c>
      <c r="D192" s="3">
        <v>-55615.459856768095</v>
      </c>
      <c r="E192" s="297"/>
    </row>
    <row r="193" spans="1:5" ht="15.75">
      <c r="A193" s="493">
        <v>36005</v>
      </c>
      <c r="B193" s="492" t="s">
        <v>553</v>
      </c>
      <c r="C193" s="297">
        <v>-4443453.7</v>
      </c>
      <c r="D193" s="3">
        <v>-676581.18415770144</v>
      </c>
      <c r="E193" s="297"/>
    </row>
    <row r="194" spans="1:5" ht="15.75">
      <c r="A194" s="493">
        <v>36006</v>
      </c>
      <c r="B194" s="492" t="s">
        <v>554</v>
      </c>
      <c r="C194" s="297">
        <v>-630308.02999999991</v>
      </c>
      <c r="D194" s="3">
        <v>-115960.1342634045</v>
      </c>
      <c r="E194" s="297"/>
    </row>
    <row r="195" spans="1:5" ht="15.75">
      <c r="A195" s="493">
        <v>36007</v>
      </c>
      <c r="B195" s="492" t="s">
        <v>555</v>
      </c>
      <c r="C195" s="297">
        <v>-236567.58000000002</v>
      </c>
      <c r="D195" s="3">
        <v>-43391.401351893001</v>
      </c>
      <c r="E195" s="297"/>
    </row>
    <row r="196" spans="1:5" ht="15.75">
      <c r="A196" s="493">
        <v>36008</v>
      </c>
      <c r="B196" s="492" t="s">
        <v>556</v>
      </c>
      <c r="C196" s="297">
        <v>-563241.59</v>
      </c>
      <c r="D196" s="3">
        <v>-103214.1413901609</v>
      </c>
      <c r="E196" s="297"/>
    </row>
    <row r="197" spans="1:5" ht="15.75">
      <c r="A197" s="493">
        <v>36009</v>
      </c>
      <c r="B197" s="492" t="s">
        <v>557</v>
      </c>
      <c r="C197" s="297">
        <v>-82345.209999999992</v>
      </c>
      <c r="D197" s="3">
        <v>-15003.550804528801</v>
      </c>
      <c r="E197" s="297"/>
    </row>
    <row r="198" spans="1:5" ht="15.75">
      <c r="A198" s="493">
        <v>36100</v>
      </c>
      <c r="B198" s="492" t="s">
        <v>558</v>
      </c>
      <c r="C198" s="297">
        <v>-796777.69999999984</v>
      </c>
      <c r="D198" s="3">
        <v>-111814.9843982085</v>
      </c>
      <c r="E198" s="297"/>
    </row>
    <row r="199" spans="1:5" ht="15.75">
      <c r="A199" s="493">
        <v>36102</v>
      </c>
      <c r="B199" s="492" t="s">
        <v>559</v>
      </c>
      <c r="C199" s="297">
        <v>0</v>
      </c>
      <c r="D199" s="3">
        <v>0</v>
      </c>
      <c r="E199" s="297"/>
    </row>
    <row r="200" spans="1:5" ht="15.75">
      <c r="A200" s="493">
        <v>36105</v>
      </c>
      <c r="B200" s="492" t="s">
        <v>560</v>
      </c>
      <c r="C200" s="297">
        <v>-365615.53</v>
      </c>
      <c r="D200" s="3">
        <v>-50479.203286954798</v>
      </c>
      <c r="E200" s="297"/>
    </row>
    <row r="201" spans="1:5" ht="15.75">
      <c r="A201" s="493">
        <v>36200</v>
      </c>
      <c r="B201" s="492" t="s">
        <v>561</v>
      </c>
      <c r="C201" s="297">
        <v>-1472019.7699999998</v>
      </c>
      <c r="D201" s="3">
        <v>-201470.94419284529</v>
      </c>
      <c r="E201" s="297"/>
    </row>
    <row r="202" spans="1:5" ht="15.75">
      <c r="A202" s="493">
        <v>36205</v>
      </c>
      <c r="B202" s="492" t="s">
        <v>562</v>
      </c>
      <c r="C202" s="297">
        <v>-292658.56000000006</v>
      </c>
      <c r="D202" s="3">
        <v>-47005.862286429001</v>
      </c>
      <c r="E202" s="297"/>
    </row>
    <row r="203" spans="1:5" ht="15.75">
      <c r="A203" s="493">
        <v>36300</v>
      </c>
      <c r="B203" s="492" t="s">
        <v>563</v>
      </c>
      <c r="C203" s="297">
        <v>-4945312.8500000006</v>
      </c>
      <c r="D203" s="3">
        <v>-745876.66745631874</v>
      </c>
      <c r="E203" s="297"/>
    </row>
    <row r="204" spans="1:5" ht="15.75">
      <c r="A204" s="493">
        <v>36301</v>
      </c>
      <c r="B204" s="492" t="s">
        <v>564</v>
      </c>
      <c r="C204" s="297">
        <v>-137223.97999999998</v>
      </c>
      <c r="D204" s="3">
        <v>-21173.387244056099</v>
      </c>
      <c r="E204" s="297"/>
    </row>
    <row r="205" spans="1:5" ht="15.75">
      <c r="A205" s="493">
        <v>36302</v>
      </c>
      <c r="B205" s="492" t="s">
        <v>565</v>
      </c>
      <c r="C205" s="297">
        <v>-179538.02999999994</v>
      </c>
      <c r="D205" s="3">
        <v>-32350.959668828698</v>
      </c>
      <c r="E205" s="297"/>
    </row>
    <row r="206" spans="1:5" ht="15.75">
      <c r="A206" s="493">
        <v>36303</v>
      </c>
      <c r="B206" s="492" t="s">
        <v>712</v>
      </c>
      <c r="C206" s="297">
        <v>-228590.15999999997</v>
      </c>
      <c r="D206" s="3">
        <v>-44756.318841035398</v>
      </c>
      <c r="E206" s="297"/>
    </row>
    <row r="207" spans="1:5" ht="15.75">
      <c r="A207" s="493">
        <v>36305</v>
      </c>
      <c r="B207" s="492" t="s">
        <v>566</v>
      </c>
      <c r="C207" s="297">
        <v>-1102940.8999999999</v>
      </c>
      <c r="D207" s="3">
        <v>-148589.39875988339</v>
      </c>
      <c r="E207" s="297"/>
    </row>
    <row r="208" spans="1:5" ht="15.75">
      <c r="A208" s="493">
        <v>36310</v>
      </c>
      <c r="B208" s="492" t="s">
        <v>567</v>
      </c>
      <c r="C208" s="297">
        <v>0</v>
      </c>
      <c r="D208" s="3">
        <v>0</v>
      </c>
      <c r="E208" s="297"/>
    </row>
    <row r="209" spans="1:5" ht="15.75">
      <c r="A209" s="493">
        <v>36400</v>
      </c>
      <c r="B209" s="492" t="s">
        <v>568</v>
      </c>
      <c r="C209" s="297">
        <v>-5707411.6699999999</v>
      </c>
      <c r="D209" s="3">
        <v>-804587.86689386854</v>
      </c>
      <c r="E209" s="297"/>
    </row>
    <row r="210" spans="1:5" ht="15.75">
      <c r="A210" s="493">
        <v>36405</v>
      </c>
      <c r="B210" s="492" t="s">
        <v>569</v>
      </c>
      <c r="C210" s="297">
        <v>-810472.02</v>
      </c>
      <c r="D210" s="3">
        <v>-117019.34604745649</v>
      </c>
      <c r="E210" s="297"/>
    </row>
    <row r="211" spans="1:5" ht="15.75">
      <c r="A211" s="493">
        <v>36500</v>
      </c>
      <c r="B211" s="492" t="s">
        <v>570</v>
      </c>
      <c r="C211" s="297">
        <v>-11503336.790000001</v>
      </c>
      <c r="D211" s="3">
        <v>-1695941.5869369009</v>
      </c>
      <c r="E211" s="297"/>
    </row>
    <row r="212" spans="1:5" ht="15.75">
      <c r="A212" s="493">
        <v>36501</v>
      </c>
      <c r="B212" s="492" t="s">
        <v>571</v>
      </c>
      <c r="C212" s="297">
        <v>-140435.93000000002</v>
      </c>
      <c r="D212" s="3">
        <v>-23376.721041065703</v>
      </c>
      <c r="E212" s="297"/>
    </row>
    <row r="213" spans="1:5" ht="15.75">
      <c r="A213" s="493">
        <v>36502</v>
      </c>
      <c r="B213" s="492" t="s">
        <v>572</v>
      </c>
      <c r="C213" s="297">
        <v>-29786.620000000003</v>
      </c>
      <c r="D213" s="3">
        <v>-5585.8981093622997</v>
      </c>
      <c r="E213" s="297"/>
    </row>
    <row r="214" spans="1:5" ht="15.75">
      <c r="A214" s="493">
        <v>36505</v>
      </c>
      <c r="B214" s="492" t="s">
        <v>573</v>
      </c>
      <c r="C214" s="297">
        <v>-2152349.96</v>
      </c>
      <c r="D214" s="3">
        <v>-311278.6247867982</v>
      </c>
      <c r="E214" s="297"/>
    </row>
    <row r="215" spans="1:5" ht="15.75">
      <c r="A215" s="493">
        <v>36600</v>
      </c>
      <c r="B215" s="492" t="s">
        <v>574</v>
      </c>
      <c r="C215" s="297">
        <v>-698216.60000000009</v>
      </c>
      <c r="D215" s="3">
        <v>-96835.9824693837</v>
      </c>
      <c r="E215" s="297"/>
    </row>
    <row r="216" spans="1:5" ht="15.75">
      <c r="A216" s="493">
        <v>36601</v>
      </c>
      <c r="B216" s="492" t="s">
        <v>575</v>
      </c>
      <c r="C216" s="297">
        <v>0</v>
      </c>
      <c r="D216" s="3">
        <v>0</v>
      </c>
      <c r="E216" s="297"/>
    </row>
    <row r="217" spans="1:5" ht="15.75">
      <c r="A217" s="493">
        <v>36700</v>
      </c>
      <c r="B217" s="492" t="s">
        <v>576</v>
      </c>
      <c r="C217" s="297">
        <v>-9137426.1699999981</v>
      </c>
      <c r="D217" s="3">
        <v>-1401030.7445193056</v>
      </c>
      <c r="E217" s="297"/>
    </row>
    <row r="218" spans="1:5" ht="15.75">
      <c r="A218" s="493">
        <v>36701</v>
      </c>
      <c r="B218" s="492" t="s">
        <v>577</v>
      </c>
      <c r="C218" s="297">
        <v>-32296.329999999998</v>
      </c>
      <c r="D218" s="3">
        <v>-5238.29685978</v>
      </c>
      <c r="E218" s="297"/>
    </row>
    <row r="219" spans="1:5" ht="15.75">
      <c r="A219" s="493">
        <v>36705</v>
      </c>
      <c r="B219" s="492" t="s">
        <v>578</v>
      </c>
      <c r="C219" s="297">
        <v>-1177746.19</v>
      </c>
      <c r="D219" s="3">
        <v>-167372.66414385271</v>
      </c>
      <c r="E219" s="297"/>
    </row>
    <row r="220" spans="1:5" ht="15.75">
      <c r="A220" s="493">
        <v>36800</v>
      </c>
      <c r="B220" s="492" t="s">
        <v>579</v>
      </c>
      <c r="C220" s="297">
        <v>-3493588.6900000009</v>
      </c>
      <c r="D220" s="3">
        <v>-526832.91600879421</v>
      </c>
      <c r="E220" s="297"/>
    </row>
    <row r="221" spans="1:5" ht="15.75">
      <c r="A221" s="493">
        <v>36802</v>
      </c>
      <c r="B221" s="492" t="s">
        <v>580</v>
      </c>
      <c r="C221" s="297">
        <v>-240911.58000000002</v>
      </c>
      <c r="D221" s="3">
        <v>-44727.871026249006</v>
      </c>
      <c r="E221" s="297"/>
    </row>
    <row r="222" spans="1:5" ht="15.75">
      <c r="A222" s="493">
        <v>36810</v>
      </c>
      <c r="B222" s="492" t="s">
        <v>581</v>
      </c>
      <c r="C222" s="297">
        <v>-6929511.3200000003</v>
      </c>
      <c r="D222" s="3">
        <v>-1077554.2707625751</v>
      </c>
      <c r="E222" s="297"/>
    </row>
    <row r="223" spans="1:5" ht="15.75">
      <c r="A223" s="493">
        <v>36900</v>
      </c>
      <c r="B223" s="492" t="s">
        <v>582</v>
      </c>
      <c r="C223" s="297">
        <v>-720934.69</v>
      </c>
      <c r="D223" s="3">
        <v>-104773.96973213551</v>
      </c>
      <c r="E223" s="297"/>
    </row>
    <row r="224" spans="1:5" ht="15.75">
      <c r="A224" s="493">
        <v>36901</v>
      </c>
      <c r="B224" s="492" t="s">
        <v>583</v>
      </c>
      <c r="C224" s="297">
        <v>-253722.41999999998</v>
      </c>
      <c r="D224" s="3">
        <v>-33895.625469927298</v>
      </c>
      <c r="E224" s="297"/>
    </row>
    <row r="225" spans="1:5" ht="15.75">
      <c r="A225" s="493">
        <v>36905</v>
      </c>
      <c r="B225" s="492" t="s">
        <v>584</v>
      </c>
      <c r="C225" s="297">
        <v>-236634.91</v>
      </c>
      <c r="D225" s="3">
        <v>-33236.939423372402</v>
      </c>
      <c r="E225" s="297"/>
    </row>
    <row r="226" spans="1:5" ht="15.75">
      <c r="A226" s="493">
        <v>37000</v>
      </c>
      <c r="B226" s="492" t="s">
        <v>585</v>
      </c>
      <c r="C226" s="297">
        <v>-1970077.33</v>
      </c>
      <c r="D226" s="3">
        <v>-293792.85773700482</v>
      </c>
      <c r="E226" s="297"/>
    </row>
    <row r="227" spans="1:5" ht="30">
      <c r="A227" s="493">
        <v>37001</v>
      </c>
      <c r="B227" s="492" t="s">
        <v>728</v>
      </c>
      <c r="C227" s="297">
        <v>-211452.69</v>
      </c>
      <c r="D227" s="3">
        <v>-33719.920502204703</v>
      </c>
      <c r="E227" s="297"/>
    </row>
    <row r="228" spans="1:5" ht="15.75">
      <c r="A228" s="493">
        <v>37005</v>
      </c>
      <c r="B228" s="492" t="s">
        <v>586</v>
      </c>
      <c r="C228" s="297">
        <v>-647780.86</v>
      </c>
      <c r="D228" s="3">
        <v>-87429.719730518103</v>
      </c>
      <c r="E228" s="297"/>
    </row>
    <row r="229" spans="1:5" ht="15.75">
      <c r="A229" s="493">
        <v>37100</v>
      </c>
      <c r="B229" s="492" t="s">
        <v>587</v>
      </c>
      <c r="C229" s="297">
        <v>-3631164.7300000004</v>
      </c>
      <c r="D229" s="3">
        <v>-548532.04630708171</v>
      </c>
      <c r="E229" s="297"/>
    </row>
    <row r="230" spans="1:5" ht="15.75">
      <c r="A230" s="493">
        <v>37200</v>
      </c>
      <c r="B230" s="492" t="s">
        <v>588</v>
      </c>
      <c r="C230" s="297">
        <v>-779325.45</v>
      </c>
      <c r="D230" s="3">
        <v>-109052.4958051086</v>
      </c>
      <c r="E230" s="297"/>
    </row>
    <row r="231" spans="1:5" ht="15.75">
      <c r="A231" s="493">
        <v>37300</v>
      </c>
      <c r="B231" s="492" t="s">
        <v>589</v>
      </c>
      <c r="C231" s="297">
        <v>-1898678.28</v>
      </c>
      <c r="D231" s="3">
        <v>-280316.44555834768</v>
      </c>
      <c r="E231" s="297"/>
    </row>
    <row r="232" spans="1:5" ht="15.75">
      <c r="A232" s="493">
        <v>37301</v>
      </c>
      <c r="B232" s="492" t="s">
        <v>590</v>
      </c>
      <c r="C232" s="297">
        <v>-205290.77</v>
      </c>
      <c r="D232" s="3">
        <v>-32099.766908316302</v>
      </c>
      <c r="E232" s="297"/>
    </row>
    <row r="233" spans="1:5" ht="15.75">
      <c r="A233" s="493">
        <v>37305</v>
      </c>
      <c r="B233" s="492" t="s">
        <v>591</v>
      </c>
      <c r="C233" s="297">
        <v>-515369.85</v>
      </c>
      <c r="D233" s="3">
        <v>-66098.5337574882</v>
      </c>
      <c r="E233" s="297"/>
    </row>
    <row r="234" spans="1:5" ht="15.75">
      <c r="A234" s="493">
        <v>37400</v>
      </c>
      <c r="B234" s="492" t="s">
        <v>592</v>
      </c>
      <c r="C234" s="297">
        <v>-9325808.2400000002</v>
      </c>
      <c r="D234" s="3">
        <v>-1491024.5040638871</v>
      </c>
      <c r="E234" s="297"/>
    </row>
    <row r="235" spans="1:5" ht="15.75">
      <c r="A235" s="493">
        <v>37405</v>
      </c>
      <c r="B235" s="492" t="s">
        <v>593</v>
      </c>
      <c r="C235" s="297">
        <v>-1923404.75</v>
      </c>
      <c r="D235" s="3">
        <v>-279958.62764431798</v>
      </c>
      <c r="E235" s="297"/>
    </row>
    <row r="236" spans="1:5" ht="15.75">
      <c r="A236" s="493">
        <v>37500</v>
      </c>
      <c r="B236" s="492" t="s">
        <v>594</v>
      </c>
      <c r="C236" s="297">
        <v>-1078082.8899999999</v>
      </c>
      <c r="D236" s="3">
        <v>-149680.93924716031</v>
      </c>
      <c r="E236" s="297"/>
    </row>
    <row r="237" spans="1:5" ht="15.75">
      <c r="A237" s="493">
        <v>37600</v>
      </c>
      <c r="B237" s="492" t="s">
        <v>595</v>
      </c>
      <c r="C237" s="297">
        <v>-5816352.540000001</v>
      </c>
      <c r="D237" s="3">
        <v>-891389.09930507641</v>
      </c>
      <c r="E237" s="297"/>
    </row>
    <row r="238" spans="1:5" ht="15.75">
      <c r="A238" s="493">
        <v>37601</v>
      </c>
      <c r="B238" s="492" t="s">
        <v>596</v>
      </c>
      <c r="C238" s="297">
        <v>-466719.98000000004</v>
      </c>
      <c r="D238" s="3">
        <v>-96055.346272640396</v>
      </c>
      <c r="E238" s="297"/>
    </row>
    <row r="239" spans="1:5" ht="15.75">
      <c r="A239" s="493">
        <v>37605</v>
      </c>
      <c r="B239" s="492" t="s">
        <v>597</v>
      </c>
      <c r="C239" s="297">
        <v>-763367.97</v>
      </c>
      <c r="D239" s="3">
        <v>-111017.8138116528</v>
      </c>
      <c r="E239" s="297"/>
    </row>
    <row r="240" spans="1:5" ht="15.75">
      <c r="A240" s="493">
        <v>37610</v>
      </c>
      <c r="B240" s="492" t="s">
        <v>598</v>
      </c>
      <c r="C240" s="297">
        <v>-1719098.72</v>
      </c>
      <c r="D240" s="3">
        <v>-282867.86797232489</v>
      </c>
      <c r="E240" s="297"/>
    </row>
    <row r="241" spans="1:5" ht="15.75">
      <c r="A241" s="493">
        <v>37700</v>
      </c>
      <c r="B241" s="492" t="s">
        <v>599</v>
      </c>
      <c r="C241" s="297">
        <v>-2729042.6799999997</v>
      </c>
      <c r="D241" s="3">
        <v>-388539.24351659277</v>
      </c>
      <c r="E241" s="297"/>
    </row>
    <row r="242" spans="1:5" ht="15.75">
      <c r="A242" s="493">
        <v>37705</v>
      </c>
      <c r="B242" s="492" t="s">
        <v>600</v>
      </c>
      <c r="C242" s="297">
        <v>-831373.55999999994</v>
      </c>
      <c r="D242" s="3">
        <v>-110194.70444981281</v>
      </c>
      <c r="E242" s="297"/>
    </row>
    <row r="243" spans="1:5" ht="15.75">
      <c r="A243" s="493">
        <v>37800</v>
      </c>
      <c r="B243" s="492" t="s">
        <v>601</v>
      </c>
      <c r="C243" s="297">
        <v>-8636048.0799999982</v>
      </c>
      <c r="D243" s="3">
        <v>-1215051.0253772354</v>
      </c>
      <c r="E243" s="297"/>
    </row>
    <row r="244" spans="1:5" ht="15.75">
      <c r="A244" s="493">
        <v>37801</v>
      </c>
      <c r="B244" s="492" t="s">
        <v>602</v>
      </c>
      <c r="C244" s="297">
        <v>-59396.14</v>
      </c>
      <c r="D244" s="3">
        <v>-12067.739928701101</v>
      </c>
      <c r="E244" s="297"/>
    </row>
    <row r="245" spans="1:5" ht="15.75">
      <c r="A245" s="493">
        <v>37805</v>
      </c>
      <c r="B245" s="492" t="s">
        <v>603</v>
      </c>
      <c r="C245" s="297">
        <v>-670798.27</v>
      </c>
      <c r="D245" s="3">
        <v>-96014.840627728801</v>
      </c>
      <c r="E245" s="297"/>
    </row>
    <row r="246" spans="1:5" ht="15.75">
      <c r="A246" s="493">
        <v>37900</v>
      </c>
      <c r="B246" s="492" t="s">
        <v>604</v>
      </c>
      <c r="C246" s="297">
        <v>-4422717.1199999992</v>
      </c>
      <c r="D246" s="3">
        <v>-652717.67335194058</v>
      </c>
      <c r="E246" s="297"/>
    </row>
    <row r="247" spans="1:5" ht="15.75">
      <c r="A247" s="493">
        <v>37901</v>
      </c>
      <c r="B247" s="492" t="s">
        <v>605</v>
      </c>
      <c r="C247" s="297">
        <v>-133690.21999999997</v>
      </c>
      <c r="D247" s="3">
        <v>-21356.3124693387</v>
      </c>
      <c r="E247" s="297"/>
    </row>
    <row r="248" spans="1:5" ht="15.75">
      <c r="A248" s="493">
        <v>37905</v>
      </c>
      <c r="B248" s="492" t="s">
        <v>606</v>
      </c>
      <c r="C248" s="297">
        <v>-516434.83999999997</v>
      </c>
      <c r="D248" s="3">
        <v>-72034.145041769094</v>
      </c>
      <c r="E248" s="297"/>
    </row>
    <row r="249" spans="1:5" ht="15.75">
      <c r="A249" s="493">
        <v>38000</v>
      </c>
      <c r="B249" s="492" t="s">
        <v>607</v>
      </c>
      <c r="C249" s="297">
        <v>-6524972.8399999989</v>
      </c>
      <c r="D249" s="3">
        <v>-1087846.9284207942</v>
      </c>
      <c r="E249" s="297"/>
    </row>
    <row r="250" spans="1:5" ht="15.75">
      <c r="A250" s="493">
        <v>38005</v>
      </c>
      <c r="B250" s="492" t="s">
        <v>608</v>
      </c>
      <c r="C250" s="297">
        <v>-1524168.6</v>
      </c>
      <c r="D250" s="3">
        <v>-229461.60837183392</v>
      </c>
      <c r="E250" s="297"/>
    </row>
    <row r="251" spans="1:5" ht="15.75">
      <c r="A251" s="493">
        <v>38100</v>
      </c>
      <c r="B251" s="492" t="s">
        <v>609</v>
      </c>
      <c r="C251" s="297">
        <v>-3313864.5700000003</v>
      </c>
      <c r="D251" s="3">
        <v>-477144.2045701521</v>
      </c>
      <c r="E251" s="297"/>
    </row>
    <row r="252" spans="1:5" ht="15.75">
      <c r="A252" s="493">
        <v>38105</v>
      </c>
      <c r="B252" s="492" t="s">
        <v>610</v>
      </c>
      <c r="C252" s="297">
        <v>-626865.96000000008</v>
      </c>
      <c r="D252" s="3">
        <v>-91734.401186502291</v>
      </c>
      <c r="E252" s="297"/>
    </row>
    <row r="253" spans="1:5" ht="15.75">
      <c r="A253" s="493">
        <v>38200</v>
      </c>
      <c r="B253" s="492" t="s">
        <v>611</v>
      </c>
      <c r="C253" s="297">
        <v>-3223415.17</v>
      </c>
      <c r="D253" s="3">
        <v>-466326.2551237992</v>
      </c>
      <c r="E253" s="297"/>
    </row>
    <row r="254" spans="1:5" ht="15.75">
      <c r="A254" s="493">
        <v>38205</v>
      </c>
      <c r="B254" s="492" t="s">
        <v>612</v>
      </c>
      <c r="C254" s="297">
        <v>-466405.39999999997</v>
      </c>
      <c r="D254" s="3">
        <v>-66946.51690662239</v>
      </c>
      <c r="E254" s="297"/>
    </row>
    <row r="255" spans="1:5" ht="15.75">
      <c r="A255" s="493">
        <v>38210</v>
      </c>
      <c r="B255" s="492" t="s">
        <v>613</v>
      </c>
      <c r="C255" s="297">
        <v>-1272275.68</v>
      </c>
      <c r="D255" s="3">
        <v>-182315.29402521902</v>
      </c>
      <c r="E255" s="297"/>
    </row>
    <row r="256" spans="1:5" ht="15.75">
      <c r="A256" s="493">
        <v>38300</v>
      </c>
      <c r="B256" s="492" t="s">
        <v>614</v>
      </c>
      <c r="C256" s="297">
        <v>-2525385.37</v>
      </c>
      <c r="D256" s="3">
        <v>-364556.79701817478</v>
      </c>
      <c r="E256" s="297"/>
    </row>
    <row r="257" spans="1:5" ht="15.75">
      <c r="A257" s="493">
        <v>38400</v>
      </c>
      <c r="B257" s="492" t="s">
        <v>615</v>
      </c>
      <c r="C257" s="297">
        <v>-3106609.88</v>
      </c>
      <c r="D257" s="3">
        <v>-458987.18822564941</v>
      </c>
      <c r="E257" s="297"/>
    </row>
    <row r="258" spans="1:5" ht="15.75">
      <c r="A258" s="493">
        <v>38402</v>
      </c>
      <c r="B258" s="492" t="s">
        <v>616</v>
      </c>
      <c r="C258" s="297">
        <v>-192574.32999999996</v>
      </c>
      <c r="D258" s="3">
        <v>-33842.159462695497</v>
      </c>
      <c r="E258" s="297"/>
    </row>
    <row r="259" spans="1:5" ht="15.75">
      <c r="A259" s="493">
        <v>38405</v>
      </c>
      <c r="B259" s="492" t="s">
        <v>617</v>
      </c>
      <c r="C259" s="297">
        <v>-721021.62000000046</v>
      </c>
      <c r="D259" s="3">
        <v>-109126.35903994741</v>
      </c>
      <c r="E259" s="297"/>
    </row>
    <row r="260" spans="1:5" ht="15.75">
      <c r="A260" s="493">
        <v>38500</v>
      </c>
      <c r="B260" s="492" t="s">
        <v>618</v>
      </c>
      <c r="C260" s="297">
        <v>-2469112.71</v>
      </c>
      <c r="D260" s="3">
        <v>-360472.13486068766</v>
      </c>
      <c r="E260" s="297"/>
    </row>
    <row r="261" spans="1:5" ht="15.75">
      <c r="A261" s="493">
        <v>38600</v>
      </c>
      <c r="B261" s="492" t="s">
        <v>619</v>
      </c>
      <c r="C261" s="297">
        <v>-3051262.9699999997</v>
      </c>
      <c r="D261" s="3">
        <v>-443167.42340525042</v>
      </c>
      <c r="E261" s="297"/>
    </row>
    <row r="262" spans="1:5" ht="15.75">
      <c r="A262" s="493">
        <v>38601</v>
      </c>
      <c r="B262" s="492" t="s">
        <v>620</v>
      </c>
      <c r="C262" s="297">
        <v>0</v>
      </c>
      <c r="D262" s="3">
        <v>0</v>
      </c>
      <c r="E262" s="297"/>
    </row>
    <row r="263" spans="1:5" ht="15.75">
      <c r="A263" s="493">
        <v>38602</v>
      </c>
      <c r="B263" s="492" t="s">
        <v>621</v>
      </c>
      <c r="C263" s="297">
        <v>-234257.06999999998</v>
      </c>
      <c r="D263" s="3">
        <v>-39293.634426934499</v>
      </c>
      <c r="E263" s="297"/>
    </row>
    <row r="264" spans="1:5" ht="15.75">
      <c r="A264" s="493">
        <v>38605</v>
      </c>
      <c r="B264" s="492" t="s">
        <v>622</v>
      </c>
      <c r="C264" s="297">
        <v>-789246.47000000009</v>
      </c>
      <c r="D264" s="3">
        <v>-114179.1313817232</v>
      </c>
      <c r="E264" s="297"/>
    </row>
    <row r="265" spans="1:5" ht="15.75">
      <c r="A265" s="493">
        <v>38610</v>
      </c>
      <c r="B265" s="492" t="s">
        <v>623</v>
      </c>
      <c r="C265" s="297">
        <v>-735457.34000000008</v>
      </c>
      <c r="D265" s="3">
        <v>-106327.44424745729</v>
      </c>
      <c r="E265" s="297"/>
    </row>
    <row r="266" spans="1:5" ht="15.75">
      <c r="A266" s="493">
        <v>38620</v>
      </c>
      <c r="B266" s="492" t="s">
        <v>624</v>
      </c>
      <c r="C266" s="297">
        <v>-650846.43999999994</v>
      </c>
      <c r="D266" s="3">
        <v>-78440.462967030297</v>
      </c>
      <c r="E266" s="297"/>
    </row>
    <row r="267" spans="1:5" ht="15.75">
      <c r="A267" s="493">
        <v>38700</v>
      </c>
      <c r="B267" s="492" t="s">
        <v>625</v>
      </c>
      <c r="C267" s="297">
        <v>-911588.09000000008</v>
      </c>
      <c r="D267" s="3">
        <v>-138829.1628941388</v>
      </c>
      <c r="E267" s="297"/>
    </row>
    <row r="268" spans="1:5" ht="15.75">
      <c r="A268" s="493">
        <v>38701</v>
      </c>
      <c r="B268" s="492" t="s">
        <v>626</v>
      </c>
      <c r="C268" s="297">
        <v>-62617.250000000015</v>
      </c>
      <c r="D268" s="3">
        <v>-10183.451262624001</v>
      </c>
      <c r="E268" s="297"/>
    </row>
    <row r="269" spans="1:5" ht="15.75">
      <c r="A269" s="493">
        <v>38800</v>
      </c>
      <c r="B269" s="492" t="s">
        <v>627</v>
      </c>
      <c r="C269" s="297">
        <v>-1623310.7900000003</v>
      </c>
      <c r="D269" s="3">
        <v>-246417.26411157209</v>
      </c>
      <c r="E269" s="297"/>
    </row>
    <row r="270" spans="1:5" ht="15.75">
      <c r="A270" s="493">
        <v>38801</v>
      </c>
      <c r="B270" s="492" t="s">
        <v>628</v>
      </c>
      <c r="C270" s="297">
        <v>-136380.37000000002</v>
      </c>
      <c r="D270" s="3">
        <v>-23639.953581059399</v>
      </c>
      <c r="E270" s="297"/>
    </row>
    <row r="271" spans="1:5" ht="15.75">
      <c r="A271" s="493">
        <v>38900</v>
      </c>
      <c r="B271" s="492" t="s">
        <v>629</v>
      </c>
      <c r="C271" s="297">
        <v>-367801.74</v>
      </c>
      <c r="D271" s="3">
        <v>-53308.118249606698</v>
      </c>
      <c r="E271" s="297"/>
    </row>
    <row r="272" spans="1:5" ht="15.75">
      <c r="A272" s="493">
        <v>39000</v>
      </c>
      <c r="B272" s="492" t="s">
        <v>630</v>
      </c>
      <c r="C272" s="297">
        <v>-15774432.969999999</v>
      </c>
      <c r="D272" s="3">
        <v>-2378015.8347423868</v>
      </c>
      <c r="E272" s="297"/>
    </row>
    <row r="273" spans="1:5" ht="15.75">
      <c r="A273" s="493">
        <v>39100</v>
      </c>
      <c r="B273" s="492" t="s">
        <v>631</v>
      </c>
      <c r="C273" s="297">
        <v>-1942462.5799999996</v>
      </c>
      <c r="D273" s="3">
        <v>-259885.75205755711</v>
      </c>
      <c r="E273" s="297"/>
    </row>
    <row r="274" spans="1:5" ht="15.75">
      <c r="A274" s="493">
        <v>39101</v>
      </c>
      <c r="B274" s="492" t="s">
        <v>632</v>
      </c>
      <c r="C274" s="297">
        <v>-285745.29000000004</v>
      </c>
      <c r="D274" s="3">
        <v>-45959.466459546005</v>
      </c>
      <c r="E274" s="297"/>
    </row>
    <row r="275" spans="1:5" ht="15.75">
      <c r="A275" s="493">
        <v>39105</v>
      </c>
      <c r="B275" s="492" t="s">
        <v>633</v>
      </c>
      <c r="C275" s="297">
        <v>-703537.72000000044</v>
      </c>
      <c r="D275" s="3">
        <v>-103509.1972153503</v>
      </c>
      <c r="E275" s="297"/>
    </row>
    <row r="276" spans="1:5" ht="15.75">
      <c r="A276" s="493">
        <v>39200</v>
      </c>
      <c r="B276" s="492" t="s">
        <v>634</v>
      </c>
      <c r="C276" s="297">
        <v>-66053336.860000007</v>
      </c>
      <c r="D276" s="3">
        <v>-10321156.484125061</v>
      </c>
      <c r="E276" s="297"/>
    </row>
    <row r="277" spans="1:5" ht="15.75">
      <c r="A277" s="493">
        <v>39201</v>
      </c>
      <c r="B277" s="492" t="s">
        <v>635</v>
      </c>
      <c r="C277" s="297">
        <v>-232479.13000000003</v>
      </c>
      <c r="D277" s="3">
        <v>-37126.961487685796</v>
      </c>
      <c r="E277" s="297"/>
    </row>
    <row r="278" spans="1:5" ht="15.75">
      <c r="A278" s="493">
        <v>39204</v>
      </c>
      <c r="B278" s="492" t="s">
        <v>636</v>
      </c>
      <c r="C278" s="297">
        <v>-256310.71000000002</v>
      </c>
      <c r="D278" s="3">
        <v>-40703.6965764708</v>
      </c>
      <c r="E278" s="297"/>
    </row>
    <row r="279" spans="1:5" ht="15.75">
      <c r="A279" s="493">
        <v>39205</v>
      </c>
      <c r="B279" s="492" t="s">
        <v>637</v>
      </c>
      <c r="C279" s="297">
        <v>-5785713.209999999</v>
      </c>
      <c r="D279" s="3">
        <v>-874981.89432959585</v>
      </c>
      <c r="E279" s="297"/>
    </row>
    <row r="280" spans="1:5" ht="15.75">
      <c r="A280" s="493">
        <v>39208</v>
      </c>
      <c r="B280" s="492" t="s">
        <v>638</v>
      </c>
      <c r="C280" s="297">
        <v>-369510.48</v>
      </c>
      <c r="D280" s="3">
        <v>-63987.131889861303</v>
      </c>
      <c r="E280" s="297"/>
    </row>
    <row r="281" spans="1:5" ht="15.75">
      <c r="A281" s="493">
        <v>39209</v>
      </c>
      <c r="B281" s="492" t="s">
        <v>639</v>
      </c>
      <c r="C281" s="297">
        <v>-37183.769999999997</v>
      </c>
      <c r="D281" s="3">
        <v>0</v>
      </c>
      <c r="E281" s="297"/>
    </row>
    <row r="282" spans="1:5" ht="15.75">
      <c r="A282" s="493">
        <v>39220</v>
      </c>
      <c r="B282" s="492" t="s">
        <v>729</v>
      </c>
      <c r="C282" s="297">
        <v>-73101.849999999991</v>
      </c>
      <c r="D282" s="3">
        <v>-9780.4164856248008</v>
      </c>
      <c r="E282" s="297"/>
    </row>
    <row r="283" spans="1:5" ht="15.75">
      <c r="A283" s="493">
        <v>39300</v>
      </c>
      <c r="B283" s="492" t="s">
        <v>640</v>
      </c>
      <c r="C283" s="297">
        <v>-784043.69999999984</v>
      </c>
      <c r="D283" s="3">
        <v>-103760.80514067241</v>
      </c>
      <c r="E283" s="297"/>
    </row>
    <row r="284" spans="1:5" ht="15.75">
      <c r="A284" s="493">
        <v>39301</v>
      </c>
      <c r="B284" s="492" t="s">
        <v>641</v>
      </c>
      <c r="C284" s="297">
        <v>-49700.26</v>
      </c>
      <c r="D284" s="3">
        <v>-6212.4720604190998</v>
      </c>
      <c r="E284" s="297"/>
    </row>
    <row r="285" spans="1:5" ht="15.75">
      <c r="A285" s="493">
        <v>39400</v>
      </c>
      <c r="B285" s="492" t="s">
        <v>642</v>
      </c>
      <c r="C285" s="297">
        <v>-521125.04</v>
      </c>
      <c r="D285" s="3">
        <v>-64359.444470942697</v>
      </c>
      <c r="E285" s="297"/>
    </row>
    <row r="286" spans="1:5" ht="15.75">
      <c r="A286" s="493">
        <v>39401</v>
      </c>
      <c r="B286" s="492" t="s">
        <v>643</v>
      </c>
      <c r="C286" s="297">
        <v>-406500.63</v>
      </c>
      <c r="D286" s="3">
        <v>-79439.602208183103</v>
      </c>
      <c r="E286" s="297"/>
    </row>
    <row r="287" spans="1:5" ht="15.75">
      <c r="A287" s="493">
        <v>39500</v>
      </c>
      <c r="B287" s="492" t="s">
        <v>644</v>
      </c>
      <c r="C287" s="297">
        <v>-2262634.91</v>
      </c>
      <c r="D287" s="3">
        <v>-362367.86763499735</v>
      </c>
      <c r="E287" s="297"/>
    </row>
    <row r="288" spans="1:5" ht="15.75">
      <c r="A288" s="493">
        <v>39501</v>
      </c>
      <c r="B288" s="492" t="s">
        <v>645</v>
      </c>
      <c r="C288" s="297">
        <v>-77778.52</v>
      </c>
      <c r="D288" s="3">
        <v>-8809.9055656973997</v>
      </c>
      <c r="E288" s="297"/>
    </row>
    <row r="289" spans="1:5" ht="15.75">
      <c r="A289" s="493">
        <v>39600</v>
      </c>
      <c r="B289" s="492" t="s">
        <v>646</v>
      </c>
      <c r="C289" s="297">
        <v>-6685891.2200000007</v>
      </c>
      <c r="D289" s="3">
        <v>-915986.5492918113</v>
      </c>
      <c r="E289" s="297"/>
    </row>
    <row r="290" spans="1:5" ht="15.75">
      <c r="A290" s="493">
        <v>39605</v>
      </c>
      <c r="B290" s="492" t="s">
        <v>647</v>
      </c>
      <c r="C290" s="297">
        <v>-949598.68</v>
      </c>
      <c r="D290" s="3">
        <v>-146993.81209234291</v>
      </c>
      <c r="E290" s="297"/>
    </row>
    <row r="291" spans="1:5" ht="15.75">
      <c r="A291" s="493">
        <v>39700</v>
      </c>
      <c r="B291" s="492" t="s">
        <v>648</v>
      </c>
      <c r="C291" s="297">
        <v>-3564734.03</v>
      </c>
      <c r="D291" s="3">
        <v>-545324.28443025658</v>
      </c>
      <c r="E291" s="297"/>
    </row>
    <row r="292" spans="1:5" ht="15.75">
      <c r="A292" s="493">
        <v>39703</v>
      </c>
      <c r="B292" s="492" t="s">
        <v>649</v>
      </c>
      <c r="C292" s="297">
        <v>-225776.31</v>
      </c>
      <c r="D292" s="3">
        <v>-38665.038803760901</v>
      </c>
      <c r="E292" s="297"/>
    </row>
    <row r="293" spans="1:5" ht="15.75">
      <c r="A293" s="493">
        <v>39705</v>
      </c>
      <c r="B293" s="492" t="s">
        <v>650</v>
      </c>
      <c r="C293" s="297">
        <v>-962581.08000000007</v>
      </c>
      <c r="D293" s="3">
        <v>-139142.70257868181</v>
      </c>
      <c r="E293" s="297"/>
    </row>
    <row r="294" spans="1:5" ht="15.75">
      <c r="A294" s="493">
        <v>39800</v>
      </c>
      <c r="B294" s="492" t="s">
        <v>651</v>
      </c>
      <c r="C294" s="297">
        <v>-4109475.0699999994</v>
      </c>
      <c r="D294" s="3">
        <v>-595545.36350944138</v>
      </c>
      <c r="E294" s="297"/>
    </row>
    <row r="295" spans="1:5" ht="15.75">
      <c r="A295" s="493">
        <v>39805</v>
      </c>
      <c r="B295" s="492" t="s">
        <v>652</v>
      </c>
      <c r="C295" s="297">
        <v>-479755.28</v>
      </c>
      <c r="D295" s="3">
        <v>-70049.675302047006</v>
      </c>
      <c r="E295" s="297"/>
    </row>
    <row r="296" spans="1:5" ht="15.75">
      <c r="A296" s="493">
        <v>39900</v>
      </c>
      <c r="B296" s="492" t="s">
        <v>653</v>
      </c>
      <c r="C296" s="297">
        <v>-2215292.66</v>
      </c>
      <c r="D296" s="3">
        <v>-319182.27972485218</v>
      </c>
      <c r="E296" s="297"/>
    </row>
    <row r="297" spans="1:5" ht="15.75">
      <c r="A297" s="493">
        <v>40000</v>
      </c>
      <c r="B297" s="492" t="s">
        <v>654</v>
      </c>
      <c r="C297" s="297">
        <v>-5112009.0100000007</v>
      </c>
      <c r="D297" s="3">
        <v>-559744.11351234722</v>
      </c>
      <c r="E297" s="297"/>
    </row>
    <row r="298" spans="1:5" ht="15.75">
      <c r="A298" s="493">
        <v>51000</v>
      </c>
      <c r="B298" s="492" t="s">
        <v>655</v>
      </c>
      <c r="C298" s="297">
        <v>-34652380.859999992</v>
      </c>
      <c r="D298" s="3">
        <v>-4537743.0667248061</v>
      </c>
      <c r="E298" s="297"/>
    </row>
    <row r="299" spans="1:5" ht="15.75">
      <c r="A299" s="491">
        <v>51000.1</v>
      </c>
      <c r="B299" s="492" t="s">
        <v>656</v>
      </c>
      <c r="C299" s="297">
        <v>-54285</v>
      </c>
      <c r="D299" s="3">
        <v>-6831.8799058476006</v>
      </c>
      <c r="E299" s="297"/>
    </row>
    <row r="300" spans="1:5" ht="15.75">
      <c r="A300" s="491">
        <v>51000.2</v>
      </c>
      <c r="B300" s="492" t="s">
        <v>657</v>
      </c>
      <c r="C300" s="297">
        <v>-1022489</v>
      </c>
      <c r="D300" s="3">
        <v>-140446.825499169</v>
      </c>
      <c r="E300" s="297"/>
    </row>
    <row r="301" spans="1:5" ht="15.75">
      <c r="A301" s="493">
        <v>60000</v>
      </c>
      <c r="B301" s="492" t="s">
        <v>658</v>
      </c>
      <c r="C301" s="297">
        <v>-227604.21000000008</v>
      </c>
      <c r="D301" s="3">
        <v>-23268.6337853925</v>
      </c>
      <c r="E301" s="297"/>
    </row>
    <row r="302" spans="1:5" ht="15.75">
      <c r="A302" s="493">
        <v>90901</v>
      </c>
      <c r="B302" s="492" t="s">
        <v>659</v>
      </c>
      <c r="C302" s="297">
        <v>-1025656.8200000004</v>
      </c>
      <c r="D302" s="3">
        <v>-149367.03854973931</v>
      </c>
      <c r="E302" s="297"/>
    </row>
    <row r="303" spans="1:5" ht="15.75">
      <c r="A303" s="493">
        <v>91041</v>
      </c>
      <c r="B303" s="492" t="s">
        <v>660</v>
      </c>
      <c r="C303" s="297">
        <v>-196745.16999999998</v>
      </c>
      <c r="D303" s="3">
        <v>-30637.646701772399</v>
      </c>
      <c r="E303" s="297"/>
    </row>
    <row r="304" spans="1:5" ht="15.75">
      <c r="A304" s="493">
        <v>91111</v>
      </c>
      <c r="B304" s="492" t="s">
        <v>661</v>
      </c>
      <c r="C304" s="297">
        <v>-92335.450000000012</v>
      </c>
      <c r="D304" s="3">
        <v>-14616.797708327402</v>
      </c>
      <c r="E304" s="297"/>
    </row>
    <row r="305" spans="1:5" ht="15.75">
      <c r="A305" s="493">
        <v>91151</v>
      </c>
      <c r="B305" s="492" t="s">
        <v>662</v>
      </c>
      <c r="C305" s="297">
        <v>-272596.83</v>
      </c>
      <c r="D305" s="3">
        <v>-46481.906245943697</v>
      </c>
      <c r="E305" s="297"/>
    </row>
    <row r="306" spans="1:5" ht="15.75">
      <c r="A306" s="493">
        <v>98101</v>
      </c>
      <c r="B306" s="492" t="s">
        <v>663</v>
      </c>
      <c r="C306" s="297">
        <v>-1229487.8899999999</v>
      </c>
      <c r="D306" s="3">
        <v>-199574.97676016492</v>
      </c>
      <c r="E306" s="297"/>
    </row>
    <row r="307" spans="1:5" ht="15.75">
      <c r="A307" s="493">
        <v>98103</v>
      </c>
      <c r="B307" s="492" t="s">
        <v>664</v>
      </c>
      <c r="C307" s="297">
        <v>-252076.31</v>
      </c>
      <c r="D307" s="3">
        <v>-35955.348344068501</v>
      </c>
      <c r="E307" s="297"/>
    </row>
    <row r="308" spans="1:5" ht="15.75">
      <c r="A308" s="493">
        <v>98111</v>
      </c>
      <c r="B308" s="492" t="s">
        <v>665</v>
      </c>
      <c r="C308" s="297">
        <v>-447649.72</v>
      </c>
      <c r="D308" s="3">
        <v>-70561.591563050999</v>
      </c>
      <c r="E308" s="297"/>
    </row>
    <row r="309" spans="1:5" ht="15.75">
      <c r="A309" s="493">
        <v>98131</v>
      </c>
      <c r="B309" s="492" t="s">
        <v>666</v>
      </c>
      <c r="C309" s="297">
        <v>-131617.91</v>
      </c>
      <c r="D309" s="3">
        <v>-16419.4794133326</v>
      </c>
      <c r="E309" s="297"/>
    </row>
    <row r="310" spans="1:5" ht="15.75">
      <c r="A310" s="493">
        <v>99401</v>
      </c>
      <c r="B310" s="492" t="s">
        <v>667</v>
      </c>
      <c r="C310" s="297">
        <v>-387524.59999999992</v>
      </c>
      <c r="D310" s="3">
        <v>-58286.7385462413</v>
      </c>
      <c r="E310" s="297"/>
    </row>
    <row r="311" spans="1:5" ht="15.75">
      <c r="A311" s="493">
        <v>99521</v>
      </c>
      <c r="B311" s="492" t="s">
        <v>668</v>
      </c>
      <c r="C311" s="297">
        <v>-209256.04</v>
      </c>
      <c r="D311" s="3">
        <v>-38795.382503362802</v>
      </c>
      <c r="E311" s="297"/>
    </row>
    <row r="312" spans="1:5" ht="16.5" thickBot="1">
      <c r="A312" s="493">
        <v>99831</v>
      </c>
      <c r="B312" s="492" t="s">
        <v>669</v>
      </c>
      <c r="C312" s="302">
        <v>-24413.410000000003</v>
      </c>
      <c r="D312" s="3">
        <v>-2135.7341356040997</v>
      </c>
      <c r="E312" s="302"/>
    </row>
    <row r="313" spans="1:5">
      <c r="C313" s="468">
        <f>SUM(C3:C312)</f>
        <v>-1197177913.6400003</v>
      </c>
    </row>
    <row r="314" spans="1:5" ht="16.5" thickBot="1">
      <c r="C314" s="343"/>
      <c r="D314" s="3">
        <f>SUM(D3:D313)</f>
        <v>-180506438.8555949</v>
      </c>
      <c r="E314" s="49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30438-2971-4619-9751-073ED8CD9705}">
  <dimension ref="A1:D322"/>
  <sheetViews>
    <sheetView workbookViewId="0"/>
  </sheetViews>
  <sheetFormatPr defaultRowHeight="15.75"/>
  <cols>
    <col min="1" max="1" width="14.28515625" style="267" customWidth="1"/>
    <col min="2" max="2" width="56.42578125" style="3" customWidth="1"/>
    <col min="3" max="4" width="18.7109375" style="264" customWidth="1"/>
  </cols>
  <sheetData>
    <row r="1" spans="1:4">
      <c r="A1" s="261"/>
      <c r="B1" s="262"/>
      <c r="D1" s="265"/>
    </row>
    <row r="2" spans="1:4">
      <c r="A2" s="261"/>
      <c r="B2" s="262"/>
      <c r="D2" s="265"/>
    </row>
    <row r="3" spans="1:4">
      <c r="D3" s="265"/>
    </row>
    <row r="4" spans="1:4">
      <c r="D4" s="265"/>
    </row>
    <row r="5" spans="1:4">
      <c r="D5" s="265"/>
    </row>
    <row r="6" spans="1:4" ht="20.25">
      <c r="A6" s="269"/>
      <c r="B6" s="270"/>
      <c r="C6" s="270"/>
      <c r="D6" s="271"/>
    </row>
    <row r="7" spans="1:4" ht="20.25">
      <c r="A7" s="272"/>
      <c r="B7" s="273"/>
      <c r="C7" s="273"/>
      <c r="D7" s="275"/>
    </row>
    <row r="8" spans="1:4">
      <c r="A8" s="277"/>
      <c r="B8" s="278"/>
      <c r="C8" s="278"/>
      <c r="D8" s="279"/>
    </row>
    <row r="9" spans="1:4" ht="27" thickBot="1">
      <c r="A9" s="283" t="s">
        <v>690</v>
      </c>
      <c r="B9" s="284" t="s">
        <v>363</v>
      </c>
      <c r="C9" s="285" t="s">
        <v>808</v>
      </c>
      <c r="D9" s="286" t="s">
        <v>809</v>
      </c>
    </row>
    <row r="10" spans="1:4" thickBot="1">
      <c r="A10" s="283" t="s">
        <v>691</v>
      </c>
      <c r="B10" s="290" t="s">
        <v>692</v>
      </c>
      <c r="C10" s="283" t="s">
        <v>815</v>
      </c>
      <c r="D10" s="292" t="s">
        <v>816</v>
      </c>
    </row>
    <row r="11" spans="1:4">
      <c r="A11" s="295">
        <v>10200</v>
      </c>
      <c r="B11" s="296" t="s">
        <v>369</v>
      </c>
      <c r="C11" s="297">
        <v>-1270230.8400000001</v>
      </c>
      <c r="D11" s="298">
        <v>-196797.2666</v>
      </c>
    </row>
    <row r="12" spans="1:4">
      <c r="A12" s="295">
        <v>10400</v>
      </c>
      <c r="B12" s="296" t="s">
        <v>370</v>
      </c>
      <c r="C12" s="297">
        <v>-3584256.23</v>
      </c>
      <c r="D12" s="298">
        <v>-557053.40240000002</v>
      </c>
    </row>
    <row r="13" spans="1:4">
      <c r="A13" s="295">
        <v>10500</v>
      </c>
      <c r="B13" s="296" t="s">
        <v>371</v>
      </c>
      <c r="C13" s="297">
        <v>-816862.63</v>
      </c>
      <c r="D13" s="298">
        <v>-127022.08749999999</v>
      </c>
    </row>
    <row r="14" spans="1:4">
      <c r="A14" s="295">
        <v>10700</v>
      </c>
      <c r="B14" s="296" t="s">
        <v>372</v>
      </c>
      <c r="C14" s="297">
        <v>-5593933.0099999998</v>
      </c>
      <c r="D14" s="298">
        <v>-848180.07010000013</v>
      </c>
    </row>
    <row r="15" spans="1:4">
      <c r="A15" s="295">
        <v>10800</v>
      </c>
      <c r="B15" s="296" t="s">
        <v>373</v>
      </c>
      <c r="C15" s="297">
        <v>-24064402.359999999</v>
      </c>
      <c r="D15" s="298">
        <v>-3432398.6136000003</v>
      </c>
    </row>
    <row r="16" spans="1:4">
      <c r="A16" s="295">
        <v>10850</v>
      </c>
      <c r="B16" s="296" t="s">
        <v>374</v>
      </c>
      <c r="C16" s="297">
        <v>-262303.84000000003</v>
      </c>
      <c r="D16" s="298">
        <v>-27789.022799999999</v>
      </c>
    </row>
    <row r="17" spans="1:4">
      <c r="A17" s="295">
        <v>10900</v>
      </c>
      <c r="B17" s="296" t="s">
        <v>375</v>
      </c>
      <c r="C17" s="297">
        <v>-2151620.5500000003</v>
      </c>
      <c r="D17" s="298">
        <v>-271028.33780000004</v>
      </c>
    </row>
    <row r="18" spans="1:4">
      <c r="A18" s="295">
        <v>10910</v>
      </c>
      <c r="B18" s="296" t="s">
        <v>376</v>
      </c>
      <c r="C18" s="297">
        <v>-509268.42</v>
      </c>
      <c r="D18" s="298">
        <v>-72871.188499999989</v>
      </c>
    </row>
    <row r="19" spans="1:4">
      <c r="A19" s="295">
        <v>10930</v>
      </c>
      <c r="B19" s="296" t="s">
        <v>377</v>
      </c>
      <c r="C19" s="297">
        <v>-7066787.0199999996</v>
      </c>
      <c r="D19" s="298">
        <v>-912080.8125</v>
      </c>
    </row>
    <row r="20" spans="1:4">
      <c r="A20" s="295">
        <v>10940</v>
      </c>
      <c r="B20" s="296" t="s">
        <v>378</v>
      </c>
      <c r="C20" s="297">
        <v>-908459.81</v>
      </c>
      <c r="D20" s="298">
        <v>-111888.6637</v>
      </c>
    </row>
    <row r="21" spans="1:4">
      <c r="A21" s="295">
        <v>10950</v>
      </c>
      <c r="B21" s="296" t="s">
        <v>379</v>
      </c>
      <c r="C21" s="297">
        <v>-990714.19</v>
      </c>
      <c r="D21" s="298">
        <v>-152540.33189999999</v>
      </c>
    </row>
    <row r="22" spans="1:4">
      <c r="A22" s="295">
        <v>11050</v>
      </c>
      <c r="B22" s="296" t="s">
        <v>710</v>
      </c>
      <c r="C22" s="297">
        <v>-314968.65999999997</v>
      </c>
      <c r="D22" s="298">
        <v>-43006.278700000003</v>
      </c>
    </row>
    <row r="23" spans="1:4">
      <c r="A23" s="295">
        <v>11300</v>
      </c>
      <c r="B23" s="296" t="s">
        <v>380</v>
      </c>
      <c r="C23" s="297">
        <v>-6054692.6499999994</v>
      </c>
      <c r="D23" s="298">
        <v>-798576.48749999993</v>
      </c>
    </row>
    <row r="24" spans="1:4">
      <c r="A24" s="295">
        <v>11310</v>
      </c>
      <c r="B24" s="296" t="s">
        <v>381</v>
      </c>
      <c r="C24" s="297">
        <v>-683179.95</v>
      </c>
      <c r="D24" s="298">
        <v>-95160.503899999996</v>
      </c>
    </row>
    <row r="25" spans="1:4">
      <c r="A25" s="295">
        <v>11600</v>
      </c>
      <c r="B25" s="296" t="s">
        <v>382</v>
      </c>
      <c r="C25" s="297">
        <v>-2446621.85</v>
      </c>
      <c r="D25" s="298">
        <v>-401846.56269999995</v>
      </c>
    </row>
    <row r="26" spans="1:4">
      <c r="A26" s="295">
        <v>11900</v>
      </c>
      <c r="B26" s="296" t="s">
        <v>383</v>
      </c>
      <c r="C26" s="297">
        <v>-449691.3</v>
      </c>
      <c r="D26" s="298">
        <v>-61715.778300000005</v>
      </c>
    </row>
    <row r="27" spans="1:4">
      <c r="A27" s="295">
        <v>12100</v>
      </c>
      <c r="B27" s="296" t="s">
        <v>384</v>
      </c>
      <c r="C27" s="297">
        <v>-319992.46000000002</v>
      </c>
      <c r="D27" s="298">
        <v>-49839.408300000003</v>
      </c>
    </row>
    <row r="28" spans="1:4">
      <c r="A28" s="295">
        <v>12150</v>
      </c>
      <c r="B28" s="296" t="s">
        <v>385</v>
      </c>
      <c r="C28" s="297">
        <v>-40229.32</v>
      </c>
      <c r="D28" s="298">
        <v>-6350.9126999999999</v>
      </c>
    </row>
    <row r="29" spans="1:4">
      <c r="A29" s="295">
        <v>12160</v>
      </c>
      <c r="B29" s="296" t="s">
        <v>386</v>
      </c>
      <c r="C29" s="297">
        <v>-2372405.79</v>
      </c>
      <c r="D29" s="298">
        <v>-325215.90750000003</v>
      </c>
    </row>
    <row r="30" spans="1:4">
      <c r="A30" s="295">
        <v>12220</v>
      </c>
      <c r="B30" s="296" t="s">
        <v>387</v>
      </c>
      <c r="C30" s="297">
        <v>-61468066.300000004</v>
      </c>
      <c r="D30" s="298">
        <v>-8634390.0642999988</v>
      </c>
    </row>
    <row r="31" spans="1:4">
      <c r="A31" s="295">
        <v>12510</v>
      </c>
      <c r="B31" s="296" t="s">
        <v>388</v>
      </c>
      <c r="C31" s="297">
        <v>-6609825.29</v>
      </c>
      <c r="D31" s="298">
        <v>-773735.44490000012</v>
      </c>
    </row>
    <row r="32" spans="1:4">
      <c r="A32" s="295">
        <v>12600</v>
      </c>
      <c r="B32" s="296" t="s">
        <v>389</v>
      </c>
      <c r="C32" s="297">
        <v>-2522403.2799999998</v>
      </c>
      <c r="D32" s="298">
        <v>-328348.21360000002</v>
      </c>
    </row>
    <row r="33" spans="1:4">
      <c r="A33" s="295">
        <v>12700</v>
      </c>
      <c r="B33" s="296" t="s">
        <v>390</v>
      </c>
      <c r="C33" s="297">
        <v>-1417552.52</v>
      </c>
      <c r="D33" s="298">
        <v>-178287.55780000001</v>
      </c>
    </row>
    <row r="34" spans="1:4">
      <c r="A34" s="295">
        <v>13500</v>
      </c>
      <c r="B34" s="296" t="s">
        <v>391</v>
      </c>
      <c r="C34" s="297">
        <v>-5228315.1100000003</v>
      </c>
      <c r="D34" s="298">
        <v>-741164.73860000004</v>
      </c>
    </row>
    <row r="35" spans="1:4">
      <c r="A35" s="295">
        <v>13700</v>
      </c>
      <c r="B35" s="296" t="s">
        <v>392</v>
      </c>
      <c r="C35" s="297">
        <v>-645814.36</v>
      </c>
      <c r="D35" s="298">
        <v>-81213.800799999997</v>
      </c>
    </row>
    <row r="36" spans="1:4">
      <c r="A36" s="295">
        <v>14300</v>
      </c>
      <c r="B36" s="296" t="s">
        <v>393</v>
      </c>
      <c r="C36" s="297">
        <v>-1744554.68</v>
      </c>
      <c r="D36" s="298">
        <v>-256099.80989999999</v>
      </c>
    </row>
    <row r="37" spans="1:4">
      <c r="A37" s="295">
        <v>14300.1</v>
      </c>
      <c r="B37" s="296" t="s">
        <v>394</v>
      </c>
      <c r="C37" s="297">
        <v>-223694.59</v>
      </c>
      <c r="D37" s="298">
        <v>-34843.541700000002</v>
      </c>
    </row>
    <row r="38" spans="1:4">
      <c r="A38" s="295">
        <v>18400</v>
      </c>
      <c r="B38" s="296" t="s">
        <v>395</v>
      </c>
      <c r="C38" s="297">
        <v>-6303580.71</v>
      </c>
      <c r="D38" s="298">
        <v>-888276.68490000011</v>
      </c>
    </row>
    <row r="39" spans="1:4">
      <c r="A39" s="295">
        <v>18600</v>
      </c>
      <c r="B39" s="296" t="s">
        <v>396</v>
      </c>
      <c r="C39" s="297">
        <v>-19449.689999999999</v>
      </c>
      <c r="D39" s="298">
        <v>-2299.8755999999998</v>
      </c>
    </row>
    <row r="40" spans="1:4">
      <c r="A40" s="295">
        <v>18640</v>
      </c>
      <c r="B40" s="296" t="s">
        <v>711</v>
      </c>
      <c r="C40" s="297">
        <v>-2552.04</v>
      </c>
      <c r="D40" s="298">
        <v>-314.90800000000002</v>
      </c>
    </row>
    <row r="41" spans="1:4">
      <c r="A41" s="295">
        <v>18690</v>
      </c>
      <c r="B41" s="296" t="s">
        <v>397</v>
      </c>
      <c r="C41" s="297">
        <v>0</v>
      </c>
      <c r="D41" s="298">
        <v>0</v>
      </c>
    </row>
    <row r="42" spans="1:4">
      <c r="A42" s="295">
        <v>18740</v>
      </c>
      <c r="B42" s="296" t="s">
        <v>398</v>
      </c>
      <c r="C42" s="297">
        <v>-10119.68</v>
      </c>
      <c r="D42" s="298">
        <v>0</v>
      </c>
    </row>
    <row r="43" spans="1:4">
      <c r="A43" s="295">
        <v>18780</v>
      </c>
      <c r="B43" s="296" t="s">
        <v>399</v>
      </c>
      <c r="C43" s="297">
        <v>-20648.79</v>
      </c>
      <c r="D43" s="298">
        <v>-3931.1514000000002</v>
      </c>
    </row>
    <row r="44" spans="1:4">
      <c r="A44" s="295">
        <v>19005</v>
      </c>
      <c r="B44" s="296" t="s">
        <v>400</v>
      </c>
      <c r="C44" s="297">
        <v>-1046121.83</v>
      </c>
      <c r="D44" s="298">
        <v>-122820.8894</v>
      </c>
    </row>
    <row r="45" spans="1:4">
      <c r="A45" s="295">
        <v>19100</v>
      </c>
      <c r="B45" s="296" t="s">
        <v>401</v>
      </c>
      <c r="C45" s="297">
        <v>-81409883.640000001</v>
      </c>
      <c r="D45" s="298">
        <v>-12597342.889999999</v>
      </c>
    </row>
    <row r="46" spans="1:4">
      <c r="A46" s="295">
        <v>20100</v>
      </c>
      <c r="B46" s="296" t="s">
        <v>402</v>
      </c>
      <c r="C46" s="297">
        <v>-12879189.93</v>
      </c>
      <c r="D46" s="298">
        <v>-1938882.5533000003</v>
      </c>
    </row>
    <row r="47" spans="1:4">
      <c r="A47" s="295">
        <v>20200</v>
      </c>
      <c r="B47" s="296" t="s">
        <v>403</v>
      </c>
      <c r="C47" s="297">
        <v>-1956538.4100000001</v>
      </c>
      <c r="D47" s="298">
        <v>-284402.22249999997</v>
      </c>
    </row>
    <row r="48" spans="1:4">
      <c r="A48" s="295">
        <v>20300</v>
      </c>
      <c r="B48" s="296" t="s">
        <v>404</v>
      </c>
      <c r="C48" s="297">
        <v>-28016432.169999998</v>
      </c>
      <c r="D48" s="298">
        <v>-4383139.8435000004</v>
      </c>
    </row>
    <row r="49" spans="1:4">
      <c r="A49" s="295">
        <v>20400</v>
      </c>
      <c r="B49" s="296" t="s">
        <v>405</v>
      </c>
      <c r="C49" s="297">
        <v>-1523652.9600000002</v>
      </c>
      <c r="D49" s="298">
        <v>-223147.2309</v>
      </c>
    </row>
    <row r="50" spans="1:4">
      <c r="A50" s="295">
        <v>20600</v>
      </c>
      <c r="B50" s="296" t="s">
        <v>406</v>
      </c>
      <c r="C50" s="297">
        <v>-3448507.71</v>
      </c>
      <c r="D50" s="298">
        <v>-481679.14410000003</v>
      </c>
    </row>
    <row r="51" spans="1:4">
      <c r="A51" s="295">
        <v>20700</v>
      </c>
      <c r="B51" s="296" t="s">
        <v>407</v>
      </c>
      <c r="C51" s="297">
        <v>-7920449.3199999994</v>
      </c>
      <c r="D51" s="298">
        <v>-1139959.0873</v>
      </c>
    </row>
    <row r="52" spans="1:4">
      <c r="A52" s="295">
        <v>20800</v>
      </c>
      <c r="B52" s="296" t="s">
        <v>408</v>
      </c>
      <c r="C52" s="297">
        <v>-5776810.9399999995</v>
      </c>
      <c r="D52" s="298">
        <v>-806530.23329999996</v>
      </c>
    </row>
    <row r="53" spans="1:4">
      <c r="A53" s="295">
        <v>20900</v>
      </c>
      <c r="B53" s="296" t="s">
        <v>409</v>
      </c>
      <c r="C53" s="297">
        <v>-12778014.870000001</v>
      </c>
      <c r="D53" s="298">
        <v>-1930323.956</v>
      </c>
    </row>
    <row r="54" spans="1:4">
      <c r="A54" s="295">
        <v>21200</v>
      </c>
      <c r="B54" s="296" t="s">
        <v>410</v>
      </c>
      <c r="C54" s="297">
        <v>-3742128.78</v>
      </c>
      <c r="D54" s="298">
        <v>-585013.08140000002</v>
      </c>
    </row>
    <row r="55" spans="1:4">
      <c r="A55" s="295">
        <v>21300</v>
      </c>
      <c r="B55" s="296" t="s">
        <v>411</v>
      </c>
      <c r="C55" s="297">
        <v>-45282492.539999999</v>
      </c>
      <c r="D55" s="298">
        <v>-7156044.4351000004</v>
      </c>
    </row>
    <row r="56" spans="1:4">
      <c r="A56" s="295">
        <v>21520</v>
      </c>
      <c r="B56" s="296" t="s">
        <v>41</v>
      </c>
      <c r="C56" s="297">
        <v>-83754213.230000004</v>
      </c>
      <c r="D56" s="298">
        <v>-13384259.0112</v>
      </c>
    </row>
    <row r="57" spans="1:4">
      <c r="A57" s="295">
        <v>21525</v>
      </c>
      <c r="B57" s="296" t="s">
        <v>412</v>
      </c>
      <c r="C57" s="297">
        <v>-2185590.91</v>
      </c>
      <c r="D57" s="298">
        <v>-341791.23220000003</v>
      </c>
    </row>
    <row r="58" spans="1:4" ht="31.5">
      <c r="A58" s="295">
        <v>21525.1</v>
      </c>
      <c r="B58" s="296" t="s">
        <v>713</v>
      </c>
      <c r="C58" s="297">
        <v>-250045</v>
      </c>
      <c r="D58" s="298">
        <v>-29754.561100000003</v>
      </c>
    </row>
    <row r="59" spans="1:4">
      <c r="A59" s="295">
        <v>21550</v>
      </c>
      <c r="B59" s="296" t="s">
        <v>413</v>
      </c>
      <c r="C59" s="297">
        <v>-51703028.160000004</v>
      </c>
      <c r="D59" s="298">
        <v>-8450993.4233999997</v>
      </c>
    </row>
    <row r="60" spans="1:4">
      <c r="A60" s="295">
        <v>21570</v>
      </c>
      <c r="B60" s="296" t="s">
        <v>414</v>
      </c>
      <c r="C60" s="297">
        <v>-251224.94</v>
      </c>
      <c r="D60" s="298">
        <v>-35941.904900000001</v>
      </c>
    </row>
    <row r="61" spans="1:4">
      <c r="A61" s="295">
        <v>21800</v>
      </c>
      <c r="B61" s="296" t="s">
        <v>415</v>
      </c>
      <c r="C61" s="297">
        <v>-6909187.3800000008</v>
      </c>
      <c r="D61" s="298">
        <v>-1099168.2724000001</v>
      </c>
    </row>
    <row r="62" spans="1:4">
      <c r="A62" s="295">
        <v>21900</v>
      </c>
      <c r="B62" s="296" t="s">
        <v>416</v>
      </c>
      <c r="C62" s="297">
        <v>-3564317.32</v>
      </c>
      <c r="D62" s="298">
        <v>-514712.60060000001</v>
      </c>
    </row>
    <row r="63" spans="1:4">
      <c r="A63" s="295">
        <v>22000</v>
      </c>
      <c r="B63" s="296" t="s">
        <v>417</v>
      </c>
      <c r="C63" s="297">
        <v>-4356479.57</v>
      </c>
      <c r="D63" s="298">
        <v>-558670.46620000002</v>
      </c>
    </row>
    <row r="64" spans="1:4">
      <c r="A64" s="295">
        <v>23000</v>
      </c>
      <c r="B64" s="296" t="s">
        <v>418</v>
      </c>
      <c r="C64" s="297">
        <v>-2800773.56</v>
      </c>
      <c r="D64" s="298">
        <v>-444844.59469999996</v>
      </c>
    </row>
    <row r="65" spans="1:4">
      <c r="A65" s="295">
        <v>23100</v>
      </c>
      <c r="B65" s="296" t="s">
        <v>419</v>
      </c>
      <c r="C65" s="297">
        <v>-18219653.469999999</v>
      </c>
      <c r="D65" s="298">
        <v>-2902060.6296000001</v>
      </c>
    </row>
    <row r="66" spans="1:4">
      <c r="A66" s="295">
        <v>23200</v>
      </c>
      <c r="B66" s="296" t="s">
        <v>420</v>
      </c>
      <c r="C66" s="297">
        <v>-10314168.830000002</v>
      </c>
      <c r="D66" s="298">
        <v>-1597289.4288999999</v>
      </c>
    </row>
    <row r="67" spans="1:4">
      <c r="A67" s="295">
        <v>30000</v>
      </c>
      <c r="B67" s="296" t="s">
        <v>421</v>
      </c>
      <c r="C67" s="297">
        <v>-885990.21</v>
      </c>
      <c r="D67" s="298">
        <v>-131565.19640000002</v>
      </c>
    </row>
    <row r="68" spans="1:4">
      <c r="A68" s="295">
        <v>30100</v>
      </c>
      <c r="B68" s="296" t="s">
        <v>422</v>
      </c>
      <c r="C68" s="297">
        <v>-8427412.4700000007</v>
      </c>
      <c r="D68" s="298">
        <v>-1345194.7475999999</v>
      </c>
    </row>
    <row r="69" spans="1:4">
      <c r="A69" s="295">
        <v>30102</v>
      </c>
      <c r="B69" s="296" t="s">
        <v>423</v>
      </c>
      <c r="C69" s="297">
        <v>-159711.69</v>
      </c>
      <c r="D69" s="298">
        <v>-28558.509099999999</v>
      </c>
    </row>
    <row r="70" spans="1:4">
      <c r="A70" s="295">
        <v>30103</v>
      </c>
      <c r="B70" s="296" t="s">
        <v>424</v>
      </c>
      <c r="C70" s="297">
        <v>-222549.08</v>
      </c>
      <c r="D70" s="298">
        <v>-37989.648400000005</v>
      </c>
    </row>
    <row r="71" spans="1:4">
      <c r="A71" s="295">
        <v>30104</v>
      </c>
      <c r="B71" s="296" t="s">
        <v>425</v>
      </c>
      <c r="C71" s="297">
        <v>-103278</v>
      </c>
      <c r="D71" s="298">
        <v>-19964.7745</v>
      </c>
    </row>
    <row r="72" spans="1:4">
      <c r="A72" s="295">
        <v>30105</v>
      </c>
      <c r="B72" s="296" t="s">
        <v>426</v>
      </c>
      <c r="C72" s="297">
        <v>-934671.1</v>
      </c>
      <c r="D72" s="298">
        <v>-129864.05740000001</v>
      </c>
    </row>
    <row r="73" spans="1:4">
      <c r="A73" s="295">
        <v>30200</v>
      </c>
      <c r="B73" s="296" t="s">
        <v>427</v>
      </c>
      <c r="C73" s="297">
        <v>-1979829.27</v>
      </c>
      <c r="D73" s="298">
        <v>-297673.57509999996</v>
      </c>
    </row>
    <row r="74" spans="1:4">
      <c r="A74" s="295">
        <v>30300</v>
      </c>
      <c r="B74" s="296" t="s">
        <v>428</v>
      </c>
      <c r="C74" s="297">
        <v>-631854.05000000005</v>
      </c>
      <c r="D74" s="298">
        <v>-96536.805200000003</v>
      </c>
    </row>
    <row r="75" spans="1:4">
      <c r="A75" s="295">
        <v>30400</v>
      </c>
      <c r="B75" s="296" t="s">
        <v>429</v>
      </c>
      <c r="C75" s="297">
        <v>-1241578.95</v>
      </c>
      <c r="D75" s="298">
        <v>-182016.88010000001</v>
      </c>
    </row>
    <row r="76" spans="1:4">
      <c r="A76" s="295">
        <v>30405</v>
      </c>
      <c r="B76" s="296" t="s">
        <v>430</v>
      </c>
      <c r="C76" s="297">
        <v>-754901.46</v>
      </c>
      <c r="D76" s="298">
        <v>-115035.1444</v>
      </c>
    </row>
    <row r="77" spans="1:4">
      <c r="A77" s="295">
        <v>30500</v>
      </c>
      <c r="B77" s="296" t="s">
        <v>431</v>
      </c>
      <c r="C77" s="297">
        <v>-1276104.5</v>
      </c>
      <c r="D77" s="298">
        <v>-187546.18960000001</v>
      </c>
    </row>
    <row r="78" spans="1:4">
      <c r="A78" s="295">
        <v>30600</v>
      </c>
      <c r="B78" s="296" t="s">
        <v>432</v>
      </c>
      <c r="C78" s="297">
        <v>-946331.41</v>
      </c>
      <c r="D78" s="298">
        <v>-141206.13099999999</v>
      </c>
    </row>
    <row r="79" spans="1:4">
      <c r="A79" s="295">
        <v>30601</v>
      </c>
      <c r="B79" s="296" t="s">
        <v>433</v>
      </c>
      <c r="C79" s="297">
        <v>0</v>
      </c>
      <c r="D79" s="298">
        <v>0</v>
      </c>
    </row>
    <row r="80" spans="1:4">
      <c r="A80" s="295">
        <v>30700</v>
      </c>
      <c r="B80" s="296" t="s">
        <v>434</v>
      </c>
      <c r="C80" s="297">
        <v>-2568033.27</v>
      </c>
      <c r="D80" s="298">
        <v>-373160.74400000001</v>
      </c>
    </row>
    <row r="81" spans="1:4">
      <c r="A81" s="295">
        <v>30705</v>
      </c>
      <c r="B81" s="296" t="s">
        <v>435</v>
      </c>
      <c r="C81" s="297">
        <v>-510887.29</v>
      </c>
      <c r="D81" s="298">
        <v>-76768.530299999999</v>
      </c>
    </row>
    <row r="82" spans="1:4">
      <c r="A82" s="295">
        <v>30800</v>
      </c>
      <c r="B82" s="296" t="s">
        <v>436</v>
      </c>
      <c r="C82" s="297">
        <v>-882132.59</v>
      </c>
      <c r="D82" s="298">
        <v>-115985.254</v>
      </c>
    </row>
    <row r="83" spans="1:4">
      <c r="A83" s="295">
        <v>30900</v>
      </c>
      <c r="B83" s="296" t="s">
        <v>437</v>
      </c>
      <c r="C83" s="297">
        <v>-1746353.12</v>
      </c>
      <c r="D83" s="298">
        <v>-247894.8296</v>
      </c>
    </row>
    <row r="84" spans="1:4">
      <c r="A84" s="295">
        <v>30905</v>
      </c>
      <c r="B84" s="296" t="s">
        <v>438</v>
      </c>
      <c r="C84" s="297">
        <v>-395309.12</v>
      </c>
      <c r="D84" s="298">
        <v>-46190.495999999999</v>
      </c>
    </row>
    <row r="85" spans="1:4">
      <c r="A85" s="295">
        <v>31000</v>
      </c>
      <c r="B85" s="296" t="s">
        <v>439</v>
      </c>
      <c r="C85" s="297">
        <v>-5116913.91</v>
      </c>
      <c r="D85" s="298">
        <v>-766733.80960000004</v>
      </c>
    </row>
    <row r="86" spans="1:4">
      <c r="A86" s="295">
        <v>31005</v>
      </c>
      <c r="B86" s="296" t="s">
        <v>440</v>
      </c>
      <c r="C86" s="297">
        <v>-513952.06</v>
      </c>
      <c r="D86" s="298">
        <v>-71461.844299999997</v>
      </c>
    </row>
    <row r="87" spans="1:4">
      <c r="A87" s="295">
        <v>31100</v>
      </c>
      <c r="B87" s="296" t="s">
        <v>441</v>
      </c>
      <c r="C87" s="297">
        <v>-10033502.529999999</v>
      </c>
      <c r="D87" s="298">
        <v>-1571574.3108999999</v>
      </c>
    </row>
    <row r="88" spans="1:4">
      <c r="A88" s="295">
        <v>31101</v>
      </c>
      <c r="B88" s="296" t="s">
        <v>442</v>
      </c>
      <c r="C88" s="297">
        <v>-59721.57</v>
      </c>
      <c r="D88" s="298">
        <v>-9578.6075000000001</v>
      </c>
    </row>
    <row r="89" spans="1:4">
      <c r="A89" s="295">
        <v>31102</v>
      </c>
      <c r="B89" s="296" t="s">
        <v>443</v>
      </c>
      <c r="C89" s="297">
        <v>-162216.24</v>
      </c>
      <c r="D89" s="298">
        <v>-28073.2441</v>
      </c>
    </row>
    <row r="90" spans="1:4">
      <c r="A90" s="295">
        <v>31105</v>
      </c>
      <c r="B90" s="296" t="s">
        <v>444</v>
      </c>
      <c r="C90" s="297">
        <v>-1581396.74</v>
      </c>
      <c r="D90" s="298">
        <v>-241279.59239999999</v>
      </c>
    </row>
    <row r="91" spans="1:4">
      <c r="A91" s="295">
        <v>31110</v>
      </c>
      <c r="B91" s="296" t="s">
        <v>445</v>
      </c>
      <c r="C91" s="297">
        <v>-2382080.54</v>
      </c>
      <c r="D91" s="298">
        <v>-389852.10219999996</v>
      </c>
    </row>
    <row r="92" spans="1:4">
      <c r="A92" s="295">
        <v>31200</v>
      </c>
      <c r="B92" s="296" t="s">
        <v>446</v>
      </c>
      <c r="C92" s="297">
        <v>-4383332.13</v>
      </c>
      <c r="D92" s="298">
        <v>-653321.22679999995</v>
      </c>
    </row>
    <row r="93" spans="1:4">
      <c r="A93" s="295">
        <v>31205</v>
      </c>
      <c r="B93" s="296" t="s">
        <v>447</v>
      </c>
      <c r="C93" s="297">
        <v>-563358.11</v>
      </c>
      <c r="D93" s="298">
        <v>-75484.139500000005</v>
      </c>
    </row>
    <row r="94" spans="1:4">
      <c r="A94" s="295">
        <v>31300</v>
      </c>
      <c r="B94" s="296" t="s">
        <v>448</v>
      </c>
      <c r="C94" s="297">
        <v>-12600085.289999999</v>
      </c>
      <c r="D94" s="298">
        <v>-2102852.1569000003</v>
      </c>
    </row>
    <row r="95" spans="1:4">
      <c r="A95" s="295">
        <v>31301</v>
      </c>
      <c r="B95" s="296" t="s">
        <v>449</v>
      </c>
      <c r="C95" s="297">
        <v>-232099.35</v>
      </c>
      <c r="D95" s="298">
        <v>-39936.094000000005</v>
      </c>
    </row>
    <row r="96" spans="1:4">
      <c r="A96" s="295">
        <v>31320</v>
      </c>
      <c r="B96" s="296" t="s">
        <v>450</v>
      </c>
      <c r="C96" s="297">
        <v>-2085903.19</v>
      </c>
      <c r="D96" s="298">
        <v>-334290.36300000001</v>
      </c>
    </row>
    <row r="97" spans="1:4">
      <c r="A97" s="295">
        <v>31400</v>
      </c>
      <c r="B97" s="296" t="s">
        <v>451</v>
      </c>
      <c r="C97" s="297">
        <v>-4369272.32</v>
      </c>
      <c r="D97" s="298">
        <v>-638629.98320000002</v>
      </c>
    </row>
    <row r="98" spans="1:4">
      <c r="A98" s="295">
        <v>31405</v>
      </c>
      <c r="B98" s="296" t="s">
        <v>452</v>
      </c>
      <c r="C98" s="297">
        <v>-1052779.8600000001</v>
      </c>
      <c r="D98" s="298">
        <v>-138133.23480000001</v>
      </c>
    </row>
    <row r="99" spans="1:4">
      <c r="A99" s="295">
        <v>31500</v>
      </c>
      <c r="B99" s="296" t="s">
        <v>453</v>
      </c>
      <c r="C99" s="297">
        <v>-768909.62</v>
      </c>
      <c r="D99" s="298">
        <v>-111306.1774</v>
      </c>
    </row>
    <row r="100" spans="1:4">
      <c r="A100" s="295">
        <v>31600</v>
      </c>
      <c r="B100" s="296" t="s">
        <v>454</v>
      </c>
      <c r="C100" s="297">
        <v>-3322530.23</v>
      </c>
      <c r="D100" s="298">
        <v>-502716.32620000001</v>
      </c>
    </row>
    <row r="101" spans="1:4">
      <c r="A101" s="295">
        <v>31605</v>
      </c>
      <c r="B101" s="296" t="s">
        <v>455</v>
      </c>
      <c r="C101" s="297">
        <v>-563681.35</v>
      </c>
      <c r="D101" s="298">
        <v>-77881.086800000005</v>
      </c>
    </row>
    <row r="102" spans="1:4">
      <c r="A102" s="295">
        <v>31700</v>
      </c>
      <c r="B102" s="296" t="s">
        <v>456</v>
      </c>
      <c r="C102" s="297">
        <v>-935065.85</v>
      </c>
      <c r="D102" s="298">
        <v>-140601.85920000001</v>
      </c>
    </row>
    <row r="103" spans="1:4">
      <c r="A103" s="295">
        <v>31800</v>
      </c>
      <c r="B103" s="296" t="s">
        <v>457</v>
      </c>
      <c r="C103" s="297">
        <v>-5873331.1900000004</v>
      </c>
      <c r="D103" s="298">
        <v>-870307.03209999995</v>
      </c>
    </row>
    <row r="104" spans="1:4">
      <c r="A104" s="295">
        <v>31805</v>
      </c>
      <c r="B104" s="296" t="s">
        <v>458</v>
      </c>
      <c r="C104" s="297">
        <v>-1407405.45</v>
      </c>
      <c r="D104" s="298">
        <v>-186811.46659999999</v>
      </c>
    </row>
    <row r="105" spans="1:4">
      <c r="A105" s="295">
        <v>31810</v>
      </c>
      <c r="B105" s="296" t="s">
        <v>459</v>
      </c>
      <c r="C105" s="297">
        <v>-1515317.2</v>
      </c>
      <c r="D105" s="298">
        <v>-227167.86180000001</v>
      </c>
    </row>
    <row r="106" spans="1:4">
      <c r="A106" s="295">
        <v>31820</v>
      </c>
      <c r="B106" s="296" t="s">
        <v>460</v>
      </c>
      <c r="C106" s="297">
        <v>-1196857.94</v>
      </c>
      <c r="D106" s="298">
        <v>-191746.4901</v>
      </c>
    </row>
    <row r="107" spans="1:4">
      <c r="A107" s="295">
        <v>31900</v>
      </c>
      <c r="B107" s="296" t="s">
        <v>461</v>
      </c>
      <c r="C107" s="297">
        <v>-3791627.7</v>
      </c>
      <c r="D107" s="298">
        <v>-590603.33419999992</v>
      </c>
    </row>
    <row r="108" spans="1:4">
      <c r="A108" s="295">
        <v>32000</v>
      </c>
      <c r="B108" s="296" t="s">
        <v>462</v>
      </c>
      <c r="C108" s="297">
        <v>-1443432.43</v>
      </c>
      <c r="D108" s="298">
        <v>-224247.57629999999</v>
      </c>
    </row>
    <row r="109" spans="1:4">
      <c r="A109" s="295">
        <v>32005</v>
      </c>
      <c r="B109" s="296" t="s">
        <v>463</v>
      </c>
      <c r="C109" s="297">
        <v>-372064.48</v>
      </c>
      <c r="D109" s="298">
        <v>-52329.275900000001</v>
      </c>
    </row>
    <row r="110" spans="1:4">
      <c r="A110" s="295">
        <v>32100</v>
      </c>
      <c r="B110" s="296" t="s">
        <v>464</v>
      </c>
      <c r="C110" s="297">
        <v>-844817.65</v>
      </c>
      <c r="D110" s="298">
        <v>-123163.4173</v>
      </c>
    </row>
    <row r="111" spans="1:4">
      <c r="A111" s="295">
        <v>32200</v>
      </c>
      <c r="B111" s="296" t="s">
        <v>465</v>
      </c>
      <c r="C111" s="297">
        <v>-575437.97</v>
      </c>
      <c r="D111" s="298">
        <v>-86207.878899999996</v>
      </c>
    </row>
    <row r="112" spans="1:4">
      <c r="A112" s="295">
        <v>32300</v>
      </c>
      <c r="B112" s="296" t="s">
        <v>466</v>
      </c>
      <c r="C112" s="297">
        <v>-5760407.9000000004</v>
      </c>
      <c r="D112" s="298">
        <v>-871852.53100000008</v>
      </c>
    </row>
    <row r="113" spans="1:4">
      <c r="A113" s="295">
        <v>32305</v>
      </c>
      <c r="B113" s="296" t="s">
        <v>467</v>
      </c>
      <c r="C113" s="297">
        <v>-636205.14</v>
      </c>
      <c r="D113" s="298">
        <v>-94973.616100000014</v>
      </c>
    </row>
    <row r="114" spans="1:4">
      <c r="A114" s="295">
        <v>32400</v>
      </c>
      <c r="B114" s="296" t="s">
        <v>468</v>
      </c>
      <c r="C114" s="297">
        <v>-2091474.54</v>
      </c>
      <c r="D114" s="298">
        <v>-303877.91720000003</v>
      </c>
    </row>
    <row r="115" spans="1:4">
      <c r="A115" s="295">
        <v>32405</v>
      </c>
      <c r="B115" s="296" t="s">
        <v>469</v>
      </c>
      <c r="C115" s="297">
        <v>-570871.37000000011</v>
      </c>
      <c r="D115" s="298">
        <v>-81363.138999999996</v>
      </c>
    </row>
    <row r="116" spans="1:4">
      <c r="A116" s="295">
        <v>32410</v>
      </c>
      <c r="B116" s="296" t="s">
        <v>470</v>
      </c>
      <c r="C116" s="297">
        <v>-906734.85</v>
      </c>
      <c r="D116" s="298">
        <v>-132333.0184</v>
      </c>
    </row>
    <row r="117" spans="1:4">
      <c r="A117" s="295">
        <v>32500</v>
      </c>
      <c r="B117" s="296" t="s">
        <v>471</v>
      </c>
      <c r="C117" s="297">
        <v>-4829550.34</v>
      </c>
      <c r="D117" s="298">
        <v>-760129.47450000001</v>
      </c>
    </row>
    <row r="118" spans="1:4">
      <c r="A118" s="295">
        <v>32505</v>
      </c>
      <c r="B118" s="296" t="s">
        <v>472</v>
      </c>
      <c r="C118" s="297">
        <v>-818886.66</v>
      </c>
      <c r="D118" s="298">
        <v>-117096.6511</v>
      </c>
    </row>
    <row r="119" spans="1:4">
      <c r="A119" s="295">
        <v>32600</v>
      </c>
      <c r="B119" s="296" t="s">
        <v>473</v>
      </c>
      <c r="C119" s="297">
        <v>-18026090.41</v>
      </c>
      <c r="D119" s="298">
        <v>-2756521.8955999999</v>
      </c>
    </row>
    <row r="120" spans="1:4">
      <c r="A120" s="295">
        <v>32605</v>
      </c>
      <c r="B120" s="296" t="s">
        <v>474</v>
      </c>
      <c r="C120" s="297">
        <v>-3126284.26</v>
      </c>
      <c r="D120" s="298">
        <v>-450001.23189999996</v>
      </c>
    </row>
    <row r="121" spans="1:4">
      <c r="A121" s="295">
        <v>32700</v>
      </c>
      <c r="B121" s="296" t="s">
        <v>475</v>
      </c>
      <c r="C121" s="297">
        <v>-1712329.97</v>
      </c>
      <c r="D121" s="298">
        <v>-264967.61170000001</v>
      </c>
    </row>
    <row r="122" spans="1:4">
      <c r="A122" s="295">
        <v>32800</v>
      </c>
      <c r="B122" s="296" t="s">
        <v>476</v>
      </c>
      <c r="C122" s="297">
        <v>-2315391.23</v>
      </c>
      <c r="D122" s="298">
        <v>-359042.76760000002</v>
      </c>
    </row>
    <row r="123" spans="1:4">
      <c r="A123" s="295">
        <v>32900</v>
      </c>
      <c r="B123" s="296" t="s">
        <v>477</v>
      </c>
      <c r="C123" s="297">
        <v>-6235956.2300000004</v>
      </c>
      <c r="D123" s="298">
        <v>-976222.71010000003</v>
      </c>
    </row>
    <row r="124" spans="1:4">
      <c r="A124" s="295">
        <v>32901</v>
      </c>
      <c r="B124" s="296" t="s">
        <v>478</v>
      </c>
      <c r="C124" s="297">
        <v>-107603.06</v>
      </c>
      <c r="D124" s="298">
        <v>-21649.981100000001</v>
      </c>
    </row>
    <row r="125" spans="1:4">
      <c r="A125" s="295">
        <v>32904</v>
      </c>
      <c r="B125" s="296" t="s">
        <v>829</v>
      </c>
      <c r="C125" s="297">
        <v>-36958.660000000003</v>
      </c>
      <c r="D125" s="298">
        <v>-5815.0081</v>
      </c>
    </row>
    <row r="126" spans="1:4">
      <c r="A126" s="295">
        <v>32905</v>
      </c>
      <c r="B126" s="296" t="s">
        <v>479</v>
      </c>
      <c r="C126" s="297">
        <v>-959430.13</v>
      </c>
      <c r="D126" s="298">
        <v>-140907.36109999998</v>
      </c>
    </row>
    <row r="127" spans="1:4">
      <c r="A127" s="295">
        <v>32910</v>
      </c>
      <c r="B127" s="296" t="s">
        <v>480</v>
      </c>
      <c r="C127" s="297">
        <v>-1159768.6100000001</v>
      </c>
      <c r="D127" s="298">
        <v>-182614.64430000001</v>
      </c>
    </row>
    <row r="128" spans="1:4">
      <c r="A128" s="295">
        <v>32915</v>
      </c>
      <c r="B128" s="296" t="s">
        <v>832</v>
      </c>
      <c r="C128" s="297">
        <v>-67750.97</v>
      </c>
      <c r="D128" s="298">
        <v>-10956.423500000001</v>
      </c>
    </row>
    <row r="129" spans="1:4">
      <c r="A129" s="295">
        <v>32920</v>
      </c>
      <c r="B129" s="296" t="s">
        <v>481</v>
      </c>
      <c r="C129" s="297">
        <v>-990321.54</v>
      </c>
      <c r="D129" s="298">
        <v>-161453.1446</v>
      </c>
    </row>
    <row r="130" spans="1:4">
      <c r="A130" s="295">
        <v>33000</v>
      </c>
      <c r="B130" s="296" t="s">
        <v>482</v>
      </c>
      <c r="C130" s="297">
        <v>-2314978.87</v>
      </c>
      <c r="D130" s="298">
        <v>-367113.50060000003</v>
      </c>
    </row>
    <row r="131" spans="1:4">
      <c r="A131" s="295">
        <v>33001</v>
      </c>
      <c r="B131" s="296" t="s">
        <v>483</v>
      </c>
      <c r="C131" s="297">
        <v>-57278.94</v>
      </c>
      <c r="D131" s="298">
        <v>-8749.0380999999998</v>
      </c>
    </row>
    <row r="132" spans="1:4">
      <c r="A132" s="295">
        <v>33027</v>
      </c>
      <c r="B132" s="296" t="s">
        <v>484</v>
      </c>
      <c r="C132" s="297">
        <v>-345169.31</v>
      </c>
      <c r="D132" s="298">
        <v>-62469.332199999997</v>
      </c>
    </row>
    <row r="133" spans="1:4">
      <c r="A133" s="295">
        <v>33100</v>
      </c>
      <c r="B133" s="296" t="s">
        <v>485</v>
      </c>
      <c r="C133" s="297">
        <v>-3452663.59</v>
      </c>
      <c r="D133" s="298">
        <v>-512598.32249999995</v>
      </c>
    </row>
    <row r="134" spans="1:4">
      <c r="A134" s="295">
        <v>33105</v>
      </c>
      <c r="B134" s="296" t="s">
        <v>486</v>
      </c>
      <c r="C134" s="297">
        <v>-429812.02</v>
      </c>
      <c r="D134" s="298">
        <v>-62751.533900000002</v>
      </c>
    </row>
    <row r="135" spans="1:4">
      <c r="A135" s="295">
        <v>33200</v>
      </c>
      <c r="B135" s="296" t="s">
        <v>487</v>
      </c>
      <c r="C135" s="297">
        <v>-15715498.52</v>
      </c>
      <c r="D135" s="298">
        <v>-2583666.1828999999</v>
      </c>
    </row>
    <row r="136" spans="1:4">
      <c r="A136" s="295">
        <v>33202</v>
      </c>
      <c r="B136" s="296" t="s">
        <v>488</v>
      </c>
      <c r="C136" s="297">
        <v>-255664.52</v>
      </c>
      <c r="D136" s="298">
        <v>-46438.271000000001</v>
      </c>
    </row>
    <row r="137" spans="1:4">
      <c r="A137" s="295">
        <v>33203</v>
      </c>
      <c r="B137" s="296" t="s">
        <v>489</v>
      </c>
      <c r="C137" s="297">
        <v>-156860.54999999999</v>
      </c>
      <c r="D137" s="298">
        <v>-30271.746999999999</v>
      </c>
    </row>
    <row r="138" spans="1:4">
      <c r="A138" s="295">
        <v>33204</v>
      </c>
      <c r="B138" s="296" t="s">
        <v>490</v>
      </c>
      <c r="C138" s="297">
        <v>-437274.07</v>
      </c>
      <c r="D138" s="298">
        <v>-74185.274900000004</v>
      </c>
    </row>
    <row r="139" spans="1:4">
      <c r="A139" s="295">
        <v>33205</v>
      </c>
      <c r="B139" s="296" t="s">
        <v>491</v>
      </c>
      <c r="C139" s="297">
        <v>-1404328.48</v>
      </c>
      <c r="D139" s="298">
        <v>-200858.62609999999</v>
      </c>
    </row>
    <row r="140" spans="1:4">
      <c r="A140" s="295">
        <v>33206</v>
      </c>
      <c r="B140" s="296" t="s">
        <v>492</v>
      </c>
      <c r="C140" s="297">
        <v>-138091.04</v>
      </c>
      <c r="D140" s="298">
        <v>-19615.159299999999</v>
      </c>
    </row>
    <row r="141" spans="1:4">
      <c r="A141" s="295">
        <v>33207</v>
      </c>
      <c r="B141" s="296" t="s">
        <v>493</v>
      </c>
      <c r="C141" s="297">
        <v>-421109.35</v>
      </c>
      <c r="D141" s="298">
        <v>-91326.947799999994</v>
      </c>
    </row>
    <row r="142" spans="1:4">
      <c r="A142" s="295">
        <v>33208</v>
      </c>
      <c r="B142" s="296" t="s">
        <v>494</v>
      </c>
      <c r="C142" s="297">
        <v>0</v>
      </c>
      <c r="D142" s="298">
        <v>0</v>
      </c>
    </row>
    <row r="143" spans="1:4">
      <c r="A143" s="295">
        <v>33209</v>
      </c>
      <c r="B143" s="296" t="s">
        <v>495</v>
      </c>
      <c r="C143" s="297">
        <v>0</v>
      </c>
      <c r="D143" s="298">
        <v>0</v>
      </c>
    </row>
    <row r="144" spans="1:4">
      <c r="A144" s="295">
        <v>33300</v>
      </c>
      <c r="B144" s="296" t="s">
        <v>496</v>
      </c>
      <c r="C144" s="297">
        <v>-2265070.17</v>
      </c>
      <c r="D144" s="298">
        <v>-347138.23540000001</v>
      </c>
    </row>
    <row r="145" spans="1:4">
      <c r="A145" s="295">
        <v>33305</v>
      </c>
      <c r="B145" s="296" t="s">
        <v>497</v>
      </c>
      <c r="C145" s="297">
        <v>-554609.37</v>
      </c>
      <c r="D145" s="298">
        <v>-69175.862800000003</v>
      </c>
    </row>
    <row r="146" spans="1:4">
      <c r="A146" s="295">
        <v>33400</v>
      </c>
      <c r="B146" s="296" t="s">
        <v>498</v>
      </c>
      <c r="C146" s="297">
        <v>-21421877.030000001</v>
      </c>
      <c r="D146" s="298">
        <v>-3258270.7959999996</v>
      </c>
    </row>
    <row r="147" spans="1:4">
      <c r="A147" s="295">
        <v>33402</v>
      </c>
      <c r="B147" s="296" t="s">
        <v>499</v>
      </c>
      <c r="C147" s="297">
        <v>-170149.17</v>
      </c>
      <c r="D147" s="298">
        <v>-29942.065999999999</v>
      </c>
    </row>
    <row r="148" spans="1:4">
      <c r="A148" s="295">
        <v>33405</v>
      </c>
      <c r="B148" s="296" t="s">
        <v>500</v>
      </c>
      <c r="C148" s="297">
        <v>-2022431.77</v>
      </c>
      <c r="D148" s="298">
        <v>-296211.6091</v>
      </c>
    </row>
    <row r="149" spans="1:4">
      <c r="A149" s="295">
        <v>33500</v>
      </c>
      <c r="B149" s="296" t="s">
        <v>501</v>
      </c>
      <c r="C149" s="297">
        <v>-3098351.8</v>
      </c>
      <c r="D149" s="298">
        <v>-486997.48019999999</v>
      </c>
    </row>
    <row r="150" spans="1:4">
      <c r="A150" s="295">
        <v>33501</v>
      </c>
      <c r="B150" s="296" t="s">
        <v>502</v>
      </c>
      <c r="C150" s="297">
        <v>-115958.94</v>
      </c>
      <c r="D150" s="298">
        <v>-18137.878000000001</v>
      </c>
    </row>
    <row r="151" spans="1:4">
      <c r="A151" s="295">
        <v>33600</v>
      </c>
      <c r="B151" s="296" t="s">
        <v>503</v>
      </c>
      <c r="C151" s="297">
        <v>-10887230.210000001</v>
      </c>
      <c r="D151" s="298">
        <v>-1710330.8541000001</v>
      </c>
    </row>
    <row r="152" spans="1:4">
      <c r="A152" s="295">
        <v>33605</v>
      </c>
      <c r="B152" s="296" t="s">
        <v>504</v>
      </c>
      <c r="C152" s="297">
        <v>-1519089.45</v>
      </c>
      <c r="D152" s="298">
        <v>-196493.4664</v>
      </c>
    </row>
    <row r="153" spans="1:4">
      <c r="A153" s="295">
        <v>33700</v>
      </c>
      <c r="B153" s="296" t="s">
        <v>505</v>
      </c>
      <c r="C153" s="297">
        <v>-790910.71</v>
      </c>
      <c r="D153" s="298">
        <v>-119608.8839</v>
      </c>
    </row>
    <row r="154" spans="1:4">
      <c r="A154" s="295">
        <v>33800</v>
      </c>
      <c r="B154" s="296" t="s">
        <v>506</v>
      </c>
      <c r="C154" s="297">
        <v>-592588.98</v>
      </c>
      <c r="D154" s="298">
        <v>-84599.2114</v>
      </c>
    </row>
    <row r="155" spans="1:4">
      <c r="A155" s="295">
        <v>33900</v>
      </c>
      <c r="B155" s="296" t="s">
        <v>507</v>
      </c>
      <c r="C155" s="297">
        <v>-2714114.12</v>
      </c>
      <c r="D155" s="298">
        <v>-405237.11580000003</v>
      </c>
    </row>
    <row r="156" spans="1:4">
      <c r="A156" s="295">
        <v>34000</v>
      </c>
      <c r="B156" s="296" t="s">
        <v>508</v>
      </c>
      <c r="C156" s="297">
        <v>-1254543.6000000001</v>
      </c>
      <c r="D156" s="298">
        <v>-197418.1066</v>
      </c>
    </row>
    <row r="157" spans="1:4">
      <c r="A157" s="295">
        <v>34100</v>
      </c>
      <c r="B157" s="296" t="s">
        <v>509</v>
      </c>
      <c r="C157" s="297">
        <v>-28366329.079999998</v>
      </c>
      <c r="D157" s="298">
        <v>-4536716.7351000002</v>
      </c>
    </row>
    <row r="158" spans="1:4">
      <c r="A158" s="295">
        <v>34105</v>
      </c>
      <c r="B158" s="296" t="s">
        <v>510</v>
      </c>
      <c r="C158" s="297">
        <v>-2522850.5199999996</v>
      </c>
      <c r="D158" s="298">
        <v>-346302.30800000002</v>
      </c>
    </row>
    <row r="159" spans="1:4">
      <c r="A159" s="295">
        <v>34200</v>
      </c>
      <c r="B159" s="296" t="s">
        <v>511</v>
      </c>
      <c r="C159" s="297">
        <v>-989617.81</v>
      </c>
      <c r="D159" s="298">
        <v>-136570.77499999999</v>
      </c>
    </row>
    <row r="160" spans="1:4">
      <c r="A160" s="295">
        <v>34205</v>
      </c>
      <c r="B160" s="296" t="s">
        <v>512</v>
      </c>
      <c r="C160" s="297">
        <v>-459025.75</v>
      </c>
      <c r="D160" s="298">
        <v>-65495.927199999998</v>
      </c>
    </row>
    <row r="161" spans="1:4">
      <c r="A161" s="295">
        <v>34220</v>
      </c>
      <c r="B161" s="296" t="s">
        <v>513</v>
      </c>
      <c r="C161" s="297">
        <v>-1115653.49</v>
      </c>
      <c r="D161" s="298">
        <v>-167301.981</v>
      </c>
    </row>
    <row r="162" spans="1:4">
      <c r="A162" s="295">
        <v>34230</v>
      </c>
      <c r="B162" s="296" t="s">
        <v>514</v>
      </c>
      <c r="C162" s="297">
        <v>-387073.01</v>
      </c>
      <c r="D162" s="298">
        <v>-53124.736500000006</v>
      </c>
    </row>
    <row r="163" spans="1:4">
      <c r="A163" s="295">
        <v>34300</v>
      </c>
      <c r="B163" s="296" t="s">
        <v>515</v>
      </c>
      <c r="C163" s="297">
        <v>-6792654.9900000002</v>
      </c>
      <c r="D163" s="298">
        <v>-1092582.0575999999</v>
      </c>
    </row>
    <row r="164" spans="1:4">
      <c r="A164" s="295">
        <v>34400</v>
      </c>
      <c r="B164" s="296" t="s">
        <v>516</v>
      </c>
      <c r="C164" s="297">
        <v>-2917120.33</v>
      </c>
      <c r="D164" s="298">
        <v>-457501.12870000006</v>
      </c>
    </row>
    <row r="165" spans="1:4">
      <c r="A165" s="295">
        <v>34405</v>
      </c>
      <c r="B165" s="296" t="s">
        <v>517</v>
      </c>
      <c r="C165" s="297">
        <v>-523734.22</v>
      </c>
      <c r="D165" s="298">
        <v>-81543.276100000003</v>
      </c>
    </row>
    <row r="166" spans="1:4">
      <c r="A166" s="295">
        <v>34500</v>
      </c>
      <c r="B166" s="296" t="s">
        <v>518</v>
      </c>
      <c r="C166" s="297">
        <v>-5122932.0999999996</v>
      </c>
      <c r="D166" s="298">
        <v>-811867.25069999998</v>
      </c>
    </row>
    <row r="167" spans="1:4">
      <c r="A167" s="295">
        <v>34501</v>
      </c>
      <c r="B167" s="296" t="s">
        <v>519</v>
      </c>
      <c r="C167" s="297">
        <v>-63522.46</v>
      </c>
      <c r="D167" s="298">
        <v>-10429.1209</v>
      </c>
    </row>
    <row r="168" spans="1:4">
      <c r="A168" s="295">
        <v>34505</v>
      </c>
      <c r="B168" s="296" t="s">
        <v>520</v>
      </c>
      <c r="C168" s="297">
        <v>-707745.17</v>
      </c>
      <c r="D168" s="298">
        <v>-109410.2592</v>
      </c>
    </row>
    <row r="169" spans="1:4">
      <c r="A169" s="295">
        <v>34600</v>
      </c>
      <c r="B169" s="296" t="s">
        <v>521</v>
      </c>
      <c r="C169" s="297">
        <v>-1187594.17</v>
      </c>
      <c r="D169" s="298">
        <v>-168514.0589</v>
      </c>
    </row>
    <row r="170" spans="1:4">
      <c r="A170" s="295">
        <v>34605</v>
      </c>
      <c r="B170" s="296" t="s">
        <v>522</v>
      </c>
      <c r="C170" s="297">
        <v>-199632.4</v>
      </c>
      <c r="D170" s="298">
        <v>-28813.390099999997</v>
      </c>
    </row>
    <row r="171" spans="1:4">
      <c r="A171" s="295">
        <v>34700</v>
      </c>
      <c r="B171" s="296" t="s">
        <v>523</v>
      </c>
      <c r="C171" s="297">
        <v>-3170370.98</v>
      </c>
      <c r="D171" s="298">
        <v>-550097.91869999992</v>
      </c>
    </row>
    <row r="172" spans="1:4">
      <c r="A172" s="295">
        <v>34800</v>
      </c>
      <c r="B172" s="296" t="s">
        <v>524</v>
      </c>
      <c r="C172" s="297">
        <v>-372563.36</v>
      </c>
      <c r="D172" s="298">
        <v>-54115.780399999996</v>
      </c>
    </row>
    <row r="173" spans="1:4">
      <c r="A173" s="295">
        <v>34900</v>
      </c>
      <c r="B173" s="296" t="s">
        <v>525</v>
      </c>
      <c r="C173" s="297">
        <v>-7568905.9000000004</v>
      </c>
      <c r="D173" s="298">
        <v>-1164367.4680000001</v>
      </c>
    </row>
    <row r="174" spans="1:4">
      <c r="A174" s="295">
        <v>34901</v>
      </c>
      <c r="B174" s="296" t="s">
        <v>526</v>
      </c>
      <c r="C174" s="297">
        <v>-194342.38</v>
      </c>
      <c r="D174" s="298">
        <v>-33125.310899999997</v>
      </c>
    </row>
    <row r="175" spans="1:4">
      <c r="A175" s="295">
        <v>34903</v>
      </c>
      <c r="B175" s="296" t="s">
        <v>527</v>
      </c>
      <c r="C175" s="297">
        <v>-19237.57</v>
      </c>
      <c r="D175" s="298">
        <v>-1521.4881</v>
      </c>
    </row>
    <row r="176" spans="1:4">
      <c r="A176" s="295">
        <v>34905</v>
      </c>
      <c r="B176" s="296" t="s">
        <v>528</v>
      </c>
      <c r="C176" s="297">
        <v>-731268.13</v>
      </c>
      <c r="D176" s="298">
        <v>-107499.66149999999</v>
      </c>
    </row>
    <row r="177" spans="1:4">
      <c r="A177" s="295">
        <v>34910</v>
      </c>
      <c r="B177" s="296" t="s">
        <v>529</v>
      </c>
      <c r="C177" s="297">
        <v>-2326261.9500000002</v>
      </c>
      <c r="D177" s="298">
        <v>-376048.65980000002</v>
      </c>
    </row>
    <row r="178" spans="1:4">
      <c r="A178" s="295">
        <v>35000</v>
      </c>
      <c r="B178" s="296" t="s">
        <v>530</v>
      </c>
      <c r="C178" s="297">
        <v>-1512394.28</v>
      </c>
      <c r="D178" s="298">
        <v>-242889.0453</v>
      </c>
    </row>
    <row r="179" spans="1:4">
      <c r="A179" s="295">
        <v>35005</v>
      </c>
      <c r="B179" s="296" t="s">
        <v>531</v>
      </c>
      <c r="C179" s="297">
        <v>-693744.88</v>
      </c>
      <c r="D179" s="298">
        <v>-99669.017800000001</v>
      </c>
    </row>
    <row r="180" spans="1:4">
      <c r="A180" s="295">
        <v>35100</v>
      </c>
      <c r="B180" s="296" t="s">
        <v>532</v>
      </c>
      <c r="C180" s="297">
        <v>-13327099.57</v>
      </c>
      <c r="D180" s="298">
        <v>-2172536.3418000001</v>
      </c>
    </row>
    <row r="181" spans="1:4">
      <c r="A181" s="295">
        <v>35105</v>
      </c>
      <c r="B181" s="296" t="s">
        <v>533</v>
      </c>
      <c r="C181" s="297">
        <v>-1205715.9099999999</v>
      </c>
      <c r="D181" s="298">
        <v>-187259.01370000001</v>
      </c>
    </row>
    <row r="182" spans="1:4">
      <c r="A182" s="295">
        <v>35106</v>
      </c>
      <c r="B182" s="296" t="s">
        <v>534</v>
      </c>
      <c r="C182" s="297">
        <v>-269168.86</v>
      </c>
      <c r="D182" s="298">
        <v>-46181.071199999998</v>
      </c>
    </row>
    <row r="183" spans="1:4">
      <c r="A183" s="295">
        <v>35200</v>
      </c>
      <c r="B183" s="296" t="s">
        <v>535</v>
      </c>
      <c r="C183" s="297">
        <v>-577293.77</v>
      </c>
      <c r="D183" s="298">
        <v>-80436.105200000005</v>
      </c>
    </row>
    <row r="184" spans="1:4">
      <c r="A184" s="295">
        <v>35300</v>
      </c>
      <c r="B184" s="296" t="s">
        <v>536</v>
      </c>
      <c r="C184" s="297">
        <v>-3660187.16</v>
      </c>
      <c r="D184" s="298">
        <v>-600830.08370000008</v>
      </c>
    </row>
    <row r="185" spans="1:4">
      <c r="A185" s="295">
        <v>35305</v>
      </c>
      <c r="B185" s="296" t="s">
        <v>537</v>
      </c>
      <c r="C185" s="297">
        <v>-1573838.11</v>
      </c>
      <c r="D185" s="298">
        <v>-240038.67910000001</v>
      </c>
    </row>
    <row r="186" spans="1:4">
      <c r="A186" s="295">
        <v>35400</v>
      </c>
      <c r="B186" s="296" t="s">
        <v>538</v>
      </c>
      <c r="C186" s="297">
        <v>-3023642.25</v>
      </c>
      <c r="D186" s="298">
        <v>-474508.87220000004</v>
      </c>
    </row>
    <row r="187" spans="1:4">
      <c r="A187" s="295">
        <v>35401</v>
      </c>
      <c r="B187" s="296" t="s">
        <v>539</v>
      </c>
      <c r="C187" s="297">
        <v>-41815.9</v>
      </c>
      <c r="D187" s="298">
        <v>-5710.5124999999998</v>
      </c>
    </row>
    <row r="188" spans="1:4">
      <c r="A188" s="295">
        <v>35405</v>
      </c>
      <c r="B188" s="296" t="s">
        <v>540</v>
      </c>
      <c r="C188" s="297">
        <v>-958742.56</v>
      </c>
      <c r="D188" s="298">
        <v>-151818.66149999999</v>
      </c>
    </row>
    <row r="189" spans="1:4">
      <c r="A189" s="295">
        <v>35500</v>
      </c>
      <c r="B189" s="296" t="s">
        <v>541</v>
      </c>
      <c r="C189" s="297">
        <v>-4125542.52</v>
      </c>
      <c r="D189" s="298">
        <v>-634366.79460000002</v>
      </c>
    </row>
    <row r="190" spans="1:4">
      <c r="A190" s="295">
        <v>35600</v>
      </c>
      <c r="B190" s="296" t="s">
        <v>542</v>
      </c>
      <c r="C190" s="297">
        <v>-1814857.68</v>
      </c>
      <c r="D190" s="298">
        <v>-271608.86060000001</v>
      </c>
    </row>
    <row r="191" spans="1:4">
      <c r="A191" s="295">
        <v>35700</v>
      </c>
      <c r="B191" s="296" t="s">
        <v>543</v>
      </c>
      <c r="C191" s="297">
        <v>-999911.14</v>
      </c>
      <c r="D191" s="298">
        <v>-145277.5324</v>
      </c>
    </row>
    <row r="192" spans="1:4">
      <c r="A192" s="295">
        <v>35800</v>
      </c>
      <c r="B192" s="296" t="s">
        <v>544</v>
      </c>
      <c r="C192" s="297">
        <v>-1345743.52</v>
      </c>
      <c r="D192" s="298">
        <v>-186857.693</v>
      </c>
    </row>
    <row r="193" spans="1:4">
      <c r="A193" s="295">
        <v>35805</v>
      </c>
      <c r="B193" s="296" t="s">
        <v>545</v>
      </c>
      <c r="C193" s="297">
        <v>-301743.28000000003</v>
      </c>
      <c r="D193" s="298">
        <v>-40160.867999999995</v>
      </c>
    </row>
    <row r="194" spans="1:4">
      <c r="A194" s="295">
        <v>35900</v>
      </c>
      <c r="B194" s="296" t="s">
        <v>546</v>
      </c>
      <c r="C194" s="297">
        <v>-2446616.58</v>
      </c>
      <c r="D194" s="298">
        <v>-366979.55249999999</v>
      </c>
    </row>
    <row r="195" spans="1:4">
      <c r="A195" s="295">
        <v>35905</v>
      </c>
      <c r="B195" s="296" t="s">
        <v>547</v>
      </c>
      <c r="C195" s="297">
        <v>-355861.32</v>
      </c>
      <c r="D195" s="298">
        <v>-41792.835700000003</v>
      </c>
    </row>
    <row r="196" spans="1:4">
      <c r="A196" s="295">
        <v>36000</v>
      </c>
      <c r="B196" s="296" t="s">
        <v>548</v>
      </c>
      <c r="C196" s="297">
        <v>-60024955.479999997</v>
      </c>
      <c r="D196" s="298">
        <v>-10153061.8321</v>
      </c>
    </row>
    <row r="197" spans="1:4">
      <c r="A197" s="295">
        <v>36001</v>
      </c>
      <c r="B197" s="296" t="s">
        <v>549</v>
      </c>
      <c r="C197" s="297">
        <v>0</v>
      </c>
      <c r="D197" s="298">
        <v>0</v>
      </c>
    </row>
    <row r="198" spans="1:4">
      <c r="A198" s="295">
        <v>36002</v>
      </c>
      <c r="B198" s="296" t="s">
        <v>550</v>
      </c>
      <c r="C198" s="297">
        <v>0</v>
      </c>
      <c r="D198" s="298">
        <v>0</v>
      </c>
    </row>
    <row r="199" spans="1:4">
      <c r="A199" s="295">
        <v>36003</v>
      </c>
      <c r="B199" s="296" t="s">
        <v>551</v>
      </c>
      <c r="C199" s="297">
        <v>-394249.69</v>
      </c>
      <c r="D199" s="298">
        <v>-63522.684500000003</v>
      </c>
    </row>
    <row r="200" spans="1:4">
      <c r="A200" s="295">
        <v>36004</v>
      </c>
      <c r="B200" s="296" t="s">
        <v>552</v>
      </c>
      <c r="C200" s="297">
        <v>-311472.56</v>
      </c>
      <c r="D200" s="298">
        <v>-56736.099200000004</v>
      </c>
    </row>
    <row r="201" spans="1:4">
      <c r="A201" s="295">
        <v>36005</v>
      </c>
      <c r="B201" s="296" t="s">
        <v>553</v>
      </c>
      <c r="C201" s="297">
        <v>-4742129.92</v>
      </c>
      <c r="D201" s="298">
        <v>-730588.57959999994</v>
      </c>
    </row>
    <row r="202" spans="1:4">
      <c r="A202" s="295">
        <v>36006</v>
      </c>
      <c r="B202" s="296" t="s">
        <v>554</v>
      </c>
      <c r="C202" s="297">
        <v>-643829.68999999994</v>
      </c>
      <c r="D202" s="298">
        <v>-118534.34450000001</v>
      </c>
    </row>
    <row r="203" spans="1:4">
      <c r="A203" s="295">
        <v>36007</v>
      </c>
      <c r="B203" s="296" t="s">
        <v>555</v>
      </c>
      <c r="C203" s="297">
        <v>-209121.22</v>
      </c>
      <c r="D203" s="298">
        <v>-36416.118200000004</v>
      </c>
    </row>
    <row r="204" spans="1:4">
      <c r="A204" s="295">
        <v>36008</v>
      </c>
      <c r="B204" s="296" t="s">
        <v>556</v>
      </c>
      <c r="C204" s="297">
        <v>-547156.80000000005</v>
      </c>
      <c r="D204" s="298">
        <v>-99751.784</v>
      </c>
    </row>
    <row r="205" spans="1:4">
      <c r="A205" s="295">
        <v>36009</v>
      </c>
      <c r="B205" s="296" t="s">
        <v>557</v>
      </c>
      <c r="C205" s="297">
        <v>-79095.72</v>
      </c>
      <c r="D205" s="298">
        <v>-15068.0486</v>
      </c>
    </row>
    <row r="206" spans="1:4">
      <c r="A206" s="295">
        <v>36100</v>
      </c>
      <c r="B206" s="296" t="s">
        <v>558</v>
      </c>
      <c r="C206" s="297">
        <v>-769511.18</v>
      </c>
      <c r="D206" s="298">
        <v>-109178.80929999999</v>
      </c>
    </row>
    <row r="207" spans="1:4">
      <c r="A207" s="295">
        <v>36102</v>
      </c>
      <c r="B207" s="296" t="s">
        <v>559</v>
      </c>
      <c r="C207" s="297">
        <v>-60058.6</v>
      </c>
      <c r="D207" s="298">
        <v>0</v>
      </c>
    </row>
    <row r="208" spans="1:4">
      <c r="A208" s="295">
        <v>36105</v>
      </c>
      <c r="B208" s="296" t="s">
        <v>560</v>
      </c>
      <c r="C208" s="297">
        <v>-397724.35</v>
      </c>
      <c r="D208" s="298">
        <v>-56302.969799999999</v>
      </c>
    </row>
    <row r="209" spans="1:4">
      <c r="A209" s="295">
        <v>36200</v>
      </c>
      <c r="B209" s="296" t="s">
        <v>561</v>
      </c>
      <c r="C209" s="297">
        <v>-1500443.35</v>
      </c>
      <c r="D209" s="298">
        <v>-210437.49540000001</v>
      </c>
    </row>
    <row r="210" spans="1:4">
      <c r="A210" s="295">
        <v>36205</v>
      </c>
      <c r="B210" s="296" t="s">
        <v>562</v>
      </c>
      <c r="C210" s="297">
        <v>-303703.8</v>
      </c>
      <c r="D210" s="298">
        <v>-48777.416599999997</v>
      </c>
    </row>
    <row r="211" spans="1:4">
      <c r="A211" s="295">
        <v>36300</v>
      </c>
      <c r="B211" s="296" t="s">
        <v>563</v>
      </c>
      <c r="C211" s="297">
        <v>-4905764.6800000006</v>
      </c>
      <c r="D211" s="298">
        <v>-781347.26120000007</v>
      </c>
    </row>
    <row r="212" spans="1:4">
      <c r="A212" s="295">
        <v>36301</v>
      </c>
      <c r="B212" s="296" t="s">
        <v>564</v>
      </c>
      <c r="C212" s="297">
        <v>-136458.73000000001</v>
      </c>
      <c r="D212" s="298">
        <v>-21218.833900000001</v>
      </c>
    </row>
    <row r="213" spans="1:4">
      <c r="A213" s="295">
        <v>36302</v>
      </c>
      <c r="B213" s="296" t="s">
        <v>565</v>
      </c>
      <c r="C213" s="297">
        <v>-168705.09000000003</v>
      </c>
      <c r="D213" s="298">
        <v>-29018.286000000004</v>
      </c>
    </row>
    <row r="214" spans="1:4">
      <c r="A214" s="295">
        <v>36303</v>
      </c>
      <c r="B214" s="296" t="s">
        <v>712</v>
      </c>
      <c r="C214" s="297">
        <v>-207093.32</v>
      </c>
      <c r="D214" s="298">
        <v>-40606.657299999999</v>
      </c>
    </row>
    <row r="215" spans="1:4">
      <c r="A215" s="295">
        <v>36305</v>
      </c>
      <c r="B215" s="296" t="s">
        <v>566</v>
      </c>
      <c r="C215" s="297">
        <v>-1100293.6200000001</v>
      </c>
      <c r="D215" s="298">
        <v>-151381.45550000001</v>
      </c>
    </row>
    <row r="216" spans="1:4">
      <c r="A216" s="295">
        <v>36310</v>
      </c>
      <c r="B216" s="296" t="s">
        <v>567</v>
      </c>
      <c r="C216" s="297">
        <v>0</v>
      </c>
      <c r="D216" s="298">
        <v>0</v>
      </c>
    </row>
    <row r="217" spans="1:4">
      <c r="A217" s="295">
        <v>36400</v>
      </c>
      <c r="B217" s="296" t="s">
        <v>568</v>
      </c>
      <c r="C217" s="297">
        <v>-5411678.6799999997</v>
      </c>
      <c r="D217" s="298">
        <v>-781145.46950000001</v>
      </c>
    </row>
    <row r="218" spans="1:4">
      <c r="A218" s="295">
        <v>36405</v>
      </c>
      <c r="B218" s="296" t="s">
        <v>569</v>
      </c>
      <c r="C218" s="297">
        <v>-840683.99</v>
      </c>
      <c r="D218" s="298">
        <v>-128065.84670000001</v>
      </c>
    </row>
    <row r="219" spans="1:4">
      <c r="A219" s="295">
        <v>36500</v>
      </c>
      <c r="B219" s="296" t="s">
        <v>570</v>
      </c>
      <c r="C219" s="297">
        <v>-10959754.9</v>
      </c>
      <c r="D219" s="298">
        <v>-1761518.0088</v>
      </c>
    </row>
    <row r="220" spans="1:4">
      <c r="A220" s="295">
        <v>36501</v>
      </c>
      <c r="B220" s="296" t="s">
        <v>571</v>
      </c>
      <c r="C220" s="297">
        <v>-133717.4</v>
      </c>
      <c r="D220" s="298">
        <v>-24509.098900000001</v>
      </c>
    </row>
    <row r="221" spans="1:4">
      <c r="A221" s="295">
        <v>36502</v>
      </c>
      <c r="B221" s="296" t="s">
        <v>572</v>
      </c>
      <c r="C221" s="297">
        <v>-37037.01</v>
      </c>
      <c r="D221" s="298">
        <v>-7588.6096000000007</v>
      </c>
    </row>
    <row r="222" spans="1:4">
      <c r="A222" s="295">
        <v>36505</v>
      </c>
      <c r="B222" s="296" t="s">
        <v>573</v>
      </c>
      <c r="C222" s="297">
        <v>-2141712.6800000002</v>
      </c>
      <c r="D222" s="298">
        <v>-315850.0686</v>
      </c>
    </row>
    <row r="223" spans="1:4">
      <c r="A223" s="295">
        <v>36600</v>
      </c>
      <c r="B223" s="296" t="s">
        <v>574</v>
      </c>
      <c r="C223" s="297">
        <v>-739642.85</v>
      </c>
      <c r="D223" s="298">
        <v>-96873.218199999988</v>
      </c>
    </row>
    <row r="224" spans="1:4">
      <c r="A224" s="295">
        <v>36601</v>
      </c>
      <c r="B224" s="296" t="s">
        <v>575</v>
      </c>
      <c r="C224" s="297">
        <v>-261230.74</v>
      </c>
      <c r="D224" s="298">
        <v>0</v>
      </c>
    </row>
    <row r="225" spans="1:4">
      <c r="A225" s="295">
        <v>36700</v>
      </c>
      <c r="B225" s="296" t="s">
        <v>576</v>
      </c>
      <c r="C225" s="297">
        <v>-9356785.1300000008</v>
      </c>
      <c r="D225" s="298">
        <v>-1519855.0102999997</v>
      </c>
    </row>
    <row r="226" spans="1:4">
      <c r="A226" s="295">
        <v>36701</v>
      </c>
      <c r="B226" s="296" t="s">
        <v>577</v>
      </c>
      <c r="C226" s="297">
        <v>-38316.17</v>
      </c>
      <c r="D226" s="298">
        <v>-8169.7494999999999</v>
      </c>
    </row>
    <row r="227" spans="1:4">
      <c r="A227" s="295">
        <v>36705</v>
      </c>
      <c r="B227" s="296" t="s">
        <v>578</v>
      </c>
      <c r="C227" s="297">
        <v>-1029353.88</v>
      </c>
      <c r="D227" s="298">
        <v>-159836.82880000002</v>
      </c>
    </row>
    <row r="228" spans="1:4">
      <c r="A228" s="295">
        <v>36800</v>
      </c>
      <c r="B228" s="296" t="s">
        <v>579</v>
      </c>
      <c r="C228" s="297">
        <v>-3433100.26</v>
      </c>
      <c r="D228" s="298">
        <v>-535807.06079999998</v>
      </c>
    </row>
    <row r="229" spans="1:4">
      <c r="A229" s="295">
        <v>36802</v>
      </c>
      <c r="B229" s="296" t="s">
        <v>580</v>
      </c>
      <c r="C229" s="297">
        <v>-243808.2</v>
      </c>
      <c r="D229" s="298">
        <v>-44803.423500000004</v>
      </c>
    </row>
    <row r="230" spans="1:4">
      <c r="A230" s="295">
        <v>36810</v>
      </c>
      <c r="B230" s="296" t="s">
        <v>581</v>
      </c>
      <c r="C230" s="297">
        <v>-6753490.25</v>
      </c>
      <c r="D230" s="298">
        <v>-1093784.7106999999</v>
      </c>
    </row>
    <row r="231" spans="1:4">
      <c r="A231" s="295">
        <v>36900</v>
      </c>
      <c r="B231" s="296" t="s">
        <v>582</v>
      </c>
      <c r="C231" s="297">
        <v>-628691.93999999994</v>
      </c>
      <c r="D231" s="298">
        <v>-95866.952499999999</v>
      </c>
    </row>
    <row r="232" spans="1:4">
      <c r="A232" s="295">
        <v>36901</v>
      </c>
      <c r="B232" s="296" t="s">
        <v>583</v>
      </c>
      <c r="C232" s="297">
        <v>-242473.38</v>
      </c>
      <c r="D232" s="298">
        <v>-34788.694600000003</v>
      </c>
    </row>
    <row r="233" spans="1:4">
      <c r="A233" s="295">
        <v>36905</v>
      </c>
      <c r="B233" s="296" t="s">
        <v>584</v>
      </c>
      <c r="C233" s="297">
        <v>-252086.83</v>
      </c>
      <c r="D233" s="298">
        <v>-36163.761700000003</v>
      </c>
    </row>
    <row r="234" spans="1:4">
      <c r="A234" s="295">
        <v>37000</v>
      </c>
      <c r="B234" s="296" t="s">
        <v>585</v>
      </c>
      <c r="C234" s="297">
        <v>-2028977.73</v>
      </c>
      <c r="D234" s="298">
        <v>-309564.99859999999</v>
      </c>
    </row>
    <row r="235" spans="1:4" ht="31.5">
      <c r="A235" s="295">
        <v>37001</v>
      </c>
      <c r="B235" s="296" t="s">
        <v>728</v>
      </c>
      <c r="C235" s="297">
        <v>-193697.99</v>
      </c>
      <c r="D235" s="298">
        <v>-31008.358699999997</v>
      </c>
    </row>
    <row r="236" spans="1:4">
      <c r="A236" s="295">
        <v>37005</v>
      </c>
      <c r="B236" s="296" t="s">
        <v>586</v>
      </c>
      <c r="C236" s="297">
        <v>-637715.49</v>
      </c>
      <c r="D236" s="298">
        <v>-90522.492499999993</v>
      </c>
    </row>
    <row r="237" spans="1:4">
      <c r="A237" s="295">
        <v>37100</v>
      </c>
      <c r="B237" s="296" t="s">
        <v>587</v>
      </c>
      <c r="C237" s="297">
        <v>-3441146.33</v>
      </c>
      <c r="D237" s="298">
        <v>-557905.44920000003</v>
      </c>
    </row>
    <row r="238" spans="1:4">
      <c r="A238" s="295">
        <v>37200</v>
      </c>
      <c r="B238" s="296" t="s">
        <v>588</v>
      </c>
      <c r="C238" s="297">
        <v>-723784.67</v>
      </c>
      <c r="D238" s="298">
        <v>-104482.7905</v>
      </c>
    </row>
    <row r="239" spans="1:4">
      <c r="A239" s="295">
        <v>37300</v>
      </c>
      <c r="B239" s="296" t="s">
        <v>589</v>
      </c>
      <c r="C239" s="297">
        <v>-1752595.4</v>
      </c>
      <c r="D239" s="298">
        <v>-280299.27419999999</v>
      </c>
    </row>
    <row r="240" spans="1:4">
      <c r="A240" s="295">
        <v>37301</v>
      </c>
      <c r="B240" s="296" t="s">
        <v>590</v>
      </c>
      <c r="C240" s="297">
        <v>-222937.89</v>
      </c>
      <c r="D240" s="298">
        <v>-34080.188999999998</v>
      </c>
    </row>
    <row r="241" spans="1:4">
      <c r="A241" s="295">
        <v>37305</v>
      </c>
      <c r="B241" s="296" t="s">
        <v>591</v>
      </c>
      <c r="C241" s="297">
        <v>-494288.24</v>
      </c>
      <c r="D241" s="298">
        <v>-69919.225200000001</v>
      </c>
    </row>
    <row r="242" spans="1:4">
      <c r="A242" s="295">
        <v>37400</v>
      </c>
      <c r="B242" s="296" t="s">
        <v>592</v>
      </c>
      <c r="C242" s="297">
        <v>-8978481.5199999996</v>
      </c>
      <c r="D242" s="298">
        <v>-1463034.2936</v>
      </c>
    </row>
    <row r="243" spans="1:4">
      <c r="A243" s="295">
        <v>37405</v>
      </c>
      <c r="B243" s="296" t="s">
        <v>593</v>
      </c>
      <c r="C243" s="297">
        <v>-1970272.02</v>
      </c>
      <c r="D243" s="298">
        <v>-294779.0956</v>
      </c>
    </row>
    <row r="244" spans="1:4">
      <c r="A244" s="295">
        <v>37500</v>
      </c>
      <c r="B244" s="296" t="s">
        <v>594</v>
      </c>
      <c r="C244" s="297">
        <v>-1044730.69</v>
      </c>
      <c r="D244" s="298">
        <v>-152119.4136</v>
      </c>
    </row>
    <row r="245" spans="1:4">
      <c r="A245" s="295">
        <v>37600</v>
      </c>
      <c r="B245" s="296" t="s">
        <v>595</v>
      </c>
      <c r="C245" s="297">
        <v>-5712371.4900000002</v>
      </c>
      <c r="D245" s="298">
        <v>-895376.68220000004</v>
      </c>
    </row>
    <row r="246" spans="1:4">
      <c r="A246" s="295">
        <v>37601</v>
      </c>
      <c r="B246" s="296" t="s">
        <v>596</v>
      </c>
      <c r="C246" s="297">
        <v>-484957.32</v>
      </c>
      <c r="D246" s="298">
        <v>-91519.426900000006</v>
      </c>
    </row>
    <row r="247" spans="1:4">
      <c r="A247" s="295">
        <v>37605</v>
      </c>
      <c r="B247" s="296" t="s">
        <v>597</v>
      </c>
      <c r="C247" s="297">
        <v>-767804.77</v>
      </c>
      <c r="D247" s="298">
        <v>-116041.5971</v>
      </c>
    </row>
    <row r="248" spans="1:4">
      <c r="A248" s="295">
        <v>37610</v>
      </c>
      <c r="B248" s="296" t="s">
        <v>598</v>
      </c>
      <c r="C248" s="297">
        <v>-1784832.81</v>
      </c>
      <c r="D248" s="298">
        <v>-292047.88579999999</v>
      </c>
    </row>
    <row r="249" spans="1:4">
      <c r="A249" s="295">
        <v>37700</v>
      </c>
      <c r="B249" s="296" t="s">
        <v>599</v>
      </c>
      <c r="C249" s="297">
        <v>-2580375.11</v>
      </c>
      <c r="D249" s="298">
        <v>-389605.28090000001</v>
      </c>
    </row>
    <row r="250" spans="1:4">
      <c r="A250" s="295">
        <v>37705</v>
      </c>
      <c r="B250" s="296" t="s">
        <v>600</v>
      </c>
      <c r="C250" s="297">
        <v>-816655.94</v>
      </c>
      <c r="D250" s="298">
        <v>-119719.7562</v>
      </c>
    </row>
    <row r="251" spans="1:4">
      <c r="A251" s="295">
        <v>37800</v>
      </c>
      <c r="B251" s="296" t="s">
        <v>601</v>
      </c>
      <c r="C251" s="297">
        <v>-8023494.5999999996</v>
      </c>
      <c r="D251" s="298">
        <v>-1166688.9046999998</v>
      </c>
    </row>
    <row r="252" spans="1:4">
      <c r="A252" s="295">
        <v>37801</v>
      </c>
      <c r="B252" s="296" t="s">
        <v>602</v>
      </c>
      <c r="C252" s="297">
        <v>-59695.1</v>
      </c>
      <c r="D252" s="298">
        <v>-11683.479499999999</v>
      </c>
    </row>
    <row r="253" spans="1:4">
      <c r="A253" s="295">
        <v>37805</v>
      </c>
      <c r="B253" s="296" t="s">
        <v>603</v>
      </c>
      <c r="C253" s="297">
        <v>-653470.14</v>
      </c>
      <c r="D253" s="298">
        <v>-95389.354500000001</v>
      </c>
    </row>
    <row r="254" spans="1:4">
      <c r="A254" s="295">
        <v>37900</v>
      </c>
      <c r="B254" s="296" t="s">
        <v>604</v>
      </c>
      <c r="C254" s="297">
        <v>-4414872.76</v>
      </c>
      <c r="D254" s="298">
        <v>-669719.35030000005</v>
      </c>
    </row>
    <row r="255" spans="1:4">
      <c r="A255" s="295">
        <v>37901</v>
      </c>
      <c r="B255" s="296" t="s">
        <v>605</v>
      </c>
      <c r="C255" s="297">
        <v>-123791.61</v>
      </c>
      <c r="D255" s="298">
        <v>-18903.044600000001</v>
      </c>
    </row>
    <row r="256" spans="1:4">
      <c r="A256" s="295">
        <v>37905</v>
      </c>
      <c r="B256" s="296" t="s">
        <v>606</v>
      </c>
      <c r="C256" s="297">
        <v>-543317.81999999995</v>
      </c>
      <c r="D256" s="298">
        <v>-73287.263500000001</v>
      </c>
    </row>
    <row r="257" spans="1:4">
      <c r="A257" s="295">
        <v>38000</v>
      </c>
      <c r="B257" s="296" t="s">
        <v>607</v>
      </c>
      <c r="C257" s="297">
        <v>-7070760.6799999997</v>
      </c>
      <c r="D257" s="298">
        <v>-1106719.7999</v>
      </c>
    </row>
    <row r="258" spans="1:4">
      <c r="A258" s="295">
        <v>38005</v>
      </c>
      <c r="B258" s="296" t="s">
        <v>608</v>
      </c>
      <c r="C258" s="297">
        <v>-1501280.66</v>
      </c>
      <c r="D258" s="298">
        <v>-226583.63640000002</v>
      </c>
    </row>
    <row r="259" spans="1:4">
      <c r="A259" s="295">
        <v>38100</v>
      </c>
      <c r="B259" s="296" t="s">
        <v>609</v>
      </c>
      <c r="C259" s="297">
        <v>-3201618.28</v>
      </c>
      <c r="D259" s="298">
        <v>-476488.60379999998</v>
      </c>
    </row>
    <row r="260" spans="1:4">
      <c r="A260" s="295">
        <v>38105</v>
      </c>
      <c r="B260" s="296" t="s">
        <v>610</v>
      </c>
      <c r="C260" s="297">
        <v>-652228.81000000006</v>
      </c>
      <c r="D260" s="298">
        <v>-93434.4565</v>
      </c>
    </row>
    <row r="261" spans="1:4">
      <c r="A261" s="295">
        <v>38200</v>
      </c>
      <c r="B261" s="296" t="s">
        <v>611</v>
      </c>
      <c r="C261" s="297">
        <v>-3021237.65</v>
      </c>
      <c r="D261" s="298">
        <v>-444660.13790000003</v>
      </c>
    </row>
    <row r="262" spans="1:4">
      <c r="A262" s="295">
        <v>38205</v>
      </c>
      <c r="B262" s="296" t="s">
        <v>612</v>
      </c>
      <c r="C262" s="297">
        <v>-483251.54</v>
      </c>
      <c r="D262" s="298">
        <v>-71246.569900000002</v>
      </c>
    </row>
    <row r="263" spans="1:4">
      <c r="A263" s="295">
        <v>38210</v>
      </c>
      <c r="B263" s="296" t="s">
        <v>613</v>
      </c>
      <c r="C263" s="297">
        <v>-1152596.03</v>
      </c>
      <c r="D263" s="298">
        <v>-173707.98389999999</v>
      </c>
    </row>
    <row r="264" spans="1:4">
      <c r="A264" s="295">
        <v>38300</v>
      </c>
      <c r="B264" s="296" t="s">
        <v>614</v>
      </c>
      <c r="C264" s="297">
        <v>-2311466.64</v>
      </c>
      <c r="D264" s="298">
        <v>-352110.19140000001</v>
      </c>
    </row>
    <row r="265" spans="1:4">
      <c r="A265" s="295">
        <v>38400</v>
      </c>
      <c r="B265" s="296" t="s">
        <v>615</v>
      </c>
      <c r="C265" s="297">
        <v>-3016117.16</v>
      </c>
      <c r="D265" s="298">
        <v>-456702.28340000001</v>
      </c>
    </row>
    <row r="266" spans="1:4">
      <c r="A266" s="295">
        <v>38402</v>
      </c>
      <c r="B266" s="296" t="s">
        <v>616</v>
      </c>
      <c r="C266" s="297">
        <v>-201822.83</v>
      </c>
      <c r="D266" s="298">
        <v>-34963.595699999998</v>
      </c>
    </row>
    <row r="267" spans="1:4">
      <c r="A267" s="295">
        <v>38405</v>
      </c>
      <c r="B267" s="296" t="s">
        <v>617</v>
      </c>
      <c r="C267" s="297">
        <v>-720393.68</v>
      </c>
      <c r="D267" s="298">
        <v>-112581.89139999999</v>
      </c>
    </row>
    <row r="268" spans="1:4">
      <c r="A268" s="295">
        <v>38500</v>
      </c>
      <c r="B268" s="296" t="s">
        <v>618</v>
      </c>
      <c r="C268" s="297">
        <v>-2325736.0499999998</v>
      </c>
      <c r="D268" s="298">
        <v>-344653.36070000002</v>
      </c>
    </row>
    <row r="269" spans="1:4">
      <c r="A269" s="295">
        <v>38600</v>
      </c>
      <c r="B269" s="296" t="s">
        <v>619</v>
      </c>
      <c r="C269" s="297">
        <v>-2930581.95</v>
      </c>
      <c r="D269" s="298">
        <v>-429778.71529999998</v>
      </c>
    </row>
    <row r="270" spans="1:4">
      <c r="A270" s="295">
        <v>38601</v>
      </c>
      <c r="B270" s="296" t="s">
        <v>620</v>
      </c>
      <c r="C270" s="297">
        <v>-36347.68</v>
      </c>
      <c r="D270" s="298">
        <v>-6329.445099999999</v>
      </c>
    </row>
    <row r="271" spans="1:4">
      <c r="A271" s="295">
        <v>38602</v>
      </c>
      <c r="B271" s="296" t="s">
        <v>621</v>
      </c>
      <c r="C271" s="297">
        <v>-249541.36</v>
      </c>
      <c r="D271" s="298">
        <v>-41039.001300000004</v>
      </c>
    </row>
    <row r="272" spans="1:4">
      <c r="A272" s="295">
        <v>38605</v>
      </c>
      <c r="B272" s="296" t="s">
        <v>622</v>
      </c>
      <c r="C272" s="297">
        <v>-809651.96</v>
      </c>
      <c r="D272" s="298">
        <v>-119402.6416</v>
      </c>
    </row>
    <row r="273" spans="1:4">
      <c r="A273" s="295">
        <v>38610</v>
      </c>
      <c r="B273" s="296" t="s">
        <v>623</v>
      </c>
      <c r="C273" s="297">
        <v>-673829.4</v>
      </c>
      <c r="D273" s="298">
        <v>-105956.51880000001</v>
      </c>
    </row>
    <row r="274" spans="1:4">
      <c r="A274" s="295">
        <v>38620</v>
      </c>
      <c r="B274" s="296" t="s">
        <v>624</v>
      </c>
      <c r="C274" s="297">
        <v>-526035.49</v>
      </c>
      <c r="D274" s="298">
        <v>-74787.3027</v>
      </c>
    </row>
    <row r="275" spans="1:4">
      <c r="A275" s="295">
        <v>38700</v>
      </c>
      <c r="B275" s="296" t="s">
        <v>625</v>
      </c>
      <c r="C275" s="297">
        <v>-863788.86</v>
      </c>
      <c r="D275" s="298">
        <v>-136358.86659999998</v>
      </c>
    </row>
    <row r="276" spans="1:4">
      <c r="A276" s="295">
        <v>38701</v>
      </c>
      <c r="B276" s="296" t="s">
        <v>626</v>
      </c>
      <c r="C276" s="297">
        <v>-60101.66</v>
      </c>
      <c r="D276" s="298">
        <v>-10329.823899999999</v>
      </c>
    </row>
    <row r="277" spans="1:4">
      <c r="A277" s="295">
        <v>38800</v>
      </c>
      <c r="B277" s="296" t="s">
        <v>627</v>
      </c>
      <c r="C277" s="297">
        <v>-1547409.71</v>
      </c>
      <c r="D277" s="298">
        <v>-235884.00660000002</v>
      </c>
    </row>
    <row r="278" spans="1:4">
      <c r="A278" s="295">
        <v>38801</v>
      </c>
      <c r="B278" s="296" t="s">
        <v>628</v>
      </c>
      <c r="C278" s="297">
        <v>-133202.41</v>
      </c>
      <c r="D278" s="298">
        <v>-23838.76</v>
      </c>
    </row>
    <row r="279" spans="1:4">
      <c r="A279" s="295">
        <v>38900</v>
      </c>
      <c r="B279" s="296" t="s">
        <v>629</v>
      </c>
      <c r="C279" s="297">
        <v>-359896.23</v>
      </c>
      <c r="D279" s="298">
        <v>-54351.344299999997</v>
      </c>
    </row>
    <row r="280" spans="1:4">
      <c r="A280" s="295">
        <v>39000</v>
      </c>
      <c r="B280" s="296" t="s">
        <v>630</v>
      </c>
      <c r="C280" s="297">
        <v>-14890101.5</v>
      </c>
      <c r="D280" s="298">
        <v>-2386661.8886000002</v>
      </c>
    </row>
    <row r="281" spans="1:4">
      <c r="A281" s="295">
        <v>39100</v>
      </c>
      <c r="B281" s="296" t="s">
        <v>631</v>
      </c>
      <c r="C281" s="297">
        <v>-1925265.21</v>
      </c>
      <c r="D281" s="298">
        <v>-279996.25939999998</v>
      </c>
    </row>
    <row r="282" spans="1:4">
      <c r="A282" s="295">
        <v>39101</v>
      </c>
      <c r="B282" s="296" t="s">
        <v>632</v>
      </c>
      <c r="C282" s="297">
        <v>-285995.05</v>
      </c>
      <c r="D282" s="298">
        <v>-45665.175600000002</v>
      </c>
    </row>
    <row r="283" spans="1:4">
      <c r="A283" s="295">
        <v>39105</v>
      </c>
      <c r="B283" s="296" t="s">
        <v>633</v>
      </c>
      <c r="C283" s="297">
        <v>-803863.29</v>
      </c>
      <c r="D283" s="298">
        <v>-116285.35159999999</v>
      </c>
    </row>
    <row r="284" spans="1:4">
      <c r="A284" s="295">
        <v>39200</v>
      </c>
      <c r="B284" s="296" t="s">
        <v>634</v>
      </c>
      <c r="C284" s="297">
        <v>-65761409.5</v>
      </c>
      <c r="D284" s="298">
        <v>-10941194.0517</v>
      </c>
    </row>
    <row r="285" spans="1:4">
      <c r="A285" s="295">
        <v>39201</v>
      </c>
      <c r="B285" s="296" t="s">
        <v>635</v>
      </c>
      <c r="C285" s="297">
        <v>-165447.79</v>
      </c>
      <c r="D285" s="298">
        <v>-31007.423699999999</v>
      </c>
    </row>
    <row r="286" spans="1:4">
      <c r="A286" s="295">
        <v>39204</v>
      </c>
      <c r="B286" s="296" t="s">
        <v>636</v>
      </c>
      <c r="C286" s="297">
        <v>-230883.68</v>
      </c>
      <c r="D286" s="298">
        <v>-42610.661500000002</v>
      </c>
    </row>
    <row r="287" spans="1:4">
      <c r="A287" s="295">
        <v>39205</v>
      </c>
      <c r="B287" s="296" t="s">
        <v>637</v>
      </c>
      <c r="C287" s="297">
        <v>-5854308.29</v>
      </c>
      <c r="D287" s="298">
        <v>-914459.22810000007</v>
      </c>
    </row>
    <row r="288" spans="1:4">
      <c r="A288" s="295">
        <v>39208</v>
      </c>
      <c r="B288" s="296" t="s">
        <v>638</v>
      </c>
      <c r="C288" s="297">
        <v>-369995.9</v>
      </c>
      <c r="D288" s="298">
        <v>-66970.515700000004</v>
      </c>
    </row>
    <row r="289" spans="1:4">
      <c r="A289" s="295">
        <v>39209</v>
      </c>
      <c r="B289" s="296" t="s">
        <v>639</v>
      </c>
      <c r="C289" s="297">
        <v>-156262.60999999999</v>
      </c>
      <c r="D289" s="298">
        <v>-30941.543600000001</v>
      </c>
    </row>
    <row r="290" spans="1:4">
      <c r="A290" s="295">
        <v>39220</v>
      </c>
      <c r="B290" s="296" t="s">
        <v>729</v>
      </c>
      <c r="C290" s="297">
        <v>-63712.68</v>
      </c>
      <c r="D290" s="298">
        <v>-9759.8105000000014</v>
      </c>
    </row>
    <row r="291" spans="1:4">
      <c r="A291" s="295">
        <v>39300</v>
      </c>
      <c r="B291" s="296" t="s">
        <v>640</v>
      </c>
      <c r="C291" s="297">
        <v>-756711.42</v>
      </c>
      <c r="D291" s="298">
        <v>-103870.68339999999</v>
      </c>
    </row>
    <row r="292" spans="1:4">
      <c r="A292" s="295">
        <v>39301</v>
      </c>
      <c r="B292" s="296" t="s">
        <v>641</v>
      </c>
      <c r="C292" s="297">
        <v>-41311.68</v>
      </c>
      <c r="D292" s="298">
        <v>-5966.6277</v>
      </c>
    </row>
    <row r="293" spans="1:4">
      <c r="A293" s="295">
        <v>39400</v>
      </c>
      <c r="B293" s="296" t="s">
        <v>642</v>
      </c>
      <c r="C293" s="297">
        <v>-537482.6</v>
      </c>
      <c r="D293" s="298">
        <v>-71914.814400000003</v>
      </c>
    </row>
    <row r="294" spans="1:4">
      <c r="A294" s="295">
        <v>39401</v>
      </c>
      <c r="B294" s="296" t="s">
        <v>643</v>
      </c>
      <c r="C294" s="297">
        <v>-426812.37</v>
      </c>
      <c r="D294" s="298">
        <v>-87671.396999999997</v>
      </c>
    </row>
    <row r="295" spans="1:4">
      <c r="A295" s="295">
        <v>39500</v>
      </c>
      <c r="B295" s="296" t="s">
        <v>644</v>
      </c>
      <c r="C295" s="297">
        <v>-2100474.5299999998</v>
      </c>
      <c r="D295" s="298">
        <v>-328199.38030000002</v>
      </c>
    </row>
    <row r="296" spans="1:4">
      <c r="A296" s="295">
        <v>39501</v>
      </c>
      <c r="B296" s="296" t="s">
        <v>645</v>
      </c>
      <c r="C296" s="297">
        <v>-54783.21</v>
      </c>
      <c r="D296" s="298">
        <v>-9656.0815999999995</v>
      </c>
    </row>
    <row r="297" spans="1:4">
      <c r="A297" s="295">
        <v>39600</v>
      </c>
      <c r="B297" s="296" t="s">
        <v>646</v>
      </c>
      <c r="C297" s="297">
        <v>-6373639.5199999996</v>
      </c>
      <c r="D297" s="298">
        <v>-958946.49070000008</v>
      </c>
    </row>
    <row r="298" spans="1:4">
      <c r="A298" s="295">
        <v>39605</v>
      </c>
      <c r="B298" s="296" t="s">
        <v>647</v>
      </c>
      <c r="C298" s="297">
        <v>-1000000.8200000001</v>
      </c>
      <c r="D298" s="298">
        <v>-153933.51930000001</v>
      </c>
    </row>
    <row r="299" spans="1:4">
      <c r="A299" s="295">
        <v>39700</v>
      </c>
      <c r="B299" s="296" t="s">
        <v>648</v>
      </c>
      <c r="C299" s="297">
        <v>-3594027.03</v>
      </c>
      <c r="D299" s="298">
        <v>-554453.27960000001</v>
      </c>
    </row>
    <row r="300" spans="1:4">
      <c r="A300" s="295">
        <v>39703</v>
      </c>
      <c r="B300" s="296" t="s">
        <v>649</v>
      </c>
      <c r="C300" s="297">
        <v>-224889.67</v>
      </c>
      <c r="D300" s="298">
        <v>-42050.746099999997</v>
      </c>
    </row>
    <row r="301" spans="1:4">
      <c r="A301" s="295">
        <v>39705</v>
      </c>
      <c r="B301" s="296" t="s">
        <v>650</v>
      </c>
      <c r="C301" s="297">
        <v>-961497.85</v>
      </c>
      <c r="D301" s="298">
        <v>-140461.4222</v>
      </c>
    </row>
    <row r="302" spans="1:4">
      <c r="A302" s="295">
        <v>39800</v>
      </c>
      <c r="B302" s="296" t="s">
        <v>651</v>
      </c>
      <c r="C302" s="297">
        <v>-4075413.97</v>
      </c>
      <c r="D302" s="298">
        <v>-607181.96880000003</v>
      </c>
    </row>
    <row r="303" spans="1:4">
      <c r="A303" s="295">
        <v>39805</v>
      </c>
      <c r="B303" s="296" t="s">
        <v>652</v>
      </c>
      <c r="C303" s="297">
        <v>-491533.31</v>
      </c>
      <c r="D303" s="298">
        <v>-70770.075199999992</v>
      </c>
    </row>
    <row r="304" spans="1:4">
      <c r="A304" s="295">
        <v>39900</v>
      </c>
      <c r="B304" s="296" t="s">
        <v>653</v>
      </c>
      <c r="C304" s="297">
        <v>-2086399.05</v>
      </c>
      <c r="D304" s="298">
        <v>-306374.64769999997</v>
      </c>
    </row>
    <row r="305" spans="1:4">
      <c r="A305" s="295">
        <v>40000</v>
      </c>
      <c r="B305" s="296" t="s">
        <v>654</v>
      </c>
      <c r="C305" s="297">
        <v>-5236804.58</v>
      </c>
      <c r="D305" s="298">
        <v>-567234.24340000004</v>
      </c>
    </row>
    <row r="306" spans="1:4">
      <c r="A306" s="295">
        <v>51000</v>
      </c>
      <c r="B306" s="296" t="s">
        <v>655</v>
      </c>
      <c r="C306" s="297">
        <v>-36073658.590000004</v>
      </c>
      <c r="D306" s="298">
        <v>-4697376.2890999997</v>
      </c>
    </row>
    <row r="307" spans="1:4">
      <c r="A307" s="295">
        <v>51000.1</v>
      </c>
      <c r="B307" s="296" t="s">
        <v>656</v>
      </c>
      <c r="C307" s="297">
        <v>-60734</v>
      </c>
      <c r="D307" s="298">
        <v>-4349.8444</v>
      </c>
    </row>
    <row r="308" spans="1:4">
      <c r="A308" s="295">
        <v>51000.2</v>
      </c>
      <c r="B308" s="296" t="s">
        <v>657</v>
      </c>
      <c r="C308" s="297">
        <v>-938614</v>
      </c>
      <c r="D308" s="298">
        <v>-135550.2599</v>
      </c>
    </row>
    <row r="309" spans="1:4">
      <c r="A309" s="295">
        <v>60000</v>
      </c>
      <c r="B309" s="296" t="s">
        <v>658</v>
      </c>
      <c r="C309" s="297">
        <v>-241509.9</v>
      </c>
      <c r="D309" s="298">
        <v>-26800.877399999998</v>
      </c>
    </row>
    <row r="310" spans="1:4">
      <c r="A310" s="295">
        <v>90901</v>
      </c>
      <c r="B310" s="296" t="s">
        <v>659</v>
      </c>
      <c r="C310" s="297">
        <v>-1024291.1</v>
      </c>
      <c r="D310" s="298">
        <v>-154572.1991</v>
      </c>
    </row>
    <row r="311" spans="1:4">
      <c r="A311" s="295">
        <v>91041</v>
      </c>
      <c r="B311" s="296" t="s">
        <v>660</v>
      </c>
      <c r="C311" s="297">
        <v>-184059.4</v>
      </c>
      <c r="D311" s="298">
        <v>-30316.383900000001</v>
      </c>
    </row>
    <row r="312" spans="1:4">
      <c r="A312" s="295">
        <v>91111</v>
      </c>
      <c r="B312" s="296" t="s">
        <v>661</v>
      </c>
      <c r="C312" s="297">
        <v>-104729.32</v>
      </c>
      <c r="D312" s="298">
        <v>-16474.5317</v>
      </c>
    </row>
    <row r="313" spans="1:4">
      <c r="A313" s="295">
        <v>91151</v>
      </c>
      <c r="B313" s="296" t="s">
        <v>662</v>
      </c>
      <c r="C313" s="297">
        <v>-259169.03999999998</v>
      </c>
      <c r="D313" s="298">
        <v>-44810.604299999999</v>
      </c>
    </row>
    <row r="314" spans="1:4">
      <c r="A314" s="295">
        <v>98101</v>
      </c>
      <c r="B314" s="296" t="s">
        <v>663</v>
      </c>
      <c r="C314" s="297">
        <v>-1265351.57</v>
      </c>
      <c r="D314" s="298">
        <v>-203434.6072</v>
      </c>
    </row>
    <row r="315" spans="1:4">
      <c r="A315" s="295">
        <v>98103</v>
      </c>
      <c r="B315" s="296" t="s">
        <v>664</v>
      </c>
      <c r="C315" s="297">
        <v>-240430.32</v>
      </c>
      <c r="D315" s="298">
        <v>-37202.696300000003</v>
      </c>
    </row>
    <row r="316" spans="1:4">
      <c r="A316" s="295">
        <v>98111</v>
      </c>
      <c r="B316" s="296" t="s">
        <v>665</v>
      </c>
      <c r="C316" s="297">
        <v>-443732.87</v>
      </c>
      <c r="D316" s="298">
        <v>-73966.391399999993</v>
      </c>
    </row>
    <row r="317" spans="1:4">
      <c r="A317" s="295">
        <v>98131</v>
      </c>
      <c r="B317" s="296" t="s">
        <v>666</v>
      </c>
      <c r="C317" s="297">
        <v>-125398.72</v>
      </c>
      <c r="D317" s="298">
        <v>-19567.717400000001</v>
      </c>
    </row>
    <row r="318" spans="1:4">
      <c r="A318" s="295">
        <v>99401</v>
      </c>
      <c r="B318" s="296" t="s">
        <v>667</v>
      </c>
      <c r="C318" s="297">
        <v>-393977.52999999997</v>
      </c>
      <c r="D318" s="298">
        <v>-56718.409</v>
      </c>
    </row>
    <row r="319" spans="1:4">
      <c r="A319" s="295">
        <v>99521</v>
      </c>
      <c r="B319" s="296" t="s">
        <v>668</v>
      </c>
      <c r="C319" s="297">
        <v>-205438.25</v>
      </c>
      <c r="D319" s="298">
        <v>-39574.155500000001</v>
      </c>
    </row>
    <row r="320" spans="1:4" ht="16.5" thickBot="1">
      <c r="A320" s="295">
        <v>99831</v>
      </c>
      <c r="B320" s="296" t="s">
        <v>669</v>
      </c>
      <c r="C320" s="302">
        <v>-24508.13</v>
      </c>
      <c r="D320" s="298">
        <v>-3129.5011</v>
      </c>
    </row>
    <row r="321" spans="1:4" ht="16.5" thickBot="1">
      <c r="A321" s="308"/>
      <c r="B321" s="338" t="s">
        <v>325</v>
      </c>
      <c r="C321" s="343">
        <v>-1214843275.4799998</v>
      </c>
      <c r="D321" s="344">
        <v>-187000000.07480019</v>
      </c>
    </row>
    <row r="322" spans="1:4" ht="15">
      <c r="A322" s="317"/>
      <c r="B322" s="345"/>
      <c r="C322" s="319"/>
      <c r="D322" s="319"/>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D8A1D-F11B-4DD5-A8C5-18C5FFFC7079}">
  <dimension ref="A1:D441"/>
  <sheetViews>
    <sheetView topLeftCell="A6" zoomScaleNormal="100" zoomScaleSheetLayoutView="80" workbookViewId="0">
      <pane xSplit="2" ySplit="5" topLeftCell="C310" activePane="bottomRight" state="frozen"/>
      <selection activeCell="A6" sqref="A6"/>
      <selection pane="topRight" activeCell="C6" sqref="C6"/>
      <selection pane="bottomLeft" activeCell="A12" sqref="A12"/>
      <selection pane="bottomRight" activeCell="F309" sqref="F309"/>
    </sheetView>
  </sheetViews>
  <sheetFormatPr defaultColWidth="9.140625" defaultRowHeight="15.75"/>
  <cols>
    <col min="1" max="1" width="14.28515625" style="267" customWidth="1"/>
    <col min="2" max="2" width="56.42578125" style="268" customWidth="1"/>
    <col min="3" max="3" width="18.7109375" style="264" customWidth="1"/>
    <col min="4" max="4" width="18.7109375" style="265" customWidth="1"/>
    <col min="5" max="16384" width="9.140625" style="264"/>
  </cols>
  <sheetData>
    <row r="1" spans="1:4" ht="18" hidden="1" customHeight="1">
      <c r="A1" s="261"/>
      <c r="B1" s="262"/>
    </row>
    <row r="2" spans="1:4" ht="18" hidden="1" customHeight="1">
      <c r="A2" s="261"/>
      <c r="B2" s="262"/>
    </row>
    <row r="3" spans="1:4" ht="18" hidden="1" customHeight="1"/>
    <row r="4" spans="1:4" ht="18" hidden="1" customHeight="1"/>
    <row r="5" spans="1:4" ht="18" hidden="1" customHeight="1"/>
    <row r="6" spans="1:4" ht="5.45" customHeight="1">
      <c r="A6" s="269"/>
      <c r="B6" s="270"/>
      <c r="C6" s="270"/>
      <c r="D6" s="271"/>
    </row>
    <row r="7" spans="1:4" s="276" customFormat="1" ht="18" customHeight="1">
      <c r="A7" s="272"/>
      <c r="B7" s="273"/>
      <c r="C7" s="273"/>
      <c r="D7" s="275"/>
    </row>
    <row r="8" spans="1:4" s="282" customFormat="1" ht="24.6" customHeight="1">
      <c r="A8" s="277"/>
      <c r="B8" s="278"/>
      <c r="C8" s="278"/>
      <c r="D8" s="279"/>
    </row>
    <row r="9" spans="1:4" s="289" customFormat="1" ht="159.75" customHeight="1" thickBot="1">
      <c r="A9" s="283" t="s">
        <v>690</v>
      </c>
      <c r="B9" s="284" t="s">
        <v>363</v>
      </c>
      <c r="C9" s="285" t="s">
        <v>808</v>
      </c>
      <c r="D9" s="286" t="s">
        <v>809</v>
      </c>
    </row>
    <row r="10" spans="1:4" s="294" customFormat="1" ht="13.5" thickBot="1">
      <c r="A10" s="283" t="s">
        <v>691</v>
      </c>
      <c r="B10" s="290" t="s">
        <v>692</v>
      </c>
      <c r="C10" s="283" t="s">
        <v>815</v>
      </c>
      <c r="D10" s="292" t="s">
        <v>816</v>
      </c>
    </row>
    <row r="11" spans="1:4">
      <c r="A11" s="295">
        <v>10200</v>
      </c>
      <c r="B11" s="296" t="s">
        <v>369</v>
      </c>
      <c r="C11" s="297">
        <v>-1198480.08</v>
      </c>
      <c r="D11" s="298">
        <v>-463751.86028493941</v>
      </c>
    </row>
    <row r="12" spans="1:4">
      <c r="A12" s="295">
        <v>10400</v>
      </c>
      <c r="B12" s="296" t="s">
        <v>370</v>
      </c>
      <c r="C12" s="297">
        <v>-3292446.28</v>
      </c>
      <c r="D12" s="298">
        <v>-1332171.4774516032</v>
      </c>
    </row>
    <row r="13" spans="1:4">
      <c r="A13" s="295">
        <v>10500</v>
      </c>
      <c r="B13" s="296" t="s">
        <v>371</v>
      </c>
      <c r="C13" s="297">
        <v>-735698.44000000006</v>
      </c>
      <c r="D13" s="298">
        <v>-319503.65105194092</v>
      </c>
    </row>
    <row r="14" spans="1:4">
      <c r="A14" s="295">
        <v>10700</v>
      </c>
      <c r="B14" s="296" t="s">
        <v>372</v>
      </c>
      <c r="C14" s="297">
        <v>-5369432.9699999997</v>
      </c>
      <c r="D14" s="298">
        <v>-2057797.2894269289</v>
      </c>
    </row>
    <row r="15" spans="1:4">
      <c r="A15" s="295">
        <v>10800</v>
      </c>
      <c r="B15" s="296" t="s">
        <v>373</v>
      </c>
      <c r="C15" s="297">
        <v>-22389441.119999997</v>
      </c>
      <c r="D15" s="298">
        <v>-8476436.3333443031</v>
      </c>
    </row>
    <row r="16" spans="1:4">
      <c r="A16" s="295">
        <v>10850</v>
      </c>
      <c r="B16" s="296" t="s">
        <v>374</v>
      </c>
      <c r="C16" s="297">
        <v>-247981.09000000003</v>
      </c>
      <c r="D16" s="298">
        <v>-68863.512455616932</v>
      </c>
    </row>
    <row r="17" spans="1:4">
      <c r="A17" s="295">
        <v>10900</v>
      </c>
      <c r="B17" s="296" t="s">
        <v>375</v>
      </c>
      <c r="C17" s="297">
        <v>-2009271.9700000002</v>
      </c>
      <c r="D17" s="298">
        <v>-622154.04856394127</v>
      </c>
    </row>
    <row r="18" spans="1:4">
      <c r="A18" s="295">
        <v>10910</v>
      </c>
      <c r="B18" s="296" t="s">
        <v>376</v>
      </c>
      <c r="C18" s="297">
        <v>-371353.88999999996</v>
      </c>
      <c r="D18" s="298">
        <v>-151312.33192255054</v>
      </c>
    </row>
    <row r="19" spans="1:4">
      <c r="A19" s="295">
        <v>10930</v>
      </c>
      <c r="B19" s="296" t="s">
        <v>377</v>
      </c>
      <c r="C19" s="297">
        <v>-6518441.8699999992</v>
      </c>
      <c r="D19" s="298">
        <v>-2103804.4298564489</v>
      </c>
    </row>
    <row r="20" spans="1:4">
      <c r="A20" s="295">
        <v>10940</v>
      </c>
      <c r="B20" s="296" t="s">
        <v>378</v>
      </c>
      <c r="C20" s="297">
        <v>-834744.65</v>
      </c>
      <c r="D20" s="298">
        <v>-277094.24117959884</v>
      </c>
    </row>
    <row r="21" spans="1:4">
      <c r="A21" s="295">
        <v>10950</v>
      </c>
      <c r="B21" s="296" t="s">
        <v>379</v>
      </c>
      <c r="C21" s="297">
        <v>-920682.65999999992</v>
      </c>
      <c r="D21" s="298">
        <v>-374961.92540189286</v>
      </c>
    </row>
    <row r="22" spans="1:4">
      <c r="A22" s="295">
        <v>11050</v>
      </c>
      <c r="B22" s="296" t="s">
        <v>710</v>
      </c>
      <c r="C22" s="297">
        <v>-293283.18999999994</v>
      </c>
      <c r="D22" s="298">
        <v>-101238.07219522029</v>
      </c>
    </row>
    <row r="23" spans="1:4">
      <c r="A23" s="295">
        <v>11300</v>
      </c>
      <c r="B23" s="296" t="s">
        <v>380</v>
      </c>
      <c r="C23" s="297">
        <v>-5724756.4299999997</v>
      </c>
      <c r="D23" s="298">
        <v>-1953877.9922581527</v>
      </c>
    </row>
    <row r="24" spans="1:4">
      <c r="A24" s="295">
        <v>11310</v>
      </c>
      <c r="B24" s="296" t="s">
        <v>381</v>
      </c>
      <c r="C24" s="297">
        <v>-643204.63000000012</v>
      </c>
      <c r="D24" s="298">
        <v>-228628.94663159383</v>
      </c>
    </row>
    <row r="25" spans="1:4">
      <c r="A25" s="295">
        <v>11600</v>
      </c>
      <c r="B25" s="296" t="s">
        <v>382</v>
      </c>
      <c r="C25" s="297">
        <v>-2312760.3299999996</v>
      </c>
      <c r="D25" s="298">
        <v>-1029704.9781954738</v>
      </c>
    </row>
    <row r="26" spans="1:4">
      <c r="A26" s="295">
        <v>11900</v>
      </c>
      <c r="B26" s="296" t="s">
        <v>383</v>
      </c>
      <c r="C26" s="297">
        <v>-318482.68</v>
      </c>
      <c r="D26" s="298">
        <v>-114012.69009808679</v>
      </c>
    </row>
    <row r="27" spans="1:4">
      <c r="A27" s="295">
        <v>12100</v>
      </c>
      <c r="B27" s="296" t="s">
        <v>384</v>
      </c>
      <c r="C27" s="297">
        <v>-284393.90000000002</v>
      </c>
      <c r="D27" s="298">
        <v>-118617.73349941637</v>
      </c>
    </row>
    <row r="28" spans="1:4">
      <c r="A28" s="295">
        <v>12150</v>
      </c>
      <c r="B28" s="296" t="s">
        <v>385</v>
      </c>
      <c r="C28" s="297">
        <v>-33816.090000000004</v>
      </c>
      <c r="D28" s="298">
        <v>-17150.319046898381</v>
      </c>
    </row>
    <row r="29" spans="1:4">
      <c r="A29" s="295">
        <v>12160</v>
      </c>
      <c r="B29" s="296" t="s">
        <v>386</v>
      </c>
      <c r="C29" s="297">
        <v>-2234941.4300000002</v>
      </c>
      <c r="D29" s="298">
        <v>-808161.22738771443</v>
      </c>
    </row>
    <row r="30" spans="1:4">
      <c r="A30" s="295">
        <v>12220</v>
      </c>
      <c r="B30" s="296" t="s">
        <v>387</v>
      </c>
      <c r="C30" s="297">
        <v>-56182833.619999997</v>
      </c>
      <c r="D30" s="298">
        <v>-19819069.826880764</v>
      </c>
    </row>
    <row r="31" spans="1:4">
      <c r="A31" s="295">
        <v>12510</v>
      </c>
      <c r="B31" s="296" t="s">
        <v>388</v>
      </c>
      <c r="C31" s="297">
        <v>-5718253.79</v>
      </c>
      <c r="D31" s="298">
        <v>-1758756.6982571294</v>
      </c>
    </row>
    <row r="32" spans="1:4">
      <c r="A32" s="295">
        <v>12600</v>
      </c>
      <c r="B32" s="296" t="s">
        <v>389</v>
      </c>
      <c r="C32" s="297">
        <v>-2416126.5100000002</v>
      </c>
      <c r="D32" s="298">
        <v>-830697.31325002038</v>
      </c>
    </row>
    <row r="33" spans="1:4">
      <c r="A33" s="295">
        <v>12700</v>
      </c>
      <c r="B33" s="296" t="s">
        <v>390</v>
      </c>
      <c r="C33" s="297">
        <v>-1350399.8900000001</v>
      </c>
      <c r="D33" s="298">
        <v>-450457.84999879031</v>
      </c>
    </row>
    <row r="34" spans="1:4">
      <c r="A34" s="295">
        <v>13500</v>
      </c>
      <c r="B34" s="296" t="s">
        <v>391</v>
      </c>
      <c r="C34" s="297">
        <v>-4969380.53</v>
      </c>
      <c r="D34" s="298">
        <v>-1797475.7935752792</v>
      </c>
    </row>
    <row r="35" spans="1:4">
      <c r="A35" s="295">
        <v>13700</v>
      </c>
      <c r="B35" s="296" t="s">
        <v>392</v>
      </c>
      <c r="C35" s="297">
        <v>-619221.52</v>
      </c>
      <c r="D35" s="298">
        <v>-198010.83058192595</v>
      </c>
    </row>
    <row r="36" spans="1:4">
      <c r="A36" s="295">
        <v>14300</v>
      </c>
      <c r="B36" s="296" t="s">
        <v>393</v>
      </c>
      <c r="C36" s="297">
        <v>-1578488.34</v>
      </c>
      <c r="D36" s="298">
        <v>-614095.9830537535</v>
      </c>
    </row>
    <row r="37" spans="1:4">
      <c r="A37" s="331">
        <v>14300.2</v>
      </c>
      <c r="B37" s="296" t="s">
        <v>394</v>
      </c>
      <c r="C37" s="297">
        <v>-224807.74</v>
      </c>
      <c r="D37" s="298">
        <v>-93160.216370022055</v>
      </c>
    </row>
    <row r="38" spans="1:4">
      <c r="A38" s="295">
        <v>18400</v>
      </c>
      <c r="B38" s="296" t="s">
        <v>395</v>
      </c>
      <c r="C38" s="297">
        <v>-6089342.9300000006</v>
      </c>
      <c r="D38" s="298">
        <v>-2265975.062042064</v>
      </c>
    </row>
    <row r="39" spans="1:4">
      <c r="A39" s="295">
        <v>18600</v>
      </c>
      <c r="B39" s="296" t="s">
        <v>396</v>
      </c>
      <c r="C39" s="297">
        <v>-17219.789999999997</v>
      </c>
      <c r="D39" s="298">
        <v>-5684.3898533706761</v>
      </c>
    </row>
    <row r="40" spans="1:4">
      <c r="A40" s="295">
        <v>18640</v>
      </c>
      <c r="B40" s="296" t="s">
        <v>711</v>
      </c>
      <c r="C40" s="297">
        <v>-2097</v>
      </c>
      <c r="D40" s="298">
        <v>-638.49769929211641</v>
      </c>
    </row>
    <row r="41" spans="1:4">
      <c r="A41" s="295">
        <v>18690</v>
      </c>
      <c r="B41" s="296" t="s">
        <v>397</v>
      </c>
      <c r="C41" s="297">
        <v>0</v>
      </c>
      <c r="D41" s="298">
        <v>0</v>
      </c>
    </row>
    <row r="42" spans="1:4">
      <c r="A42" s="295">
        <v>18740</v>
      </c>
      <c r="B42" s="296" t="s">
        <v>398</v>
      </c>
      <c r="C42" s="297">
        <v>-9535.43</v>
      </c>
      <c r="D42" s="298">
        <v>0</v>
      </c>
    </row>
    <row r="43" spans="1:4">
      <c r="A43" s="295">
        <v>18780</v>
      </c>
      <c r="B43" s="296" t="s">
        <v>399</v>
      </c>
      <c r="C43" s="297">
        <v>-18935.39</v>
      </c>
      <c r="D43" s="298">
        <v>-9663.6252104636042</v>
      </c>
    </row>
    <row r="44" spans="1:4">
      <c r="A44" s="295">
        <v>19005</v>
      </c>
      <c r="B44" s="296" t="s">
        <v>400</v>
      </c>
      <c r="C44" s="297">
        <v>-987809.02999999991</v>
      </c>
      <c r="D44" s="298">
        <v>-309931.08515317697</v>
      </c>
    </row>
    <row r="45" spans="1:4">
      <c r="A45" s="295">
        <v>19100</v>
      </c>
      <c r="B45" s="296" t="s">
        <v>401</v>
      </c>
      <c r="C45" s="297">
        <v>-74986340.5</v>
      </c>
      <c r="D45" s="298">
        <v>-29447354.687661108</v>
      </c>
    </row>
    <row r="46" spans="1:4">
      <c r="A46" s="295">
        <v>20100</v>
      </c>
      <c r="B46" s="296" t="s">
        <v>402</v>
      </c>
      <c r="C46" s="297">
        <v>-12524531.259999998</v>
      </c>
      <c r="D46" s="298">
        <v>-4932065.6945967712</v>
      </c>
    </row>
    <row r="47" spans="1:4">
      <c r="A47" s="295">
        <v>20200</v>
      </c>
      <c r="B47" s="296" t="s">
        <v>403</v>
      </c>
      <c r="C47" s="297">
        <v>-1965990.7000000002</v>
      </c>
      <c r="D47" s="298">
        <v>-732852.17758766643</v>
      </c>
    </row>
    <row r="48" spans="1:4">
      <c r="A48" s="295">
        <v>20300</v>
      </c>
      <c r="B48" s="296" t="s">
        <v>404</v>
      </c>
      <c r="C48" s="297">
        <v>-28287618.149999999</v>
      </c>
      <c r="D48" s="298">
        <v>-11531382.180130756</v>
      </c>
    </row>
    <row r="49" spans="1:4">
      <c r="A49" s="295">
        <v>20400</v>
      </c>
      <c r="B49" s="296" t="s">
        <v>405</v>
      </c>
      <c r="C49" s="297">
        <v>-1457192.4999999998</v>
      </c>
      <c r="D49" s="298">
        <v>-547461.18505287718</v>
      </c>
    </row>
    <row r="50" spans="1:4">
      <c r="A50" s="295">
        <v>20600</v>
      </c>
      <c r="B50" s="296" t="s">
        <v>406</v>
      </c>
      <c r="C50" s="297">
        <v>-3381531.8699999996</v>
      </c>
      <c r="D50" s="298">
        <v>-1285440.18244504</v>
      </c>
    </row>
    <row r="51" spans="1:4">
      <c r="A51" s="295">
        <v>20700</v>
      </c>
      <c r="B51" s="296" t="s">
        <v>407</v>
      </c>
      <c r="C51" s="297">
        <v>-7555268.1799999997</v>
      </c>
      <c r="D51" s="298">
        <v>-2807546.2239231281</v>
      </c>
    </row>
    <row r="52" spans="1:4">
      <c r="A52" s="295">
        <v>20800</v>
      </c>
      <c r="B52" s="296" t="s">
        <v>408</v>
      </c>
      <c r="C52" s="297">
        <v>-5544692.21</v>
      </c>
      <c r="D52" s="298">
        <v>-2060801.5867299947</v>
      </c>
    </row>
    <row r="53" spans="1:4">
      <c r="A53" s="295">
        <v>20900</v>
      </c>
      <c r="B53" s="296" t="s">
        <v>409</v>
      </c>
      <c r="C53" s="297">
        <v>-12433563.300000001</v>
      </c>
      <c r="D53" s="298">
        <v>-4855470.0515853921</v>
      </c>
    </row>
    <row r="54" spans="1:4">
      <c r="A54" s="295">
        <v>21200</v>
      </c>
      <c r="B54" s="296" t="s">
        <v>410</v>
      </c>
      <c r="C54" s="297">
        <v>-3692775.6400000006</v>
      </c>
      <c r="D54" s="298">
        <v>-1499030.7210967788</v>
      </c>
    </row>
    <row r="55" spans="1:4">
      <c r="A55" s="295">
        <v>21300</v>
      </c>
      <c r="B55" s="296" t="s">
        <v>411</v>
      </c>
      <c r="C55" s="297">
        <v>-44500245.399999999</v>
      </c>
      <c r="D55" s="298">
        <v>-18550748.94287711</v>
      </c>
    </row>
    <row r="56" spans="1:4">
      <c r="A56" s="295">
        <v>21520</v>
      </c>
      <c r="B56" s="296" t="s">
        <v>41</v>
      </c>
      <c r="C56" s="297">
        <v>-80030050.209999993</v>
      </c>
      <c r="D56" s="298">
        <v>-33071762.014674321</v>
      </c>
    </row>
    <row r="57" spans="1:4">
      <c r="A57" s="295">
        <v>21525</v>
      </c>
      <c r="B57" s="296" t="s">
        <v>412</v>
      </c>
      <c r="C57" s="297">
        <v>-1253868.6800000002</v>
      </c>
      <c r="D57" s="298">
        <v>-788292.05156321521</v>
      </c>
    </row>
    <row r="58" spans="1:4" ht="31.5">
      <c r="A58" s="331">
        <v>21525.200000000001</v>
      </c>
      <c r="B58" s="296" t="s">
        <v>713</v>
      </c>
      <c r="C58" s="297">
        <v>-953347</v>
      </c>
      <c r="D58" s="298">
        <v>-71669.228447933929</v>
      </c>
    </row>
    <row r="59" spans="1:4">
      <c r="A59" s="295">
        <v>21550</v>
      </c>
      <c r="B59" s="296" t="s">
        <v>413</v>
      </c>
      <c r="C59" s="297">
        <v>-48675786.279999994</v>
      </c>
      <c r="D59" s="298">
        <v>-20831061.348830905</v>
      </c>
    </row>
    <row r="60" spans="1:4">
      <c r="A60" s="295">
        <v>21570</v>
      </c>
      <c r="B60" s="296" t="s">
        <v>414</v>
      </c>
      <c r="C60" s="297">
        <v>-239123.99999999997</v>
      </c>
      <c r="D60" s="298">
        <v>-88145.622556437287</v>
      </c>
    </row>
    <row r="61" spans="1:4">
      <c r="A61" s="295">
        <v>21800</v>
      </c>
      <c r="B61" s="296" t="s">
        <v>415</v>
      </c>
      <c r="C61" s="297">
        <v>-6580764.7100000009</v>
      </c>
      <c r="D61" s="298">
        <v>-2760327.5663795019</v>
      </c>
    </row>
    <row r="62" spans="1:4">
      <c r="A62" s="295">
        <v>21900</v>
      </c>
      <c r="B62" s="296" t="s">
        <v>416</v>
      </c>
      <c r="C62" s="297">
        <v>-3568166.36</v>
      </c>
      <c r="D62" s="298">
        <v>-1326591.758757975</v>
      </c>
    </row>
    <row r="63" spans="1:4">
      <c r="A63" s="295">
        <v>22000</v>
      </c>
      <c r="B63" s="296" t="s">
        <v>417</v>
      </c>
      <c r="C63" s="297">
        <v>-3980378.38</v>
      </c>
      <c r="D63" s="298">
        <v>-1346008.8531574877</v>
      </c>
    </row>
    <row r="64" spans="1:4">
      <c r="A64" s="295">
        <v>23000</v>
      </c>
      <c r="B64" s="296" t="s">
        <v>418</v>
      </c>
      <c r="C64" s="297">
        <v>-2766928.32</v>
      </c>
      <c r="D64" s="298">
        <v>-1144840.6050555476</v>
      </c>
    </row>
    <row r="65" spans="1:4">
      <c r="A65" s="295">
        <v>23100</v>
      </c>
      <c r="B65" s="296" t="s">
        <v>419</v>
      </c>
      <c r="C65" s="297">
        <v>-17710746.289999999</v>
      </c>
      <c r="D65" s="298">
        <v>-7355974.8947513057</v>
      </c>
    </row>
    <row r="66" spans="1:4">
      <c r="A66" s="295">
        <v>23200</v>
      </c>
      <c r="B66" s="296" t="s">
        <v>420</v>
      </c>
      <c r="C66" s="297">
        <v>-9603851.3999999985</v>
      </c>
      <c r="D66" s="298">
        <v>-3897765.9874906549</v>
      </c>
    </row>
    <row r="67" spans="1:4">
      <c r="A67" s="295">
        <v>30000</v>
      </c>
      <c r="B67" s="296" t="s">
        <v>421</v>
      </c>
      <c r="C67" s="297">
        <v>-866793.96</v>
      </c>
      <c r="D67" s="298">
        <v>-361737.4193400098</v>
      </c>
    </row>
    <row r="68" spans="1:4">
      <c r="A68" s="295">
        <v>30100</v>
      </c>
      <c r="B68" s="296" t="s">
        <v>422</v>
      </c>
      <c r="C68" s="297">
        <v>-8058582.4400000023</v>
      </c>
      <c r="D68" s="298">
        <v>-3507593.4925121623</v>
      </c>
    </row>
    <row r="69" spans="1:4">
      <c r="A69" s="295">
        <v>30102</v>
      </c>
      <c r="B69" s="296" t="s">
        <v>423</v>
      </c>
      <c r="C69" s="297">
        <v>-148958.46999999997</v>
      </c>
      <c r="D69" s="298">
        <v>-72063.400658439088</v>
      </c>
    </row>
    <row r="70" spans="1:4">
      <c r="A70" s="295">
        <v>30103</v>
      </c>
      <c r="B70" s="296" t="s">
        <v>424</v>
      </c>
      <c r="C70" s="297">
        <v>-214945.64</v>
      </c>
      <c r="D70" s="298">
        <v>-103437.14747266439</v>
      </c>
    </row>
    <row r="71" spans="1:4">
      <c r="A71" s="295">
        <v>30104</v>
      </c>
      <c r="B71" s="296" t="s">
        <v>425</v>
      </c>
      <c r="C71" s="297">
        <v>-94893.200000000012</v>
      </c>
      <c r="D71" s="298">
        <v>-47254.339722767094</v>
      </c>
    </row>
    <row r="72" spans="1:4">
      <c r="A72" s="295">
        <v>30105</v>
      </c>
      <c r="B72" s="296" t="s">
        <v>426</v>
      </c>
      <c r="C72" s="297">
        <v>-915192.49000000011</v>
      </c>
      <c r="D72" s="298">
        <v>-325887.43399649608</v>
      </c>
    </row>
    <row r="73" spans="1:4">
      <c r="A73" s="295">
        <v>30200</v>
      </c>
      <c r="B73" s="296" t="s">
        <v>427</v>
      </c>
      <c r="C73" s="297">
        <v>-1887349.6700000002</v>
      </c>
      <c r="D73" s="298">
        <v>-796186.18159719219</v>
      </c>
    </row>
    <row r="74" spans="1:4">
      <c r="A74" s="295">
        <v>30300</v>
      </c>
      <c r="B74" s="296" t="s">
        <v>428</v>
      </c>
      <c r="C74" s="297">
        <v>-612109.66</v>
      </c>
      <c r="D74" s="298">
        <v>-257583.61142415067</v>
      </c>
    </row>
    <row r="75" spans="1:4">
      <c r="A75" s="295">
        <v>30400</v>
      </c>
      <c r="B75" s="296" t="s">
        <v>429</v>
      </c>
      <c r="C75" s="297">
        <v>-1208702.17</v>
      </c>
      <c r="D75" s="298">
        <v>-482633.58969713398</v>
      </c>
    </row>
    <row r="76" spans="1:4">
      <c r="A76" s="295">
        <v>30405</v>
      </c>
      <c r="B76" s="296" t="s">
        <v>430</v>
      </c>
      <c r="C76" s="297">
        <v>-700856.48999999987</v>
      </c>
      <c r="D76" s="298">
        <v>-281142.8767879986</v>
      </c>
    </row>
    <row r="77" spans="1:4">
      <c r="A77" s="295">
        <v>30500</v>
      </c>
      <c r="B77" s="296" t="s">
        <v>431</v>
      </c>
      <c r="C77" s="297">
        <v>-1241993.5899999999</v>
      </c>
      <c r="D77" s="298">
        <v>-507161.07972857024</v>
      </c>
    </row>
    <row r="78" spans="1:4">
      <c r="A78" s="295">
        <v>30600</v>
      </c>
      <c r="B78" s="296" t="s">
        <v>432</v>
      </c>
      <c r="C78" s="297">
        <v>-895523.02</v>
      </c>
      <c r="D78" s="298">
        <v>-364848.66447542375</v>
      </c>
    </row>
    <row r="79" spans="1:4">
      <c r="A79" s="295">
        <v>30601</v>
      </c>
      <c r="B79" s="296" t="s">
        <v>433</v>
      </c>
      <c r="C79" s="297">
        <v>-22538.170000000006</v>
      </c>
      <c r="D79" s="298">
        <v>-7490.1052369586478</v>
      </c>
    </row>
    <row r="80" spans="1:4">
      <c r="A80" s="295">
        <v>30700</v>
      </c>
      <c r="B80" s="296" t="s">
        <v>434</v>
      </c>
      <c r="C80" s="297">
        <v>-2428773.38</v>
      </c>
      <c r="D80" s="298">
        <v>-1001635.0140720793</v>
      </c>
    </row>
    <row r="81" spans="1:4">
      <c r="A81" s="295">
        <v>30705</v>
      </c>
      <c r="B81" s="296" t="s">
        <v>435</v>
      </c>
      <c r="C81" s="297">
        <v>-471018.28</v>
      </c>
      <c r="D81" s="298">
        <v>-190649.47037919928</v>
      </c>
    </row>
    <row r="82" spans="1:4">
      <c r="A82" s="295">
        <v>30800</v>
      </c>
      <c r="B82" s="296" t="s">
        <v>436</v>
      </c>
      <c r="C82" s="297">
        <v>-849278.86999999988</v>
      </c>
      <c r="D82" s="298">
        <v>-317846.0311484288</v>
      </c>
    </row>
    <row r="83" spans="1:4">
      <c r="A83" s="295">
        <v>30900</v>
      </c>
      <c r="B83" s="296" t="s">
        <v>437</v>
      </c>
      <c r="C83" s="297">
        <v>-1681974.86</v>
      </c>
      <c r="D83" s="298">
        <v>-631688.09400056757</v>
      </c>
    </row>
    <row r="84" spans="1:4">
      <c r="A84" s="295">
        <v>30905</v>
      </c>
      <c r="B84" s="296" t="s">
        <v>438</v>
      </c>
      <c r="C84" s="297">
        <v>-397496.82000000007</v>
      </c>
      <c r="D84" s="298">
        <v>-124662.42908583856</v>
      </c>
    </row>
    <row r="85" spans="1:4">
      <c r="A85" s="295">
        <v>31000</v>
      </c>
      <c r="B85" s="296" t="s">
        <v>439</v>
      </c>
      <c r="C85" s="297">
        <v>-4910260.5999999996</v>
      </c>
      <c r="D85" s="298">
        <v>-1992876.8795046511</v>
      </c>
    </row>
    <row r="86" spans="1:4">
      <c r="A86" s="295">
        <v>31005</v>
      </c>
      <c r="B86" s="296" t="s">
        <v>440</v>
      </c>
      <c r="C86" s="297">
        <v>-483584.54999999993</v>
      </c>
      <c r="D86" s="298">
        <v>-173394.98262085285</v>
      </c>
    </row>
    <row r="87" spans="1:4">
      <c r="A87" s="295">
        <v>31100</v>
      </c>
      <c r="B87" s="296" t="s">
        <v>441</v>
      </c>
      <c r="C87" s="297">
        <v>-9743759.370000001</v>
      </c>
      <c r="D87" s="298">
        <v>-4124650.9841362736</v>
      </c>
    </row>
    <row r="88" spans="1:4">
      <c r="A88" s="295">
        <v>31101</v>
      </c>
      <c r="B88" s="296" t="s">
        <v>442</v>
      </c>
      <c r="C88" s="297">
        <v>-54901.380000000005</v>
      </c>
      <c r="D88" s="298">
        <v>-24182.114335175847</v>
      </c>
    </row>
    <row r="89" spans="1:4">
      <c r="A89" s="295">
        <v>31102</v>
      </c>
      <c r="B89" s="296" t="s">
        <v>443</v>
      </c>
      <c r="C89" s="297">
        <v>-152858.39000000001</v>
      </c>
      <c r="D89" s="298">
        <v>-73332.636473782142</v>
      </c>
    </row>
    <row r="90" spans="1:4">
      <c r="A90" s="295">
        <v>31105</v>
      </c>
      <c r="B90" s="296" t="s">
        <v>444</v>
      </c>
      <c r="C90" s="297">
        <v>-1555335.04</v>
      </c>
      <c r="D90" s="298">
        <v>-606375.88507776568</v>
      </c>
    </row>
    <row r="91" spans="1:4">
      <c r="A91" s="295">
        <v>31110</v>
      </c>
      <c r="B91" s="296" t="s">
        <v>445</v>
      </c>
      <c r="C91" s="297">
        <v>-2301805.48</v>
      </c>
      <c r="D91" s="298">
        <v>-1009001.3426508795</v>
      </c>
    </row>
    <row r="92" spans="1:4">
      <c r="A92" s="295">
        <v>31200</v>
      </c>
      <c r="B92" s="296" t="s">
        <v>446</v>
      </c>
      <c r="C92" s="297">
        <v>-4335912.8899999997</v>
      </c>
      <c r="D92" s="298">
        <v>-1776584.1212415735</v>
      </c>
    </row>
    <row r="93" spans="1:4">
      <c r="A93" s="295">
        <v>31205</v>
      </c>
      <c r="B93" s="296" t="s">
        <v>447</v>
      </c>
      <c r="C93" s="297">
        <v>-539904.92999999993</v>
      </c>
      <c r="D93" s="298">
        <v>-186474.01365151186</v>
      </c>
    </row>
    <row r="94" spans="1:4">
      <c r="A94" s="295">
        <v>31300</v>
      </c>
      <c r="B94" s="296" t="s">
        <v>448</v>
      </c>
      <c r="C94" s="297">
        <v>-11672242.340000002</v>
      </c>
      <c r="D94" s="298">
        <v>-5232891.7679296918</v>
      </c>
    </row>
    <row r="95" spans="1:4">
      <c r="A95" s="295">
        <v>31301</v>
      </c>
      <c r="B95" s="296" t="s">
        <v>449</v>
      </c>
      <c r="C95" s="297">
        <v>-235343.75000000003</v>
      </c>
      <c r="D95" s="298">
        <v>-108061.41513504719</v>
      </c>
    </row>
    <row r="96" spans="1:4">
      <c r="A96" s="295">
        <v>31320</v>
      </c>
      <c r="B96" s="296" t="s">
        <v>450</v>
      </c>
      <c r="C96" s="297">
        <v>-1981151.89</v>
      </c>
      <c r="D96" s="298">
        <v>-885256.57137004798</v>
      </c>
    </row>
    <row r="97" spans="1:4">
      <c r="A97" s="295">
        <v>31400</v>
      </c>
      <c r="B97" s="296" t="s">
        <v>451</v>
      </c>
      <c r="C97" s="297">
        <v>-4365607.1400000006</v>
      </c>
      <c r="D97" s="298">
        <v>-1763345.5113874953</v>
      </c>
    </row>
    <row r="98" spans="1:4">
      <c r="A98" s="295">
        <v>31405</v>
      </c>
      <c r="B98" s="296" t="s">
        <v>452</v>
      </c>
      <c r="C98" s="297">
        <v>-972697.53999999992</v>
      </c>
      <c r="D98" s="298">
        <v>-339885.96892852715</v>
      </c>
    </row>
    <row r="99" spans="1:4">
      <c r="A99" s="295">
        <v>31500</v>
      </c>
      <c r="B99" s="296" t="s">
        <v>453</v>
      </c>
      <c r="C99" s="297">
        <v>-765004.19</v>
      </c>
      <c r="D99" s="298">
        <v>-286771.77871686139</v>
      </c>
    </row>
    <row r="100" spans="1:4">
      <c r="A100" s="295">
        <v>31600</v>
      </c>
      <c r="B100" s="296" t="s">
        <v>454</v>
      </c>
      <c r="C100" s="297">
        <v>-3210267.9</v>
      </c>
      <c r="D100" s="298">
        <v>-1344508.4990748777</v>
      </c>
    </row>
    <row r="101" spans="1:4">
      <c r="A101" s="295">
        <v>31605</v>
      </c>
      <c r="B101" s="296" t="s">
        <v>455</v>
      </c>
      <c r="C101" s="297">
        <v>-558861.93999999994</v>
      </c>
      <c r="D101" s="298">
        <v>-194756.92633048934</v>
      </c>
    </row>
    <row r="102" spans="1:4">
      <c r="A102" s="295">
        <v>31700</v>
      </c>
      <c r="B102" s="296" t="s">
        <v>456</v>
      </c>
      <c r="C102" s="297">
        <v>-966549.65000000014</v>
      </c>
      <c r="D102" s="298">
        <v>-375784.78637645504</v>
      </c>
    </row>
    <row r="103" spans="1:4">
      <c r="A103" s="295">
        <v>31800</v>
      </c>
      <c r="B103" s="296" t="s">
        <v>457</v>
      </c>
      <c r="C103" s="297">
        <v>-5679998.8799999999</v>
      </c>
      <c r="D103" s="298">
        <v>-2347642.3976209485</v>
      </c>
    </row>
    <row r="104" spans="1:4">
      <c r="A104" s="295">
        <v>31805</v>
      </c>
      <c r="B104" s="296" t="s">
        <v>458</v>
      </c>
      <c r="C104" s="297">
        <v>-1349222.6500000001</v>
      </c>
      <c r="D104" s="298">
        <v>-478167.42654883506</v>
      </c>
    </row>
    <row r="105" spans="1:4">
      <c r="A105" s="295">
        <v>31810</v>
      </c>
      <c r="B105" s="296" t="s">
        <v>459</v>
      </c>
      <c r="C105" s="297">
        <v>-1463414.8399999999</v>
      </c>
      <c r="D105" s="298">
        <v>-586325.83726584702</v>
      </c>
    </row>
    <row r="106" spans="1:4">
      <c r="A106" s="295">
        <v>31820</v>
      </c>
      <c r="B106" s="296" t="s">
        <v>460</v>
      </c>
      <c r="C106" s="297">
        <v>-1144689.4100000001</v>
      </c>
      <c r="D106" s="298">
        <v>-504345.49516340281</v>
      </c>
    </row>
    <row r="107" spans="1:4">
      <c r="A107" s="295">
        <v>31900</v>
      </c>
      <c r="B107" s="296" t="s">
        <v>461</v>
      </c>
      <c r="C107" s="297">
        <v>-3602303.46</v>
      </c>
      <c r="D107" s="298">
        <v>-1566613.5343376352</v>
      </c>
    </row>
    <row r="108" spans="1:4">
      <c r="A108" s="295">
        <v>32000</v>
      </c>
      <c r="B108" s="296" t="s">
        <v>462</v>
      </c>
      <c r="C108" s="297">
        <v>-1426954.98</v>
      </c>
      <c r="D108" s="298">
        <v>-605081.8816261359</v>
      </c>
    </row>
    <row r="109" spans="1:4">
      <c r="A109" s="295">
        <v>32005</v>
      </c>
      <c r="B109" s="296" t="s">
        <v>463</v>
      </c>
      <c r="C109" s="297">
        <v>-329997.21999999997</v>
      </c>
      <c r="D109" s="298">
        <v>-124752.12247784736</v>
      </c>
    </row>
    <row r="110" spans="1:4">
      <c r="A110" s="295">
        <v>32100</v>
      </c>
      <c r="B110" s="296" t="s">
        <v>464</v>
      </c>
      <c r="C110" s="297">
        <v>-829898.00999999989</v>
      </c>
      <c r="D110" s="298">
        <v>-339748.62475752801</v>
      </c>
    </row>
    <row r="111" spans="1:4">
      <c r="A111" s="295">
        <v>32200</v>
      </c>
      <c r="B111" s="296" t="s">
        <v>465</v>
      </c>
      <c r="C111" s="297">
        <v>-554549.54</v>
      </c>
      <c r="D111" s="298">
        <v>-230397.68606143814</v>
      </c>
    </row>
    <row r="112" spans="1:4">
      <c r="A112" s="295">
        <v>32300</v>
      </c>
      <c r="B112" s="296" t="s">
        <v>466</v>
      </c>
      <c r="C112" s="297">
        <v>-5496419.1500000013</v>
      </c>
      <c r="D112" s="298">
        <v>-2314464.6458545672</v>
      </c>
    </row>
    <row r="113" spans="1:4">
      <c r="A113" s="295">
        <v>32305</v>
      </c>
      <c r="B113" s="296" t="s">
        <v>467</v>
      </c>
      <c r="C113" s="297">
        <v>-607366.66</v>
      </c>
      <c r="D113" s="298">
        <v>-243021.53039299819</v>
      </c>
    </row>
    <row r="114" spans="1:4">
      <c r="A114" s="295">
        <v>32400</v>
      </c>
      <c r="B114" s="296" t="s">
        <v>468</v>
      </c>
      <c r="C114" s="297">
        <v>-2063989.8800000004</v>
      </c>
      <c r="D114" s="298">
        <v>-819584.19559589052</v>
      </c>
    </row>
    <row r="115" spans="1:4">
      <c r="A115" s="295">
        <v>32405</v>
      </c>
      <c r="B115" s="296" t="s">
        <v>469</v>
      </c>
      <c r="C115" s="297">
        <v>-580961.71</v>
      </c>
      <c r="D115" s="298">
        <v>-212745.01414630594</v>
      </c>
    </row>
    <row r="116" spans="1:4">
      <c r="A116" s="295">
        <v>32410</v>
      </c>
      <c r="B116" s="296" t="s">
        <v>470</v>
      </c>
      <c r="C116" s="297">
        <v>-885447.76</v>
      </c>
      <c r="D116" s="298">
        <v>-345186.37320271245</v>
      </c>
    </row>
    <row r="117" spans="1:4">
      <c r="A117" s="295">
        <v>32500</v>
      </c>
      <c r="B117" s="296" t="s">
        <v>471</v>
      </c>
      <c r="C117" s="297">
        <v>-4698970.24</v>
      </c>
      <c r="D117" s="298">
        <v>-2016648.8967791919</v>
      </c>
    </row>
    <row r="118" spans="1:4">
      <c r="A118" s="295">
        <v>32505</v>
      </c>
      <c r="B118" s="296" t="s">
        <v>472</v>
      </c>
      <c r="C118" s="297">
        <v>-774251.76</v>
      </c>
      <c r="D118" s="298">
        <v>-286272.58360139775</v>
      </c>
    </row>
    <row r="119" spans="1:4">
      <c r="A119" s="295">
        <v>32600</v>
      </c>
      <c r="B119" s="296" t="s">
        <v>473</v>
      </c>
      <c r="C119" s="297">
        <v>-17431620.509999998</v>
      </c>
      <c r="D119" s="298">
        <v>-7043276.479241455</v>
      </c>
    </row>
    <row r="120" spans="1:4">
      <c r="A120" s="295">
        <v>32605</v>
      </c>
      <c r="B120" s="296" t="s">
        <v>474</v>
      </c>
      <c r="C120" s="297">
        <v>-2955353.05</v>
      </c>
      <c r="D120" s="298">
        <v>-1057331.6450371614</v>
      </c>
    </row>
    <row r="121" spans="1:4">
      <c r="A121" s="295">
        <v>32700</v>
      </c>
      <c r="B121" s="296" t="s">
        <v>475</v>
      </c>
      <c r="C121" s="297">
        <v>-1638229.97</v>
      </c>
      <c r="D121" s="298">
        <v>-664671.48372569424</v>
      </c>
    </row>
    <row r="122" spans="1:4">
      <c r="A122" s="295">
        <v>32800</v>
      </c>
      <c r="B122" s="296" t="s">
        <v>476</v>
      </c>
      <c r="C122" s="297">
        <v>-2303149.79</v>
      </c>
      <c r="D122" s="298">
        <v>-960318.20029702061</v>
      </c>
    </row>
    <row r="123" spans="1:4">
      <c r="A123" s="295">
        <v>32900</v>
      </c>
      <c r="B123" s="296" t="s">
        <v>477</v>
      </c>
      <c r="C123" s="297">
        <v>-6076335.2299999995</v>
      </c>
      <c r="D123" s="298">
        <v>-2629589.5572705436</v>
      </c>
    </row>
    <row r="124" spans="1:4">
      <c r="A124" s="295">
        <v>32901</v>
      </c>
      <c r="B124" s="296" t="s">
        <v>478</v>
      </c>
      <c r="C124" s="297">
        <v>-119256.46999999999</v>
      </c>
      <c r="D124" s="298">
        <v>-61351.816957099938</v>
      </c>
    </row>
    <row r="125" spans="1:4">
      <c r="A125" s="295">
        <v>32904</v>
      </c>
      <c r="B125" s="296" t="s">
        <v>829</v>
      </c>
      <c r="C125" s="297">
        <v>-26698.530000000002</v>
      </c>
      <c r="D125" s="298">
        <v>-12777.553813848375</v>
      </c>
    </row>
    <row r="126" spans="1:4">
      <c r="A126" s="295">
        <v>32905</v>
      </c>
      <c r="B126" s="296" t="s">
        <v>479</v>
      </c>
      <c r="C126" s="297">
        <v>-918493.47000000009</v>
      </c>
      <c r="D126" s="298">
        <v>-352854.57810593914</v>
      </c>
    </row>
    <row r="127" spans="1:4">
      <c r="A127" s="295">
        <v>32910</v>
      </c>
      <c r="B127" s="296" t="s">
        <v>480</v>
      </c>
      <c r="C127" s="297">
        <v>-1169153.72</v>
      </c>
      <c r="D127" s="298">
        <v>-479569.05419073848</v>
      </c>
    </row>
    <row r="128" spans="1:4">
      <c r="A128" s="295">
        <v>32920</v>
      </c>
      <c r="B128" s="296" t="s">
        <v>481</v>
      </c>
      <c r="C128" s="297">
        <v>-985523.86</v>
      </c>
      <c r="D128" s="298">
        <v>-436819.11334970879</v>
      </c>
    </row>
    <row r="129" spans="1:4">
      <c r="A129" s="295">
        <v>33000</v>
      </c>
      <c r="B129" s="296" t="s">
        <v>482</v>
      </c>
      <c r="C129" s="297">
        <v>-2267295.7000000002</v>
      </c>
      <c r="D129" s="298">
        <v>-1007273.7761271897</v>
      </c>
    </row>
    <row r="130" spans="1:4">
      <c r="A130" s="295">
        <v>33001</v>
      </c>
      <c r="B130" s="296" t="s">
        <v>483</v>
      </c>
      <c r="C130" s="297">
        <v>-53490.64</v>
      </c>
      <c r="D130" s="298">
        <v>-21384.853602712938</v>
      </c>
    </row>
    <row r="131" spans="1:4">
      <c r="A131" s="295">
        <v>33027</v>
      </c>
      <c r="B131" s="296" t="s">
        <v>484</v>
      </c>
      <c r="C131" s="297">
        <v>-315204.06999999995</v>
      </c>
      <c r="D131" s="298">
        <v>-147866.86922310683</v>
      </c>
    </row>
    <row r="132" spans="1:4">
      <c r="A132" s="295">
        <v>33100</v>
      </c>
      <c r="B132" s="296" t="s">
        <v>485</v>
      </c>
      <c r="C132" s="297">
        <v>-3264506.9699999997</v>
      </c>
      <c r="D132" s="298">
        <v>-1356892.0364133641</v>
      </c>
    </row>
    <row r="133" spans="1:4">
      <c r="A133" s="295">
        <v>33105</v>
      </c>
      <c r="B133" s="296" t="s">
        <v>486</v>
      </c>
      <c r="C133" s="297">
        <v>-405908.38999999996</v>
      </c>
      <c r="D133" s="298">
        <v>-152099.05641641686</v>
      </c>
    </row>
    <row r="134" spans="1:4">
      <c r="A134" s="295">
        <v>33200</v>
      </c>
      <c r="B134" s="296" t="s">
        <v>487</v>
      </c>
      <c r="C134" s="297">
        <v>-15226610.93</v>
      </c>
      <c r="D134" s="298">
        <v>-6712721.1026523355</v>
      </c>
    </row>
    <row r="135" spans="1:4">
      <c r="A135" s="295">
        <v>33202</v>
      </c>
      <c r="B135" s="296" t="s">
        <v>488</v>
      </c>
      <c r="C135" s="297">
        <v>-234746.20999999993</v>
      </c>
      <c r="D135" s="298">
        <v>-124568.78365667439</v>
      </c>
    </row>
    <row r="136" spans="1:4">
      <c r="A136" s="295">
        <v>33203</v>
      </c>
      <c r="B136" s="296" t="s">
        <v>489</v>
      </c>
      <c r="C136" s="297">
        <v>-135183.79</v>
      </c>
      <c r="D136" s="298">
        <v>-66414.309726474195</v>
      </c>
    </row>
    <row r="137" spans="1:4">
      <c r="A137" s="295">
        <v>33204</v>
      </c>
      <c r="B137" s="296" t="s">
        <v>490</v>
      </c>
      <c r="C137" s="297">
        <v>-397015.31999999995</v>
      </c>
      <c r="D137" s="298">
        <v>-189360.10478146933</v>
      </c>
    </row>
    <row r="138" spans="1:4">
      <c r="A138" s="295">
        <v>33205</v>
      </c>
      <c r="B138" s="296" t="s">
        <v>491</v>
      </c>
      <c r="C138" s="297">
        <v>-1345092.82</v>
      </c>
      <c r="D138" s="298">
        <v>-464677.08184335934</v>
      </c>
    </row>
    <row r="139" spans="1:4">
      <c r="A139" s="295">
        <v>33206</v>
      </c>
      <c r="B139" s="296" t="s">
        <v>492</v>
      </c>
      <c r="C139" s="297">
        <v>-123508.82999999997</v>
      </c>
      <c r="D139" s="298">
        <v>-48135.911598485422</v>
      </c>
    </row>
    <row r="140" spans="1:4">
      <c r="A140" s="295">
        <v>33207</v>
      </c>
      <c r="B140" s="296" t="s">
        <v>493</v>
      </c>
      <c r="C140" s="297">
        <v>-363309.5</v>
      </c>
      <c r="D140" s="298">
        <v>-205429.48602017164</v>
      </c>
    </row>
    <row r="141" spans="1:4">
      <c r="A141" s="295">
        <v>33208</v>
      </c>
      <c r="B141" s="296" t="s">
        <v>494</v>
      </c>
      <c r="C141" s="297">
        <v>0</v>
      </c>
      <c r="D141" s="298">
        <v>0</v>
      </c>
    </row>
    <row r="142" spans="1:4">
      <c r="A142" s="295">
        <v>33209</v>
      </c>
      <c r="B142" s="296" t="s">
        <v>495</v>
      </c>
      <c r="C142" s="297">
        <v>-47687.11</v>
      </c>
      <c r="D142" s="298">
        <v>-48513.333111785716</v>
      </c>
    </row>
    <row r="143" spans="1:4">
      <c r="A143" s="295">
        <v>33300</v>
      </c>
      <c r="B143" s="296" t="s">
        <v>496</v>
      </c>
      <c r="C143" s="297">
        <v>-2210500.69</v>
      </c>
      <c r="D143" s="298">
        <v>-951039.26226438768</v>
      </c>
    </row>
    <row r="144" spans="1:4">
      <c r="A144" s="295">
        <v>33305</v>
      </c>
      <c r="B144" s="296" t="s">
        <v>497</v>
      </c>
      <c r="C144" s="297">
        <v>-567978.80000000005</v>
      </c>
      <c r="D144" s="298">
        <v>-195488.45166751777</v>
      </c>
    </row>
    <row r="145" spans="1:4">
      <c r="A145" s="295">
        <v>33400</v>
      </c>
      <c r="B145" s="296" t="s">
        <v>498</v>
      </c>
      <c r="C145" s="297">
        <v>-20363541.880000003</v>
      </c>
      <c r="D145" s="298">
        <v>-8424042.5169955138</v>
      </c>
    </row>
    <row r="146" spans="1:4">
      <c r="A146" s="295">
        <v>33402</v>
      </c>
      <c r="B146" s="296" t="s">
        <v>499</v>
      </c>
      <c r="C146" s="297">
        <v>-161615.86000000002</v>
      </c>
      <c r="D146" s="298">
        <v>-78840.599256168658</v>
      </c>
    </row>
    <row r="147" spans="1:4">
      <c r="A147" s="295">
        <v>33405</v>
      </c>
      <c r="B147" s="296" t="s">
        <v>500</v>
      </c>
      <c r="C147" s="297">
        <v>-1930361.8</v>
      </c>
      <c r="D147" s="298">
        <v>-721429.59948706091</v>
      </c>
    </row>
    <row r="148" spans="1:4">
      <c r="A148" s="295">
        <v>33500</v>
      </c>
      <c r="B148" s="296" t="s">
        <v>501</v>
      </c>
      <c r="C148" s="297">
        <v>-3027251.0700000003</v>
      </c>
      <c r="D148" s="298">
        <v>-1307979.7519291874</v>
      </c>
    </row>
    <row r="149" spans="1:4">
      <c r="A149" s="295">
        <v>33501</v>
      </c>
      <c r="B149" s="296" t="s">
        <v>502</v>
      </c>
      <c r="C149" s="297">
        <v>-100757.20999999999</v>
      </c>
      <c r="D149" s="298">
        <v>-38964.413447792373</v>
      </c>
    </row>
    <row r="150" spans="1:4">
      <c r="A150" s="295">
        <v>33600</v>
      </c>
      <c r="B150" s="296" t="s">
        <v>503</v>
      </c>
      <c r="C150" s="297">
        <v>-10495763.300000001</v>
      </c>
      <c r="D150" s="298">
        <v>-4541552.7256175466</v>
      </c>
    </row>
    <row r="151" spans="1:4">
      <c r="A151" s="295">
        <v>33605</v>
      </c>
      <c r="B151" s="296" t="s">
        <v>504</v>
      </c>
      <c r="C151" s="297">
        <v>-1464722.9900000002</v>
      </c>
      <c r="D151" s="298">
        <v>-488607.98258290638</v>
      </c>
    </row>
    <row r="152" spans="1:4">
      <c r="A152" s="295">
        <v>33700</v>
      </c>
      <c r="B152" s="296" t="s">
        <v>505</v>
      </c>
      <c r="C152" s="297">
        <v>-753080.89999999991</v>
      </c>
      <c r="D152" s="298">
        <v>-307231.73011671286</v>
      </c>
    </row>
    <row r="153" spans="1:4">
      <c r="A153" s="295">
        <v>33800</v>
      </c>
      <c r="B153" s="296" t="s">
        <v>506</v>
      </c>
      <c r="C153" s="297">
        <v>-563398.25</v>
      </c>
      <c r="D153" s="298">
        <v>-228434.79406642661</v>
      </c>
    </row>
    <row r="154" spans="1:4">
      <c r="A154" s="295">
        <v>33900</v>
      </c>
      <c r="B154" s="296" t="s">
        <v>507</v>
      </c>
      <c r="C154" s="297">
        <v>-2701876.5700000003</v>
      </c>
      <c r="D154" s="298">
        <v>-1107020.7272440274</v>
      </c>
    </row>
    <row r="155" spans="1:4">
      <c r="A155" s="295">
        <v>34000</v>
      </c>
      <c r="B155" s="296" t="s">
        <v>508</v>
      </c>
      <c r="C155" s="297">
        <v>-1200233.68</v>
      </c>
      <c r="D155" s="298">
        <v>-526040.32210276136</v>
      </c>
    </row>
    <row r="156" spans="1:4">
      <c r="A156" s="295">
        <v>34100</v>
      </c>
      <c r="B156" s="296" t="s">
        <v>509</v>
      </c>
      <c r="C156" s="297">
        <v>-27415702.439999998</v>
      </c>
      <c r="D156" s="298">
        <v>-11847085.028114259</v>
      </c>
    </row>
    <row r="157" spans="1:4">
      <c r="A157" s="295">
        <v>34105</v>
      </c>
      <c r="B157" s="296" t="s">
        <v>510</v>
      </c>
      <c r="C157" s="297">
        <v>-2501055.4900000002</v>
      </c>
      <c r="D157" s="298">
        <v>-870169.71691241337</v>
      </c>
    </row>
    <row r="158" spans="1:4">
      <c r="A158" s="295">
        <v>34200</v>
      </c>
      <c r="B158" s="296" t="s">
        <v>511</v>
      </c>
      <c r="C158" s="297">
        <v>-1005157.13</v>
      </c>
      <c r="D158" s="298">
        <v>-384934.82135277148</v>
      </c>
    </row>
    <row r="159" spans="1:4">
      <c r="A159" s="295">
        <v>34205</v>
      </c>
      <c r="B159" s="296" t="s">
        <v>512</v>
      </c>
      <c r="C159" s="297">
        <v>-432518.32</v>
      </c>
      <c r="D159" s="298">
        <v>-151222.78627185349</v>
      </c>
    </row>
    <row r="160" spans="1:4">
      <c r="A160" s="295">
        <v>34220</v>
      </c>
      <c r="B160" s="296" t="s">
        <v>513</v>
      </c>
      <c r="C160" s="297">
        <v>-1090581.3399999999</v>
      </c>
      <c r="D160" s="298">
        <v>-447262.97022767179</v>
      </c>
    </row>
    <row r="161" spans="1:4">
      <c r="A161" s="295">
        <v>34230</v>
      </c>
      <c r="B161" s="296" t="s">
        <v>514</v>
      </c>
      <c r="C161" s="297">
        <v>-385455.25</v>
      </c>
      <c r="D161" s="298">
        <v>-145605.48893275455</v>
      </c>
    </row>
    <row r="162" spans="1:4">
      <c r="A162" s="295">
        <v>34300</v>
      </c>
      <c r="B162" s="296" t="s">
        <v>515</v>
      </c>
      <c r="C162" s="297">
        <v>-6572953.0600000005</v>
      </c>
      <c r="D162" s="298">
        <v>-2929078.4093345711</v>
      </c>
    </row>
    <row r="163" spans="1:4">
      <c r="A163" s="295">
        <v>34400</v>
      </c>
      <c r="B163" s="296" t="s">
        <v>516</v>
      </c>
      <c r="C163" s="297">
        <v>-2795418.7100000004</v>
      </c>
      <c r="D163" s="298">
        <v>-1197265.3764314</v>
      </c>
    </row>
    <row r="164" spans="1:4">
      <c r="A164" s="295">
        <v>34405</v>
      </c>
      <c r="B164" s="296" t="s">
        <v>517</v>
      </c>
      <c r="C164" s="297">
        <v>-518006.72</v>
      </c>
      <c r="D164" s="298">
        <v>-210098.11185600222</v>
      </c>
    </row>
    <row r="165" spans="1:4">
      <c r="A165" s="295">
        <v>34500</v>
      </c>
      <c r="B165" s="296" t="s">
        <v>518</v>
      </c>
      <c r="C165" s="297">
        <v>-4959191.13</v>
      </c>
      <c r="D165" s="298">
        <v>-2137923.7293235371</v>
      </c>
    </row>
    <row r="166" spans="1:4">
      <c r="A166" s="295">
        <v>34501</v>
      </c>
      <c r="B166" s="296" t="s">
        <v>519</v>
      </c>
      <c r="C166" s="297">
        <v>-62107.399999999994</v>
      </c>
      <c r="D166" s="298">
        <v>-29268.297651475252</v>
      </c>
    </row>
    <row r="167" spans="1:4">
      <c r="A167" s="295">
        <v>34505</v>
      </c>
      <c r="B167" s="296" t="s">
        <v>520</v>
      </c>
      <c r="C167" s="297">
        <v>-690364.9800000001</v>
      </c>
      <c r="D167" s="298">
        <v>-267171.82680171781</v>
      </c>
    </row>
    <row r="168" spans="1:4">
      <c r="A168" s="295">
        <v>34600</v>
      </c>
      <c r="B168" s="296" t="s">
        <v>521</v>
      </c>
      <c r="C168" s="297">
        <v>-1153424.05</v>
      </c>
      <c r="D168" s="298">
        <v>-457959.3930871709</v>
      </c>
    </row>
    <row r="169" spans="1:4">
      <c r="A169" s="295">
        <v>34605</v>
      </c>
      <c r="B169" s="296" t="s">
        <v>522</v>
      </c>
      <c r="C169" s="297">
        <v>-220925.97</v>
      </c>
      <c r="D169" s="298">
        <v>-73537.520302114892</v>
      </c>
    </row>
    <row r="170" spans="1:4">
      <c r="A170" s="295">
        <v>34700</v>
      </c>
      <c r="B170" s="296" t="s">
        <v>523</v>
      </c>
      <c r="C170" s="297">
        <v>-3083119.7299999995</v>
      </c>
      <c r="D170" s="298">
        <v>-1440029.0442598732</v>
      </c>
    </row>
    <row r="171" spans="1:4">
      <c r="A171" s="295">
        <v>34800</v>
      </c>
      <c r="B171" s="296" t="s">
        <v>524</v>
      </c>
      <c r="C171" s="297">
        <v>-370380.88</v>
      </c>
      <c r="D171" s="298">
        <v>-142361.34530684416</v>
      </c>
    </row>
    <row r="172" spans="1:4">
      <c r="A172" s="295">
        <v>34900</v>
      </c>
      <c r="B172" s="296" t="s">
        <v>525</v>
      </c>
      <c r="C172" s="297">
        <v>-7076696.5299999984</v>
      </c>
      <c r="D172" s="298">
        <v>-2938969.5730517837</v>
      </c>
    </row>
    <row r="173" spans="1:4">
      <c r="A173" s="295">
        <v>34901</v>
      </c>
      <c r="B173" s="296" t="s">
        <v>526</v>
      </c>
      <c r="C173" s="297">
        <v>-180813.75</v>
      </c>
      <c r="D173" s="298">
        <v>-80454.716407141226</v>
      </c>
    </row>
    <row r="174" spans="1:4">
      <c r="A174" s="295">
        <v>34903</v>
      </c>
      <c r="B174" s="296" t="s">
        <v>527</v>
      </c>
      <c r="C174" s="297">
        <v>-17779.13</v>
      </c>
      <c r="D174" s="298">
        <v>-3972.0165052528932</v>
      </c>
    </row>
    <row r="175" spans="1:4">
      <c r="A175" s="295">
        <v>34905</v>
      </c>
      <c r="B175" s="296" t="s">
        <v>528</v>
      </c>
      <c r="C175" s="297">
        <v>-719359.55</v>
      </c>
      <c r="D175" s="298">
        <v>-282210.09307991544</v>
      </c>
    </row>
    <row r="176" spans="1:4">
      <c r="A176" s="295">
        <v>34910</v>
      </c>
      <c r="B176" s="296" t="s">
        <v>529</v>
      </c>
      <c r="C176" s="297">
        <v>-2214207.89</v>
      </c>
      <c r="D176" s="298">
        <v>-949031.37304019439</v>
      </c>
    </row>
    <row r="177" spans="1:4">
      <c r="A177" s="295">
        <v>35000</v>
      </c>
      <c r="B177" s="296" t="s">
        <v>530</v>
      </c>
      <c r="C177" s="297">
        <v>-1444917.48</v>
      </c>
      <c r="D177" s="298">
        <v>-632777.52331489662</v>
      </c>
    </row>
    <row r="178" spans="1:4">
      <c r="A178" s="295">
        <v>35005</v>
      </c>
      <c r="B178" s="296" t="s">
        <v>531</v>
      </c>
      <c r="C178" s="297">
        <v>-665154.16999999993</v>
      </c>
      <c r="D178" s="298">
        <v>-252623.59231786733</v>
      </c>
    </row>
    <row r="179" spans="1:4">
      <c r="A179" s="295">
        <v>35100</v>
      </c>
      <c r="B179" s="296" t="s">
        <v>532</v>
      </c>
      <c r="C179" s="297">
        <v>-12828027.359999999</v>
      </c>
      <c r="D179" s="298">
        <v>-5749981.3312091772</v>
      </c>
    </row>
    <row r="180" spans="1:4">
      <c r="A180" s="295">
        <v>35105</v>
      </c>
      <c r="B180" s="296" t="s">
        <v>533</v>
      </c>
      <c r="C180" s="297">
        <v>-1156389.9100000001</v>
      </c>
      <c r="D180" s="298">
        <v>-481303.50949884969</v>
      </c>
    </row>
    <row r="181" spans="1:4">
      <c r="A181" s="295">
        <v>35106</v>
      </c>
      <c r="B181" s="296" t="s">
        <v>534</v>
      </c>
      <c r="C181" s="297">
        <v>-256827.66</v>
      </c>
      <c r="D181" s="298">
        <v>-122281.90444713198</v>
      </c>
    </row>
    <row r="182" spans="1:4">
      <c r="A182" s="295">
        <v>35200</v>
      </c>
      <c r="B182" s="296" t="s">
        <v>535</v>
      </c>
      <c r="C182" s="297">
        <v>-548892.19999999995</v>
      </c>
      <c r="D182" s="298">
        <v>-208822.95664467054</v>
      </c>
    </row>
    <row r="183" spans="1:4">
      <c r="A183" s="295">
        <v>35300</v>
      </c>
      <c r="B183" s="296" t="s">
        <v>536</v>
      </c>
      <c r="C183" s="297">
        <v>-3646851.89</v>
      </c>
      <c r="D183" s="298">
        <v>-1639081.0678964327</v>
      </c>
    </row>
    <row r="184" spans="1:4">
      <c r="A184" s="295">
        <v>35305</v>
      </c>
      <c r="B184" s="296" t="s">
        <v>537</v>
      </c>
      <c r="C184" s="297">
        <v>-1471234.94</v>
      </c>
      <c r="D184" s="298">
        <v>-580593.65850828192</v>
      </c>
    </row>
    <row r="185" spans="1:4">
      <c r="A185" s="295">
        <v>35400</v>
      </c>
      <c r="B185" s="296" t="s">
        <v>538</v>
      </c>
      <c r="C185" s="297">
        <v>-2951711.3399999994</v>
      </c>
      <c r="D185" s="298">
        <v>-1243983.7749479364</v>
      </c>
    </row>
    <row r="186" spans="1:4">
      <c r="A186" s="295">
        <v>35401</v>
      </c>
      <c r="B186" s="296" t="s">
        <v>539</v>
      </c>
      <c r="C186" s="297">
        <v>-29740.429999999997</v>
      </c>
      <c r="D186" s="298">
        <v>-12007.966979157187</v>
      </c>
    </row>
    <row r="187" spans="1:4">
      <c r="A187" s="295">
        <v>35405</v>
      </c>
      <c r="B187" s="296" t="s">
        <v>540</v>
      </c>
      <c r="C187" s="297">
        <v>-941301.82</v>
      </c>
      <c r="D187" s="298">
        <v>-380350.33975487004</v>
      </c>
    </row>
    <row r="188" spans="1:4">
      <c r="A188" s="295">
        <v>35500</v>
      </c>
      <c r="B188" s="296" t="s">
        <v>541</v>
      </c>
      <c r="C188" s="297">
        <v>-3855785.0100000002</v>
      </c>
      <c r="D188" s="298">
        <v>-1670895.5310341013</v>
      </c>
    </row>
    <row r="189" spans="1:4">
      <c r="A189" s="295">
        <v>35600</v>
      </c>
      <c r="B189" s="296" t="s">
        <v>542</v>
      </c>
      <c r="C189" s="297">
        <v>-1719741.9</v>
      </c>
      <c r="D189" s="298">
        <v>-704664.34943976148</v>
      </c>
    </row>
    <row r="190" spans="1:4">
      <c r="A190" s="295">
        <v>35700</v>
      </c>
      <c r="B190" s="296" t="s">
        <v>543</v>
      </c>
      <c r="C190" s="297">
        <v>-952912.17999999993</v>
      </c>
      <c r="D190" s="298">
        <v>-381141.46176767454</v>
      </c>
    </row>
    <row r="191" spans="1:4">
      <c r="A191" s="295">
        <v>35800</v>
      </c>
      <c r="B191" s="296" t="s">
        <v>544</v>
      </c>
      <c r="C191" s="297">
        <v>-1330625.3700000001</v>
      </c>
      <c r="D191" s="298">
        <v>-513473.10133438767</v>
      </c>
    </row>
    <row r="192" spans="1:4">
      <c r="A192" s="295">
        <v>35805</v>
      </c>
      <c r="B192" s="296" t="s">
        <v>545</v>
      </c>
      <c r="C192" s="297">
        <v>-274307.04000000004</v>
      </c>
      <c r="D192" s="298">
        <v>-104253.04746156809</v>
      </c>
    </row>
    <row r="193" spans="1:4">
      <c r="A193" s="295">
        <v>35900</v>
      </c>
      <c r="B193" s="296" t="s">
        <v>546</v>
      </c>
      <c r="C193" s="297">
        <v>-2360452.9099999997</v>
      </c>
      <c r="D193" s="298">
        <v>-978396.06213120336</v>
      </c>
    </row>
    <row r="194" spans="1:4">
      <c r="A194" s="295">
        <v>35905</v>
      </c>
      <c r="B194" s="296" t="s">
        <v>547</v>
      </c>
      <c r="C194" s="297">
        <v>-337013.36</v>
      </c>
      <c r="D194" s="298">
        <v>-103941.28666056681</v>
      </c>
    </row>
    <row r="195" spans="1:4">
      <c r="A195" s="295">
        <v>36000</v>
      </c>
      <c r="B195" s="296" t="s">
        <v>548</v>
      </c>
      <c r="C195" s="297">
        <v>-57017551.899999991</v>
      </c>
      <c r="D195" s="298">
        <v>-25661021.208660837</v>
      </c>
    </row>
    <row r="196" spans="1:4">
      <c r="A196" s="295">
        <v>36001</v>
      </c>
      <c r="B196" s="296" t="s">
        <v>549</v>
      </c>
      <c r="C196" s="297">
        <v>0</v>
      </c>
      <c r="D196" s="298">
        <v>0</v>
      </c>
    </row>
    <row r="197" spans="1:4">
      <c r="A197" s="295">
        <v>36002</v>
      </c>
      <c r="B197" s="296" t="s">
        <v>550</v>
      </c>
      <c r="C197" s="297">
        <v>0</v>
      </c>
      <c r="D197" s="298">
        <v>0</v>
      </c>
    </row>
    <row r="198" spans="1:4">
      <c r="A198" s="295">
        <v>36003</v>
      </c>
      <c r="B198" s="296" t="s">
        <v>551</v>
      </c>
      <c r="C198" s="297">
        <v>-368163.97</v>
      </c>
      <c r="D198" s="298">
        <v>-167545.90336959143</v>
      </c>
    </row>
    <row r="199" spans="1:4">
      <c r="A199" s="295">
        <v>36004</v>
      </c>
      <c r="B199" s="296" t="s">
        <v>552</v>
      </c>
      <c r="C199" s="297">
        <v>-274818.75000000006</v>
      </c>
      <c r="D199" s="298">
        <v>-127786.74992066335</v>
      </c>
    </row>
    <row r="200" spans="1:4">
      <c r="A200" s="295">
        <v>36005</v>
      </c>
      <c r="B200" s="296" t="s">
        <v>553</v>
      </c>
      <c r="C200" s="297">
        <v>-4745684.5999999996</v>
      </c>
      <c r="D200" s="298">
        <v>-1884923.1090331394</v>
      </c>
    </row>
    <row r="201" spans="1:4">
      <c r="A201" s="295">
        <v>36006</v>
      </c>
      <c r="B201" s="296" t="s">
        <v>554</v>
      </c>
      <c r="C201" s="297">
        <v>-607149.05999999994</v>
      </c>
      <c r="D201" s="298">
        <v>-297141.72204873868</v>
      </c>
    </row>
    <row r="202" spans="1:4">
      <c r="A202" s="295">
        <v>36007</v>
      </c>
      <c r="B202" s="296" t="s">
        <v>555</v>
      </c>
      <c r="C202" s="297">
        <v>-207227.45999999996</v>
      </c>
      <c r="D202" s="298">
        <v>-94091.61705424005</v>
      </c>
    </row>
    <row r="203" spans="1:4">
      <c r="A203" s="295">
        <v>36008</v>
      </c>
      <c r="B203" s="296" t="s">
        <v>556</v>
      </c>
      <c r="C203" s="297">
        <v>-505898.81999999995</v>
      </c>
      <c r="D203" s="298">
        <v>-256667.18665675484</v>
      </c>
    </row>
    <row r="204" spans="1:4">
      <c r="A204" s="295">
        <v>36009</v>
      </c>
      <c r="B204" s="296" t="s">
        <v>557</v>
      </c>
      <c r="C204" s="297">
        <v>-89952.51999999999</v>
      </c>
      <c r="D204" s="298">
        <v>-44436.124909042948</v>
      </c>
    </row>
    <row r="205" spans="1:4">
      <c r="A205" s="295">
        <v>36100</v>
      </c>
      <c r="B205" s="296" t="s">
        <v>558</v>
      </c>
      <c r="C205" s="297">
        <v>-755229.83</v>
      </c>
      <c r="D205" s="298">
        <v>-299046.07006049249</v>
      </c>
    </row>
    <row r="206" spans="1:4">
      <c r="A206" s="295">
        <v>36102</v>
      </c>
      <c r="B206" s="296" t="s">
        <v>559</v>
      </c>
      <c r="C206" s="297">
        <v>-237894.3</v>
      </c>
      <c r="D206" s="298">
        <v>-137771.76702818784</v>
      </c>
    </row>
    <row r="207" spans="1:4">
      <c r="A207" s="295">
        <v>36105</v>
      </c>
      <c r="B207" s="296" t="s">
        <v>560</v>
      </c>
      <c r="C207" s="297">
        <v>-402912.06999999995</v>
      </c>
      <c r="D207" s="298">
        <v>-152117.64022240683</v>
      </c>
    </row>
    <row r="208" spans="1:4">
      <c r="A208" s="295">
        <v>36200</v>
      </c>
      <c r="B208" s="296" t="s">
        <v>561</v>
      </c>
      <c r="C208" s="297">
        <v>-1498558.1</v>
      </c>
      <c r="D208" s="298">
        <v>-580208.19948632142</v>
      </c>
    </row>
    <row r="209" spans="1:4">
      <c r="A209" s="295">
        <v>36205</v>
      </c>
      <c r="B209" s="296" t="s">
        <v>562</v>
      </c>
      <c r="C209" s="297">
        <v>-294403.95</v>
      </c>
      <c r="D209" s="298">
        <v>-125980.0006900991</v>
      </c>
    </row>
    <row r="210" spans="1:4">
      <c r="A210" s="295">
        <v>36300</v>
      </c>
      <c r="B210" s="296" t="s">
        <v>563</v>
      </c>
      <c r="C210" s="297">
        <v>-4829697.7299999995</v>
      </c>
      <c r="D210" s="298">
        <v>-2088012.9325841249</v>
      </c>
    </row>
    <row r="211" spans="1:4">
      <c r="A211" s="295">
        <v>36301</v>
      </c>
      <c r="B211" s="296" t="s">
        <v>564</v>
      </c>
      <c r="C211" s="297">
        <v>-107283.2</v>
      </c>
      <c r="D211" s="298">
        <v>-46847.955748260087</v>
      </c>
    </row>
    <row r="212" spans="1:4">
      <c r="A212" s="295">
        <v>36302</v>
      </c>
      <c r="B212" s="296" t="s">
        <v>565</v>
      </c>
      <c r="C212" s="297">
        <v>-133865.84999999998</v>
      </c>
      <c r="D212" s="298">
        <v>-65929.42866264467</v>
      </c>
    </row>
    <row r="213" spans="1:4">
      <c r="A213" s="295">
        <v>36303</v>
      </c>
      <c r="B213" s="296" t="s">
        <v>712</v>
      </c>
      <c r="C213" s="297">
        <v>-178935.05000000002</v>
      </c>
      <c r="D213" s="298">
        <v>-96991.496610249014</v>
      </c>
    </row>
    <row r="214" spans="1:4">
      <c r="A214" s="295">
        <v>36305</v>
      </c>
      <c r="B214" s="296" t="s">
        <v>566</v>
      </c>
      <c r="C214" s="297">
        <v>-1060676.23</v>
      </c>
      <c r="D214" s="298">
        <v>-372878.59542972577</v>
      </c>
    </row>
    <row r="215" spans="1:4">
      <c r="A215" s="295">
        <v>36310</v>
      </c>
      <c r="B215" s="296" t="s">
        <v>567</v>
      </c>
      <c r="C215" s="297">
        <v>0</v>
      </c>
      <c r="D215" s="298">
        <v>0</v>
      </c>
    </row>
    <row r="216" spans="1:4">
      <c r="A216" s="295">
        <v>36400</v>
      </c>
      <c r="B216" s="296" t="s">
        <v>568</v>
      </c>
      <c r="C216" s="297">
        <v>-5231248.91</v>
      </c>
      <c r="D216" s="298">
        <v>-2095826.9280364444</v>
      </c>
    </row>
    <row r="217" spans="1:4">
      <c r="A217" s="295">
        <v>36405</v>
      </c>
      <c r="B217" s="296" t="s">
        <v>569</v>
      </c>
      <c r="C217" s="297">
        <v>-836384.28000000014</v>
      </c>
      <c r="D217" s="298">
        <v>-339935.60249945836</v>
      </c>
    </row>
    <row r="218" spans="1:4">
      <c r="A218" s="295">
        <v>36500</v>
      </c>
      <c r="B218" s="296" t="s">
        <v>570</v>
      </c>
      <c r="C218" s="297">
        <v>-10456039.600000001</v>
      </c>
      <c r="D218" s="298">
        <v>-4455263.2468332304</v>
      </c>
    </row>
    <row r="219" spans="1:4">
      <c r="A219" s="295">
        <v>36501</v>
      </c>
      <c r="B219" s="296" t="s">
        <v>571</v>
      </c>
      <c r="C219" s="297">
        <v>-122725.31</v>
      </c>
      <c r="D219" s="298">
        <v>-60856.395760380372</v>
      </c>
    </row>
    <row r="220" spans="1:4">
      <c r="A220" s="295">
        <v>36502</v>
      </c>
      <c r="B220" s="296" t="s">
        <v>572</v>
      </c>
      <c r="C220" s="297">
        <v>-36889.89</v>
      </c>
      <c r="D220" s="298">
        <v>-21095.255375572939</v>
      </c>
    </row>
    <row r="221" spans="1:4">
      <c r="A221" s="295">
        <v>36505</v>
      </c>
      <c r="B221" s="296" t="s">
        <v>573</v>
      </c>
      <c r="C221" s="297">
        <v>-2067874.03</v>
      </c>
      <c r="D221" s="298">
        <v>-823749.94160664722</v>
      </c>
    </row>
    <row r="222" spans="1:4">
      <c r="A222" s="295">
        <v>36600</v>
      </c>
      <c r="B222" s="296" t="s">
        <v>574</v>
      </c>
      <c r="C222" s="297">
        <v>-764083.67999999993</v>
      </c>
      <c r="D222" s="298">
        <v>-285699.39683368651</v>
      </c>
    </row>
    <row r="223" spans="1:4">
      <c r="A223" s="295">
        <v>36601</v>
      </c>
      <c r="B223" s="296" t="s">
        <v>575</v>
      </c>
      <c r="C223" s="297">
        <v>-307037.46000000002</v>
      </c>
      <c r="D223" s="298">
        <v>-178991.64167031672</v>
      </c>
    </row>
    <row r="224" spans="1:4">
      <c r="A224" s="295">
        <v>36700</v>
      </c>
      <c r="B224" s="296" t="s">
        <v>576</v>
      </c>
      <c r="C224" s="297">
        <v>-9060735.7599999998</v>
      </c>
      <c r="D224" s="298">
        <v>-3994227.1463917815</v>
      </c>
    </row>
    <row r="225" spans="1:4">
      <c r="A225" s="295">
        <v>36701</v>
      </c>
      <c r="B225" s="296" t="s">
        <v>577</v>
      </c>
      <c r="C225" s="297">
        <v>-37579.410000000003</v>
      </c>
      <c r="D225" s="298">
        <v>-20043.113935315487</v>
      </c>
    </row>
    <row r="226" spans="1:4">
      <c r="A226" s="295">
        <v>36705</v>
      </c>
      <c r="B226" s="296" t="s">
        <v>578</v>
      </c>
      <c r="C226" s="297">
        <v>-1016039.5700000002</v>
      </c>
      <c r="D226" s="298">
        <v>-432498.82893509528</v>
      </c>
    </row>
    <row r="227" spans="1:4">
      <c r="A227" s="295">
        <v>36800</v>
      </c>
      <c r="B227" s="296" t="s">
        <v>579</v>
      </c>
      <c r="C227" s="297">
        <v>-3304397.17</v>
      </c>
      <c r="D227" s="298">
        <v>-1394041.7255429823</v>
      </c>
    </row>
    <row r="228" spans="1:4">
      <c r="A228" s="295">
        <v>36802</v>
      </c>
      <c r="B228" s="296" t="s">
        <v>580</v>
      </c>
      <c r="C228" s="297">
        <v>-224240</v>
      </c>
      <c r="D228" s="298">
        <v>-115314.50773003441</v>
      </c>
    </row>
    <row r="229" spans="1:4">
      <c r="A229" s="295">
        <v>36810</v>
      </c>
      <c r="B229" s="296" t="s">
        <v>581</v>
      </c>
      <c r="C229" s="297">
        <v>-6399267.5199999996</v>
      </c>
      <c r="D229" s="298">
        <v>-2825274.27407397</v>
      </c>
    </row>
    <row r="230" spans="1:4">
      <c r="A230" s="295">
        <v>36900</v>
      </c>
      <c r="B230" s="296" t="s">
        <v>582</v>
      </c>
      <c r="C230" s="297">
        <v>-643387.56000000006</v>
      </c>
      <c r="D230" s="298">
        <v>-267265.64362896368</v>
      </c>
    </row>
    <row r="231" spans="1:4">
      <c r="A231" s="295">
        <v>36901</v>
      </c>
      <c r="B231" s="296" t="s">
        <v>583</v>
      </c>
      <c r="C231" s="297">
        <v>-246977.40999999997</v>
      </c>
      <c r="D231" s="298">
        <v>-105288.56945730768</v>
      </c>
    </row>
    <row r="232" spans="1:4">
      <c r="A232" s="295">
        <v>36905</v>
      </c>
      <c r="B232" s="296" t="s">
        <v>584</v>
      </c>
      <c r="C232" s="297">
        <v>-242229.5</v>
      </c>
      <c r="D232" s="298">
        <v>-94348.779934416831</v>
      </c>
    </row>
    <row r="233" spans="1:4">
      <c r="A233" s="295">
        <v>37000</v>
      </c>
      <c r="B233" s="296" t="s">
        <v>585</v>
      </c>
      <c r="C233" s="297">
        <v>-2013579.88</v>
      </c>
      <c r="D233" s="298">
        <v>-841010.71411322523</v>
      </c>
    </row>
    <row r="234" spans="1:4" ht="31.5">
      <c r="A234" s="295">
        <v>37001</v>
      </c>
      <c r="B234" s="296" t="s">
        <v>728</v>
      </c>
      <c r="C234" s="297">
        <v>-155294.96000000002</v>
      </c>
      <c r="D234" s="298">
        <v>-72285.615981545227</v>
      </c>
    </row>
    <row r="235" spans="1:4">
      <c r="A235" s="295">
        <v>37005</v>
      </c>
      <c r="B235" s="296" t="s">
        <v>586</v>
      </c>
      <c r="C235" s="297">
        <v>-592659.07000000007</v>
      </c>
      <c r="D235" s="298">
        <v>-210236.85855830894</v>
      </c>
    </row>
    <row r="236" spans="1:4">
      <c r="A236" s="295">
        <v>37100</v>
      </c>
      <c r="B236" s="296" t="s">
        <v>587</v>
      </c>
      <c r="C236" s="297">
        <v>-3266875.3700000006</v>
      </c>
      <c r="D236" s="298">
        <v>-1428275.8158031076</v>
      </c>
    </row>
    <row r="237" spans="1:4">
      <c r="A237" s="295">
        <v>37200</v>
      </c>
      <c r="B237" s="296" t="s">
        <v>588</v>
      </c>
      <c r="C237" s="297">
        <v>-701889.05999999994</v>
      </c>
      <c r="D237" s="298">
        <v>-292709.51160964009</v>
      </c>
    </row>
    <row r="238" spans="1:4">
      <c r="A238" s="295">
        <v>37300</v>
      </c>
      <c r="B238" s="296" t="s">
        <v>589</v>
      </c>
      <c r="C238" s="297">
        <v>-1712973.0500000003</v>
      </c>
      <c r="D238" s="298">
        <v>-748337.84674362873</v>
      </c>
    </row>
    <row r="239" spans="1:4">
      <c r="A239" s="295">
        <v>37301</v>
      </c>
      <c r="B239" s="296" t="s">
        <v>590</v>
      </c>
      <c r="C239" s="297">
        <v>-208509.02000000002</v>
      </c>
      <c r="D239" s="298">
        <v>-90128.918922685596</v>
      </c>
    </row>
    <row r="240" spans="1:4">
      <c r="A240" s="295">
        <v>37305</v>
      </c>
      <c r="B240" s="296" t="s">
        <v>591</v>
      </c>
      <c r="C240" s="297">
        <v>-546512.86</v>
      </c>
      <c r="D240" s="298">
        <v>-173956.43829736384</v>
      </c>
    </row>
    <row r="241" spans="1:4">
      <c r="A241" s="295">
        <v>37400</v>
      </c>
      <c r="B241" s="296" t="s">
        <v>592</v>
      </c>
      <c r="C241" s="297">
        <v>-8536371.7100000009</v>
      </c>
      <c r="D241" s="298">
        <v>-3853874.8500795132</v>
      </c>
    </row>
    <row r="242" spans="1:4">
      <c r="A242" s="295">
        <v>37405</v>
      </c>
      <c r="B242" s="296" t="s">
        <v>593</v>
      </c>
      <c r="C242" s="297">
        <v>-1900534.6099999999</v>
      </c>
      <c r="D242" s="298">
        <v>-741632.37592376559</v>
      </c>
    </row>
    <row r="243" spans="1:4">
      <c r="A243" s="295">
        <v>37500</v>
      </c>
      <c r="B243" s="296" t="s">
        <v>594</v>
      </c>
      <c r="C243" s="297">
        <v>-995344.34000000008</v>
      </c>
      <c r="D243" s="298">
        <v>-402226.17080059211</v>
      </c>
    </row>
    <row r="244" spans="1:4">
      <c r="A244" s="295">
        <v>37600</v>
      </c>
      <c r="B244" s="296" t="s">
        <v>595</v>
      </c>
      <c r="C244" s="297">
        <v>-5533925.629999999</v>
      </c>
      <c r="D244" s="298">
        <v>-2402230.6918667983</v>
      </c>
    </row>
    <row r="245" spans="1:4">
      <c r="A245" s="295">
        <v>37601</v>
      </c>
      <c r="B245" s="296" t="s">
        <v>596</v>
      </c>
      <c r="C245" s="297">
        <v>-439688.67000000004</v>
      </c>
      <c r="D245" s="298">
        <v>-221997.59524320994</v>
      </c>
    </row>
    <row r="246" spans="1:4">
      <c r="A246" s="295">
        <v>37605</v>
      </c>
      <c r="B246" s="296" t="s">
        <v>597</v>
      </c>
      <c r="C246" s="297">
        <v>-737016.57000000007</v>
      </c>
      <c r="D246" s="298">
        <v>-304029.63531731337</v>
      </c>
    </row>
    <row r="247" spans="1:4">
      <c r="A247" s="295">
        <v>37610</v>
      </c>
      <c r="B247" s="296" t="s">
        <v>598</v>
      </c>
      <c r="C247" s="297">
        <v>-1749275.91</v>
      </c>
      <c r="D247" s="298">
        <v>-785266.5379828515</v>
      </c>
    </row>
    <row r="248" spans="1:4">
      <c r="A248" s="295">
        <v>37700</v>
      </c>
      <c r="B248" s="296" t="s">
        <v>599</v>
      </c>
      <c r="C248" s="297">
        <v>-2526159.5299999998</v>
      </c>
      <c r="D248" s="298">
        <v>-1051167.9927031782</v>
      </c>
    </row>
    <row r="249" spans="1:4">
      <c r="A249" s="295">
        <v>37705</v>
      </c>
      <c r="B249" s="296" t="s">
        <v>600</v>
      </c>
      <c r="C249" s="297">
        <v>-801852.78</v>
      </c>
      <c r="D249" s="298">
        <v>-308734.73203934007</v>
      </c>
    </row>
    <row r="250" spans="1:4">
      <c r="A250" s="295">
        <v>37800</v>
      </c>
      <c r="B250" s="296" t="s">
        <v>601</v>
      </c>
      <c r="C250" s="297">
        <v>-7704114.9399999995</v>
      </c>
      <c r="D250" s="298">
        <v>-3196945.3869725727</v>
      </c>
    </row>
    <row r="251" spans="1:4">
      <c r="A251" s="295">
        <v>37801</v>
      </c>
      <c r="B251" s="296" t="s">
        <v>602</v>
      </c>
      <c r="C251" s="297">
        <v>-56628.979999999996</v>
      </c>
      <c r="D251" s="298">
        <v>-31967.9071358734</v>
      </c>
    </row>
    <row r="252" spans="1:4">
      <c r="A252" s="295">
        <v>37805</v>
      </c>
      <c r="B252" s="296" t="s">
        <v>603</v>
      </c>
      <c r="C252" s="297">
        <v>-629339.41999999993</v>
      </c>
      <c r="D252" s="298">
        <v>-237140.41779307096</v>
      </c>
    </row>
    <row r="253" spans="1:4">
      <c r="A253" s="295">
        <v>37900</v>
      </c>
      <c r="B253" s="296" t="s">
        <v>604</v>
      </c>
      <c r="C253" s="297">
        <v>-4223637.1800000006</v>
      </c>
      <c r="D253" s="298">
        <v>-1664510.0689137476</v>
      </c>
    </row>
    <row r="254" spans="1:4">
      <c r="A254" s="295">
        <v>37901</v>
      </c>
      <c r="B254" s="296" t="s">
        <v>605</v>
      </c>
      <c r="C254" s="297">
        <v>-107581.16</v>
      </c>
      <c r="D254" s="298">
        <v>-43799.777958372841</v>
      </c>
    </row>
    <row r="255" spans="1:4">
      <c r="A255" s="295">
        <v>37905</v>
      </c>
      <c r="B255" s="296" t="s">
        <v>606</v>
      </c>
      <c r="C255" s="297">
        <v>-523242.29000000004</v>
      </c>
      <c r="D255" s="298">
        <v>-186319.76823665528</v>
      </c>
    </row>
    <row r="256" spans="1:4">
      <c r="A256" s="295">
        <v>38000</v>
      </c>
      <c r="B256" s="296" t="s">
        <v>607</v>
      </c>
      <c r="C256" s="297">
        <v>-6853997.8700000001</v>
      </c>
      <c r="D256" s="298">
        <v>-2945413.8247121051</v>
      </c>
    </row>
    <row r="257" spans="1:4">
      <c r="A257" s="295">
        <v>38005</v>
      </c>
      <c r="B257" s="296" t="s">
        <v>608</v>
      </c>
      <c r="C257" s="297">
        <v>-1441311.6399999997</v>
      </c>
      <c r="D257" s="298">
        <v>-559100.02057646145</v>
      </c>
    </row>
    <row r="258" spans="1:4">
      <c r="A258" s="295">
        <v>38100</v>
      </c>
      <c r="B258" s="296" t="s">
        <v>609</v>
      </c>
      <c r="C258" s="297">
        <v>-3132438.47</v>
      </c>
      <c r="D258" s="298">
        <v>-1314024.3965938</v>
      </c>
    </row>
    <row r="259" spans="1:4">
      <c r="A259" s="295">
        <v>38105</v>
      </c>
      <c r="B259" s="296" t="s">
        <v>610</v>
      </c>
      <c r="C259" s="297">
        <v>-633268.66</v>
      </c>
      <c r="D259" s="298">
        <v>-245972.96394002301</v>
      </c>
    </row>
    <row r="260" spans="1:4">
      <c r="A260" s="295">
        <v>38200</v>
      </c>
      <c r="B260" s="296" t="s">
        <v>611</v>
      </c>
      <c r="C260" s="297">
        <v>-2907442.1600000006</v>
      </c>
      <c r="D260" s="298">
        <v>-1192875.6148165625</v>
      </c>
    </row>
    <row r="261" spans="1:4">
      <c r="A261" s="295">
        <v>38205</v>
      </c>
      <c r="B261" s="296" t="s">
        <v>612</v>
      </c>
      <c r="C261" s="297">
        <v>-467849.19999999995</v>
      </c>
      <c r="D261" s="298">
        <v>-183368.90791784253</v>
      </c>
    </row>
    <row r="262" spans="1:4">
      <c r="A262" s="295">
        <v>38210</v>
      </c>
      <c r="B262" s="296" t="s">
        <v>613</v>
      </c>
      <c r="C262" s="297">
        <v>-1107309.23</v>
      </c>
      <c r="D262" s="298">
        <v>-463301.72277405433</v>
      </c>
    </row>
    <row r="263" spans="1:4">
      <c r="A263" s="295">
        <v>38300</v>
      </c>
      <c r="B263" s="296" t="s">
        <v>614</v>
      </c>
      <c r="C263" s="297">
        <v>-2276425.1</v>
      </c>
      <c r="D263" s="298">
        <v>-955384.10435115744</v>
      </c>
    </row>
    <row r="264" spans="1:4">
      <c r="A264" s="295">
        <v>38400</v>
      </c>
      <c r="B264" s="296" t="s">
        <v>615</v>
      </c>
      <c r="C264" s="297">
        <v>-3000442.32</v>
      </c>
      <c r="D264" s="298">
        <v>-1237554.737119775</v>
      </c>
    </row>
    <row r="265" spans="1:4">
      <c r="A265" s="295">
        <v>38402</v>
      </c>
      <c r="B265" s="296" t="s">
        <v>616</v>
      </c>
      <c r="C265" s="297">
        <v>-201259.07</v>
      </c>
      <c r="D265" s="298">
        <v>-93146.122347026583</v>
      </c>
    </row>
    <row r="266" spans="1:4">
      <c r="A266" s="295">
        <v>38405</v>
      </c>
      <c r="B266" s="296" t="s">
        <v>617</v>
      </c>
      <c r="C266" s="297">
        <v>-706984.56999999983</v>
      </c>
      <c r="D266" s="298">
        <v>-297942.56930460047</v>
      </c>
    </row>
    <row r="267" spans="1:4">
      <c r="A267" s="295">
        <v>38500</v>
      </c>
      <c r="B267" s="296" t="s">
        <v>618</v>
      </c>
      <c r="C267" s="297">
        <v>-2251005.58</v>
      </c>
      <c r="D267" s="298">
        <v>-915104.64536211628</v>
      </c>
    </row>
    <row r="268" spans="1:4">
      <c r="A268" s="295">
        <v>38600</v>
      </c>
      <c r="B268" s="296" t="s">
        <v>619</v>
      </c>
      <c r="C268" s="297">
        <v>-2857519.09</v>
      </c>
      <c r="D268" s="298">
        <v>-1160361.2457385834</v>
      </c>
    </row>
    <row r="269" spans="1:4">
      <c r="A269" s="295">
        <v>38601</v>
      </c>
      <c r="B269" s="296" t="s">
        <v>620</v>
      </c>
      <c r="C269" s="297">
        <v>-34507.68</v>
      </c>
      <c r="D269" s="298">
        <v>-17878.786579886346</v>
      </c>
    </row>
    <row r="270" spans="1:4">
      <c r="A270" s="295">
        <v>38602</v>
      </c>
      <c r="B270" s="296" t="s">
        <v>621</v>
      </c>
      <c r="C270" s="297">
        <v>-236928.02999999997</v>
      </c>
      <c r="D270" s="298">
        <v>-108582.17475201313</v>
      </c>
    </row>
    <row r="271" spans="1:4">
      <c r="A271" s="295">
        <v>38605</v>
      </c>
      <c r="B271" s="296" t="s">
        <v>622</v>
      </c>
      <c r="C271" s="297">
        <v>-750209.19</v>
      </c>
      <c r="D271" s="298">
        <v>-286060.98267340538</v>
      </c>
    </row>
    <row r="272" spans="1:4">
      <c r="A272" s="295">
        <v>38610</v>
      </c>
      <c r="B272" s="296" t="s">
        <v>623</v>
      </c>
      <c r="C272" s="297">
        <v>-646287.52</v>
      </c>
      <c r="D272" s="298">
        <v>-273648.09224546427</v>
      </c>
    </row>
    <row r="273" spans="1:4">
      <c r="A273" s="295">
        <v>38620</v>
      </c>
      <c r="B273" s="296" t="s">
        <v>624</v>
      </c>
      <c r="C273" s="297">
        <v>-483873.17</v>
      </c>
      <c r="D273" s="298">
        <v>-189587.54614375782</v>
      </c>
    </row>
    <row r="274" spans="1:4">
      <c r="A274" s="295">
        <v>38700</v>
      </c>
      <c r="B274" s="296" t="s">
        <v>625</v>
      </c>
      <c r="C274" s="297">
        <v>-827765.95</v>
      </c>
      <c r="D274" s="298">
        <v>-358442.89155322913</v>
      </c>
    </row>
    <row r="275" spans="1:4">
      <c r="A275" s="295">
        <v>38701</v>
      </c>
      <c r="B275" s="296" t="s">
        <v>626</v>
      </c>
      <c r="C275" s="297">
        <v>-58950.68</v>
      </c>
      <c r="D275" s="298">
        <v>-23369.061483932077</v>
      </c>
    </row>
    <row r="276" spans="1:4">
      <c r="A276" s="295">
        <v>38800</v>
      </c>
      <c r="B276" s="296" t="s">
        <v>627</v>
      </c>
      <c r="C276" s="297">
        <v>-1496902.9299999997</v>
      </c>
      <c r="D276" s="298">
        <v>-620247.44153278938</v>
      </c>
    </row>
    <row r="277" spans="1:4">
      <c r="A277" s="295">
        <v>38801</v>
      </c>
      <c r="B277" s="296" t="s">
        <v>628</v>
      </c>
      <c r="C277" s="297">
        <v>-122268.87</v>
      </c>
      <c r="D277" s="298">
        <v>-61908.843850656172</v>
      </c>
    </row>
    <row r="278" spans="1:4">
      <c r="A278" s="295">
        <v>38900</v>
      </c>
      <c r="B278" s="296" t="s">
        <v>629</v>
      </c>
      <c r="C278" s="297">
        <v>-341722.16000000003</v>
      </c>
      <c r="D278" s="298">
        <v>-143734.13466676837</v>
      </c>
    </row>
    <row r="279" spans="1:4">
      <c r="A279" s="295">
        <v>39000</v>
      </c>
      <c r="B279" s="296" t="s">
        <v>630</v>
      </c>
      <c r="C279" s="297">
        <v>-14880288.709999999</v>
      </c>
      <c r="D279" s="298">
        <v>-6524759.0036454303</v>
      </c>
    </row>
    <row r="280" spans="1:4">
      <c r="A280" s="295">
        <v>39100</v>
      </c>
      <c r="B280" s="296" t="s">
        <v>631</v>
      </c>
      <c r="C280" s="297">
        <v>-2036838.1400000001</v>
      </c>
      <c r="D280" s="298">
        <v>-779335.92710536311</v>
      </c>
    </row>
    <row r="281" spans="1:4">
      <c r="A281" s="295">
        <v>39101</v>
      </c>
      <c r="B281" s="296" t="s">
        <v>632</v>
      </c>
      <c r="C281" s="297">
        <v>-267972.53000000003</v>
      </c>
      <c r="D281" s="298">
        <v>-111425.36047777817</v>
      </c>
    </row>
    <row r="282" spans="1:4">
      <c r="A282" s="295">
        <v>39105</v>
      </c>
      <c r="B282" s="296" t="s">
        <v>633</v>
      </c>
      <c r="C282" s="297">
        <v>-777320.7699999999</v>
      </c>
      <c r="D282" s="298">
        <v>-290752.29711474769</v>
      </c>
    </row>
    <row r="283" spans="1:4">
      <c r="A283" s="295">
        <v>39200</v>
      </c>
      <c r="B283" s="296" t="s">
        <v>634</v>
      </c>
      <c r="C283" s="297">
        <v>-63770696.660000004</v>
      </c>
      <c r="D283" s="298">
        <v>-27959324.472347256</v>
      </c>
    </row>
    <row r="284" spans="1:4">
      <c r="A284" s="295">
        <v>39201</v>
      </c>
      <c r="B284" s="296" t="s">
        <v>635</v>
      </c>
      <c r="C284" s="297">
        <v>-153140.55000000002</v>
      </c>
      <c r="D284" s="298">
        <v>-77059.107383805167</v>
      </c>
    </row>
    <row r="285" spans="1:4">
      <c r="A285" s="295">
        <v>39204</v>
      </c>
      <c r="B285" s="296" t="s">
        <v>636</v>
      </c>
      <c r="C285" s="297">
        <v>-264367.55</v>
      </c>
      <c r="D285" s="298">
        <v>-139746.96107467893</v>
      </c>
    </row>
    <row r="286" spans="1:4">
      <c r="A286" s="295">
        <v>39205</v>
      </c>
      <c r="B286" s="296" t="s">
        <v>637</v>
      </c>
      <c r="C286" s="297">
        <v>-5582084.6600000001</v>
      </c>
      <c r="D286" s="298">
        <v>-2204713.3046951168</v>
      </c>
    </row>
    <row r="287" spans="1:4">
      <c r="A287" s="295">
        <v>39208</v>
      </c>
      <c r="B287" s="296" t="s">
        <v>638</v>
      </c>
      <c r="C287" s="297">
        <v>-355028.77</v>
      </c>
      <c r="D287" s="298">
        <v>-179609.64268823806</v>
      </c>
    </row>
    <row r="288" spans="1:4">
      <c r="A288" s="295">
        <v>39209</v>
      </c>
      <c r="B288" s="296" t="s">
        <v>639</v>
      </c>
      <c r="C288" s="297">
        <v>-145439.23000000001</v>
      </c>
      <c r="D288" s="298">
        <v>-77359.640046118919</v>
      </c>
    </row>
    <row r="289" spans="1:4">
      <c r="A289" s="295">
        <v>39220</v>
      </c>
      <c r="B289" s="296" t="s">
        <v>729</v>
      </c>
      <c r="C289" s="297">
        <v>-59123.740000000005</v>
      </c>
      <c r="D289" s="298">
        <v>-30040.582916704636</v>
      </c>
    </row>
    <row r="290" spans="1:4">
      <c r="A290" s="295">
        <v>39300</v>
      </c>
      <c r="B290" s="296" t="s">
        <v>640</v>
      </c>
      <c r="C290" s="297">
        <v>-755998.92</v>
      </c>
      <c r="D290" s="298">
        <v>-295269.79229757166</v>
      </c>
    </row>
    <row r="291" spans="1:4">
      <c r="A291" s="295">
        <v>39301</v>
      </c>
      <c r="B291" s="296" t="s">
        <v>641</v>
      </c>
      <c r="C291" s="297">
        <v>-33437.22</v>
      </c>
      <c r="D291" s="298">
        <v>-15894.645688248218</v>
      </c>
    </row>
    <row r="292" spans="1:4">
      <c r="A292" s="295">
        <v>39400</v>
      </c>
      <c r="B292" s="296" t="s">
        <v>642</v>
      </c>
      <c r="C292" s="297">
        <v>-549029.81000000006</v>
      </c>
      <c r="D292" s="298">
        <v>-200493.31847713431</v>
      </c>
    </row>
    <row r="293" spans="1:4">
      <c r="A293" s="295">
        <v>39401</v>
      </c>
      <c r="B293" s="296" t="s">
        <v>643</v>
      </c>
      <c r="C293" s="297">
        <v>-386749.13</v>
      </c>
      <c r="D293" s="298">
        <v>-214331.81070318897</v>
      </c>
    </row>
    <row r="294" spans="1:4">
      <c r="A294" s="295">
        <v>39500</v>
      </c>
      <c r="B294" s="296" t="s">
        <v>644</v>
      </c>
      <c r="C294" s="297">
        <v>-1991750.27</v>
      </c>
      <c r="D294" s="298">
        <v>-868569.90851909947</v>
      </c>
    </row>
    <row r="295" spans="1:4">
      <c r="A295" s="295">
        <v>39501</v>
      </c>
      <c r="B295" s="296" t="s">
        <v>645</v>
      </c>
      <c r="C295" s="297">
        <v>-51315.009999999995</v>
      </c>
      <c r="D295" s="298">
        <v>-22980.789593762129</v>
      </c>
    </row>
    <row r="296" spans="1:4">
      <c r="A296" s="295">
        <v>39600</v>
      </c>
      <c r="B296" s="296" t="s">
        <v>646</v>
      </c>
      <c r="C296" s="297">
        <v>-6560163.79</v>
      </c>
      <c r="D296" s="298">
        <v>-2674001.6130466168</v>
      </c>
    </row>
    <row r="297" spans="1:4">
      <c r="A297" s="295">
        <v>39605</v>
      </c>
      <c r="B297" s="296" t="s">
        <v>647</v>
      </c>
      <c r="C297" s="297">
        <v>-969198.40999999992</v>
      </c>
      <c r="D297" s="298">
        <v>-379251.15230396658</v>
      </c>
    </row>
    <row r="298" spans="1:4">
      <c r="A298" s="295">
        <v>39700</v>
      </c>
      <c r="B298" s="296" t="s">
        <v>648</v>
      </c>
      <c r="C298" s="297">
        <v>-3484931.4999999995</v>
      </c>
      <c r="D298" s="298">
        <v>-1465389.7364852265</v>
      </c>
    </row>
    <row r="299" spans="1:4">
      <c r="A299" s="295">
        <v>39703</v>
      </c>
      <c r="B299" s="296" t="s">
        <v>649</v>
      </c>
      <c r="C299" s="297">
        <v>-205809.04</v>
      </c>
      <c r="D299" s="298">
        <v>-106284.45239031261</v>
      </c>
    </row>
    <row r="300" spans="1:4">
      <c r="A300" s="295">
        <v>39705</v>
      </c>
      <c r="B300" s="296" t="s">
        <v>650</v>
      </c>
      <c r="C300" s="297">
        <v>-932702.7699999999</v>
      </c>
      <c r="D300" s="298">
        <v>-359839.72837116505</v>
      </c>
    </row>
    <row r="301" spans="1:4">
      <c r="A301" s="295">
        <v>39800</v>
      </c>
      <c r="B301" s="296" t="s">
        <v>651</v>
      </c>
      <c r="C301" s="297">
        <v>-3929400.7100000004</v>
      </c>
      <c r="D301" s="298">
        <v>-1594649.9815433512</v>
      </c>
    </row>
    <row r="302" spans="1:4">
      <c r="A302" s="295">
        <v>39805</v>
      </c>
      <c r="B302" s="296" t="s">
        <v>652</v>
      </c>
      <c r="C302" s="297">
        <v>-474521.84</v>
      </c>
      <c r="D302" s="298">
        <v>-185528.20962891015</v>
      </c>
    </row>
    <row r="303" spans="1:4">
      <c r="A303" s="295">
        <v>39900</v>
      </c>
      <c r="B303" s="296" t="s">
        <v>653</v>
      </c>
      <c r="C303" s="297">
        <v>-2021281.27</v>
      </c>
      <c r="D303" s="298">
        <v>-808871.01851954835</v>
      </c>
    </row>
    <row r="304" spans="1:4">
      <c r="A304" s="295">
        <v>40000</v>
      </c>
      <c r="B304" s="296" t="s">
        <v>654</v>
      </c>
      <c r="C304" s="297">
        <v>-4941924.7200000007</v>
      </c>
      <c r="D304" s="298">
        <v>-1384340.341310259</v>
      </c>
    </row>
    <row r="305" spans="1:4">
      <c r="A305" s="295">
        <v>51000</v>
      </c>
      <c r="B305" s="296" t="s">
        <v>655</v>
      </c>
      <c r="C305" s="297">
        <v>-35286965.799999997</v>
      </c>
      <c r="D305" s="298">
        <v>-12704527.441417411</v>
      </c>
    </row>
    <row r="306" spans="1:4">
      <c r="A306" s="331">
        <v>51000.2</v>
      </c>
      <c r="B306" s="296" t="s">
        <v>656</v>
      </c>
      <c r="C306" s="297">
        <v>-39656</v>
      </c>
      <c r="D306" s="298">
        <v>-9226.7211867407586</v>
      </c>
    </row>
    <row r="307" spans="1:4">
      <c r="A307" s="331">
        <v>51000.3</v>
      </c>
      <c r="B307" s="296" t="s">
        <v>657</v>
      </c>
      <c r="C307" s="297">
        <v>-953347</v>
      </c>
      <c r="D307" s="298">
        <v>-343561.60004161589</v>
      </c>
    </row>
    <row r="308" spans="1:4">
      <c r="A308" s="295">
        <v>60000</v>
      </c>
      <c r="B308" s="296" t="s">
        <v>658</v>
      </c>
      <c r="C308" s="297">
        <v>-233884.37999999998</v>
      </c>
      <c r="D308" s="298">
        <v>-61948.839869379364</v>
      </c>
    </row>
    <row r="309" spans="1:4">
      <c r="A309" s="295">
        <v>90901</v>
      </c>
      <c r="B309" s="296" t="s">
        <v>659</v>
      </c>
      <c r="C309" s="297">
        <v>-962335.51</v>
      </c>
      <c r="D309" s="298">
        <v>-389023.17036378238</v>
      </c>
    </row>
    <row r="310" spans="1:4">
      <c r="A310" s="295">
        <v>91041</v>
      </c>
      <c r="B310" s="296" t="s">
        <v>660</v>
      </c>
      <c r="C310" s="297">
        <v>-178496.17</v>
      </c>
      <c r="D310" s="298">
        <v>-81102.575072669686</v>
      </c>
    </row>
    <row r="311" spans="1:4">
      <c r="A311" s="295">
        <v>91111</v>
      </c>
      <c r="B311" s="296" t="s">
        <v>661</v>
      </c>
      <c r="C311" s="297">
        <v>-99901.799999999988</v>
      </c>
      <c r="D311" s="298">
        <v>-34039.845798899551</v>
      </c>
    </row>
    <row r="312" spans="1:4">
      <c r="A312" s="295">
        <v>91151</v>
      </c>
      <c r="B312" s="296" t="s">
        <v>662</v>
      </c>
      <c r="C312" s="297">
        <v>-241946.81000000003</v>
      </c>
      <c r="D312" s="298">
        <v>-108926.68562073608</v>
      </c>
    </row>
    <row r="313" spans="1:4">
      <c r="A313" s="295">
        <v>98101</v>
      </c>
      <c r="B313" s="296" t="s">
        <v>663</v>
      </c>
      <c r="C313" s="297">
        <v>-1197087.95</v>
      </c>
      <c r="D313" s="298">
        <v>-497272.21230058314</v>
      </c>
    </row>
    <row r="314" spans="1:4">
      <c r="A314" s="295">
        <v>98103</v>
      </c>
      <c r="B314" s="296" t="s">
        <v>664</v>
      </c>
      <c r="C314" s="297">
        <v>-234932.69</v>
      </c>
      <c r="D314" s="298">
        <v>-96141.230072977778</v>
      </c>
    </row>
    <row r="315" spans="1:4">
      <c r="A315" s="295">
        <v>98111</v>
      </c>
      <c r="B315" s="296" t="s">
        <v>665</v>
      </c>
      <c r="C315" s="297">
        <v>-415940.95</v>
      </c>
      <c r="D315" s="298">
        <v>-183939.0850235704</v>
      </c>
    </row>
    <row r="316" spans="1:4">
      <c r="A316" s="295">
        <v>98131</v>
      </c>
      <c r="B316" s="296" t="s">
        <v>666</v>
      </c>
      <c r="C316" s="297">
        <v>-118685.78</v>
      </c>
      <c r="D316" s="298">
        <v>-42539.074063175212</v>
      </c>
    </row>
    <row r="317" spans="1:4">
      <c r="A317" s="295">
        <v>99401</v>
      </c>
      <c r="B317" s="296" t="s">
        <v>667</v>
      </c>
      <c r="C317" s="297">
        <v>-361973.77999999997</v>
      </c>
      <c r="D317" s="298">
        <v>-141618.55110185847</v>
      </c>
    </row>
    <row r="318" spans="1:4">
      <c r="A318" s="295">
        <v>99521</v>
      </c>
      <c r="B318" s="296" t="s">
        <v>668</v>
      </c>
      <c r="C318" s="297">
        <v>-186212.16999999998</v>
      </c>
      <c r="D318" s="298">
        <v>-88425.840837244454</v>
      </c>
    </row>
    <row r="319" spans="1:4" s="307" customFormat="1" ht="16.5" thickBot="1">
      <c r="A319" s="295">
        <v>99831</v>
      </c>
      <c r="B319" s="296" t="s">
        <v>669</v>
      </c>
      <c r="C319" s="302">
        <v>-26712.519999999997</v>
      </c>
      <c r="D319" s="303">
        <v>-10127.385621561041</v>
      </c>
    </row>
    <row r="320" spans="1:4" s="307" customFormat="1" ht="18" customHeight="1" thickBot="1">
      <c r="A320" s="308"/>
      <c r="B320" s="309" t="s">
        <v>325</v>
      </c>
      <c r="C320" s="314">
        <v>-1163115168.7600002</v>
      </c>
      <c r="D320" s="315">
        <v>-475200000.00000024</v>
      </c>
    </row>
    <row r="321" spans="1:4" ht="18" customHeight="1">
      <c r="A321" s="317"/>
      <c r="B321" s="318"/>
      <c r="C321" s="319"/>
      <c r="D321" s="320"/>
    </row>
    <row r="322" spans="1:4" ht="18" customHeight="1"/>
    <row r="323" spans="1:4" ht="18" customHeight="1"/>
    <row r="324" spans="1:4" ht="18" customHeight="1"/>
    <row r="325" spans="1:4" ht="18" customHeight="1"/>
    <row r="326" spans="1:4" ht="18" customHeight="1"/>
    <row r="327" spans="1:4" ht="18" customHeight="1"/>
    <row r="328" spans="1:4" ht="18" customHeight="1"/>
    <row r="329" spans="1:4" ht="18" customHeight="1"/>
    <row r="330" spans="1:4" ht="18" customHeight="1"/>
    <row r="331" spans="1:4" ht="18" customHeight="1"/>
    <row r="332" spans="1:4" ht="18" customHeight="1"/>
    <row r="333" spans="1:4" ht="18" customHeight="1"/>
    <row r="334" spans="1:4" ht="18" customHeight="1"/>
    <row r="335" spans="1:4" ht="18" customHeight="1"/>
    <row r="336" spans="1:4"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36"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54"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sheetData>
  <printOptions horizontalCentered="1"/>
  <pageMargins left="0.25" right="0.25" top="0.75" bottom="0.75" header="0.25" footer="0.25"/>
  <pageSetup scale="40" firstPageNumber="7" fitToWidth="3" orientation="landscape" verticalDpi="300" r:id="rId1"/>
  <headerFooter scaleWithDoc="0" alignWithMargins="0">
    <oddHeader>&amp;L&amp;"Arial,Bold"APPENDIX: GASB 75 Calculations for North Carolina State Health Plan
Information as of June 30, 2018 to be Reported June 30, 2019</oddHeader>
    <oddFooter>&amp;L&amp;G&amp;R&amp;P</oddFooter>
  </headerFooter>
  <rowBreaks count="1" manualBreakCount="1">
    <brk id="321"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11"/>
  <sheetViews>
    <sheetView zoomScale="80" zoomScaleNormal="80" workbookViewId="0">
      <selection activeCell="A30" sqref="A30"/>
    </sheetView>
  </sheetViews>
  <sheetFormatPr defaultColWidth="9.140625" defaultRowHeight="15"/>
  <cols>
    <col min="1" max="1" width="12.140625" style="3" bestFit="1" customWidth="1"/>
    <col min="2" max="2" width="53.7109375" style="3" bestFit="1" customWidth="1"/>
    <col min="3" max="3" width="28.28515625" style="6" customWidth="1"/>
    <col min="4" max="16384" width="9.140625" style="3"/>
  </cols>
  <sheetData>
    <row r="1" spans="1:3">
      <c r="A1" s="9" t="s">
        <v>329</v>
      </c>
      <c r="B1" s="9" t="s">
        <v>330</v>
      </c>
      <c r="C1" s="8" t="s">
        <v>740</v>
      </c>
    </row>
    <row r="2" spans="1:3">
      <c r="A2" s="2" t="s">
        <v>359</v>
      </c>
      <c r="B2" s="3" t="s">
        <v>670</v>
      </c>
      <c r="C2" s="1">
        <v>0</v>
      </c>
    </row>
    <row r="3" spans="1:3">
      <c r="A3" s="3">
        <v>10200</v>
      </c>
      <c r="B3" s="3" t="s">
        <v>0</v>
      </c>
      <c r="C3" s="1">
        <v>1054383.45</v>
      </c>
    </row>
    <row r="4" spans="1:3">
      <c r="A4" s="3">
        <v>10400</v>
      </c>
      <c r="B4" s="3" t="s">
        <v>1</v>
      </c>
      <c r="C4" s="1">
        <v>3065485.26</v>
      </c>
    </row>
    <row r="5" spans="1:3">
      <c r="A5" s="3">
        <v>10500</v>
      </c>
      <c r="B5" s="3" t="s">
        <v>2</v>
      </c>
      <c r="C5" s="1">
        <v>700465.87</v>
      </c>
    </row>
    <row r="6" spans="1:3">
      <c r="A6" s="3">
        <v>10700</v>
      </c>
      <c r="B6" s="3" t="s">
        <v>331</v>
      </c>
      <c r="C6" s="1">
        <v>5122785.29</v>
      </c>
    </row>
    <row r="7" spans="1:3">
      <c r="A7" s="3">
        <v>10800</v>
      </c>
      <c r="B7" s="3" t="s">
        <v>3</v>
      </c>
      <c r="C7" s="1">
        <v>20950122.559999999</v>
      </c>
    </row>
    <row r="8" spans="1:3">
      <c r="A8" s="3">
        <v>10850</v>
      </c>
      <c r="B8" s="3" t="s">
        <v>4</v>
      </c>
      <c r="C8" s="1">
        <v>232033.58</v>
      </c>
    </row>
    <row r="9" spans="1:3">
      <c r="A9" s="3">
        <v>10900</v>
      </c>
      <c r="B9" s="3" t="s">
        <v>5</v>
      </c>
      <c r="C9" s="1">
        <v>1862427.62</v>
      </c>
    </row>
    <row r="10" spans="1:3">
      <c r="A10" s="3">
        <v>10910</v>
      </c>
      <c r="B10" s="3" t="s">
        <v>6</v>
      </c>
      <c r="C10" s="1">
        <v>310616.96000000002</v>
      </c>
    </row>
    <row r="11" spans="1:3">
      <c r="A11" s="3">
        <v>10930</v>
      </c>
      <c r="B11" s="3" t="s">
        <v>7</v>
      </c>
      <c r="C11" s="1">
        <v>5603562.1200000001</v>
      </c>
    </row>
    <row r="12" spans="1:3">
      <c r="A12" s="3">
        <v>10940</v>
      </c>
      <c r="B12" s="3" t="s">
        <v>8</v>
      </c>
      <c r="C12" s="1">
        <v>754965.66</v>
      </c>
    </row>
    <row r="13" spans="1:3">
      <c r="A13" s="3">
        <v>10950</v>
      </c>
      <c r="B13" s="3" t="s">
        <v>9</v>
      </c>
      <c r="C13" s="1">
        <v>874245.78</v>
      </c>
    </row>
    <row r="14" spans="1:3">
      <c r="A14" s="3">
        <v>11050</v>
      </c>
      <c r="B14" s="3" t="s">
        <v>710</v>
      </c>
      <c r="C14" s="1">
        <v>272269.62</v>
      </c>
    </row>
    <row r="15" spans="1:3">
      <c r="A15" s="3">
        <v>11300</v>
      </c>
      <c r="B15" s="3" t="s">
        <v>10</v>
      </c>
      <c r="C15" s="1">
        <v>5387846.9899999993</v>
      </c>
    </row>
    <row r="16" spans="1:3">
      <c r="A16" s="3">
        <v>11310</v>
      </c>
      <c r="B16" s="3" t="s">
        <v>11</v>
      </c>
      <c r="C16" s="1">
        <v>592088.42999999993</v>
      </c>
    </row>
    <row r="17" spans="1:3">
      <c r="A17" s="3">
        <v>11600</v>
      </c>
      <c r="B17" s="3" t="s">
        <v>12</v>
      </c>
      <c r="C17" s="1">
        <v>2188976.6199999996</v>
      </c>
    </row>
    <row r="18" spans="1:3">
      <c r="A18" s="3">
        <v>11900</v>
      </c>
      <c r="B18" s="3" t="s">
        <v>13</v>
      </c>
      <c r="C18" s="1">
        <v>286025.36999999994</v>
      </c>
    </row>
    <row r="19" spans="1:3">
      <c r="A19" s="3">
        <v>12100</v>
      </c>
      <c r="B19" s="3" t="s">
        <v>14</v>
      </c>
      <c r="C19" s="1">
        <v>260225.28</v>
      </c>
    </row>
    <row r="20" spans="1:3">
      <c r="A20" s="3">
        <v>12150</v>
      </c>
      <c r="B20" s="3" t="s">
        <v>15</v>
      </c>
      <c r="C20" s="1">
        <v>36064.11</v>
      </c>
    </row>
    <row r="21" spans="1:3">
      <c r="A21" s="3">
        <v>12160</v>
      </c>
      <c r="B21" s="3" t="s">
        <v>16</v>
      </c>
      <c r="C21" s="1">
        <v>2084214.7300000002</v>
      </c>
    </row>
    <row r="22" spans="1:3">
      <c r="A22" s="3">
        <v>12220</v>
      </c>
      <c r="B22" s="3" t="s">
        <v>17</v>
      </c>
      <c r="C22" s="1">
        <v>51986037.969999999</v>
      </c>
    </row>
    <row r="23" spans="1:3">
      <c r="A23" s="3">
        <v>12510</v>
      </c>
      <c r="B23" s="3" t="s">
        <v>18</v>
      </c>
      <c r="C23" s="1">
        <v>5374195.21</v>
      </c>
    </row>
    <row r="24" spans="1:3">
      <c r="A24" s="3">
        <v>12600</v>
      </c>
      <c r="B24" s="3" t="s">
        <v>19</v>
      </c>
      <c r="C24" s="1">
        <v>2276071.1799999997</v>
      </c>
    </row>
    <row r="25" spans="1:3">
      <c r="A25" s="3">
        <v>12700</v>
      </c>
      <c r="B25" s="3" t="s">
        <v>20</v>
      </c>
      <c r="C25" s="1">
        <v>1302054.3399999996</v>
      </c>
    </row>
    <row r="26" spans="1:3">
      <c r="A26" s="3">
        <v>13500</v>
      </c>
      <c r="B26" s="3" t="s">
        <v>21</v>
      </c>
      <c r="C26" s="1">
        <v>4523861.3</v>
      </c>
    </row>
    <row r="27" spans="1:3">
      <c r="A27" s="3">
        <v>13700</v>
      </c>
      <c r="B27" s="3" t="s">
        <v>22</v>
      </c>
      <c r="C27" s="1">
        <v>552553.31000000006</v>
      </c>
    </row>
    <row r="28" spans="1:3">
      <c r="A28" s="3">
        <v>14300</v>
      </c>
      <c r="B28" s="3" t="s">
        <v>23</v>
      </c>
      <c r="C28" s="1">
        <v>1506470.85</v>
      </c>
    </row>
    <row r="29" spans="1:3">
      <c r="A29" s="3">
        <v>14300.2</v>
      </c>
      <c r="B29" s="3" t="s">
        <v>394</v>
      </c>
      <c r="C29" s="1">
        <v>210639</v>
      </c>
    </row>
    <row r="30" spans="1:3">
      <c r="A30" s="3">
        <v>18400</v>
      </c>
      <c r="B30" s="3" t="s">
        <v>332</v>
      </c>
      <c r="C30" s="1">
        <v>5797925.1900000004</v>
      </c>
    </row>
    <row r="31" spans="1:3">
      <c r="A31" s="3">
        <v>18600</v>
      </c>
      <c r="B31" s="3" t="s">
        <v>24</v>
      </c>
      <c r="C31" s="1">
        <v>16682.100000000002</v>
      </c>
    </row>
    <row r="32" spans="1:3">
      <c r="A32" s="3">
        <v>18640</v>
      </c>
      <c r="B32" s="3" t="s">
        <v>25</v>
      </c>
      <c r="C32" s="1">
        <v>1982.5200000000002</v>
      </c>
    </row>
    <row r="33" spans="1:4">
      <c r="A33" s="3">
        <v>18690</v>
      </c>
      <c r="B33" s="3" t="s">
        <v>26</v>
      </c>
      <c r="C33" s="1">
        <v>0</v>
      </c>
    </row>
    <row r="34" spans="1:4">
      <c r="A34" s="3">
        <v>18740</v>
      </c>
      <c r="B34" s="3" t="s">
        <v>27</v>
      </c>
      <c r="C34" s="1">
        <v>8947.26</v>
      </c>
    </row>
    <row r="35" spans="1:4">
      <c r="A35" s="3">
        <v>18780</v>
      </c>
      <c r="B35" s="3" t="s">
        <v>28</v>
      </c>
      <c r="C35" s="1">
        <v>17315.330000000002</v>
      </c>
    </row>
    <row r="36" spans="1:4">
      <c r="A36" s="3">
        <v>19005</v>
      </c>
      <c r="B36" s="3" t="s">
        <v>29</v>
      </c>
      <c r="C36" s="1">
        <v>943803.58000000007</v>
      </c>
    </row>
    <row r="37" spans="1:4">
      <c r="A37" s="3">
        <v>19100</v>
      </c>
      <c r="B37" s="3" t="s">
        <v>30</v>
      </c>
      <c r="C37" s="1">
        <v>69629283.639999986</v>
      </c>
    </row>
    <row r="38" spans="1:4" s="5" customFormat="1">
      <c r="A38" s="5">
        <v>20100</v>
      </c>
      <c r="B38" s="5" t="s">
        <v>31</v>
      </c>
      <c r="C38" s="1">
        <v>11844684.210000001</v>
      </c>
      <c r="D38" s="3"/>
    </row>
    <row r="39" spans="1:4">
      <c r="A39" s="3">
        <v>20200</v>
      </c>
      <c r="B39" s="3" t="s">
        <v>32</v>
      </c>
      <c r="C39" s="1">
        <v>1865281.66</v>
      </c>
    </row>
    <row r="40" spans="1:4">
      <c r="A40" s="3">
        <v>20300</v>
      </c>
      <c r="B40" s="3" t="s">
        <v>33</v>
      </c>
      <c r="C40" s="1">
        <v>27087693.690000005</v>
      </c>
    </row>
    <row r="41" spans="1:4">
      <c r="A41" s="3">
        <v>20400</v>
      </c>
      <c r="B41" s="3" t="s">
        <v>34</v>
      </c>
      <c r="C41" s="1">
        <v>1402857.7299999997</v>
      </c>
    </row>
    <row r="42" spans="1:4">
      <c r="A42" s="3">
        <v>20600</v>
      </c>
      <c r="B42" s="3" t="s">
        <v>35</v>
      </c>
      <c r="C42" s="1">
        <v>3362040.4299999997</v>
      </c>
    </row>
    <row r="43" spans="1:4">
      <c r="A43" s="3">
        <v>20700</v>
      </c>
      <c r="B43" s="3" t="s">
        <v>36</v>
      </c>
      <c r="C43" s="1">
        <v>7178910.6600000001</v>
      </c>
    </row>
    <row r="44" spans="1:4">
      <c r="A44" s="3">
        <v>20800</v>
      </c>
      <c r="B44" s="3" t="s">
        <v>37</v>
      </c>
      <c r="C44" s="1">
        <v>5435778.5300000003</v>
      </c>
    </row>
    <row r="45" spans="1:4">
      <c r="A45" s="3">
        <v>20900</v>
      </c>
      <c r="B45" s="3" t="s">
        <v>38</v>
      </c>
      <c r="C45" s="1">
        <v>11862048.800000001</v>
      </c>
    </row>
    <row r="46" spans="1:4">
      <c r="A46" s="3">
        <v>21200</v>
      </c>
      <c r="B46" s="3" t="s">
        <v>39</v>
      </c>
      <c r="C46" s="1">
        <v>3428775.3999999994</v>
      </c>
    </row>
    <row r="47" spans="1:4">
      <c r="A47" s="3">
        <v>21300</v>
      </c>
      <c r="B47" s="3" t="s">
        <v>40</v>
      </c>
      <c r="C47" s="1">
        <v>42096863.450000003</v>
      </c>
    </row>
    <row r="48" spans="1:4">
      <c r="A48" s="3">
        <v>21520</v>
      </c>
      <c r="B48" s="3" t="s">
        <v>333</v>
      </c>
      <c r="C48" s="1">
        <v>75448967.75</v>
      </c>
    </row>
    <row r="49" spans="1:3">
      <c r="A49" s="3">
        <v>21525</v>
      </c>
      <c r="B49" s="3" t="s">
        <v>42</v>
      </c>
      <c r="C49" s="1">
        <v>1794899.7699999996</v>
      </c>
    </row>
    <row r="50" spans="1:3">
      <c r="A50" s="3">
        <v>21525.200000000001</v>
      </c>
      <c r="B50" s="3" t="s">
        <v>713</v>
      </c>
      <c r="C50" s="1">
        <v>219917</v>
      </c>
    </row>
    <row r="51" spans="1:3">
      <c r="A51" s="3">
        <v>21550</v>
      </c>
      <c r="B51" s="3" t="s">
        <v>43</v>
      </c>
      <c r="C51" s="1">
        <v>44299977.439999998</v>
      </c>
    </row>
    <row r="52" spans="1:3">
      <c r="A52" s="3">
        <v>21570</v>
      </c>
      <c r="B52" s="3" t="s">
        <v>44</v>
      </c>
      <c r="C52" s="1">
        <v>219600.17000000004</v>
      </c>
    </row>
    <row r="53" spans="1:3">
      <c r="A53" s="3">
        <v>21800</v>
      </c>
      <c r="B53" s="3" t="s">
        <v>45</v>
      </c>
      <c r="C53" s="1">
        <v>6133797.1999999993</v>
      </c>
    </row>
    <row r="54" spans="1:3">
      <c r="A54" s="3">
        <v>21900</v>
      </c>
      <c r="B54" s="3" t="s">
        <v>46</v>
      </c>
      <c r="C54" s="1">
        <v>3524097.2</v>
      </c>
    </row>
    <row r="55" spans="1:3">
      <c r="A55" s="3">
        <v>22000</v>
      </c>
      <c r="B55" s="3" t="s">
        <v>47</v>
      </c>
      <c r="C55" s="1">
        <v>3750068.24</v>
      </c>
    </row>
    <row r="56" spans="1:3">
      <c r="A56" s="3">
        <v>23000</v>
      </c>
      <c r="B56" s="3" t="s">
        <v>48</v>
      </c>
      <c r="C56" s="1">
        <v>2708034.72</v>
      </c>
    </row>
    <row r="57" spans="1:3">
      <c r="A57" s="3">
        <v>23100</v>
      </c>
      <c r="B57" s="3" t="s">
        <v>49</v>
      </c>
      <c r="C57" s="1">
        <v>16936137.759999998</v>
      </c>
    </row>
    <row r="58" spans="1:3">
      <c r="A58" s="3">
        <v>23200</v>
      </c>
      <c r="B58" s="3" t="s">
        <v>50</v>
      </c>
      <c r="C58" s="1">
        <v>9151353.790000001</v>
      </c>
    </row>
    <row r="59" spans="1:3">
      <c r="A59" s="3">
        <v>30000</v>
      </c>
      <c r="B59" s="3" t="s">
        <v>51</v>
      </c>
      <c r="C59" s="1">
        <v>843184.28999999992</v>
      </c>
    </row>
    <row r="60" spans="1:3">
      <c r="A60" s="3">
        <v>30100</v>
      </c>
      <c r="B60" s="3" t="s">
        <v>52</v>
      </c>
      <c r="C60" s="1">
        <v>7693288.6700000009</v>
      </c>
    </row>
    <row r="61" spans="1:3">
      <c r="A61" s="3">
        <v>30102</v>
      </c>
      <c r="B61" s="3" t="s">
        <v>53</v>
      </c>
      <c r="C61" s="1">
        <v>142658.76</v>
      </c>
    </row>
    <row r="62" spans="1:3">
      <c r="A62" s="3">
        <v>30103</v>
      </c>
      <c r="B62" s="3" t="s">
        <v>54</v>
      </c>
      <c r="C62" s="1">
        <v>191174.44000000003</v>
      </c>
    </row>
    <row r="63" spans="1:3">
      <c r="A63" s="3">
        <v>30104</v>
      </c>
      <c r="B63" s="3" t="s">
        <v>55</v>
      </c>
      <c r="C63" s="1">
        <v>86944.120000000024</v>
      </c>
    </row>
    <row r="64" spans="1:3">
      <c r="A64" s="3">
        <v>30105</v>
      </c>
      <c r="B64" s="3" t="s">
        <v>56</v>
      </c>
      <c r="C64" s="1">
        <v>896283.80999999994</v>
      </c>
    </row>
    <row r="65" spans="1:3">
      <c r="A65" s="3">
        <v>30200</v>
      </c>
      <c r="B65" s="3" t="s">
        <v>57</v>
      </c>
      <c r="C65" s="1">
        <v>1823755.4200000004</v>
      </c>
    </row>
    <row r="66" spans="1:3">
      <c r="A66" s="3">
        <v>30300</v>
      </c>
      <c r="B66" s="3" t="s">
        <v>58</v>
      </c>
      <c r="C66" s="1">
        <v>599547.2699999999</v>
      </c>
    </row>
    <row r="67" spans="1:3">
      <c r="A67" s="3">
        <v>30400</v>
      </c>
      <c r="B67" s="3" t="s">
        <v>59</v>
      </c>
      <c r="C67" s="1">
        <v>1197754.99</v>
      </c>
    </row>
    <row r="68" spans="1:3">
      <c r="A68" s="3">
        <v>30405</v>
      </c>
      <c r="B68" s="3" t="s">
        <v>60</v>
      </c>
      <c r="C68" s="1">
        <v>657772.26000000013</v>
      </c>
    </row>
    <row r="69" spans="1:3">
      <c r="A69" s="3">
        <v>30500</v>
      </c>
      <c r="B69" s="3" t="s">
        <v>61</v>
      </c>
      <c r="C69" s="1">
        <v>1213636.71</v>
      </c>
    </row>
    <row r="70" spans="1:3">
      <c r="A70" s="3">
        <v>30600</v>
      </c>
      <c r="B70" s="3" t="s">
        <v>62</v>
      </c>
      <c r="C70" s="1">
        <v>869607.75</v>
      </c>
    </row>
    <row r="71" spans="1:3">
      <c r="A71" s="3">
        <v>30601</v>
      </c>
      <c r="B71" s="3" t="s">
        <v>63</v>
      </c>
      <c r="C71" s="1">
        <v>16083.73</v>
      </c>
    </row>
    <row r="72" spans="1:3">
      <c r="A72" s="3">
        <v>30700</v>
      </c>
      <c r="B72" s="3" t="s">
        <v>64</v>
      </c>
      <c r="C72" s="1">
        <v>2395727.6999999997</v>
      </c>
    </row>
    <row r="73" spans="1:3">
      <c r="A73" s="3">
        <v>30705</v>
      </c>
      <c r="B73" s="3" t="s">
        <v>65</v>
      </c>
      <c r="C73" s="1">
        <v>457414.77</v>
      </c>
    </row>
    <row r="74" spans="1:3">
      <c r="A74" s="3">
        <v>30800</v>
      </c>
      <c r="B74" s="3" t="s">
        <v>66</v>
      </c>
      <c r="C74" s="1">
        <v>825621.34000000008</v>
      </c>
    </row>
    <row r="75" spans="1:3">
      <c r="A75" s="3">
        <v>30900</v>
      </c>
      <c r="B75" s="3" t="s">
        <v>67</v>
      </c>
      <c r="C75" s="1">
        <v>1624932.1900000002</v>
      </c>
    </row>
    <row r="76" spans="1:3">
      <c r="A76" s="3">
        <v>30905</v>
      </c>
      <c r="B76" s="3" t="s">
        <v>68</v>
      </c>
      <c r="C76" s="1">
        <v>388211.29000000004</v>
      </c>
    </row>
    <row r="77" spans="1:3">
      <c r="A77" s="3">
        <v>31000</v>
      </c>
      <c r="B77" s="3" t="s">
        <v>69</v>
      </c>
      <c r="C77" s="1">
        <v>4677667.74</v>
      </c>
    </row>
    <row r="78" spans="1:3">
      <c r="A78" s="3">
        <v>31005</v>
      </c>
      <c r="B78" s="3" t="s">
        <v>70</v>
      </c>
      <c r="C78" s="1">
        <v>477362.99</v>
      </c>
    </row>
    <row r="79" spans="1:3">
      <c r="A79" s="3">
        <v>31100</v>
      </c>
      <c r="B79" s="3" t="s">
        <v>71</v>
      </c>
      <c r="C79" s="1">
        <v>9389029.4900000002</v>
      </c>
    </row>
    <row r="80" spans="1:3">
      <c r="A80" s="3">
        <v>31101</v>
      </c>
      <c r="B80" s="3" t="s">
        <v>72</v>
      </c>
      <c r="C80" s="1">
        <v>52729.729999999989</v>
      </c>
    </row>
    <row r="81" spans="1:3">
      <c r="A81" s="3">
        <v>31102</v>
      </c>
      <c r="B81" s="3" t="s">
        <v>73</v>
      </c>
      <c r="C81" s="1">
        <v>151596.84</v>
      </c>
    </row>
    <row r="82" spans="1:3">
      <c r="A82" s="3">
        <v>31105</v>
      </c>
      <c r="B82" s="3" t="s">
        <v>74</v>
      </c>
      <c r="C82" s="1">
        <v>1538435.59</v>
      </c>
    </row>
    <row r="83" spans="1:3">
      <c r="A83" s="3">
        <v>31110</v>
      </c>
      <c r="B83" s="3" t="s">
        <v>75</v>
      </c>
      <c r="C83" s="1">
        <v>2237479.7200000002</v>
      </c>
    </row>
    <row r="84" spans="1:3">
      <c r="A84" s="3">
        <v>31200</v>
      </c>
      <c r="B84" s="3" t="s">
        <v>76</v>
      </c>
      <c r="C84" s="1">
        <v>4152064.4</v>
      </c>
    </row>
    <row r="85" spans="1:3">
      <c r="A85" s="3">
        <v>31205</v>
      </c>
      <c r="B85" s="3" t="s">
        <v>77</v>
      </c>
      <c r="C85" s="1">
        <v>519724.19999999995</v>
      </c>
    </row>
    <row r="86" spans="1:3">
      <c r="A86" s="3">
        <v>31300</v>
      </c>
      <c r="B86" s="3" t="s">
        <v>78</v>
      </c>
      <c r="C86" s="1">
        <v>10988075.500000002</v>
      </c>
    </row>
    <row r="87" spans="1:3">
      <c r="A87" s="3">
        <v>31301</v>
      </c>
      <c r="B87" s="3" t="s">
        <v>79</v>
      </c>
      <c r="C87" s="1">
        <v>221159.86</v>
      </c>
    </row>
    <row r="88" spans="1:3">
      <c r="A88" s="3">
        <v>31320</v>
      </c>
      <c r="B88" s="3" t="s">
        <v>80</v>
      </c>
      <c r="C88" s="1">
        <v>1948435.75</v>
      </c>
    </row>
    <row r="89" spans="1:3">
      <c r="A89" s="3">
        <v>31400</v>
      </c>
      <c r="B89" s="3" t="s">
        <v>81</v>
      </c>
      <c r="C89" s="1">
        <v>4357285.07</v>
      </c>
    </row>
    <row r="90" spans="1:3">
      <c r="A90" s="3">
        <v>31405</v>
      </c>
      <c r="B90" s="3" t="s">
        <v>82</v>
      </c>
      <c r="C90" s="1">
        <v>954428.02000000014</v>
      </c>
    </row>
    <row r="91" spans="1:3">
      <c r="A91" s="3">
        <v>31500</v>
      </c>
      <c r="B91" s="3" t="s">
        <v>83</v>
      </c>
      <c r="C91" s="1">
        <v>719762.72999999986</v>
      </c>
    </row>
    <row r="92" spans="1:3">
      <c r="A92" s="3">
        <v>31600</v>
      </c>
      <c r="B92" s="3" t="s">
        <v>84</v>
      </c>
      <c r="C92" s="1">
        <v>3114322.6299999994</v>
      </c>
    </row>
    <row r="93" spans="1:3">
      <c r="A93" s="3">
        <v>31605</v>
      </c>
      <c r="B93" s="3" t="s">
        <v>85</v>
      </c>
      <c r="C93" s="1">
        <v>515763.57</v>
      </c>
    </row>
    <row r="94" spans="1:3">
      <c r="A94" s="3">
        <v>31700</v>
      </c>
      <c r="B94" s="3" t="s">
        <v>86</v>
      </c>
      <c r="C94" s="1">
        <v>966921.3</v>
      </c>
    </row>
    <row r="95" spans="1:3">
      <c r="A95" s="3">
        <v>31800</v>
      </c>
      <c r="B95" s="3" t="s">
        <v>87</v>
      </c>
      <c r="C95" s="1">
        <v>5501510.7599999988</v>
      </c>
    </row>
    <row r="96" spans="1:3">
      <c r="A96" s="3">
        <v>31805</v>
      </c>
      <c r="B96" s="3" t="s">
        <v>88</v>
      </c>
      <c r="C96" s="1">
        <v>1247075.6800000002</v>
      </c>
    </row>
    <row r="97" spans="1:3">
      <c r="A97" s="3">
        <v>31810</v>
      </c>
      <c r="B97" s="3" t="s">
        <v>89</v>
      </c>
      <c r="C97" s="1">
        <v>1391412.3599999999</v>
      </c>
    </row>
    <row r="98" spans="1:3">
      <c r="A98" s="3">
        <v>31820</v>
      </c>
      <c r="B98" s="3" t="s">
        <v>90</v>
      </c>
      <c r="C98" s="1">
        <v>1120888.22</v>
      </c>
    </row>
    <row r="99" spans="1:3">
      <c r="A99" s="3">
        <v>31900</v>
      </c>
      <c r="B99" s="3" t="s">
        <v>91</v>
      </c>
      <c r="C99" s="1">
        <v>3469901.26</v>
      </c>
    </row>
    <row r="100" spans="1:3">
      <c r="A100" s="3">
        <v>32000</v>
      </c>
      <c r="B100" s="3" t="s">
        <v>92</v>
      </c>
      <c r="C100" s="1">
        <v>1410710.6600000001</v>
      </c>
    </row>
    <row r="101" spans="1:3">
      <c r="A101" s="3">
        <v>32005</v>
      </c>
      <c r="B101" s="3" t="s">
        <v>93</v>
      </c>
      <c r="C101" s="1">
        <v>308212.02</v>
      </c>
    </row>
    <row r="102" spans="1:3">
      <c r="A102" s="3">
        <v>32100</v>
      </c>
      <c r="B102" s="3" t="s">
        <v>94</v>
      </c>
      <c r="C102" s="1">
        <v>820799.44</v>
      </c>
    </row>
    <row r="103" spans="1:3">
      <c r="A103" s="3">
        <v>32200</v>
      </c>
      <c r="B103" s="3" t="s">
        <v>95</v>
      </c>
      <c r="C103" s="1">
        <v>548468.70000000007</v>
      </c>
    </row>
    <row r="104" spans="1:3">
      <c r="A104" s="3">
        <v>32300</v>
      </c>
      <c r="B104" s="3" t="s">
        <v>96</v>
      </c>
      <c r="C104" s="1">
        <v>5345600.59</v>
      </c>
    </row>
    <row r="105" spans="1:3">
      <c r="A105" s="3">
        <v>32305</v>
      </c>
      <c r="B105" s="3" t="s">
        <v>334</v>
      </c>
      <c r="C105" s="1">
        <v>620567.02</v>
      </c>
    </row>
    <row r="106" spans="1:3">
      <c r="A106" s="3">
        <v>32400</v>
      </c>
      <c r="B106" s="3" t="s">
        <v>97</v>
      </c>
      <c r="C106" s="1">
        <v>2038098.5200000003</v>
      </c>
    </row>
    <row r="107" spans="1:3">
      <c r="A107" s="3">
        <v>32405</v>
      </c>
      <c r="B107" s="3" t="s">
        <v>98</v>
      </c>
      <c r="C107" s="1">
        <v>582347.84</v>
      </c>
    </row>
    <row r="108" spans="1:3">
      <c r="A108" s="3">
        <v>32410</v>
      </c>
      <c r="B108" s="3" t="s">
        <v>99</v>
      </c>
      <c r="C108" s="1">
        <v>877608.29999999981</v>
      </c>
    </row>
    <row r="109" spans="1:3">
      <c r="A109" s="3">
        <v>32500</v>
      </c>
      <c r="B109" s="3" t="s">
        <v>335</v>
      </c>
      <c r="C109" s="1">
        <v>4643449.4399999995</v>
      </c>
    </row>
    <row r="110" spans="1:3">
      <c r="A110" s="3">
        <v>32505</v>
      </c>
      <c r="B110" s="3" t="s">
        <v>100</v>
      </c>
      <c r="C110" s="1">
        <v>729187.12</v>
      </c>
    </row>
    <row r="111" spans="1:3">
      <c r="A111" s="3">
        <v>32600</v>
      </c>
      <c r="B111" s="3" t="s">
        <v>101</v>
      </c>
      <c r="C111" s="1">
        <v>16719898.379999997</v>
      </c>
    </row>
    <row r="112" spans="1:3">
      <c r="A112" s="3">
        <v>32605</v>
      </c>
      <c r="B112" s="3" t="s">
        <v>102</v>
      </c>
      <c r="C112" s="1">
        <v>2615525.0999999996</v>
      </c>
    </row>
    <row r="113" spans="1:3">
      <c r="A113" s="3">
        <v>32700</v>
      </c>
      <c r="B113" s="3" t="s">
        <v>103</v>
      </c>
      <c r="C113" s="1">
        <v>1555753.44</v>
      </c>
    </row>
    <row r="114" spans="1:3">
      <c r="A114" s="3">
        <v>32800</v>
      </c>
      <c r="B114" s="3" t="s">
        <v>104</v>
      </c>
      <c r="C114" s="1">
        <v>2276660.88</v>
      </c>
    </row>
    <row r="115" spans="1:3">
      <c r="A115" s="3">
        <v>32900</v>
      </c>
      <c r="B115" s="3" t="s">
        <v>105</v>
      </c>
      <c r="C115" s="1">
        <v>5934855.790000001</v>
      </c>
    </row>
    <row r="116" spans="1:3">
      <c r="A116" s="3">
        <v>32901</v>
      </c>
      <c r="B116" s="3" t="s">
        <v>336</v>
      </c>
      <c r="C116" s="1">
        <v>99053.829999999987</v>
      </c>
    </row>
    <row r="117" spans="1:3">
      <c r="A117" s="3">
        <v>32905</v>
      </c>
      <c r="B117" s="3" t="s">
        <v>106</v>
      </c>
      <c r="C117" s="1">
        <v>879331.95000000007</v>
      </c>
    </row>
    <row r="118" spans="1:3">
      <c r="A118" s="3">
        <v>32910</v>
      </c>
      <c r="B118" s="3" t="s">
        <v>107</v>
      </c>
      <c r="C118" s="1">
        <v>1205253.6399999999</v>
      </c>
    </row>
    <row r="119" spans="1:3">
      <c r="A119" s="3">
        <v>32920</v>
      </c>
      <c r="B119" s="3" t="s">
        <v>108</v>
      </c>
      <c r="C119" s="1">
        <v>952800.23000000021</v>
      </c>
    </row>
    <row r="120" spans="1:3">
      <c r="A120" s="3">
        <v>33000</v>
      </c>
      <c r="B120" s="3" t="s">
        <v>109</v>
      </c>
      <c r="C120" s="1">
        <v>2253735.4699999997</v>
      </c>
    </row>
    <row r="121" spans="1:3">
      <c r="A121" s="3">
        <v>33001</v>
      </c>
      <c r="B121" s="3" t="s">
        <v>110</v>
      </c>
      <c r="C121" s="1">
        <v>58978.87</v>
      </c>
    </row>
    <row r="122" spans="1:3">
      <c r="A122" s="3">
        <v>33027</v>
      </c>
      <c r="B122" s="3" t="s">
        <v>111</v>
      </c>
      <c r="C122" s="1">
        <v>274536.29000000004</v>
      </c>
    </row>
    <row r="123" spans="1:3">
      <c r="A123" s="3">
        <v>33100</v>
      </c>
      <c r="B123" s="3" t="s">
        <v>112</v>
      </c>
      <c r="C123" s="1">
        <v>3204608.3999999994</v>
      </c>
    </row>
    <row r="124" spans="1:3">
      <c r="A124" s="3">
        <v>33105</v>
      </c>
      <c r="B124" s="3" t="s">
        <v>113</v>
      </c>
      <c r="C124" s="1">
        <v>365218.42000000004</v>
      </c>
    </row>
    <row r="125" spans="1:3">
      <c r="A125" s="3">
        <v>33200</v>
      </c>
      <c r="B125" s="3" t="s">
        <v>114</v>
      </c>
      <c r="C125" s="1">
        <v>14438875.000000002</v>
      </c>
    </row>
    <row r="126" spans="1:3">
      <c r="A126" s="3">
        <v>33202</v>
      </c>
      <c r="B126" s="3" t="s">
        <v>115</v>
      </c>
      <c r="C126" s="1">
        <v>197472.81000000003</v>
      </c>
    </row>
    <row r="127" spans="1:3">
      <c r="A127" s="3">
        <v>33203</v>
      </c>
      <c r="B127" s="3" t="s">
        <v>116</v>
      </c>
      <c r="C127" s="1">
        <v>116655.65999999999</v>
      </c>
    </row>
    <row r="128" spans="1:3">
      <c r="A128" s="3">
        <v>33204</v>
      </c>
      <c r="B128" s="3" t="s">
        <v>117</v>
      </c>
      <c r="C128" s="1">
        <v>329776.03999999998</v>
      </c>
    </row>
    <row r="129" spans="1:3">
      <c r="A129" s="3">
        <v>33205</v>
      </c>
      <c r="B129" s="3" t="s">
        <v>118</v>
      </c>
      <c r="C129" s="1">
        <v>1239178.75</v>
      </c>
    </row>
    <row r="130" spans="1:3">
      <c r="A130" s="3">
        <v>33206</v>
      </c>
      <c r="B130" s="3" t="s">
        <v>119</v>
      </c>
      <c r="C130" s="1">
        <v>112073.70000000001</v>
      </c>
    </row>
    <row r="131" spans="1:3">
      <c r="A131" s="3">
        <v>33207</v>
      </c>
      <c r="B131" s="3" t="s">
        <v>315</v>
      </c>
      <c r="C131" s="1">
        <v>293378.25999999995</v>
      </c>
    </row>
    <row r="132" spans="1:3">
      <c r="A132" s="3">
        <v>33208</v>
      </c>
      <c r="B132" s="3" t="s">
        <v>316</v>
      </c>
      <c r="C132" s="1">
        <v>0</v>
      </c>
    </row>
    <row r="133" spans="1:3">
      <c r="A133" s="3">
        <v>33209</v>
      </c>
      <c r="B133" s="3" t="s">
        <v>317</v>
      </c>
      <c r="C133" s="1">
        <v>96678.569999999992</v>
      </c>
    </row>
    <row r="134" spans="1:3">
      <c r="A134" s="3">
        <v>33300</v>
      </c>
      <c r="B134" s="3" t="s">
        <v>120</v>
      </c>
      <c r="C134" s="1">
        <v>2130175.9300000002</v>
      </c>
    </row>
    <row r="135" spans="1:3">
      <c r="A135" s="3">
        <v>33305</v>
      </c>
      <c r="B135" s="3" t="s">
        <v>121</v>
      </c>
      <c r="C135" s="1">
        <v>598337.93999999994</v>
      </c>
    </row>
    <row r="136" spans="1:3">
      <c r="A136" s="3">
        <v>33400</v>
      </c>
      <c r="B136" s="3" t="s">
        <v>122</v>
      </c>
      <c r="C136" s="1">
        <v>18301155.550000001</v>
      </c>
    </row>
    <row r="137" spans="1:3">
      <c r="A137" s="3">
        <v>33402</v>
      </c>
      <c r="B137" s="3" t="s">
        <v>123</v>
      </c>
      <c r="C137" s="1">
        <v>146159.32</v>
      </c>
    </row>
    <row r="138" spans="1:3">
      <c r="A138" s="3">
        <v>33405</v>
      </c>
      <c r="B138" s="3" t="s">
        <v>124</v>
      </c>
      <c r="C138" s="1">
        <v>1880462.1700000002</v>
      </c>
    </row>
    <row r="139" spans="1:3">
      <c r="A139" s="3">
        <v>33500</v>
      </c>
      <c r="B139" s="3" t="s">
        <v>125</v>
      </c>
      <c r="C139" s="1">
        <v>2549037.58</v>
      </c>
    </row>
    <row r="140" spans="1:3">
      <c r="A140" s="3">
        <v>33501</v>
      </c>
      <c r="B140" s="3" t="s">
        <v>126</v>
      </c>
      <c r="C140" s="1">
        <v>79692.289999999994</v>
      </c>
    </row>
    <row r="141" spans="1:3">
      <c r="A141" s="3">
        <v>33600</v>
      </c>
      <c r="B141" s="3" t="s">
        <v>127</v>
      </c>
      <c r="C141" s="1">
        <v>10187981.58</v>
      </c>
    </row>
    <row r="142" spans="1:3">
      <c r="A142" s="3">
        <v>33605</v>
      </c>
      <c r="B142" s="3" t="s">
        <v>128</v>
      </c>
      <c r="C142" s="1">
        <v>1427910.68</v>
      </c>
    </row>
    <row r="143" spans="1:3">
      <c r="A143" s="3">
        <v>33700</v>
      </c>
      <c r="B143" s="3" t="s">
        <v>129</v>
      </c>
      <c r="C143" s="1">
        <v>723614.36999999988</v>
      </c>
    </row>
    <row r="144" spans="1:3">
      <c r="A144" s="3">
        <v>33800</v>
      </c>
      <c r="B144" s="3" t="s">
        <v>130</v>
      </c>
      <c r="C144" s="1">
        <v>533374.41</v>
      </c>
    </row>
    <row r="145" spans="1:3">
      <c r="A145" s="3">
        <v>33900</v>
      </c>
      <c r="B145" s="3" t="s">
        <v>131</v>
      </c>
      <c r="C145" s="1">
        <v>2700002.2600000002</v>
      </c>
    </row>
    <row r="146" spans="1:3">
      <c r="A146" s="3">
        <v>34000</v>
      </c>
      <c r="B146" s="3" t="s">
        <v>132</v>
      </c>
      <c r="C146" s="1">
        <v>1148372.92</v>
      </c>
    </row>
    <row r="147" spans="1:3">
      <c r="A147" s="3">
        <v>34100</v>
      </c>
      <c r="B147" s="3" t="s">
        <v>133</v>
      </c>
      <c r="C147" s="1">
        <v>26869144.309999999</v>
      </c>
    </row>
    <row r="148" spans="1:3">
      <c r="A148" s="3">
        <v>34105</v>
      </c>
      <c r="B148" s="3" t="s">
        <v>134</v>
      </c>
      <c r="C148" s="1">
        <v>2378958.9200000004</v>
      </c>
    </row>
    <row r="149" spans="1:3">
      <c r="A149" s="3">
        <v>34200</v>
      </c>
      <c r="B149" s="3" t="s">
        <v>135</v>
      </c>
      <c r="C149" s="1">
        <v>1041903.02</v>
      </c>
    </row>
    <row r="150" spans="1:3">
      <c r="A150" s="3">
        <v>34205</v>
      </c>
      <c r="B150" s="3" t="s">
        <v>136</v>
      </c>
      <c r="C150" s="1">
        <v>424020.8</v>
      </c>
    </row>
    <row r="151" spans="1:3">
      <c r="A151" s="3">
        <v>34220</v>
      </c>
      <c r="B151" s="3" t="s">
        <v>137</v>
      </c>
      <c r="C151" s="1">
        <v>1076641.8800000001</v>
      </c>
    </row>
    <row r="152" spans="1:3">
      <c r="A152" s="3">
        <v>34230</v>
      </c>
      <c r="B152" s="3" t="s">
        <v>138</v>
      </c>
      <c r="C152" s="1">
        <v>386273.81</v>
      </c>
    </row>
    <row r="153" spans="1:3">
      <c r="A153" s="3">
        <v>34300</v>
      </c>
      <c r="B153" s="3" t="s">
        <v>139</v>
      </c>
      <c r="C153" s="1">
        <v>6506670.9699999997</v>
      </c>
    </row>
    <row r="154" spans="1:3">
      <c r="A154" s="3">
        <v>34400</v>
      </c>
      <c r="B154" s="3" t="s">
        <v>140</v>
      </c>
      <c r="C154" s="1">
        <v>2638674.6999999997</v>
      </c>
    </row>
    <row r="155" spans="1:3">
      <c r="A155" s="3">
        <v>34405</v>
      </c>
      <c r="B155" s="3" t="s">
        <v>141</v>
      </c>
      <c r="C155" s="1">
        <v>528924.05000000005</v>
      </c>
    </row>
    <row r="156" spans="1:3">
      <c r="A156" s="3">
        <v>34500</v>
      </c>
      <c r="B156" s="3" t="s">
        <v>142</v>
      </c>
      <c r="C156" s="1">
        <v>4784743.4700000007</v>
      </c>
    </row>
    <row r="157" spans="1:3">
      <c r="A157" s="3">
        <v>34501</v>
      </c>
      <c r="B157" s="3" t="s">
        <v>143</v>
      </c>
      <c r="C157" s="1">
        <v>59124.999999999993</v>
      </c>
    </row>
    <row r="158" spans="1:3">
      <c r="A158" s="3">
        <v>34505</v>
      </c>
      <c r="B158" s="3" t="s">
        <v>144</v>
      </c>
      <c r="C158" s="1">
        <v>662244.00999999989</v>
      </c>
    </row>
    <row r="159" spans="1:3">
      <c r="A159" s="3">
        <v>34600</v>
      </c>
      <c r="B159" s="3" t="s">
        <v>145</v>
      </c>
      <c r="C159" s="1">
        <v>1155439.78</v>
      </c>
    </row>
    <row r="160" spans="1:3">
      <c r="A160" s="3">
        <v>34605</v>
      </c>
      <c r="B160" s="3" t="s">
        <v>146</v>
      </c>
      <c r="C160" s="1">
        <v>230629.67</v>
      </c>
    </row>
    <row r="161" spans="1:3">
      <c r="A161" s="3">
        <v>34700</v>
      </c>
      <c r="B161" s="3" t="s">
        <v>147</v>
      </c>
      <c r="C161" s="1">
        <v>2928738.78</v>
      </c>
    </row>
    <row r="162" spans="1:3">
      <c r="A162" s="3">
        <v>34800</v>
      </c>
      <c r="B162" s="3" t="s">
        <v>148</v>
      </c>
      <c r="C162" s="1">
        <v>364145.67</v>
      </c>
    </row>
    <row r="163" spans="1:3">
      <c r="A163" s="3">
        <v>34900</v>
      </c>
      <c r="B163" s="3" t="s">
        <v>337</v>
      </c>
      <c r="C163" s="1">
        <v>6821564.7199999997</v>
      </c>
    </row>
    <row r="164" spans="1:3">
      <c r="A164" s="3">
        <v>34901</v>
      </c>
      <c r="B164" s="3" t="s">
        <v>338</v>
      </c>
      <c r="C164" s="1">
        <v>160621.75</v>
      </c>
    </row>
    <row r="165" spans="1:3">
      <c r="A165" s="3">
        <v>34903</v>
      </c>
      <c r="B165" s="3" t="s">
        <v>149</v>
      </c>
      <c r="C165" s="1">
        <v>15781.250000000002</v>
      </c>
    </row>
    <row r="166" spans="1:3">
      <c r="A166" s="3">
        <v>34905</v>
      </c>
      <c r="B166" s="3" t="s">
        <v>150</v>
      </c>
      <c r="C166" s="1">
        <v>682546.55999999994</v>
      </c>
    </row>
    <row r="167" spans="1:3">
      <c r="A167" s="3">
        <v>34910</v>
      </c>
      <c r="B167" s="3" t="s">
        <v>151</v>
      </c>
      <c r="C167" s="1">
        <v>2086045.95</v>
      </c>
    </row>
    <row r="168" spans="1:3">
      <c r="A168" s="3">
        <v>35000</v>
      </c>
      <c r="B168" s="3" t="s">
        <v>152</v>
      </c>
      <c r="C168" s="1">
        <v>1405969.6500000001</v>
      </c>
    </row>
    <row r="169" spans="1:3">
      <c r="A169" s="3">
        <v>35005</v>
      </c>
      <c r="B169" s="3" t="s">
        <v>153</v>
      </c>
      <c r="C169" s="1">
        <v>652312.6100000001</v>
      </c>
    </row>
    <row r="170" spans="1:3">
      <c r="A170" s="3">
        <v>35100</v>
      </c>
      <c r="B170" s="3" t="s">
        <v>154</v>
      </c>
      <c r="C170" s="1">
        <v>12225485.780000001</v>
      </c>
    </row>
    <row r="171" spans="1:3">
      <c r="A171" s="3">
        <v>35105</v>
      </c>
      <c r="B171" s="3" t="s">
        <v>155</v>
      </c>
      <c r="C171" s="1">
        <v>1118699.43</v>
      </c>
    </row>
    <row r="172" spans="1:3">
      <c r="A172" s="3">
        <v>35106</v>
      </c>
      <c r="B172" s="3" t="s">
        <v>156</v>
      </c>
      <c r="C172" s="1">
        <v>245519.01000000004</v>
      </c>
    </row>
    <row r="173" spans="1:3">
      <c r="A173" s="3">
        <v>35200</v>
      </c>
      <c r="B173" s="3" t="s">
        <v>157</v>
      </c>
      <c r="C173" s="1">
        <v>558443.27</v>
      </c>
    </row>
    <row r="174" spans="1:3">
      <c r="A174" s="3">
        <v>35300</v>
      </c>
      <c r="B174" s="3" t="s">
        <v>158</v>
      </c>
      <c r="C174" s="1">
        <v>3540210.1800000006</v>
      </c>
    </row>
    <row r="175" spans="1:3">
      <c r="A175" s="3">
        <v>35305</v>
      </c>
      <c r="B175" s="3" t="s">
        <v>159</v>
      </c>
      <c r="C175" s="1">
        <v>1416018.6099999999</v>
      </c>
    </row>
    <row r="176" spans="1:3">
      <c r="A176" s="3">
        <v>35400</v>
      </c>
      <c r="B176" s="3" t="s">
        <v>160</v>
      </c>
      <c r="C176" s="1">
        <v>2810372.99</v>
      </c>
    </row>
    <row r="177" spans="1:3">
      <c r="A177" s="3">
        <v>35401</v>
      </c>
      <c r="B177" s="3" t="s">
        <v>161</v>
      </c>
      <c r="C177" s="1">
        <v>30538.75</v>
      </c>
    </row>
    <row r="178" spans="1:3">
      <c r="A178" s="3">
        <v>35405</v>
      </c>
      <c r="B178" s="3" t="s">
        <v>162</v>
      </c>
      <c r="C178" s="1">
        <v>911936.21999999986</v>
      </c>
    </row>
    <row r="179" spans="1:3">
      <c r="A179" s="3">
        <v>35500</v>
      </c>
      <c r="B179" s="3" t="s">
        <v>163</v>
      </c>
      <c r="C179" s="1">
        <v>3756895.9599999995</v>
      </c>
    </row>
    <row r="180" spans="1:3">
      <c r="A180" s="3">
        <v>35600</v>
      </c>
      <c r="B180" s="3" t="s">
        <v>164</v>
      </c>
      <c r="C180" s="1">
        <v>1616173.8</v>
      </c>
    </row>
    <row r="181" spans="1:3">
      <c r="A181" s="3">
        <v>35700</v>
      </c>
      <c r="B181" s="3" t="s">
        <v>165</v>
      </c>
      <c r="C181" s="1">
        <v>903061.41999999993</v>
      </c>
    </row>
    <row r="182" spans="1:3">
      <c r="A182" s="3">
        <v>35800</v>
      </c>
      <c r="B182" s="3" t="s">
        <v>166</v>
      </c>
      <c r="C182" s="1">
        <v>1323850.21</v>
      </c>
    </row>
    <row r="183" spans="1:3">
      <c r="A183" s="3">
        <v>35805</v>
      </c>
      <c r="B183" s="3" t="s">
        <v>167</v>
      </c>
      <c r="C183" s="1">
        <v>289556.51999999996</v>
      </c>
    </row>
    <row r="184" spans="1:3">
      <c r="A184" s="3">
        <v>35900</v>
      </c>
      <c r="B184" s="3" t="s">
        <v>168</v>
      </c>
      <c r="C184" s="1">
        <v>2295798.7600000002</v>
      </c>
    </row>
    <row r="185" spans="1:3">
      <c r="A185" s="3">
        <v>35905</v>
      </c>
      <c r="B185" s="3" t="s">
        <v>169</v>
      </c>
      <c r="C185" s="1">
        <v>340384.18</v>
      </c>
    </row>
    <row r="186" spans="1:3">
      <c r="A186" s="3">
        <v>36000</v>
      </c>
      <c r="B186" s="3" t="s">
        <v>170</v>
      </c>
      <c r="C186" s="1">
        <v>53706705.490000002</v>
      </c>
    </row>
    <row r="187" spans="1:3">
      <c r="A187" s="3">
        <v>36001</v>
      </c>
      <c r="B187" s="3" t="s">
        <v>171</v>
      </c>
      <c r="C187" s="1">
        <v>0</v>
      </c>
    </row>
    <row r="188" spans="1:3">
      <c r="A188" s="3">
        <v>36002</v>
      </c>
      <c r="B188" s="3" t="s">
        <v>550</v>
      </c>
      <c r="C188" s="1">
        <v>0</v>
      </c>
    </row>
    <row r="189" spans="1:3">
      <c r="A189" s="3">
        <v>36003</v>
      </c>
      <c r="B189" s="3" t="s">
        <v>172</v>
      </c>
      <c r="C189" s="1">
        <v>347983.27999999997</v>
      </c>
    </row>
    <row r="190" spans="1:3">
      <c r="A190" s="3">
        <v>36004</v>
      </c>
      <c r="B190" s="3" t="s">
        <v>339</v>
      </c>
      <c r="C190" s="1">
        <v>213006.12999999998</v>
      </c>
    </row>
    <row r="191" spans="1:3">
      <c r="A191" s="3">
        <v>36005</v>
      </c>
      <c r="B191" s="3" t="s">
        <v>173</v>
      </c>
      <c r="C191" s="1">
        <v>4673923.01</v>
      </c>
    </row>
    <row r="192" spans="1:3">
      <c r="A192" s="3">
        <v>36006</v>
      </c>
      <c r="B192" s="3" t="s">
        <v>174</v>
      </c>
      <c r="C192" s="1">
        <v>567320.30999999994</v>
      </c>
    </row>
    <row r="193" spans="1:3">
      <c r="A193" s="3">
        <v>36007</v>
      </c>
      <c r="B193" s="3" t="s">
        <v>175</v>
      </c>
      <c r="C193" s="1">
        <v>182201.86</v>
      </c>
    </row>
    <row r="194" spans="1:3">
      <c r="A194" s="3">
        <v>36008</v>
      </c>
      <c r="B194" s="3" t="s">
        <v>176</v>
      </c>
      <c r="C194" s="1">
        <v>473447.00999999995</v>
      </c>
    </row>
    <row r="195" spans="1:3">
      <c r="A195" s="3">
        <v>36009</v>
      </c>
      <c r="B195" s="3" t="s">
        <v>177</v>
      </c>
      <c r="C195" s="1">
        <v>84318.310000000012</v>
      </c>
    </row>
    <row r="196" spans="1:3">
      <c r="A196" s="3">
        <v>36100</v>
      </c>
      <c r="B196" s="3" t="s">
        <v>178</v>
      </c>
      <c r="C196" s="1">
        <v>732477.58</v>
      </c>
    </row>
    <row r="197" spans="1:3">
      <c r="A197" s="3">
        <v>36102</v>
      </c>
      <c r="B197" s="3" t="s">
        <v>179</v>
      </c>
      <c r="C197" s="1">
        <v>199453.47999999998</v>
      </c>
    </row>
    <row r="198" spans="1:3">
      <c r="A198" s="3">
        <v>36105</v>
      </c>
      <c r="B198" s="3" t="s">
        <v>180</v>
      </c>
      <c r="C198" s="1">
        <v>380646.68</v>
      </c>
    </row>
    <row r="199" spans="1:3">
      <c r="A199" s="3">
        <v>36200</v>
      </c>
      <c r="B199" s="3" t="s">
        <v>181</v>
      </c>
      <c r="C199" s="1">
        <v>1469121.4100000001</v>
      </c>
    </row>
    <row r="200" spans="1:3">
      <c r="A200" s="3">
        <v>36205</v>
      </c>
      <c r="B200" s="3" t="s">
        <v>182</v>
      </c>
      <c r="C200" s="1">
        <v>274707.78000000003</v>
      </c>
    </row>
    <row r="201" spans="1:3">
      <c r="A201" s="3">
        <v>36300</v>
      </c>
      <c r="B201" s="3" t="s">
        <v>183</v>
      </c>
      <c r="C201" s="1">
        <v>4693952.2599999988</v>
      </c>
    </row>
    <row r="202" spans="1:3">
      <c r="A202" s="3">
        <v>36301</v>
      </c>
      <c r="B202" s="3" t="s">
        <v>184</v>
      </c>
      <c r="C202" s="1">
        <v>88850.709999999992</v>
      </c>
    </row>
    <row r="203" spans="1:3">
      <c r="A203" s="3">
        <v>36302</v>
      </c>
      <c r="B203" s="3" t="s">
        <v>185</v>
      </c>
      <c r="C203" s="1">
        <v>122356.03000000003</v>
      </c>
    </row>
    <row r="204" spans="1:3">
      <c r="A204" s="3">
        <v>36303</v>
      </c>
      <c r="B204" s="3" t="s">
        <v>340</v>
      </c>
      <c r="C204" s="1">
        <v>146998.70000000001</v>
      </c>
    </row>
    <row r="205" spans="1:3">
      <c r="A205" s="3">
        <v>36305</v>
      </c>
      <c r="B205" s="3" t="s">
        <v>186</v>
      </c>
      <c r="C205" s="1">
        <v>1008169.1899999998</v>
      </c>
    </row>
    <row r="206" spans="1:3">
      <c r="A206" s="3">
        <v>36310</v>
      </c>
      <c r="B206" s="3" t="s">
        <v>328</v>
      </c>
      <c r="C206" s="1">
        <v>0</v>
      </c>
    </row>
    <row r="207" spans="1:3">
      <c r="A207" s="3">
        <v>36400</v>
      </c>
      <c r="B207" s="3" t="s">
        <v>187</v>
      </c>
      <c r="C207" s="1">
        <v>5162935.8000000007</v>
      </c>
    </row>
    <row r="208" spans="1:3">
      <c r="A208" s="3">
        <v>36405</v>
      </c>
      <c r="B208" s="3" t="s">
        <v>341</v>
      </c>
      <c r="C208" s="1">
        <v>811884.89</v>
      </c>
    </row>
    <row r="209" spans="1:3">
      <c r="A209" s="3">
        <v>36500</v>
      </c>
      <c r="B209" s="3" t="s">
        <v>188</v>
      </c>
      <c r="C209" s="1">
        <v>10055141.880000001</v>
      </c>
    </row>
    <row r="210" spans="1:3">
      <c r="A210" s="3">
        <v>36501</v>
      </c>
      <c r="B210" s="3" t="s">
        <v>189</v>
      </c>
      <c r="C210" s="1">
        <v>115132.44999999998</v>
      </c>
    </row>
    <row r="211" spans="1:3">
      <c r="A211" s="3">
        <v>36502</v>
      </c>
      <c r="B211" s="3" t="s">
        <v>190</v>
      </c>
      <c r="C211" s="1">
        <v>39630.33</v>
      </c>
    </row>
    <row r="212" spans="1:3">
      <c r="A212" s="3">
        <v>36505</v>
      </c>
      <c r="B212" s="3" t="s">
        <v>191</v>
      </c>
      <c r="C212" s="1">
        <v>2041296.1</v>
      </c>
    </row>
    <row r="213" spans="1:3">
      <c r="A213" s="3">
        <v>36600</v>
      </c>
      <c r="B213" s="3" t="s">
        <v>192</v>
      </c>
      <c r="C213" s="1">
        <v>764707.7</v>
      </c>
    </row>
    <row r="214" spans="1:3">
      <c r="A214" s="3">
        <v>36601</v>
      </c>
      <c r="B214" s="3" t="s">
        <v>193</v>
      </c>
      <c r="C214" s="1">
        <v>346704.01999999996</v>
      </c>
    </row>
    <row r="215" spans="1:3">
      <c r="A215" s="3">
        <v>36700</v>
      </c>
      <c r="B215" s="3" t="s">
        <v>194</v>
      </c>
      <c r="C215" s="1">
        <v>8720710.2400000002</v>
      </c>
    </row>
    <row r="216" spans="1:3">
      <c r="A216" s="3">
        <v>36701</v>
      </c>
      <c r="B216" s="3" t="s">
        <v>195</v>
      </c>
      <c r="C216" s="1">
        <v>35364.189999999995</v>
      </c>
    </row>
    <row r="217" spans="1:3">
      <c r="A217" s="3">
        <v>36705</v>
      </c>
      <c r="B217" s="3" t="s">
        <v>196</v>
      </c>
      <c r="C217" s="1">
        <v>1024834.69</v>
      </c>
    </row>
    <row r="218" spans="1:3">
      <c r="A218" s="3">
        <v>36800</v>
      </c>
      <c r="B218" s="3" t="s">
        <v>197</v>
      </c>
      <c r="C218" s="1">
        <v>3211624.9600000004</v>
      </c>
    </row>
    <row r="219" spans="1:3">
      <c r="A219" s="3">
        <v>36802</v>
      </c>
      <c r="B219" s="3" t="s">
        <v>198</v>
      </c>
      <c r="C219" s="1">
        <v>178144.52</v>
      </c>
    </row>
    <row r="220" spans="1:3">
      <c r="A220" s="3">
        <v>36810</v>
      </c>
      <c r="B220" s="3" t="s">
        <v>342</v>
      </c>
      <c r="C220" s="1">
        <v>6137157.7599999998</v>
      </c>
    </row>
    <row r="221" spans="1:3">
      <c r="A221" s="3">
        <v>36900</v>
      </c>
      <c r="B221" s="3" t="s">
        <v>199</v>
      </c>
      <c r="C221" s="1">
        <v>625903.63</v>
      </c>
    </row>
    <row r="222" spans="1:3">
      <c r="A222" s="3">
        <v>36901</v>
      </c>
      <c r="B222" s="3" t="s">
        <v>200</v>
      </c>
      <c r="C222" s="1">
        <v>245139.25</v>
      </c>
    </row>
    <row r="223" spans="1:3">
      <c r="A223" s="3">
        <v>36905</v>
      </c>
      <c r="B223" s="3" t="s">
        <v>201</v>
      </c>
      <c r="C223" s="1">
        <v>238325.09000000003</v>
      </c>
    </row>
    <row r="224" spans="1:3">
      <c r="A224" s="3">
        <v>37000</v>
      </c>
      <c r="B224" s="3" t="s">
        <v>202</v>
      </c>
      <c r="C224" s="1">
        <v>1978792.35</v>
      </c>
    </row>
    <row r="225" spans="1:3">
      <c r="A225" s="3">
        <v>37001</v>
      </c>
      <c r="B225" s="3" t="s">
        <v>324</v>
      </c>
      <c r="C225" s="1">
        <v>125944.04000000002</v>
      </c>
    </row>
    <row r="226" spans="1:3">
      <c r="A226" s="3">
        <v>37005</v>
      </c>
      <c r="B226" s="3" t="s">
        <v>203</v>
      </c>
      <c r="C226" s="1">
        <v>562023.79</v>
      </c>
    </row>
    <row r="227" spans="1:3">
      <c r="A227" s="3">
        <v>37100</v>
      </c>
      <c r="B227" s="3" t="s">
        <v>204</v>
      </c>
      <c r="C227" s="1">
        <v>3037350.66</v>
      </c>
    </row>
    <row r="228" spans="1:3">
      <c r="A228" s="3">
        <v>37200</v>
      </c>
      <c r="B228" s="3" t="s">
        <v>205</v>
      </c>
      <c r="C228" s="1">
        <v>662890.0199999999</v>
      </c>
    </row>
    <row r="229" spans="1:3">
      <c r="A229" s="3">
        <v>37300</v>
      </c>
      <c r="B229" s="3" t="s">
        <v>206</v>
      </c>
      <c r="C229" s="1">
        <v>1705935.2</v>
      </c>
    </row>
    <row r="230" spans="1:3">
      <c r="A230" s="3">
        <v>37301</v>
      </c>
      <c r="B230" s="3" t="s">
        <v>207</v>
      </c>
      <c r="C230" s="1">
        <v>206512.63</v>
      </c>
    </row>
    <row r="231" spans="1:3">
      <c r="A231" s="3">
        <v>37305</v>
      </c>
      <c r="B231" s="3" t="s">
        <v>208</v>
      </c>
      <c r="C231" s="1">
        <v>525972.97000000009</v>
      </c>
    </row>
    <row r="232" spans="1:3">
      <c r="A232" s="3">
        <v>37400</v>
      </c>
      <c r="B232" s="3" t="s">
        <v>209</v>
      </c>
      <c r="C232" s="1">
        <v>8167725.4399999995</v>
      </c>
    </row>
    <row r="233" spans="1:3">
      <c r="A233" s="3">
        <v>37405</v>
      </c>
      <c r="B233" s="3" t="s">
        <v>210</v>
      </c>
      <c r="C233" s="1">
        <v>1810062.7300000002</v>
      </c>
    </row>
    <row r="234" spans="1:3">
      <c r="A234" s="3">
        <v>37500</v>
      </c>
      <c r="B234" s="3" t="s">
        <v>211</v>
      </c>
      <c r="C234" s="1">
        <v>1004915.2299999999</v>
      </c>
    </row>
    <row r="235" spans="1:3">
      <c r="A235" s="3">
        <v>37600</v>
      </c>
      <c r="B235" s="3" t="s">
        <v>212</v>
      </c>
      <c r="C235" s="1">
        <v>5531870.6300000008</v>
      </c>
    </row>
    <row r="236" spans="1:3">
      <c r="A236" s="3">
        <v>37601</v>
      </c>
      <c r="B236" s="3" t="s">
        <v>213</v>
      </c>
      <c r="C236" s="1">
        <v>367893.64000000007</v>
      </c>
    </row>
    <row r="237" spans="1:3">
      <c r="A237" s="3">
        <v>37605</v>
      </c>
      <c r="B237" s="3" t="s">
        <v>214</v>
      </c>
      <c r="C237" s="1">
        <v>695168.2</v>
      </c>
    </row>
    <row r="238" spans="1:3">
      <c r="A238" s="3">
        <v>37610</v>
      </c>
      <c r="B238" s="3" t="s">
        <v>215</v>
      </c>
      <c r="C238" s="1">
        <v>1690345.5699999998</v>
      </c>
    </row>
    <row r="239" spans="1:3">
      <c r="A239" s="3">
        <v>37700</v>
      </c>
      <c r="B239" s="3" t="s">
        <v>216</v>
      </c>
      <c r="C239" s="1">
        <v>2474954.98</v>
      </c>
    </row>
    <row r="240" spans="1:3">
      <c r="A240" s="3">
        <v>37705</v>
      </c>
      <c r="B240" s="3" t="s">
        <v>217</v>
      </c>
      <c r="C240" s="1">
        <v>763658.7300000001</v>
      </c>
    </row>
    <row r="241" spans="1:3">
      <c r="A241" s="3">
        <v>37800</v>
      </c>
      <c r="B241" s="3" t="s">
        <v>218</v>
      </c>
      <c r="C241" s="1">
        <v>7946438.6899999995</v>
      </c>
    </row>
    <row r="242" spans="1:3">
      <c r="A242" s="3">
        <v>37801</v>
      </c>
      <c r="B242" s="3" t="s">
        <v>219</v>
      </c>
      <c r="C242" s="1">
        <v>53695.07</v>
      </c>
    </row>
    <row r="243" spans="1:3">
      <c r="A243" s="3">
        <v>37805</v>
      </c>
      <c r="B243" s="3" t="s">
        <v>220</v>
      </c>
      <c r="C243" s="1">
        <v>613569.24</v>
      </c>
    </row>
    <row r="244" spans="1:3">
      <c r="A244" s="3">
        <v>37900</v>
      </c>
      <c r="B244" s="3" t="s">
        <v>221</v>
      </c>
      <c r="C244" s="1">
        <v>3911238.7399999998</v>
      </c>
    </row>
    <row r="245" spans="1:3">
      <c r="A245" s="3">
        <v>37901</v>
      </c>
      <c r="B245" s="3" t="s">
        <v>222</v>
      </c>
      <c r="C245" s="1">
        <v>89418.11</v>
      </c>
    </row>
    <row r="246" spans="1:3">
      <c r="A246" s="3">
        <v>37905</v>
      </c>
      <c r="B246" s="3" t="s">
        <v>223</v>
      </c>
      <c r="C246" s="1">
        <v>513591.62000000011</v>
      </c>
    </row>
    <row r="247" spans="1:3">
      <c r="A247" s="3">
        <v>38000</v>
      </c>
      <c r="B247" s="3" t="s">
        <v>224</v>
      </c>
      <c r="C247" s="1">
        <v>6654063.4800000004</v>
      </c>
    </row>
    <row r="248" spans="1:3">
      <c r="A248" s="3">
        <v>38005</v>
      </c>
      <c r="B248" s="3" t="s">
        <v>225</v>
      </c>
      <c r="C248" s="1">
        <v>1339842.4100000001</v>
      </c>
    </row>
    <row r="249" spans="1:3">
      <c r="A249" s="3">
        <v>38100</v>
      </c>
      <c r="B249" s="3" t="s">
        <v>226</v>
      </c>
      <c r="C249" s="1">
        <v>3100921.29</v>
      </c>
    </row>
    <row r="250" spans="1:3">
      <c r="A250" s="3">
        <v>38105</v>
      </c>
      <c r="B250" s="3" t="s">
        <v>227</v>
      </c>
      <c r="C250" s="1">
        <v>617883.31000000006</v>
      </c>
    </row>
    <row r="251" spans="1:3">
      <c r="A251" s="3">
        <v>38200</v>
      </c>
      <c r="B251" s="3" t="s">
        <v>228</v>
      </c>
      <c r="C251" s="1">
        <v>2836911.46</v>
      </c>
    </row>
    <row r="252" spans="1:3">
      <c r="A252" s="3">
        <v>38205</v>
      </c>
      <c r="B252" s="3" t="s">
        <v>229</v>
      </c>
      <c r="C252" s="1">
        <v>430696.44</v>
      </c>
    </row>
    <row r="253" spans="1:3">
      <c r="A253" s="3">
        <v>38210</v>
      </c>
      <c r="B253" s="3" t="s">
        <v>230</v>
      </c>
      <c r="C253" s="1">
        <v>1080148.1799999997</v>
      </c>
    </row>
    <row r="254" spans="1:3">
      <c r="A254" s="3">
        <v>38300</v>
      </c>
      <c r="B254" s="3" t="s">
        <v>231</v>
      </c>
      <c r="C254" s="1">
        <v>1989985.95</v>
      </c>
    </row>
    <row r="255" spans="1:3">
      <c r="A255" s="3">
        <v>38400</v>
      </c>
      <c r="B255" s="3" t="s">
        <v>232</v>
      </c>
      <c r="C255" s="1">
        <v>2776451.6199999992</v>
      </c>
    </row>
    <row r="256" spans="1:3">
      <c r="A256" s="3">
        <v>38402</v>
      </c>
      <c r="B256" s="3" t="s">
        <v>233</v>
      </c>
      <c r="C256" s="1">
        <v>180310.07999999996</v>
      </c>
    </row>
    <row r="257" spans="1:3">
      <c r="A257" s="3">
        <v>38405</v>
      </c>
      <c r="B257" s="3" t="s">
        <v>234</v>
      </c>
      <c r="C257" s="1">
        <v>698285.32000000018</v>
      </c>
    </row>
    <row r="258" spans="1:3">
      <c r="A258" s="3">
        <v>38500</v>
      </c>
      <c r="B258" s="3" t="s">
        <v>235</v>
      </c>
      <c r="C258" s="1">
        <v>2158515.6800000002</v>
      </c>
    </row>
    <row r="259" spans="1:3">
      <c r="A259" s="3">
        <v>38600</v>
      </c>
      <c r="B259" s="3" t="s">
        <v>236</v>
      </c>
      <c r="C259" s="1">
        <v>2775391.0400000005</v>
      </c>
    </row>
    <row r="260" spans="1:3">
      <c r="A260" s="3">
        <v>38601</v>
      </c>
      <c r="B260" s="3" t="s">
        <v>237</v>
      </c>
      <c r="C260" s="1">
        <v>32535.3</v>
      </c>
    </row>
    <row r="261" spans="1:3">
      <c r="A261" s="3">
        <v>38602</v>
      </c>
      <c r="B261" s="3" t="s">
        <v>238</v>
      </c>
      <c r="C261" s="1">
        <v>229700.81</v>
      </c>
    </row>
    <row r="262" spans="1:3">
      <c r="A262" s="3">
        <v>38605</v>
      </c>
      <c r="B262" s="3" t="s">
        <v>239</v>
      </c>
      <c r="C262" s="1">
        <v>762378.26000000013</v>
      </c>
    </row>
    <row r="263" spans="1:3">
      <c r="A263" s="3">
        <v>38610</v>
      </c>
      <c r="B263" s="3" t="s">
        <v>240</v>
      </c>
      <c r="C263" s="1">
        <v>614142.49000000011</v>
      </c>
    </row>
    <row r="264" spans="1:3">
      <c r="A264" s="3">
        <v>38620</v>
      </c>
      <c r="B264" s="3" t="s">
        <v>241</v>
      </c>
      <c r="C264" s="1">
        <v>462084.43999999994</v>
      </c>
    </row>
    <row r="265" spans="1:3">
      <c r="A265" s="3">
        <v>38700</v>
      </c>
      <c r="B265" s="3" t="s">
        <v>242</v>
      </c>
      <c r="C265" s="1">
        <v>804259.04999999993</v>
      </c>
    </row>
    <row r="266" spans="1:3">
      <c r="A266" s="3">
        <v>38701</v>
      </c>
      <c r="B266" s="3" t="s">
        <v>243</v>
      </c>
      <c r="C266" s="1">
        <v>54814.840000000004</v>
      </c>
    </row>
    <row r="267" spans="1:3">
      <c r="A267" s="3">
        <v>38800</v>
      </c>
      <c r="B267" s="3" t="s">
        <v>244</v>
      </c>
      <c r="C267" s="1">
        <v>1411572.81</v>
      </c>
    </row>
    <row r="268" spans="1:3">
      <c r="A268" s="3">
        <v>38801</v>
      </c>
      <c r="B268" s="3" t="s">
        <v>245</v>
      </c>
      <c r="C268" s="1">
        <v>109017.15000000001</v>
      </c>
    </row>
    <row r="269" spans="1:3">
      <c r="A269" s="3">
        <v>38900</v>
      </c>
      <c r="B269" s="3" t="s">
        <v>246</v>
      </c>
      <c r="C269" s="1">
        <v>338261.27999999997</v>
      </c>
    </row>
    <row r="270" spans="1:3">
      <c r="A270" s="3">
        <v>39000</v>
      </c>
      <c r="B270" s="3" t="s">
        <v>247</v>
      </c>
      <c r="C270" s="1">
        <v>14346750.479999999</v>
      </c>
    </row>
    <row r="271" spans="1:3">
      <c r="A271" s="3">
        <v>39100</v>
      </c>
      <c r="B271" s="3" t="s">
        <v>248</v>
      </c>
      <c r="C271" s="1">
        <v>2079777.15</v>
      </c>
    </row>
    <row r="272" spans="1:3">
      <c r="A272" s="3">
        <v>39101</v>
      </c>
      <c r="B272" s="3" t="s">
        <v>249</v>
      </c>
      <c r="C272" s="1">
        <v>245016.49</v>
      </c>
    </row>
    <row r="273" spans="1:3">
      <c r="A273" s="3">
        <v>39105</v>
      </c>
      <c r="B273" s="3" t="s">
        <v>250</v>
      </c>
      <c r="C273" s="1">
        <v>758976.83</v>
      </c>
    </row>
    <row r="274" spans="1:3">
      <c r="A274" s="3">
        <v>39200</v>
      </c>
      <c r="B274" s="3" t="s">
        <v>343</v>
      </c>
      <c r="C274" s="1">
        <v>59984212.159999996</v>
      </c>
    </row>
    <row r="275" spans="1:3">
      <c r="A275" s="3">
        <v>39201</v>
      </c>
      <c r="B275" s="3" t="s">
        <v>251</v>
      </c>
      <c r="C275" s="1">
        <v>127468.01000000001</v>
      </c>
    </row>
    <row r="276" spans="1:3">
      <c r="A276" s="3">
        <v>39204</v>
      </c>
      <c r="B276" s="3" t="s">
        <v>252</v>
      </c>
      <c r="C276" s="1">
        <v>229692.06999999998</v>
      </c>
    </row>
    <row r="277" spans="1:3">
      <c r="A277" s="3">
        <v>39205</v>
      </c>
      <c r="B277" s="3" t="s">
        <v>253</v>
      </c>
      <c r="C277" s="1">
        <v>5312782.16</v>
      </c>
    </row>
    <row r="278" spans="1:3">
      <c r="A278" s="3">
        <v>39208</v>
      </c>
      <c r="B278" s="3" t="s">
        <v>344</v>
      </c>
      <c r="C278" s="1">
        <v>326345.63</v>
      </c>
    </row>
    <row r="279" spans="1:3">
      <c r="A279" s="3">
        <v>39209</v>
      </c>
      <c r="B279" s="3" t="s">
        <v>254</v>
      </c>
      <c r="C279" s="1">
        <v>149320.16999999998</v>
      </c>
    </row>
    <row r="280" spans="1:3">
      <c r="A280" s="3">
        <v>39220</v>
      </c>
      <c r="B280" s="3" t="s">
        <v>729</v>
      </c>
      <c r="C280" s="1">
        <v>58948.539999999994</v>
      </c>
    </row>
    <row r="281" spans="1:3">
      <c r="A281" s="3">
        <v>39300</v>
      </c>
      <c r="B281" s="3" t="s">
        <v>255</v>
      </c>
      <c r="C281" s="1">
        <v>813517.14</v>
      </c>
    </row>
    <row r="282" spans="1:3">
      <c r="A282" s="3">
        <v>39301</v>
      </c>
      <c r="B282" s="3" t="s">
        <v>256</v>
      </c>
      <c r="C282" s="1">
        <v>30263.120000000003</v>
      </c>
    </row>
    <row r="283" spans="1:3">
      <c r="A283" s="3">
        <v>39400</v>
      </c>
      <c r="B283" s="3" t="s">
        <v>257</v>
      </c>
      <c r="C283" s="1">
        <v>598221.63000000012</v>
      </c>
    </row>
    <row r="284" spans="1:3">
      <c r="A284" s="3">
        <v>39401</v>
      </c>
      <c r="B284" s="3" t="s">
        <v>258</v>
      </c>
      <c r="C284" s="1">
        <v>315696.45</v>
      </c>
    </row>
    <row r="285" spans="1:3">
      <c r="A285" s="3">
        <v>39500</v>
      </c>
      <c r="B285" s="3" t="s">
        <v>259</v>
      </c>
      <c r="C285" s="1">
        <v>1901737.16</v>
      </c>
    </row>
    <row r="286" spans="1:3">
      <c r="A286" s="3">
        <v>39501</v>
      </c>
      <c r="B286" s="3" t="s">
        <v>260</v>
      </c>
      <c r="C286" s="1">
        <v>47678.37999999999</v>
      </c>
    </row>
    <row r="287" spans="1:3">
      <c r="A287" s="3">
        <v>39600</v>
      </c>
      <c r="B287" s="3" t="s">
        <v>261</v>
      </c>
      <c r="C287" s="1">
        <v>6280268.7800000003</v>
      </c>
    </row>
    <row r="288" spans="1:3">
      <c r="A288" s="3">
        <v>39605</v>
      </c>
      <c r="B288" s="3" t="s">
        <v>262</v>
      </c>
      <c r="C288" s="1">
        <v>934844.22000000009</v>
      </c>
    </row>
    <row r="289" spans="1:3">
      <c r="A289" s="3">
        <v>39700</v>
      </c>
      <c r="B289" s="3" t="s">
        <v>263</v>
      </c>
      <c r="C289" s="1">
        <v>3368073.1599999997</v>
      </c>
    </row>
    <row r="290" spans="1:3">
      <c r="A290" s="3">
        <v>39703</v>
      </c>
      <c r="B290" s="3" t="s">
        <v>264</v>
      </c>
      <c r="C290" s="1">
        <v>193940.40000000005</v>
      </c>
    </row>
    <row r="291" spans="1:3">
      <c r="A291" s="3">
        <v>39705</v>
      </c>
      <c r="B291" s="3" t="s">
        <v>265</v>
      </c>
      <c r="C291" s="1">
        <v>889286.82</v>
      </c>
    </row>
    <row r="292" spans="1:3">
      <c r="A292" s="3">
        <v>39800</v>
      </c>
      <c r="B292" s="3" t="s">
        <v>266</v>
      </c>
      <c r="C292" s="1">
        <v>3887678.3800000004</v>
      </c>
    </row>
    <row r="293" spans="1:3">
      <c r="A293" s="3">
        <v>39805</v>
      </c>
      <c r="B293" s="3" t="s">
        <v>267</v>
      </c>
      <c r="C293" s="1">
        <v>492683.79000000004</v>
      </c>
    </row>
    <row r="294" spans="1:3">
      <c r="A294" s="3">
        <v>39900</v>
      </c>
      <c r="B294" s="3" t="s">
        <v>268</v>
      </c>
      <c r="C294" s="1">
        <v>1987533.9999999998</v>
      </c>
    </row>
    <row r="295" spans="1:3">
      <c r="A295" s="5">
        <v>40000</v>
      </c>
      <c r="B295" s="5" t="s">
        <v>673</v>
      </c>
      <c r="C295" s="1">
        <v>4624512.7699999996</v>
      </c>
    </row>
    <row r="296" spans="1:3">
      <c r="A296" s="3">
        <v>51000</v>
      </c>
      <c r="B296" s="3" t="s">
        <v>269</v>
      </c>
      <c r="C296" s="1">
        <v>32884311.539999999</v>
      </c>
    </row>
    <row r="297" spans="1:3">
      <c r="A297" s="3">
        <v>51000.2</v>
      </c>
      <c r="B297" s="3" t="s">
        <v>656</v>
      </c>
      <c r="C297" s="1">
        <v>203348</v>
      </c>
    </row>
    <row r="298" spans="1:3">
      <c r="A298" s="3">
        <v>51000.3</v>
      </c>
      <c r="B298" s="3" t="s">
        <v>657</v>
      </c>
      <c r="C298" s="1">
        <v>831313</v>
      </c>
    </row>
    <row r="299" spans="1:3">
      <c r="A299" s="5">
        <v>60000</v>
      </c>
      <c r="B299" s="5" t="s">
        <v>674</v>
      </c>
      <c r="C299" s="1">
        <v>226402.76</v>
      </c>
    </row>
    <row r="300" spans="1:3">
      <c r="A300" s="3">
        <v>90901</v>
      </c>
      <c r="B300" s="3" t="s">
        <v>675</v>
      </c>
      <c r="C300" s="1">
        <v>935610.67</v>
      </c>
    </row>
    <row r="301" spans="1:3">
      <c r="A301" s="3">
        <v>91041</v>
      </c>
      <c r="B301" s="3" t="s">
        <v>676</v>
      </c>
      <c r="C301" s="1">
        <v>160324.69</v>
      </c>
    </row>
    <row r="302" spans="1:3">
      <c r="A302" s="3">
        <v>91111</v>
      </c>
      <c r="B302" s="3" t="s">
        <v>677</v>
      </c>
      <c r="C302" s="1">
        <v>93204.17</v>
      </c>
    </row>
    <row r="303" spans="1:3">
      <c r="A303" s="3">
        <v>91151</v>
      </c>
      <c r="B303" s="3" t="s">
        <v>678</v>
      </c>
      <c r="C303" s="1">
        <v>224425.72000000003</v>
      </c>
    </row>
    <row r="304" spans="1:3">
      <c r="A304" s="3">
        <v>98101</v>
      </c>
      <c r="B304" s="3" t="s">
        <v>679</v>
      </c>
      <c r="C304" s="1">
        <v>1206162.3500000001</v>
      </c>
    </row>
    <row r="305" spans="1:3">
      <c r="A305" s="3">
        <v>98103</v>
      </c>
      <c r="B305" s="3" t="s">
        <v>680</v>
      </c>
      <c r="C305" s="1">
        <v>225307.66000000003</v>
      </c>
    </row>
    <row r="306" spans="1:3">
      <c r="A306" s="3">
        <v>98111</v>
      </c>
      <c r="B306" s="3" t="s">
        <v>681</v>
      </c>
      <c r="C306" s="1">
        <v>394983.33999999997</v>
      </c>
    </row>
    <row r="307" spans="1:3">
      <c r="A307" s="3">
        <v>98131</v>
      </c>
      <c r="B307" s="3" t="s">
        <v>682</v>
      </c>
      <c r="C307" s="1">
        <v>110512.98000000001</v>
      </c>
    </row>
    <row r="308" spans="1:3">
      <c r="A308" s="3">
        <v>99401</v>
      </c>
      <c r="B308" s="3" t="s">
        <v>683</v>
      </c>
      <c r="C308" s="1">
        <v>353970.56</v>
      </c>
    </row>
    <row r="309" spans="1:3">
      <c r="A309" s="3">
        <v>99521</v>
      </c>
      <c r="B309" s="3" t="s">
        <v>684</v>
      </c>
      <c r="C309" s="1">
        <v>176709.35</v>
      </c>
    </row>
    <row r="310" spans="1:3">
      <c r="A310" s="3">
        <v>99831</v>
      </c>
      <c r="B310" s="3" t="s">
        <v>685</v>
      </c>
      <c r="C310" s="1">
        <v>25739.029999999995</v>
      </c>
    </row>
    <row r="311" spans="1:3">
      <c r="B311" s="4"/>
      <c r="C311" s="10">
        <f>SUM(C3:C310)</f>
        <v>1103026708.5499995</v>
      </c>
    </row>
  </sheetData>
  <autoFilter ref="B1:C312" xr:uid="{CAF8FA8D-222B-48B4-9A14-EBBAF0B6670C}"/>
  <sortState xmlns:xlrd2="http://schemas.microsoft.com/office/spreadsheetml/2017/richdata2" ref="A3:C310">
    <sortCondition ref="A3:A310"/>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56903-4789-4745-8CFB-89FD88863DB6}">
  <dimension ref="A1:CI541"/>
  <sheetViews>
    <sheetView workbookViewId="0">
      <pane xSplit="2" ySplit="10" topLeftCell="C11" activePane="bottomRight" state="frozen"/>
      <selection activeCell="A7" sqref="A7"/>
      <selection pane="topRight" activeCell="C7" sqref="C7"/>
      <selection pane="bottomLeft" activeCell="A11" sqref="A11"/>
      <selection pane="bottomRight" activeCell="CI11" sqref="C11:CI12"/>
    </sheetView>
  </sheetViews>
  <sheetFormatPr defaultColWidth="9.140625" defaultRowHeight="15.75"/>
  <cols>
    <col min="1" max="1" width="14.28515625" style="267" customWidth="1"/>
    <col min="2" max="2" width="56.42578125" style="268" customWidth="1"/>
    <col min="3" max="3" width="15.7109375" style="264" bestFit="1" customWidth="1"/>
    <col min="4" max="4" width="15.42578125" style="264" bestFit="1" customWidth="1"/>
    <col min="5" max="6" width="15.7109375" style="264" bestFit="1" customWidth="1"/>
    <col min="7" max="7" width="14.5703125" style="264" customWidth="1"/>
    <col min="8" max="8" width="11.5703125" style="264" customWidth="1"/>
    <col min="9" max="9" width="17.28515625" style="264" customWidth="1"/>
    <col min="10" max="10" width="18.7109375" style="266" customWidth="1"/>
    <col min="11" max="14" width="18.7109375" style="327" customWidth="1"/>
    <col min="15" max="15" width="18.7109375" style="266" customWidth="1"/>
    <col min="16" max="17" width="18.7109375" style="327" customWidth="1"/>
    <col min="18" max="18" width="18.7109375" style="501" customWidth="1"/>
    <col min="19" max="19" width="18.85546875" style="333" customWidth="1"/>
    <col min="20" max="21" width="18.7109375" style="264" customWidth="1"/>
    <col min="22" max="23" width="18.85546875" style="264" customWidth="1"/>
    <col min="24" max="24" width="16.42578125" style="333" customWidth="1"/>
    <col min="25" max="39" width="16.42578125" style="264" customWidth="1"/>
    <col min="40" max="40" width="16.42578125" style="333" customWidth="1"/>
    <col min="41" max="55" width="16.42578125" style="264" customWidth="1"/>
    <col min="56" max="56" width="16.42578125" style="333" customWidth="1"/>
    <col min="57" max="71" width="16.42578125" style="264" customWidth="1"/>
    <col min="72" max="72" width="16.42578125" style="333" customWidth="1"/>
    <col min="73" max="87" width="16.42578125" style="264" customWidth="1"/>
    <col min="88" max="16384" width="9.140625" style="268"/>
  </cols>
  <sheetData>
    <row r="1" spans="1:87" hidden="1">
      <c r="A1" s="261"/>
      <c r="B1" s="262"/>
      <c r="J1" s="263"/>
      <c r="K1" s="262"/>
      <c r="L1" s="262"/>
      <c r="M1" s="262"/>
      <c r="N1" s="262"/>
      <c r="O1" s="263"/>
      <c r="P1" s="262"/>
      <c r="Q1" s="262"/>
      <c r="R1" s="262"/>
      <c r="T1" s="334"/>
      <c r="U1" s="334"/>
      <c r="V1" s="334"/>
    </row>
    <row r="2" spans="1:87" hidden="1">
      <c r="A2" s="261"/>
      <c r="B2" s="262"/>
      <c r="J2" s="263"/>
      <c r="K2" s="262"/>
      <c r="L2" s="262"/>
      <c r="M2" s="262"/>
      <c r="N2" s="262"/>
      <c r="O2" s="263"/>
      <c r="P2" s="262"/>
      <c r="Q2" s="262"/>
      <c r="R2" s="262"/>
      <c r="T2" s="334"/>
      <c r="U2" s="334"/>
      <c r="V2" s="334"/>
    </row>
    <row r="3" spans="1:87" hidden="1">
      <c r="J3" s="263"/>
      <c r="K3" s="262"/>
      <c r="L3" s="262"/>
      <c r="M3" s="262"/>
      <c r="N3" s="262"/>
      <c r="O3" s="263"/>
      <c r="P3" s="262"/>
      <c r="Q3" s="262"/>
      <c r="R3" s="262"/>
      <c r="T3" s="334"/>
      <c r="U3" s="334"/>
      <c r="V3" s="334"/>
    </row>
    <row r="4" spans="1:87" hidden="1">
      <c r="J4" s="263"/>
      <c r="K4" s="262"/>
      <c r="L4" s="262"/>
      <c r="M4" s="262"/>
      <c r="N4" s="262"/>
      <c r="O4" s="263"/>
      <c r="P4" s="262"/>
      <c r="Q4" s="262"/>
      <c r="R4" s="262"/>
      <c r="T4" s="334"/>
      <c r="U4" s="334"/>
      <c r="V4" s="334"/>
    </row>
    <row r="5" spans="1:87" hidden="1">
      <c r="J5" s="263"/>
      <c r="K5" s="262"/>
      <c r="L5" s="262"/>
      <c r="M5" s="262"/>
      <c r="N5" s="262"/>
      <c r="O5" s="263"/>
      <c r="P5" s="262"/>
      <c r="Q5" s="262"/>
      <c r="R5" s="262"/>
      <c r="T5" s="334"/>
      <c r="U5" s="334"/>
      <c r="V5" s="334"/>
    </row>
    <row r="6" spans="1:87" s="426" customFormat="1" ht="159.75" hidden="1" customHeight="1" thickBot="1">
      <c r="A6" s="283"/>
      <c r="B6" s="284"/>
      <c r="C6" s="285"/>
      <c r="D6" s="285"/>
      <c r="E6" s="285"/>
      <c r="F6" s="285"/>
      <c r="G6" s="285"/>
      <c r="H6" s="285"/>
      <c r="I6" s="285"/>
      <c r="J6" s="287"/>
      <c r="K6" s="288"/>
      <c r="L6" s="288"/>
      <c r="M6" s="288"/>
      <c r="N6" s="288"/>
      <c r="O6" s="287"/>
      <c r="P6" s="288"/>
      <c r="Q6" s="288"/>
      <c r="R6" s="288"/>
      <c r="S6" s="395"/>
      <c r="T6" s="396"/>
      <c r="U6" s="396"/>
      <c r="V6" s="396"/>
      <c r="W6" s="396"/>
      <c r="X6" s="393"/>
      <c r="Y6" s="285"/>
      <c r="Z6" s="285"/>
      <c r="AA6" s="285"/>
      <c r="AB6" s="285"/>
      <c r="AC6" s="285"/>
      <c r="AD6" s="285"/>
      <c r="AE6" s="285"/>
      <c r="AF6" s="394"/>
      <c r="AG6" s="285"/>
      <c r="AH6" s="285"/>
      <c r="AI6" s="285"/>
      <c r="AJ6" s="285"/>
      <c r="AK6" s="285"/>
      <c r="AL6" s="285"/>
      <c r="AM6" s="285"/>
      <c r="AN6" s="393"/>
      <c r="AO6" s="285"/>
      <c r="AP6" s="285"/>
      <c r="AQ6" s="285"/>
      <c r="AR6" s="285"/>
      <c r="AS6" s="285"/>
      <c r="AT6" s="285"/>
      <c r="AU6" s="285"/>
      <c r="AV6" s="394"/>
      <c r="AW6" s="285"/>
      <c r="AX6" s="285"/>
      <c r="AY6" s="285"/>
      <c r="AZ6" s="285"/>
      <c r="BA6" s="285"/>
      <c r="BB6" s="285"/>
      <c r="BC6" s="285"/>
      <c r="BD6" s="393"/>
      <c r="BE6" s="285"/>
      <c r="BF6" s="285"/>
      <c r="BG6" s="285"/>
      <c r="BH6" s="285"/>
      <c r="BI6" s="285"/>
      <c r="BJ6" s="285"/>
      <c r="BK6" s="285"/>
      <c r="BL6" s="394"/>
      <c r="BM6" s="285"/>
      <c r="BN6" s="285"/>
      <c r="BO6" s="285"/>
      <c r="BP6" s="285"/>
      <c r="BQ6" s="285"/>
      <c r="BR6" s="285"/>
      <c r="BS6" s="285"/>
      <c r="BT6" s="393"/>
      <c r="BU6" s="285"/>
      <c r="BV6" s="285"/>
      <c r="BW6" s="285"/>
      <c r="BX6" s="285"/>
      <c r="BY6" s="285"/>
      <c r="BZ6" s="285"/>
      <c r="CA6" s="285"/>
      <c r="CB6" s="394"/>
      <c r="CC6" s="285"/>
      <c r="CD6" s="285"/>
      <c r="CE6" s="285"/>
      <c r="CF6" s="285"/>
      <c r="CG6" s="285"/>
      <c r="CH6" s="285"/>
      <c r="CI6" s="285"/>
    </row>
    <row r="7" spans="1:87" ht="20.25">
      <c r="A7" s="272"/>
      <c r="B7" s="273"/>
      <c r="C7" s="273"/>
      <c r="D7" s="273"/>
      <c r="E7" s="273"/>
      <c r="F7" s="273"/>
      <c r="G7" s="273"/>
      <c r="H7" s="273"/>
      <c r="I7" s="273"/>
      <c r="J7" s="274" t="s">
        <v>806</v>
      </c>
      <c r="K7" s="273"/>
      <c r="L7" s="273"/>
      <c r="M7" s="273"/>
      <c r="N7" s="273"/>
      <c r="O7" s="637" t="s">
        <v>841</v>
      </c>
      <c r="P7" s="637"/>
      <c r="Q7" s="637"/>
      <c r="R7" s="637"/>
      <c r="S7" s="274" t="s">
        <v>842</v>
      </c>
      <c r="T7" s="273"/>
      <c r="U7" s="273"/>
      <c r="V7" s="273"/>
      <c r="W7" s="273"/>
      <c r="X7" s="274" t="s">
        <v>843</v>
      </c>
      <c r="Y7" s="273"/>
      <c r="Z7" s="273"/>
      <c r="AA7" s="273"/>
      <c r="AB7" s="273"/>
      <c r="AC7" s="273"/>
      <c r="AD7" s="273"/>
      <c r="AE7" s="273"/>
      <c r="AF7" s="273"/>
      <c r="AG7" s="273"/>
      <c r="AH7" s="273"/>
      <c r="AI7" s="273"/>
      <c r="AJ7" s="273"/>
      <c r="AK7" s="273"/>
      <c r="AL7" s="273"/>
      <c r="AM7" s="273"/>
      <c r="AN7" s="274" t="s">
        <v>843</v>
      </c>
      <c r="AO7" s="273"/>
      <c r="AP7" s="273"/>
      <c r="AQ7" s="273"/>
      <c r="AR7" s="273"/>
      <c r="AS7" s="273"/>
      <c r="AT7" s="273"/>
      <c r="AU7" s="273"/>
      <c r="AV7" s="273"/>
      <c r="AW7" s="273"/>
      <c r="AX7" s="273"/>
      <c r="AY7" s="273"/>
      <c r="AZ7" s="273"/>
      <c r="BA7" s="273"/>
      <c r="BB7" s="273"/>
      <c r="BC7" s="273"/>
      <c r="BD7" s="274" t="s">
        <v>843</v>
      </c>
      <c r="BE7" s="273"/>
      <c r="BF7" s="273"/>
      <c r="BG7" s="273"/>
      <c r="BH7" s="273"/>
      <c r="BI7" s="273"/>
      <c r="BJ7" s="273"/>
      <c r="BK7" s="273"/>
      <c r="BL7" s="273"/>
      <c r="BM7" s="273"/>
      <c r="BN7" s="273"/>
      <c r="BO7" s="273"/>
      <c r="BP7" s="273"/>
      <c r="BQ7" s="273"/>
      <c r="BR7" s="273"/>
      <c r="BS7" s="273"/>
      <c r="BT7" s="274" t="s">
        <v>843</v>
      </c>
      <c r="BU7" s="273"/>
      <c r="BV7" s="273"/>
      <c r="BW7" s="273"/>
      <c r="BX7" s="273"/>
      <c r="BY7" s="273"/>
      <c r="BZ7" s="273"/>
      <c r="CA7" s="273"/>
      <c r="CB7" s="273"/>
      <c r="CC7" s="273"/>
      <c r="CD7" s="273"/>
      <c r="CE7" s="273"/>
      <c r="CF7" s="273"/>
      <c r="CG7" s="273"/>
      <c r="CH7" s="273"/>
      <c r="CI7" s="273"/>
    </row>
    <row r="8" spans="1:87">
      <c r="A8" s="277"/>
      <c r="B8" s="278"/>
      <c r="C8" s="630" t="s">
        <v>807</v>
      </c>
      <c r="D8" s="636"/>
      <c r="E8" s="636"/>
      <c r="F8" s="636"/>
      <c r="G8" s="636"/>
      <c r="H8" s="636"/>
      <c r="I8" s="638"/>
      <c r="J8" s="280"/>
      <c r="K8" s="281"/>
      <c r="L8" s="281"/>
      <c r="M8" s="281"/>
      <c r="N8" s="281"/>
      <c r="O8" s="639" t="s">
        <v>844</v>
      </c>
      <c r="P8" s="636"/>
      <c r="Q8" s="636"/>
      <c r="R8" s="638"/>
      <c r="S8" s="392" t="s">
        <v>845</v>
      </c>
      <c r="T8" s="278"/>
      <c r="U8" s="278"/>
      <c r="V8" s="278"/>
      <c r="W8" s="278"/>
      <c r="X8" s="635" t="s">
        <v>846</v>
      </c>
      <c r="Y8" s="636"/>
      <c r="Z8" s="636"/>
      <c r="AA8" s="636"/>
      <c r="AB8" s="636"/>
      <c r="AC8" s="636"/>
      <c r="AD8" s="636"/>
      <c r="AE8" s="636"/>
      <c r="AF8" s="636"/>
      <c r="AG8" s="636"/>
      <c r="AH8" s="636"/>
      <c r="AI8" s="636"/>
      <c r="AJ8" s="636"/>
      <c r="AK8" s="636"/>
      <c r="AL8" s="636"/>
      <c r="AM8" s="638"/>
      <c r="AN8" s="635" t="s">
        <v>847</v>
      </c>
      <c r="AO8" s="636"/>
      <c r="AP8" s="636"/>
      <c r="AQ8" s="636"/>
      <c r="AR8" s="636"/>
      <c r="AS8" s="636"/>
      <c r="AT8" s="636"/>
      <c r="AU8" s="636"/>
      <c r="AV8" s="636"/>
      <c r="AW8" s="636"/>
      <c r="AX8" s="636"/>
      <c r="AY8" s="636"/>
      <c r="AZ8" s="636"/>
      <c r="BA8" s="636"/>
      <c r="BB8" s="636"/>
      <c r="BC8" s="638"/>
      <c r="BD8" s="635" t="s">
        <v>848</v>
      </c>
      <c r="BE8" s="636"/>
      <c r="BF8" s="636"/>
      <c r="BG8" s="636"/>
      <c r="BH8" s="636"/>
      <c r="BI8" s="636"/>
      <c r="BJ8" s="636"/>
      <c r="BK8" s="636"/>
      <c r="BL8" s="636"/>
      <c r="BM8" s="636"/>
      <c r="BN8" s="636"/>
      <c r="BO8" s="636"/>
      <c r="BP8" s="636"/>
      <c r="BQ8" s="636"/>
      <c r="BR8" s="636"/>
      <c r="BS8" s="638"/>
      <c r="BT8" s="635" t="s">
        <v>849</v>
      </c>
      <c r="BU8" s="636"/>
      <c r="BV8" s="636"/>
      <c r="BW8" s="636"/>
      <c r="BX8" s="636"/>
      <c r="BY8" s="636"/>
      <c r="BZ8" s="636"/>
      <c r="CA8" s="636"/>
      <c r="CB8" s="636"/>
      <c r="CC8" s="636"/>
      <c r="CD8" s="636"/>
      <c r="CE8" s="636"/>
      <c r="CF8" s="636"/>
      <c r="CG8" s="636"/>
      <c r="CH8" s="636"/>
      <c r="CI8" s="636"/>
    </row>
    <row r="9" spans="1:87" ht="77.25" thickBot="1">
      <c r="A9" s="283" t="s">
        <v>690</v>
      </c>
      <c r="B9" s="284" t="s">
        <v>363</v>
      </c>
      <c r="C9" s="285">
        <v>2026</v>
      </c>
      <c r="D9" s="285">
        <v>2027</v>
      </c>
      <c r="E9" s="285">
        <v>2028</v>
      </c>
      <c r="F9" s="285">
        <v>2029</v>
      </c>
      <c r="G9" s="285">
        <v>2030</v>
      </c>
      <c r="H9" s="285" t="s">
        <v>287</v>
      </c>
      <c r="I9" s="285" t="s">
        <v>325</v>
      </c>
      <c r="J9" s="354" t="s">
        <v>998</v>
      </c>
      <c r="K9" s="355" t="s">
        <v>999</v>
      </c>
      <c r="L9" s="355" t="s">
        <v>1000</v>
      </c>
      <c r="M9" s="355" t="s">
        <v>813</v>
      </c>
      <c r="N9" s="355" t="s">
        <v>814</v>
      </c>
      <c r="O9" s="287" t="s">
        <v>850</v>
      </c>
      <c r="P9" s="288" t="s">
        <v>851</v>
      </c>
      <c r="Q9" s="288" t="s">
        <v>852</v>
      </c>
      <c r="R9" s="288" t="s">
        <v>853</v>
      </c>
      <c r="S9" s="395" t="s">
        <v>854</v>
      </c>
      <c r="T9" s="396" t="s">
        <v>855</v>
      </c>
      <c r="U9" s="396" t="s">
        <v>856</v>
      </c>
      <c r="V9" s="396" t="s">
        <v>857</v>
      </c>
      <c r="W9" s="396" t="s">
        <v>858</v>
      </c>
      <c r="X9" s="393" t="s">
        <v>1001</v>
      </c>
      <c r="Y9" s="285" t="s">
        <v>863</v>
      </c>
      <c r="Z9" s="285" t="s">
        <v>864</v>
      </c>
      <c r="AA9" s="285" t="s">
        <v>950</v>
      </c>
      <c r="AB9" s="285" t="s">
        <v>951</v>
      </c>
      <c r="AC9" s="285" t="s">
        <v>1002</v>
      </c>
      <c r="AD9" s="285" t="s">
        <v>865</v>
      </c>
      <c r="AE9" s="285" t="s">
        <v>325</v>
      </c>
      <c r="AF9" s="394" t="s">
        <v>1003</v>
      </c>
      <c r="AG9" s="285" t="s">
        <v>870</v>
      </c>
      <c r="AH9" s="285" t="s">
        <v>871</v>
      </c>
      <c r="AI9" s="285" t="s">
        <v>952</v>
      </c>
      <c r="AJ9" s="285" t="s">
        <v>953</v>
      </c>
      <c r="AK9" s="285" t="s">
        <v>1004</v>
      </c>
      <c r="AL9" s="285" t="s">
        <v>872</v>
      </c>
      <c r="AM9" s="285" t="s">
        <v>325</v>
      </c>
      <c r="AN9" s="393" t="s">
        <v>1001</v>
      </c>
      <c r="AO9" s="285" t="s">
        <v>863</v>
      </c>
      <c r="AP9" s="285" t="s">
        <v>864</v>
      </c>
      <c r="AQ9" s="285" t="s">
        <v>950</v>
      </c>
      <c r="AR9" s="285" t="s">
        <v>951</v>
      </c>
      <c r="AS9" s="285" t="s">
        <v>1002</v>
      </c>
      <c r="AT9" s="285" t="s">
        <v>865</v>
      </c>
      <c r="AU9" s="285" t="s">
        <v>325</v>
      </c>
      <c r="AV9" s="394" t="s">
        <v>1003</v>
      </c>
      <c r="AW9" s="285" t="s">
        <v>870</v>
      </c>
      <c r="AX9" s="285" t="s">
        <v>871</v>
      </c>
      <c r="AY9" s="285" t="s">
        <v>952</v>
      </c>
      <c r="AZ9" s="285" t="s">
        <v>953</v>
      </c>
      <c r="BA9" s="285" t="s">
        <v>1004</v>
      </c>
      <c r="BB9" s="285" t="s">
        <v>872</v>
      </c>
      <c r="BC9" s="285" t="s">
        <v>325</v>
      </c>
      <c r="BD9" s="393" t="s">
        <v>1001</v>
      </c>
      <c r="BE9" s="285" t="s">
        <v>863</v>
      </c>
      <c r="BF9" s="285" t="s">
        <v>864</v>
      </c>
      <c r="BG9" s="285" t="s">
        <v>950</v>
      </c>
      <c r="BH9" s="285" t="s">
        <v>951</v>
      </c>
      <c r="BI9" s="285" t="s">
        <v>1002</v>
      </c>
      <c r="BJ9" s="285" t="s">
        <v>865</v>
      </c>
      <c r="BK9" s="285" t="s">
        <v>325</v>
      </c>
      <c r="BL9" s="394" t="s">
        <v>1003</v>
      </c>
      <c r="BM9" s="285" t="s">
        <v>870</v>
      </c>
      <c r="BN9" s="285" t="s">
        <v>871</v>
      </c>
      <c r="BO9" s="285" t="s">
        <v>952</v>
      </c>
      <c r="BP9" s="285" t="s">
        <v>953</v>
      </c>
      <c r="BQ9" s="285" t="s">
        <v>1004</v>
      </c>
      <c r="BR9" s="285" t="s">
        <v>872</v>
      </c>
      <c r="BS9" s="285" t="s">
        <v>325</v>
      </c>
      <c r="BT9" s="393" t="s">
        <v>1001</v>
      </c>
      <c r="BU9" s="285" t="s">
        <v>863</v>
      </c>
      <c r="BV9" s="285" t="s">
        <v>864</v>
      </c>
      <c r="BW9" s="285" t="s">
        <v>950</v>
      </c>
      <c r="BX9" s="285" t="s">
        <v>951</v>
      </c>
      <c r="BY9" s="285" t="s">
        <v>1002</v>
      </c>
      <c r="BZ9" s="285" t="s">
        <v>865</v>
      </c>
      <c r="CA9" s="285" t="s">
        <v>325</v>
      </c>
      <c r="CB9" s="394" t="s">
        <v>1003</v>
      </c>
      <c r="CC9" s="285" t="s">
        <v>870</v>
      </c>
      <c r="CD9" s="285" t="s">
        <v>871</v>
      </c>
      <c r="CE9" s="285" t="s">
        <v>952</v>
      </c>
      <c r="CF9" s="285" t="s">
        <v>953</v>
      </c>
      <c r="CG9" s="285" t="s">
        <v>1004</v>
      </c>
      <c r="CH9" s="285" t="s">
        <v>872</v>
      </c>
      <c r="CI9" s="285" t="s">
        <v>325</v>
      </c>
    </row>
    <row r="10" spans="1:87" ht="13.5" thickBot="1">
      <c r="A10" s="283" t="s">
        <v>691</v>
      </c>
      <c r="B10" s="290" t="s">
        <v>692</v>
      </c>
      <c r="C10" s="293" t="s">
        <v>817</v>
      </c>
      <c r="D10" s="283" t="s">
        <v>818</v>
      </c>
      <c r="E10" s="283" t="s">
        <v>819</v>
      </c>
      <c r="F10" s="283" t="s">
        <v>820</v>
      </c>
      <c r="G10" s="283" t="s">
        <v>821</v>
      </c>
      <c r="H10" s="283" t="s">
        <v>822</v>
      </c>
      <c r="I10" s="283" t="s">
        <v>823</v>
      </c>
      <c r="J10" s="291" t="s">
        <v>824</v>
      </c>
      <c r="K10" s="283" t="s">
        <v>825</v>
      </c>
      <c r="L10" s="283" t="s">
        <v>826</v>
      </c>
      <c r="M10" s="283" t="s">
        <v>827</v>
      </c>
      <c r="N10" s="283" t="s">
        <v>828</v>
      </c>
      <c r="O10" s="291" t="s">
        <v>873</v>
      </c>
      <c r="P10" s="283" t="s">
        <v>874</v>
      </c>
      <c r="Q10" s="283" t="s">
        <v>875</v>
      </c>
      <c r="R10" s="283" t="s">
        <v>876</v>
      </c>
      <c r="S10" s="291" t="s">
        <v>877</v>
      </c>
      <c r="T10" s="283" t="s">
        <v>878</v>
      </c>
      <c r="U10" s="283" t="s">
        <v>879</v>
      </c>
      <c r="V10" s="283" t="s">
        <v>880</v>
      </c>
      <c r="W10" s="283" t="s">
        <v>881</v>
      </c>
      <c r="X10" s="291" t="s">
        <v>882</v>
      </c>
      <c r="Y10" s="283" t="s">
        <v>883</v>
      </c>
      <c r="Z10" s="283" t="s">
        <v>884</v>
      </c>
      <c r="AA10" s="283" t="s">
        <v>885</v>
      </c>
      <c r="AB10" s="283" t="s">
        <v>886</v>
      </c>
      <c r="AC10" s="283" t="s">
        <v>887</v>
      </c>
      <c r="AD10" s="283" t="s">
        <v>888</v>
      </c>
      <c r="AE10" s="283" t="s">
        <v>889</v>
      </c>
      <c r="AF10" s="293" t="s">
        <v>890</v>
      </c>
      <c r="AG10" s="283" t="s">
        <v>891</v>
      </c>
      <c r="AH10" s="283" t="s">
        <v>892</v>
      </c>
      <c r="AI10" s="283" t="s">
        <v>893</v>
      </c>
      <c r="AJ10" s="283" t="s">
        <v>894</v>
      </c>
      <c r="AK10" s="283" t="s">
        <v>895</v>
      </c>
      <c r="AL10" s="283" t="s">
        <v>896</v>
      </c>
      <c r="AM10" s="283" t="s">
        <v>897</v>
      </c>
      <c r="AN10" s="291" t="s">
        <v>898</v>
      </c>
      <c r="AO10" s="283" t="s">
        <v>899</v>
      </c>
      <c r="AP10" s="283" t="s">
        <v>900</v>
      </c>
      <c r="AQ10" s="283" t="s">
        <v>901</v>
      </c>
      <c r="AR10" s="283" t="s">
        <v>902</v>
      </c>
      <c r="AS10" s="283" t="s">
        <v>903</v>
      </c>
      <c r="AT10" s="283" t="s">
        <v>904</v>
      </c>
      <c r="AU10" s="283" t="s">
        <v>905</v>
      </c>
      <c r="AV10" s="293" t="s">
        <v>906</v>
      </c>
      <c r="AW10" s="283" t="s">
        <v>907</v>
      </c>
      <c r="AX10" s="283" t="s">
        <v>908</v>
      </c>
      <c r="AY10" s="283" t="s">
        <v>909</v>
      </c>
      <c r="AZ10" s="283" t="s">
        <v>910</v>
      </c>
      <c r="BA10" s="283" t="s">
        <v>911</v>
      </c>
      <c r="BB10" s="283" t="s">
        <v>912</v>
      </c>
      <c r="BC10" s="283" t="s">
        <v>913</v>
      </c>
      <c r="BD10" s="291" t="s">
        <v>914</v>
      </c>
      <c r="BE10" s="283" t="s">
        <v>915</v>
      </c>
      <c r="BF10" s="283" t="s">
        <v>916</v>
      </c>
      <c r="BG10" s="283" t="s">
        <v>917</v>
      </c>
      <c r="BH10" s="283" t="s">
        <v>918</v>
      </c>
      <c r="BI10" s="283" t="s">
        <v>919</v>
      </c>
      <c r="BJ10" s="283" t="s">
        <v>920</v>
      </c>
      <c r="BK10" s="283" t="s">
        <v>921</v>
      </c>
      <c r="BL10" s="293" t="s">
        <v>922</v>
      </c>
      <c r="BM10" s="283" t="s">
        <v>923</v>
      </c>
      <c r="BN10" s="283" t="s">
        <v>924</v>
      </c>
      <c r="BO10" s="283" t="s">
        <v>925</v>
      </c>
      <c r="BP10" s="283" t="s">
        <v>926</v>
      </c>
      <c r="BQ10" s="283" t="s">
        <v>927</v>
      </c>
      <c r="BR10" s="283" t="s">
        <v>928</v>
      </c>
      <c r="BS10" s="283" t="s">
        <v>929</v>
      </c>
      <c r="BT10" s="291" t="s">
        <v>930</v>
      </c>
      <c r="BU10" s="283" t="s">
        <v>931</v>
      </c>
      <c r="BV10" s="283" t="s">
        <v>932</v>
      </c>
      <c r="BW10" s="283" t="s">
        <v>933</v>
      </c>
      <c r="BX10" s="283" t="s">
        <v>934</v>
      </c>
      <c r="BY10" s="283" t="s">
        <v>935</v>
      </c>
      <c r="BZ10" s="283" t="s">
        <v>936</v>
      </c>
      <c r="CA10" s="283" t="s">
        <v>937</v>
      </c>
      <c r="CB10" s="293" t="s">
        <v>938</v>
      </c>
      <c r="CC10" s="283" t="s">
        <v>939</v>
      </c>
      <c r="CD10" s="283" t="s">
        <v>940</v>
      </c>
      <c r="CE10" s="283" t="s">
        <v>941</v>
      </c>
      <c r="CF10" s="283" t="s">
        <v>942</v>
      </c>
      <c r="CG10" s="283" t="s">
        <v>943</v>
      </c>
      <c r="CH10" s="283" t="s">
        <v>944</v>
      </c>
      <c r="CI10" s="283" t="s">
        <v>945</v>
      </c>
    </row>
    <row r="11" spans="1:87">
      <c r="A11" s="295">
        <v>10200</v>
      </c>
      <c r="B11" s="296" t="s">
        <v>369</v>
      </c>
      <c r="C11" s="299">
        <v>1614671</v>
      </c>
      <c r="D11" s="297">
        <v>2492838</v>
      </c>
      <c r="E11" s="297">
        <v>3108645</v>
      </c>
      <c r="F11" s="297">
        <v>2671978</v>
      </c>
      <c r="G11" s="297">
        <v>0</v>
      </c>
      <c r="H11" s="297">
        <v>0</v>
      </c>
      <c r="I11" s="297">
        <v>9888132</v>
      </c>
      <c r="J11" s="356">
        <v>41721863</v>
      </c>
      <c r="K11" s="357">
        <v>49638219</v>
      </c>
      <c r="L11" s="357">
        <v>35365721</v>
      </c>
      <c r="M11" s="357">
        <v>34438402</v>
      </c>
      <c r="N11" s="357">
        <v>51152525</v>
      </c>
      <c r="O11" s="356">
        <v>3253896.8307506004</v>
      </c>
      <c r="P11" s="357">
        <v>1795318.9299999997</v>
      </c>
      <c r="Q11" s="357">
        <v>1458577.9007506007</v>
      </c>
      <c r="R11" s="652">
        <v>7.1400000000000005E-2</v>
      </c>
      <c r="S11" s="399">
        <v>1.2266594000000001E-3</v>
      </c>
      <c r="T11" s="400">
        <v>41721863</v>
      </c>
      <c r="U11" s="400">
        <v>25144522.829131648</v>
      </c>
      <c r="V11" s="401">
        <v>1.6592823528017946</v>
      </c>
      <c r="W11" s="401">
        <v>9.7874245867096379E-2</v>
      </c>
      <c r="X11" s="397">
        <v>5104977</v>
      </c>
      <c r="Y11" s="297">
        <v>1974102</v>
      </c>
      <c r="Z11" s="297">
        <v>1717869</v>
      </c>
      <c r="AA11" s="297">
        <v>706503</v>
      </c>
      <c r="AB11" s="297">
        <v>706503</v>
      </c>
      <c r="AC11" s="297">
        <v>0</v>
      </c>
      <c r="AD11" s="297">
        <v>0</v>
      </c>
      <c r="AE11" s="297">
        <v>5104977</v>
      </c>
      <c r="AF11" s="299">
        <v>344337</v>
      </c>
      <c r="AG11" s="299">
        <v>114779</v>
      </c>
      <c r="AH11" s="299">
        <v>114779</v>
      </c>
      <c r="AI11" s="299">
        <v>114779</v>
      </c>
      <c r="AJ11" s="299">
        <v>0</v>
      </c>
      <c r="AK11" s="299">
        <v>0</v>
      </c>
      <c r="AL11" s="299">
        <v>0</v>
      </c>
      <c r="AM11" s="297">
        <v>344337</v>
      </c>
      <c r="AN11" s="397">
        <v>10048328</v>
      </c>
      <c r="AO11" s="297">
        <v>2833985</v>
      </c>
      <c r="AP11" s="297">
        <v>2833985</v>
      </c>
      <c r="AQ11" s="297">
        <v>2437484</v>
      </c>
      <c r="AR11" s="297">
        <v>1942874</v>
      </c>
      <c r="AS11" s="297">
        <v>0</v>
      </c>
      <c r="AT11" s="297">
        <v>0</v>
      </c>
      <c r="AU11" s="297">
        <v>10048328</v>
      </c>
      <c r="AV11" s="299">
        <v>5439679</v>
      </c>
      <c r="AW11" s="297">
        <v>3281033</v>
      </c>
      <c r="AX11" s="297">
        <v>2158646</v>
      </c>
      <c r="AY11" s="297">
        <v>0</v>
      </c>
      <c r="AZ11" s="297">
        <v>0</v>
      </c>
      <c r="BA11" s="297">
        <v>0</v>
      </c>
      <c r="BB11" s="297">
        <v>0</v>
      </c>
      <c r="BC11" s="297">
        <v>5439679</v>
      </c>
      <c r="BD11" s="397">
        <v>196963</v>
      </c>
      <c r="BE11" s="297">
        <v>88560</v>
      </c>
      <c r="BF11" s="297">
        <v>88560</v>
      </c>
      <c r="BG11" s="297">
        <v>19666</v>
      </c>
      <c r="BH11" s="297">
        <v>177</v>
      </c>
      <c r="BI11" s="297">
        <v>0</v>
      </c>
      <c r="BJ11" s="297">
        <v>0</v>
      </c>
      <c r="BK11" s="297">
        <v>196963</v>
      </c>
      <c r="BL11" s="299">
        <v>-18178</v>
      </c>
      <c r="BM11" s="297">
        <v>-18178</v>
      </c>
      <c r="BN11" s="297">
        <v>0</v>
      </c>
      <c r="BO11" s="297">
        <v>0</v>
      </c>
      <c r="BP11" s="297">
        <v>0</v>
      </c>
      <c r="BQ11" s="297">
        <v>0</v>
      </c>
      <c r="BR11" s="297">
        <v>0</v>
      </c>
      <c r="BS11" s="297">
        <v>-18178</v>
      </c>
      <c r="BT11" s="397">
        <v>340058</v>
      </c>
      <c r="BU11" s="297">
        <v>132014</v>
      </c>
      <c r="BV11" s="297">
        <v>125849</v>
      </c>
      <c r="BW11" s="297">
        <v>59771</v>
      </c>
      <c r="BX11" s="297">
        <v>22424</v>
      </c>
      <c r="BY11" s="297">
        <v>0</v>
      </c>
      <c r="BZ11" s="297">
        <v>0</v>
      </c>
      <c r="CA11" s="297">
        <v>340058</v>
      </c>
      <c r="CB11" s="299">
        <v>0</v>
      </c>
      <c r="CC11" s="297">
        <v>0</v>
      </c>
      <c r="CD11" s="297">
        <v>0</v>
      </c>
      <c r="CE11" s="297">
        <v>0</v>
      </c>
      <c r="CF11" s="297">
        <v>0</v>
      </c>
      <c r="CG11" s="297">
        <v>0</v>
      </c>
      <c r="CH11" s="297">
        <v>0</v>
      </c>
      <c r="CI11" s="297">
        <v>0</v>
      </c>
    </row>
    <row r="12" spans="1:87">
      <c r="A12" s="295">
        <v>10400</v>
      </c>
      <c r="B12" s="296" t="s">
        <v>370</v>
      </c>
      <c r="C12" s="299">
        <v>1339871</v>
      </c>
      <c r="D12" s="299">
        <v>3776853</v>
      </c>
      <c r="E12" s="299">
        <v>7093692</v>
      </c>
      <c r="F12" s="299">
        <v>5461830</v>
      </c>
      <c r="G12" s="299">
        <v>0</v>
      </c>
      <c r="H12" s="299">
        <v>0</v>
      </c>
      <c r="I12" s="299">
        <v>17672246</v>
      </c>
      <c r="J12" s="299">
        <v>104581278</v>
      </c>
      <c r="K12" s="299">
        <v>124424654</v>
      </c>
      <c r="L12" s="357">
        <v>88648780</v>
      </c>
      <c r="M12" s="299">
        <v>86324336</v>
      </c>
      <c r="N12" s="299">
        <v>128220460</v>
      </c>
      <c r="O12" s="299">
        <v>8156315.8059286</v>
      </c>
      <c r="P12" s="299">
        <v>4276075.8600000003</v>
      </c>
      <c r="Q12" s="299">
        <v>3880239.9459285997</v>
      </c>
      <c r="R12" s="583">
        <v>7.1400000000000005E-2</v>
      </c>
      <c r="S12" s="584">
        <v>3.0747814000000001E-3</v>
      </c>
      <c r="T12" s="585">
        <v>104581278</v>
      </c>
      <c r="U12" s="585">
        <v>59889017.647058822</v>
      </c>
      <c r="V12" s="583">
        <v>1.7462513513967455</v>
      </c>
      <c r="W12" s="583">
        <v>9.7874245867096379E-2</v>
      </c>
      <c r="X12" s="585">
        <v>5553107</v>
      </c>
      <c r="Y12" s="585">
        <v>2319917</v>
      </c>
      <c r="Z12" s="585">
        <v>1913377</v>
      </c>
      <c r="AA12" s="585">
        <v>784702</v>
      </c>
      <c r="AB12" s="585">
        <v>535111</v>
      </c>
      <c r="AC12" s="585">
        <v>0</v>
      </c>
      <c r="AD12" s="585">
        <v>0</v>
      </c>
      <c r="AE12" s="585">
        <v>5553107</v>
      </c>
      <c r="AF12" s="585">
        <v>733586</v>
      </c>
      <c r="AG12" s="585">
        <v>366793</v>
      </c>
      <c r="AH12" s="585">
        <v>366793</v>
      </c>
      <c r="AI12" s="585">
        <v>0</v>
      </c>
      <c r="AJ12" s="585">
        <v>0</v>
      </c>
      <c r="AK12" s="585">
        <v>0</v>
      </c>
      <c r="AL12" s="585">
        <v>0</v>
      </c>
      <c r="AM12" s="585">
        <v>733586</v>
      </c>
      <c r="AN12" s="585">
        <v>25187442</v>
      </c>
      <c r="AO12" s="585">
        <v>7103753</v>
      </c>
      <c r="AP12" s="585">
        <v>7103753</v>
      </c>
      <c r="AQ12" s="585">
        <v>6109871</v>
      </c>
      <c r="AR12" s="585">
        <v>4870066</v>
      </c>
      <c r="AS12" s="585">
        <v>0</v>
      </c>
      <c r="AT12" s="585">
        <v>0</v>
      </c>
      <c r="AU12" s="585">
        <v>25187442</v>
      </c>
      <c r="AV12" s="585">
        <v>13635263</v>
      </c>
      <c r="AW12" s="585">
        <v>8224336</v>
      </c>
      <c r="AX12" s="585">
        <v>5410927</v>
      </c>
      <c r="AY12" s="585">
        <v>0</v>
      </c>
      <c r="AZ12" s="585">
        <v>0</v>
      </c>
      <c r="BA12" s="585">
        <v>0</v>
      </c>
      <c r="BB12" s="585">
        <v>0</v>
      </c>
      <c r="BC12" s="585">
        <v>13635263</v>
      </c>
      <c r="BD12" s="585">
        <v>493714</v>
      </c>
      <c r="BE12" s="585">
        <v>221987</v>
      </c>
      <c r="BF12" s="585">
        <v>221987</v>
      </c>
      <c r="BG12" s="585">
        <v>49296</v>
      </c>
      <c r="BH12" s="585">
        <v>444</v>
      </c>
      <c r="BI12" s="585">
        <v>0</v>
      </c>
      <c r="BJ12" s="585">
        <v>0</v>
      </c>
      <c r="BK12" s="585">
        <v>493714</v>
      </c>
      <c r="BL12" s="585">
        <v>-45566</v>
      </c>
      <c r="BM12" s="585">
        <v>-45566</v>
      </c>
      <c r="BN12" s="585">
        <v>0</v>
      </c>
      <c r="BO12" s="585">
        <v>0</v>
      </c>
      <c r="BP12" s="585">
        <v>0</v>
      </c>
      <c r="BQ12" s="585">
        <v>0</v>
      </c>
      <c r="BR12" s="585">
        <v>0</v>
      </c>
      <c r="BS12" s="585">
        <v>-45566</v>
      </c>
      <c r="BT12" s="585">
        <v>852398</v>
      </c>
      <c r="BU12" s="585">
        <v>330910</v>
      </c>
      <c r="BV12" s="585">
        <v>315456</v>
      </c>
      <c r="BW12" s="585">
        <v>149824</v>
      </c>
      <c r="BX12" s="585">
        <v>56209</v>
      </c>
      <c r="BY12" s="585">
        <v>0</v>
      </c>
      <c r="BZ12" s="585">
        <v>0</v>
      </c>
      <c r="CA12" s="585">
        <v>852398</v>
      </c>
      <c r="CB12" s="299">
        <v>0</v>
      </c>
      <c r="CC12" s="297">
        <v>0</v>
      </c>
      <c r="CD12" s="297">
        <v>0</v>
      </c>
      <c r="CE12" s="297">
        <v>0</v>
      </c>
      <c r="CF12" s="297">
        <v>0</v>
      </c>
      <c r="CG12" s="297">
        <v>0</v>
      </c>
      <c r="CH12" s="297">
        <v>0</v>
      </c>
      <c r="CI12" s="297">
        <v>0</v>
      </c>
    </row>
    <row r="13" spans="1:87">
      <c r="A13" s="295">
        <v>10500</v>
      </c>
      <c r="B13" s="296" t="s">
        <v>371</v>
      </c>
      <c r="C13" s="299">
        <v>-297908</v>
      </c>
      <c r="D13" s="299">
        <v>190435</v>
      </c>
      <c r="E13" s="299">
        <v>819988</v>
      </c>
      <c r="F13" s="299">
        <v>857579</v>
      </c>
      <c r="G13" s="299">
        <v>0</v>
      </c>
      <c r="H13" s="299">
        <v>0</v>
      </c>
      <c r="I13" s="299">
        <v>1570094</v>
      </c>
      <c r="J13" s="299">
        <v>21404487</v>
      </c>
      <c r="K13" s="299">
        <v>25465799</v>
      </c>
      <c r="L13" s="357">
        <v>18143607</v>
      </c>
      <c r="M13" s="299">
        <v>17667867</v>
      </c>
      <c r="N13" s="299">
        <v>26242681</v>
      </c>
      <c r="O13" s="299">
        <v>1669340.3990443</v>
      </c>
      <c r="P13" s="299">
        <v>924944.29</v>
      </c>
      <c r="Q13" s="299">
        <v>744396.10904429993</v>
      </c>
      <c r="R13" s="583">
        <v>7.1400000000000005E-2</v>
      </c>
      <c r="S13" s="584">
        <v>6.2931070000000003E-4</v>
      </c>
      <c r="T13" s="585">
        <v>21404487</v>
      </c>
      <c r="U13" s="585">
        <v>12954401.820728291</v>
      </c>
      <c r="V13" s="583">
        <v>1.6522945093266104</v>
      </c>
      <c r="W13" s="583">
        <v>9.7874245867096379E-2</v>
      </c>
      <c r="X13" s="585">
        <v>504102</v>
      </c>
      <c r="Y13" s="585">
        <v>298869</v>
      </c>
      <c r="Z13" s="585">
        <v>205233</v>
      </c>
      <c r="AA13" s="585">
        <v>0</v>
      </c>
      <c r="AB13" s="585">
        <v>0</v>
      </c>
      <c r="AC13" s="585">
        <v>0</v>
      </c>
      <c r="AD13" s="585">
        <v>0</v>
      </c>
      <c r="AE13" s="585">
        <v>504102</v>
      </c>
      <c r="AF13" s="585">
        <v>1564556</v>
      </c>
      <c r="AG13" s="585">
        <v>471264</v>
      </c>
      <c r="AH13" s="585">
        <v>471264</v>
      </c>
      <c r="AI13" s="585">
        <v>471263</v>
      </c>
      <c r="AJ13" s="585">
        <v>150765</v>
      </c>
      <c r="AK13" s="585">
        <v>0</v>
      </c>
      <c r="AL13" s="585">
        <v>0</v>
      </c>
      <c r="AM13" s="585">
        <v>1564556</v>
      </c>
      <c r="AN13" s="585">
        <v>5155074</v>
      </c>
      <c r="AO13" s="585">
        <v>1453914</v>
      </c>
      <c r="AP13" s="585">
        <v>1453914</v>
      </c>
      <c r="AQ13" s="585">
        <v>1250498</v>
      </c>
      <c r="AR13" s="585">
        <v>996749</v>
      </c>
      <c r="AS13" s="585">
        <v>0</v>
      </c>
      <c r="AT13" s="585">
        <v>0</v>
      </c>
      <c r="AU13" s="585">
        <v>5155074</v>
      </c>
      <c r="AV13" s="585">
        <v>2790708</v>
      </c>
      <c r="AW13" s="585">
        <v>1683262</v>
      </c>
      <c r="AX13" s="585">
        <v>1107446</v>
      </c>
      <c r="AY13" s="585">
        <v>0</v>
      </c>
      <c r="AZ13" s="585">
        <v>0</v>
      </c>
      <c r="BA13" s="585">
        <v>0</v>
      </c>
      <c r="BB13" s="585">
        <v>0</v>
      </c>
      <c r="BC13" s="585">
        <v>2790708</v>
      </c>
      <c r="BD13" s="585">
        <v>101048</v>
      </c>
      <c r="BE13" s="585">
        <v>45434</v>
      </c>
      <c r="BF13" s="585">
        <v>45434</v>
      </c>
      <c r="BG13" s="585">
        <v>10089</v>
      </c>
      <c r="BH13" s="585">
        <v>91</v>
      </c>
      <c r="BI13" s="585">
        <v>0</v>
      </c>
      <c r="BJ13" s="585">
        <v>0</v>
      </c>
      <c r="BK13" s="585">
        <v>101048</v>
      </c>
      <c r="BL13" s="585">
        <v>-9326</v>
      </c>
      <c r="BM13" s="585">
        <v>-9326</v>
      </c>
      <c r="BN13" s="585">
        <v>0</v>
      </c>
      <c r="BO13" s="585">
        <v>0</v>
      </c>
      <c r="BP13" s="585">
        <v>0</v>
      </c>
      <c r="BQ13" s="585">
        <v>0</v>
      </c>
      <c r="BR13" s="585">
        <v>0</v>
      </c>
      <c r="BS13" s="585">
        <v>-9326</v>
      </c>
      <c r="BT13" s="585">
        <v>174459</v>
      </c>
      <c r="BU13" s="585">
        <v>67727</v>
      </c>
      <c r="BV13" s="585">
        <v>64564</v>
      </c>
      <c r="BW13" s="585">
        <v>30664</v>
      </c>
      <c r="BX13" s="585">
        <v>11504</v>
      </c>
      <c r="BY13" s="585">
        <v>0</v>
      </c>
      <c r="BZ13" s="585">
        <v>0</v>
      </c>
      <c r="CA13" s="585">
        <v>174459</v>
      </c>
      <c r="CB13" s="299">
        <v>0</v>
      </c>
      <c r="CC13" s="297">
        <v>0</v>
      </c>
      <c r="CD13" s="297">
        <v>0</v>
      </c>
      <c r="CE13" s="297">
        <v>0</v>
      </c>
      <c r="CF13" s="297">
        <v>0</v>
      </c>
      <c r="CG13" s="297">
        <v>0</v>
      </c>
      <c r="CH13" s="297">
        <v>0</v>
      </c>
      <c r="CI13" s="297">
        <v>0</v>
      </c>
    </row>
    <row r="14" spans="1:87">
      <c r="A14" s="295">
        <v>10700</v>
      </c>
      <c r="B14" s="296" t="s">
        <v>372</v>
      </c>
      <c r="C14" s="299">
        <v>-271426</v>
      </c>
      <c r="D14" s="299">
        <v>3951179</v>
      </c>
      <c r="E14" s="299">
        <v>9070131</v>
      </c>
      <c r="F14" s="299">
        <v>7380368</v>
      </c>
      <c r="G14" s="299">
        <v>0</v>
      </c>
      <c r="H14" s="299">
        <v>0</v>
      </c>
      <c r="I14" s="299">
        <v>20130252</v>
      </c>
      <c r="J14" s="299">
        <v>150749539</v>
      </c>
      <c r="K14" s="299">
        <v>179352935</v>
      </c>
      <c r="L14" s="357">
        <v>127783510</v>
      </c>
      <c r="M14" s="299">
        <v>124432920</v>
      </c>
      <c r="N14" s="299">
        <v>184824432</v>
      </c>
      <c r="O14" s="299">
        <v>11756988.135151198</v>
      </c>
      <c r="P14" s="299">
        <v>7083269.870000001</v>
      </c>
      <c r="Q14" s="299">
        <v>4673718.2651511971</v>
      </c>
      <c r="R14" s="583">
        <v>7.1400000000000005E-2</v>
      </c>
      <c r="S14" s="584">
        <v>4.4321687999999996E-3</v>
      </c>
      <c r="T14" s="585">
        <v>150749539</v>
      </c>
      <c r="U14" s="585">
        <v>99205460.364145666</v>
      </c>
      <c r="V14" s="583">
        <v>1.5195689677428597</v>
      </c>
      <c r="W14" s="583">
        <v>9.7874245867096379E-2</v>
      </c>
      <c r="X14" s="585">
        <v>3797370</v>
      </c>
      <c r="Y14" s="585">
        <v>1619976</v>
      </c>
      <c r="Z14" s="585">
        <v>1619976</v>
      </c>
      <c r="AA14" s="585">
        <v>278709</v>
      </c>
      <c r="AB14" s="585">
        <v>278709</v>
      </c>
      <c r="AC14" s="585">
        <v>0</v>
      </c>
      <c r="AD14" s="585">
        <v>0</v>
      </c>
      <c r="AE14" s="585">
        <v>3797370</v>
      </c>
      <c r="AF14" s="585">
        <v>2193783</v>
      </c>
      <c r="AG14" s="585">
        <v>1007424</v>
      </c>
      <c r="AH14" s="585">
        <v>883636</v>
      </c>
      <c r="AI14" s="585">
        <v>302723</v>
      </c>
      <c r="AJ14" s="585">
        <v>0</v>
      </c>
      <c r="AK14" s="585">
        <v>0</v>
      </c>
      <c r="AL14" s="585">
        <v>0</v>
      </c>
      <c r="AM14" s="585">
        <v>2193783</v>
      </c>
      <c r="AN14" s="585">
        <v>36306644</v>
      </c>
      <c r="AO14" s="585">
        <v>10239762</v>
      </c>
      <c r="AP14" s="585">
        <v>10239762</v>
      </c>
      <c r="AQ14" s="585">
        <v>8807123</v>
      </c>
      <c r="AR14" s="585">
        <v>7019996</v>
      </c>
      <c r="AS14" s="585">
        <v>0</v>
      </c>
      <c r="AT14" s="585">
        <v>0</v>
      </c>
      <c r="AU14" s="585">
        <v>36306644</v>
      </c>
      <c r="AV14" s="585">
        <v>19654662</v>
      </c>
      <c r="AW14" s="585">
        <v>11855037</v>
      </c>
      <c r="AX14" s="585">
        <v>7799625</v>
      </c>
      <c r="AY14" s="585">
        <v>0</v>
      </c>
      <c r="AZ14" s="585">
        <v>0</v>
      </c>
      <c r="BA14" s="585">
        <v>0</v>
      </c>
      <c r="BB14" s="585">
        <v>0</v>
      </c>
      <c r="BC14" s="585">
        <v>19654662</v>
      </c>
      <c r="BD14" s="585">
        <v>711668</v>
      </c>
      <c r="BE14" s="585">
        <v>319985</v>
      </c>
      <c r="BF14" s="585">
        <v>319985</v>
      </c>
      <c r="BG14" s="585">
        <v>71058</v>
      </c>
      <c r="BH14" s="585">
        <v>640</v>
      </c>
      <c r="BI14" s="585">
        <v>0</v>
      </c>
      <c r="BJ14" s="585">
        <v>0</v>
      </c>
      <c r="BK14" s="585">
        <v>711668</v>
      </c>
      <c r="BL14" s="585">
        <v>-65682</v>
      </c>
      <c r="BM14" s="585">
        <v>-65682</v>
      </c>
      <c r="BN14" s="585">
        <v>0</v>
      </c>
      <c r="BO14" s="585">
        <v>0</v>
      </c>
      <c r="BP14" s="585">
        <v>0</v>
      </c>
      <c r="BQ14" s="585">
        <v>0</v>
      </c>
      <c r="BR14" s="585">
        <v>0</v>
      </c>
      <c r="BS14" s="585">
        <v>-65682</v>
      </c>
      <c r="BT14" s="585">
        <v>1228697</v>
      </c>
      <c r="BU14" s="585">
        <v>476993</v>
      </c>
      <c r="BV14" s="585">
        <v>454716</v>
      </c>
      <c r="BW14" s="585">
        <v>215964</v>
      </c>
      <c r="BX14" s="585">
        <v>81023</v>
      </c>
      <c r="BY14" s="585">
        <v>0</v>
      </c>
      <c r="BZ14" s="585">
        <v>0</v>
      </c>
      <c r="CA14" s="585">
        <v>1228697</v>
      </c>
      <c r="CB14" s="299">
        <v>0</v>
      </c>
      <c r="CC14" s="297">
        <v>0</v>
      </c>
      <c r="CD14" s="297">
        <v>0</v>
      </c>
      <c r="CE14" s="297">
        <v>0</v>
      </c>
      <c r="CF14" s="297">
        <v>0</v>
      </c>
      <c r="CG14" s="297">
        <v>0</v>
      </c>
      <c r="CH14" s="297">
        <v>0</v>
      </c>
      <c r="CI14" s="297">
        <v>0</v>
      </c>
    </row>
    <row r="15" spans="1:87">
      <c r="A15" s="295">
        <v>10800</v>
      </c>
      <c r="B15" s="296" t="s">
        <v>373</v>
      </c>
      <c r="C15" s="299">
        <v>7848621</v>
      </c>
      <c r="D15" s="299">
        <v>25968129</v>
      </c>
      <c r="E15" s="299">
        <v>46991297</v>
      </c>
      <c r="F15" s="299">
        <v>34808499</v>
      </c>
      <c r="G15" s="299">
        <v>0</v>
      </c>
      <c r="H15" s="299">
        <v>0</v>
      </c>
      <c r="I15" s="299">
        <v>115616546</v>
      </c>
      <c r="J15" s="299">
        <v>661566818</v>
      </c>
      <c r="K15" s="299">
        <v>787093292</v>
      </c>
      <c r="L15" s="357">
        <v>560780023</v>
      </c>
      <c r="M15" s="299">
        <v>546075905</v>
      </c>
      <c r="N15" s="299">
        <v>811105042</v>
      </c>
      <c r="O15" s="299">
        <v>51595734.804399699</v>
      </c>
      <c r="P15" s="299">
        <v>31789165.179999996</v>
      </c>
      <c r="Q15" s="299">
        <v>19806569.624399703</v>
      </c>
      <c r="R15" s="583">
        <v>7.1400000000000005E-2</v>
      </c>
      <c r="S15" s="584">
        <v>1.94506453E-2</v>
      </c>
      <c r="T15" s="585">
        <v>661566818</v>
      </c>
      <c r="U15" s="585">
        <v>445226403.08123243</v>
      </c>
      <c r="V15" s="583">
        <v>1.4859110183528264</v>
      </c>
      <c r="W15" s="583">
        <v>9.7874245867096379E-2</v>
      </c>
      <c r="X15" s="585">
        <v>34443756</v>
      </c>
      <c r="Y15" s="585">
        <v>11859756</v>
      </c>
      <c r="Z15" s="585">
        <v>11859756</v>
      </c>
      <c r="AA15" s="585">
        <v>7081491</v>
      </c>
      <c r="AB15" s="585">
        <v>3642753</v>
      </c>
      <c r="AC15" s="585">
        <v>0</v>
      </c>
      <c r="AD15" s="585">
        <v>0</v>
      </c>
      <c r="AE15" s="585">
        <v>34443756</v>
      </c>
      <c r="AF15" s="585">
        <v>131783</v>
      </c>
      <c r="AG15" s="585">
        <v>131783</v>
      </c>
      <c r="AH15" s="585">
        <v>0</v>
      </c>
      <c r="AI15" s="585">
        <v>0</v>
      </c>
      <c r="AJ15" s="585">
        <v>0</v>
      </c>
      <c r="AK15" s="585">
        <v>0</v>
      </c>
      <c r="AL15" s="585">
        <v>0</v>
      </c>
      <c r="AM15" s="585">
        <v>131783</v>
      </c>
      <c r="AN15" s="585">
        <v>159332302</v>
      </c>
      <c r="AO15" s="585">
        <v>44937365</v>
      </c>
      <c r="AP15" s="585">
        <v>44937365</v>
      </c>
      <c r="AQ15" s="585">
        <v>38650203</v>
      </c>
      <c r="AR15" s="585">
        <v>30807369</v>
      </c>
      <c r="AS15" s="585">
        <v>0</v>
      </c>
      <c r="AT15" s="585">
        <v>0</v>
      </c>
      <c r="AU15" s="585">
        <v>159332302</v>
      </c>
      <c r="AV15" s="585">
        <v>86254805</v>
      </c>
      <c r="AW15" s="585">
        <v>52026023</v>
      </c>
      <c r="AX15" s="585">
        <v>34228782</v>
      </c>
      <c r="AY15" s="585">
        <v>0</v>
      </c>
      <c r="AZ15" s="585">
        <v>0</v>
      </c>
      <c r="BA15" s="585">
        <v>0</v>
      </c>
      <c r="BB15" s="585">
        <v>0</v>
      </c>
      <c r="BC15" s="585">
        <v>86254805</v>
      </c>
      <c r="BD15" s="585">
        <v>3123169</v>
      </c>
      <c r="BE15" s="585">
        <v>1404260</v>
      </c>
      <c r="BF15" s="585">
        <v>1404260</v>
      </c>
      <c r="BG15" s="585">
        <v>311840</v>
      </c>
      <c r="BH15" s="585">
        <v>2809</v>
      </c>
      <c r="BI15" s="585">
        <v>0</v>
      </c>
      <c r="BJ15" s="585">
        <v>0</v>
      </c>
      <c r="BK15" s="585">
        <v>3123169</v>
      </c>
      <c r="BL15" s="585">
        <v>-288247</v>
      </c>
      <c r="BM15" s="585">
        <v>-288247</v>
      </c>
      <c r="BN15" s="585">
        <v>0</v>
      </c>
      <c r="BO15" s="585">
        <v>0</v>
      </c>
      <c r="BP15" s="585">
        <v>0</v>
      </c>
      <c r="BQ15" s="585">
        <v>0</v>
      </c>
      <c r="BR15" s="585">
        <v>0</v>
      </c>
      <c r="BS15" s="585">
        <v>-288247</v>
      </c>
      <c r="BT15" s="585">
        <v>5392156</v>
      </c>
      <c r="BU15" s="585">
        <v>2093293</v>
      </c>
      <c r="BV15" s="585">
        <v>1995530</v>
      </c>
      <c r="BW15" s="585">
        <v>947763</v>
      </c>
      <c r="BX15" s="585">
        <v>355569</v>
      </c>
      <c r="BY15" s="585">
        <v>0</v>
      </c>
      <c r="BZ15" s="585">
        <v>0</v>
      </c>
      <c r="CA15" s="585">
        <v>5392156</v>
      </c>
      <c r="CB15" s="299">
        <v>0</v>
      </c>
      <c r="CC15" s="297">
        <v>0</v>
      </c>
      <c r="CD15" s="297">
        <v>0</v>
      </c>
      <c r="CE15" s="297">
        <v>0</v>
      </c>
      <c r="CF15" s="297">
        <v>0</v>
      </c>
      <c r="CG15" s="297">
        <v>0</v>
      </c>
      <c r="CH15" s="297">
        <v>0</v>
      </c>
      <c r="CI15" s="297">
        <v>0</v>
      </c>
    </row>
    <row r="16" spans="1:87">
      <c r="A16" s="295">
        <v>10850</v>
      </c>
      <c r="B16" s="296" t="s">
        <v>374</v>
      </c>
      <c r="C16" s="299">
        <v>156801</v>
      </c>
      <c r="D16" s="299">
        <v>328571</v>
      </c>
      <c r="E16" s="299">
        <v>643863</v>
      </c>
      <c r="F16" s="299">
        <v>429263</v>
      </c>
      <c r="G16" s="299">
        <v>0</v>
      </c>
      <c r="H16" s="299">
        <v>0</v>
      </c>
      <c r="I16" s="299">
        <v>1558498</v>
      </c>
      <c r="J16" s="299">
        <v>5834431</v>
      </c>
      <c r="K16" s="299">
        <v>6941463</v>
      </c>
      <c r="L16" s="357">
        <v>4945581</v>
      </c>
      <c r="M16" s="299">
        <v>4815904</v>
      </c>
      <c r="N16" s="299">
        <v>7153225</v>
      </c>
      <c r="O16" s="299">
        <v>455028.51257260004</v>
      </c>
      <c r="P16" s="299">
        <v>314521.02999999997</v>
      </c>
      <c r="Q16" s="299">
        <v>140507.48257260007</v>
      </c>
      <c r="R16" s="583">
        <v>7.1399999999999991E-2</v>
      </c>
      <c r="S16" s="584">
        <v>1.7153740000000001E-4</v>
      </c>
      <c r="T16" s="585">
        <v>5834431</v>
      </c>
      <c r="U16" s="585">
        <v>4405056.4425770305</v>
      </c>
      <c r="V16" s="583">
        <v>1.3244849586051528</v>
      </c>
      <c r="W16" s="583">
        <v>9.7874245867096379E-2</v>
      </c>
      <c r="X16" s="585">
        <v>1105047</v>
      </c>
      <c r="Y16" s="585">
        <v>329372</v>
      </c>
      <c r="Z16" s="585">
        <v>329372</v>
      </c>
      <c r="AA16" s="585">
        <v>291894</v>
      </c>
      <c r="AB16" s="585">
        <v>154409</v>
      </c>
      <c r="AC16" s="585">
        <v>0</v>
      </c>
      <c r="AD16" s="585">
        <v>0</v>
      </c>
      <c r="AE16" s="585">
        <v>1105047</v>
      </c>
      <c r="AF16" s="585">
        <v>263583</v>
      </c>
      <c r="AG16" s="585">
        <v>138359</v>
      </c>
      <c r="AH16" s="585">
        <v>125224</v>
      </c>
      <c r="AI16" s="585">
        <v>0</v>
      </c>
      <c r="AJ16" s="585">
        <v>0</v>
      </c>
      <c r="AK16" s="585">
        <v>0</v>
      </c>
      <c r="AL16" s="585">
        <v>0</v>
      </c>
      <c r="AM16" s="585">
        <v>263583</v>
      </c>
      <c r="AN16" s="585">
        <v>1405169</v>
      </c>
      <c r="AO16" s="585">
        <v>396308</v>
      </c>
      <c r="AP16" s="585">
        <v>396308</v>
      </c>
      <c r="AQ16" s="585">
        <v>340860</v>
      </c>
      <c r="AR16" s="585">
        <v>271694</v>
      </c>
      <c r="AS16" s="585">
        <v>0</v>
      </c>
      <c r="AT16" s="585">
        <v>0</v>
      </c>
      <c r="AU16" s="585">
        <v>1405169</v>
      </c>
      <c r="AV16" s="585">
        <v>760691</v>
      </c>
      <c r="AW16" s="585">
        <v>458823</v>
      </c>
      <c r="AX16" s="585">
        <v>301867</v>
      </c>
      <c r="AY16" s="585">
        <v>0</v>
      </c>
      <c r="AZ16" s="585">
        <v>0</v>
      </c>
      <c r="BA16" s="585">
        <v>0</v>
      </c>
      <c r="BB16" s="585">
        <v>0</v>
      </c>
      <c r="BC16" s="585">
        <v>760691</v>
      </c>
      <c r="BD16" s="585">
        <v>27543</v>
      </c>
      <c r="BE16" s="585">
        <v>12384</v>
      </c>
      <c r="BF16" s="585">
        <v>12384</v>
      </c>
      <c r="BG16" s="585">
        <v>2750</v>
      </c>
      <c r="BH16" s="585">
        <v>25</v>
      </c>
      <c r="BI16" s="585">
        <v>0</v>
      </c>
      <c r="BJ16" s="585">
        <v>0</v>
      </c>
      <c r="BK16" s="585">
        <v>27543</v>
      </c>
      <c r="BL16" s="585">
        <v>-2542</v>
      </c>
      <c r="BM16" s="585">
        <v>-2542</v>
      </c>
      <c r="BN16" s="585">
        <v>0</v>
      </c>
      <c r="BO16" s="585">
        <v>0</v>
      </c>
      <c r="BP16" s="585">
        <v>0</v>
      </c>
      <c r="BQ16" s="585">
        <v>0</v>
      </c>
      <c r="BR16" s="585">
        <v>0</v>
      </c>
      <c r="BS16" s="585">
        <v>-2542</v>
      </c>
      <c r="BT16" s="585">
        <v>47554</v>
      </c>
      <c r="BU16" s="585">
        <v>18461</v>
      </c>
      <c r="BV16" s="585">
        <v>17599</v>
      </c>
      <c r="BW16" s="585">
        <v>8358</v>
      </c>
      <c r="BX16" s="585">
        <v>3136</v>
      </c>
      <c r="BY16" s="585">
        <v>0</v>
      </c>
      <c r="BZ16" s="585">
        <v>0</v>
      </c>
      <c r="CA16" s="585">
        <v>47554</v>
      </c>
      <c r="CB16" s="299">
        <v>0</v>
      </c>
      <c r="CC16" s="297">
        <v>0</v>
      </c>
      <c r="CD16" s="297">
        <v>0</v>
      </c>
      <c r="CE16" s="297">
        <v>0</v>
      </c>
      <c r="CF16" s="297">
        <v>0</v>
      </c>
      <c r="CG16" s="297">
        <v>0</v>
      </c>
      <c r="CH16" s="297">
        <v>0</v>
      </c>
      <c r="CI16" s="297">
        <v>0</v>
      </c>
    </row>
    <row r="17" spans="1:87">
      <c r="A17" s="295">
        <v>10900</v>
      </c>
      <c r="B17" s="296" t="s">
        <v>375</v>
      </c>
      <c r="C17" s="299">
        <v>2120349</v>
      </c>
      <c r="D17" s="299">
        <v>3730364</v>
      </c>
      <c r="E17" s="299">
        <v>4390737</v>
      </c>
      <c r="F17" s="299">
        <v>3329299</v>
      </c>
      <c r="G17" s="299">
        <v>0</v>
      </c>
      <c r="H17" s="299">
        <v>0</v>
      </c>
      <c r="I17" s="299">
        <v>13570749</v>
      </c>
      <c r="J17" s="299">
        <v>56316271</v>
      </c>
      <c r="K17" s="299">
        <v>67001787</v>
      </c>
      <c r="L17" s="357">
        <v>47736734</v>
      </c>
      <c r="M17" s="299">
        <v>46485038</v>
      </c>
      <c r="N17" s="299">
        <v>69045801</v>
      </c>
      <c r="O17" s="299">
        <v>4392117.7459222004</v>
      </c>
      <c r="P17" s="299">
        <v>2838572.7</v>
      </c>
      <c r="Q17" s="299">
        <v>1553545.0459222002</v>
      </c>
      <c r="R17" s="583">
        <v>7.1400000000000005E-2</v>
      </c>
      <c r="S17" s="584">
        <v>1.6557478E-3</v>
      </c>
      <c r="T17" s="585">
        <v>56316271</v>
      </c>
      <c r="U17" s="585">
        <v>39755920.168067224</v>
      </c>
      <c r="V17" s="583">
        <v>1.4165505605686972</v>
      </c>
      <c r="W17" s="583">
        <v>9.7874245867096379E-2</v>
      </c>
      <c r="X17" s="585">
        <v>6728447</v>
      </c>
      <c r="Y17" s="585">
        <v>2529380</v>
      </c>
      <c r="Z17" s="585">
        <v>2529380</v>
      </c>
      <c r="AA17" s="585">
        <v>993391</v>
      </c>
      <c r="AB17" s="585">
        <v>676296</v>
      </c>
      <c r="AC17" s="585">
        <v>0</v>
      </c>
      <c r="AD17" s="585">
        <v>0</v>
      </c>
      <c r="AE17" s="585">
        <v>6728447</v>
      </c>
      <c r="AF17" s="585">
        <v>78799</v>
      </c>
      <c r="AG17" s="585">
        <v>78799</v>
      </c>
      <c r="AH17" s="585">
        <v>0</v>
      </c>
      <c r="AI17" s="585">
        <v>0</v>
      </c>
      <c r="AJ17" s="585">
        <v>0</v>
      </c>
      <c r="AK17" s="585">
        <v>0</v>
      </c>
      <c r="AL17" s="585">
        <v>0</v>
      </c>
      <c r="AM17" s="585">
        <v>78799</v>
      </c>
      <c r="AN17" s="585">
        <v>13563257</v>
      </c>
      <c r="AO17" s="585">
        <v>3825320</v>
      </c>
      <c r="AP17" s="585">
        <v>3825320</v>
      </c>
      <c r="AQ17" s="585">
        <v>3290122</v>
      </c>
      <c r="AR17" s="585">
        <v>2622496</v>
      </c>
      <c r="AS17" s="585">
        <v>0</v>
      </c>
      <c r="AT17" s="585">
        <v>0</v>
      </c>
      <c r="AU17" s="585">
        <v>13563257</v>
      </c>
      <c r="AV17" s="585">
        <v>7342492</v>
      </c>
      <c r="AW17" s="585">
        <v>4428746</v>
      </c>
      <c r="AX17" s="585">
        <v>2913745</v>
      </c>
      <c r="AY17" s="585">
        <v>0</v>
      </c>
      <c r="AZ17" s="585">
        <v>0</v>
      </c>
      <c r="BA17" s="585">
        <v>0</v>
      </c>
      <c r="BB17" s="585">
        <v>0</v>
      </c>
      <c r="BC17" s="585">
        <v>7342492</v>
      </c>
      <c r="BD17" s="585">
        <v>265861</v>
      </c>
      <c r="BE17" s="585">
        <v>119538</v>
      </c>
      <c r="BF17" s="585">
        <v>119538</v>
      </c>
      <c r="BG17" s="585">
        <v>26546</v>
      </c>
      <c r="BH17" s="585">
        <v>239</v>
      </c>
      <c r="BI17" s="585">
        <v>0</v>
      </c>
      <c r="BJ17" s="585">
        <v>0</v>
      </c>
      <c r="BK17" s="585">
        <v>265861</v>
      </c>
      <c r="BL17" s="585">
        <v>-24537</v>
      </c>
      <c r="BM17" s="585">
        <v>-24537</v>
      </c>
      <c r="BN17" s="585">
        <v>0</v>
      </c>
      <c r="BO17" s="585">
        <v>0</v>
      </c>
      <c r="BP17" s="585">
        <v>0</v>
      </c>
      <c r="BQ17" s="585">
        <v>0</v>
      </c>
      <c r="BR17" s="585">
        <v>0</v>
      </c>
      <c r="BS17" s="585">
        <v>-24537</v>
      </c>
      <c r="BT17" s="585">
        <v>459010</v>
      </c>
      <c r="BU17" s="585">
        <v>178193</v>
      </c>
      <c r="BV17" s="585">
        <v>169871</v>
      </c>
      <c r="BW17" s="585">
        <v>80679</v>
      </c>
      <c r="BX17" s="585">
        <v>30268</v>
      </c>
      <c r="BY17" s="585">
        <v>0</v>
      </c>
      <c r="BZ17" s="585">
        <v>0</v>
      </c>
      <c r="CA17" s="585">
        <v>459010</v>
      </c>
      <c r="CB17" s="299">
        <v>0</v>
      </c>
      <c r="CC17" s="297">
        <v>0</v>
      </c>
      <c r="CD17" s="297">
        <v>0</v>
      </c>
      <c r="CE17" s="297">
        <v>0</v>
      </c>
      <c r="CF17" s="297">
        <v>0</v>
      </c>
      <c r="CG17" s="297">
        <v>0</v>
      </c>
      <c r="CH17" s="297">
        <v>0</v>
      </c>
      <c r="CI17" s="297">
        <v>0</v>
      </c>
    </row>
    <row r="18" spans="1:87">
      <c r="A18" s="295">
        <v>10910</v>
      </c>
      <c r="B18" s="296" t="s">
        <v>376</v>
      </c>
      <c r="C18" s="299">
        <v>1183708</v>
      </c>
      <c r="D18" s="299">
        <v>1425297</v>
      </c>
      <c r="E18" s="299">
        <v>1338809</v>
      </c>
      <c r="F18" s="299">
        <v>760468</v>
      </c>
      <c r="G18" s="299">
        <v>0</v>
      </c>
      <c r="H18" s="299">
        <v>0</v>
      </c>
      <c r="I18" s="299">
        <v>4708282</v>
      </c>
      <c r="J18" s="299">
        <v>16089156</v>
      </c>
      <c r="K18" s="299">
        <v>19141931</v>
      </c>
      <c r="L18" s="357">
        <v>13638043</v>
      </c>
      <c r="M18" s="299">
        <v>13280443</v>
      </c>
      <c r="N18" s="299">
        <v>19725891</v>
      </c>
      <c r="O18" s="299">
        <v>1254796.6155097</v>
      </c>
      <c r="P18" s="299">
        <v>816948.55</v>
      </c>
      <c r="Q18" s="299">
        <v>437848.06550969998</v>
      </c>
      <c r="R18" s="583">
        <v>7.1400000000000005E-2</v>
      </c>
      <c r="S18" s="584">
        <v>4.7303530000000001E-4</v>
      </c>
      <c r="T18" s="585">
        <v>16089156</v>
      </c>
      <c r="U18" s="585">
        <v>11441856.442577031</v>
      </c>
      <c r="V18" s="583">
        <v>1.4061665675274166</v>
      </c>
      <c r="W18" s="583">
        <v>9.7874245867096379E-2</v>
      </c>
      <c r="X18" s="585">
        <v>2730974</v>
      </c>
      <c r="Y18" s="585">
        <v>1278053</v>
      </c>
      <c r="Z18" s="585">
        <v>1082185</v>
      </c>
      <c r="AA18" s="585">
        <v>368212</v>
      </c>
      <c r="AB18" s="585">
        <v>2524</v>
      </c>
      <c r="AC18" s="585">
        <v>0</v>
      </c>
      <c r="AD18" s="585">
        <v>0</v>
      </c>
      <c r="AE18" s="585">
        <v>2730974</v>
      </c>
      <c r="AF18" s="585">
        <v>0</v>
      </c>
      <c r="AG18" s="585">
        <v>0</v>
      </c>
      <c r="AH18" s="585">
        <v>0</v>
      </c>
      <c r="AI18" s="585">
        <v>0</v>
      </c>
      <c r="AJ18" s="585">
        <v>0</v>
      </c>
      <c r="AK18" s="585">
        <v>0</v>
      </c>
      <c r="AL18" s="585">
        <v>0</v>
      </c>
      <c r="AM18" s="585">
        <v>0</v>
      </c>
      <c r="AN18" s="585">
        <v>3874926</v>
      </c>
      <c r="AO18" s="585">
        <v>1092867</v>
      </c>
      <c r="AP18" s="585">
        <v>1092867</v>
      </c>
      <c r="AQ18" s="585">
        <v>939964</v>
      </c>
      <c r="AR18" s="585">
        <v>749228</v>
      </c>
      <c r="AS18" s="585">
        <v>0</v>
      </c>
      <c r="AT18" s="585">
        <v>0</v>
      </c>
      <c r="AU18" s="585">
        <v>3874926</v>
      </c>
      <c r="AV18" s="585">
        <v>2097697</v>
      </c>
      <c r="AW18" s="585">
        <v>1265261</v>
      </c>
      <c r="AX18" s="585">
        <v>832436</v>
      </c>
      <c r="AY18" s="585">
        <v>0</v>
      </c>
      <c r="AZ18" s="585">
        <v>0</v>
      </c>
      <c r="BA18" s="585">
        <v>0</v>
      </c>
      <c r="BB18" s="585">
        <v>0</v>
      </c>
      <c r="BC18" s="585">
        <v>2097697</v>
      </c>
      <c r="BD18" s="585">
        <v>75954</v>
      </c>
      <c r="BE18" s="585">
        <v>34151</v>
      </c>
      <c r="BF18" s="585">
        <v>34151</v>
      </c>
      <c r="BG18" s="585">
        <v>7584</v>
      </c>
      <c r="BH18" s="585">
        <v>68</v>
      </c>
      <c r="BI18" s="585">
        <v>0</v>
      </c>
      <c r="BJ18" s="585">
        <v>0</v>
      </c>
      <c r="BK18" s="585">
        <v>75954</v>
      </c>
      <c r="BL18" s="585">
        <v>-7010</v>
      </c>
      <c r="BM18" s="585">
        <v>-7010</v>
      </c>
      <c r="BN18" s="585">
        <v>0</v>
      </c>
      <c r="BO18" s="585">
        <v>0</v>
      </c>
      <c r="BP18" s="585">
        <v>0</v>
      </c>
      <c r="BQ18" s="585">
        <v>0</v>
      </c>
      <c r="BR18" s="585">
        <v>0</v>
      </c>
      <c r="BS18" s="585">
        <v>-7010</v>
      </c>
      <c r="BT18" s="585">
        <v>131136</v>
      </c>
      <c r="BU18" s="585">
        <v>50908</v>
      </c>
      <c r="BV18" s="585">
        <v>48531</v>
      </c>
      <c r="BW18" s="585">
        <v>23049</v>
      </c>
      <c r="BX18" s="585">
        <v>8647</v>
      </c>
      <c r="BY18" s="585">
        <v>0</v>
      </c>
      <c r="BZ18" s="585">
        <v>0</v>
      </c>
      <c r="CA18" s="585">
        <v>131136</v>
      </c>
      <c r="CB18" s="299">
        <v>0</v>
      </c>
      <c r="CC18" s="297">
        <v>0</v>
      </c>
      <c r="CD18" s="297">
        <v>0</v>
      </c>
      <c r="CE18" s="297">
        <v>0</v>
      </c>
      <c r="CF18" s="297">
        <v>0</v>
      </c>
      <c r="CG18" s="297">
        <v>0</v>
      </c>
      <c r="CH18" s="297">
        <v>0</v>
      </c>
      <c r="CI18" s="297">
        <v>0</v>
      </c>
    </row>
    <row r="19" spans="1:87">
      <c r="A19" s="295">
        <v>10930</v>
      </c>
      <c r="B19" s="296" t="s">
        <v>377</v>
      </c>
      <c r="C19" s="299">
        <v>8789122</v>
      </c>
      <c r="D19" s="299">
        <v>11752721</v>
      </c>
      <c r="E19" s="299">
        <v>15328118</v>
      </c>
      <c r="F19" s="299">
        <v>10549745</v>
      </c>
      <c r="G19" s="299">
        <v>0</v>
      </c>
      <c r="H19" s="299">
        <v>0</v>
      </c>
      <c r="I19" s="299">
        <v>46419706</v>
      </c>
      <c r="J19" s="299">
        <v>188149942</v>
      </c>
      <c r="K19" s="299">
        <v>223849736</v>
      </c>
      <c r="L19" s="357">
        <v>159486126</v>
      </c>
      <c r="M19" s="299">
        <v>155304268</v>
      </c>
      <c r="N19" s="299">
        <v>230678690</v>
      </c>
      <c r="O19" s="299">
        <v>14673853.443001499</v>
      </c>
      <c r="P19" s="299">
        <v>8982626.5500000007</v>
      </c>
      <c r="Q19" s="299">
        <v>5691226.8930014987</v>
      </c>
      <c r="R19" s="583">
        <v>7.1400000000000005E-2</v>
      </c>
      <c r="S19" s="584">
        <v>5.5317735E-3</v>
      </c>
      <c r="T19" s="585">
        <v>188149942</v>
      </c>
      <c r="U19" s="585">
        <v>125807094.53781512</v>
      </c>
      <c r="V19" s="583">
        <v>1.4955431781587314</v>
      </c>
      <c r="W19" s="583">
        <v>9.7874245867096379E-2</v>
      </c>
      <c r="X19" s="585">
        <v>23296644</v>
      </c>
      <c r="Y19" s="585">
        <v>9892412</v>
      </c>
      <c r="Z19" s="585">
        <v>7740292</v>
      </c>
      <c r="AA19" s="585">
        <v>3977749</v>
      </c>
      <c r="AB19" s="585">
        <v>1686191</v>
      </c>
      <c r="AC19" s="585">
        <v>0</v>
      </c>
      <c r="AD19" s="585">
        <v>0</v>
      </c>
      <c r="AE19" s="585">
        <v>23296644</v>
      </c>
      <c r="AF19" s="585">
        <v>0</v>
      </c>
      <c r="AG19" s="585">
        <v>0</v>
      </c>
      <c r="AH19" s="585">
        <v>0</v>
      </c>
      <c r="AI19" s="585">
        <v>0</v>
      </c>
      <c r="AJ19" s="585">
        <v>0</v>
      </c>
      <c r="AK19" s="585">
        <v>0</v>
      </c>
      <c r="AL19" s="585">
        <v>0</v>
      </c>
      <c r="AM19" s="585">
        <v>0</v>
      </c>
      <c r="AN19" s="585">
        <v>45314188</v>
      </c>
      <c r="AO19" s="585">
        <v>12780210</v>
      </c>
      <c r="AP19" s="585">
        <v>12780210</v>
      </c>
      <c r="AQ19" s="585">
        <v>10992138</v>
      </c>
      <c r="AR19" s="585">
        <v>8761631</v>
      </c>
      <c r="AS19" s="585">
        <v>0</v>
      </c>
      <c r="AT19" s="585">
        <v>0</v>
      </c>
      <c r="AU19" s="585">
        <v>45314188</v>
      </c>
      <c r="AV19" s="585">
        <v>24530911</v>
      </c>
      <c r="AW19" s="585">
        <v>14796228</v>
      </c>
      <c r="AX19" s="585">
        <v>9734683</v>
      </c>
      <c r="AY19" s="585">
        <v>0</v>
      </c>
      <c r="AZ19" s="585">
        <v>0</v>
      </c>
      <c r="BA19" s="585">
        <v>0</v>
      </c>
      <c r="BB19" s="585">
        <v>0</v>
      </c>
      <c r="BC19" s="585">
        <v>24530911</v>
      </c>
      <c r="BD19" s="585">
        <v>888230</v>
      </c>
      <c r="BE19" s="585">
        <v>399372</v>
      </c>
      <c r="BF19" s="585">
        <v>399372</v>
      </c>
      <c r="BG19" s="585">
        <v>88687</v>
      </c>
      <c r="BH19" s="585">
        <v>799</v>
      </c>
      <c r="BI19" s="585">
        <v>0</v>
      </c>
      <c r="BJ19" s="585">
        <v>0</v>
      </c>
      <c r="BK19" s="585">
        <v>888230</v>
      </c>
      <c r="BL19" s="585">
        <v>-81978</v>
      </c>
      <c r="BM19" s="585">
        <v>-81978</v>
      </c>
      <c r="BN19" s="585">
        <v>0</v>
      </c>
      <c r="BO19" s="585">
        <v>0</v>
      </c>
      <c r="BP19" s="585">
        <v>0</v>
      </c>
      <c r="BQ19" s="585">
        <v>0</v>
      </c>
      <c r="BR19" s="585">
        <v>0</v>
      </c>
      <c r="BS19" s="585">
        <v>-81978</v>
      </c>
      <c r="BT19" s="585">
        <v>1533532</v>
      </c>
      <c r="BU19" s="585">
        <v>595334</v>
      </c>
      <c r="BV19" s="585">
        <v>567530</v>
      </c>
      <c r="BW19" s="585">
        <v>269544</v>
      </c>
      <c r="BX19" s="585">
        <v>101124</v>
      </c>
      <c r="BY19" s="585">
        <v>0</v>
      </c>
      <c r="BZ19" s="585">
        <v>0</v>
      </c>
      <c r="CA19" s="585">
        <v>1533532</v>
      </c>
      <c r="CB19" s="299">
        <v>0</v>
      </c>
      <c r="CC19" s="297">
        <v>0</v>
      </c>
      <c r="CD19" s="297">
        <v>0</v>
      </c>
      <c r="CE19" s="297">
        <v>0</v>
      </c>
      <c r="CF19" s="297">
        <v>0</v>
      </c>
      <c r="CG19" s="297">
        <v>0</v>
      </c>
      <c r="CH19" s="297">
        <v>0</v>
      </c>
      <c r="CI19" s="297">
        <v>0</v>
      </c>
    </row>
    <row r="20" spans="1:87">
      <c r="A20" s="295">
        <v>10940</v>
      </c>
      <c r="B20" s="296" t="s">
        <v>378</v>
      </c>
      <c r="C20" s="299">
        <v>1231168</v>
      </c>
      <c r="D20" s="299">
        <v>1813374</v>
      </c>
      <c r="E20" s="299">
        <v>2350743</v>
      </c>
      <c r="F20" s="299">
        <v>1579985</v>
      </c>
      <c r="G20" s="299">
        <v>0</v>
      </c>
      <c r="H20" s="299">
        <v>0</v>
      </c>
      <c r="I20" s="299">
        <v>6975270</v>
      </c>
      <c r="J20" s="299">
        <v>25820430</v>
      </c>
      <c r="K20" s="299">
        <v>30719629</v>
      </c>
      <c r="L20" s="357">
        <v>21886801</v>
      </c>
      <c r="M20" s="299">
        <v>21312911</v>
      </c>
      <c r="N20" s="299">
        <v>31656788</v>
      </c>
      <c r="O20" s="299">
        <v>2013740.7156016999</v>
      </c>
      <c r="P20" s="299">
        <v>1247102.0299999998</v>
      </c>
      <c r="Q20" s="299">
        <v>766638.6856017001</v>
      </c>
      <c r="R20" s="583">
        <v>7.1400000000000005E-2</v>
      </c>
      <c r="S20" s="584">
        <v>7.5914329999999999E-4</v>
      </c>
      <c r="T20" s="585">
        <v>25820430</v>
      </c>
      <c r="U20" s="585">
        <v>17466414.985994395</v>
      </c>
      <c r="V20" s="583">
        <v>1.4782901941070534</v>
      </c>
      <c r="W20" s="583">
        <v>9.7874245867096379E-2</v>
      </c>
      <c r="X20" s="585">
        <v>3802017</v>
      </c>
      <c r="Y20" s="585">
        <v>1382576</v>
      </c>
      <c r="Z20" s="585">
        <v>1262735</v>
      </c>
      <c r="AA20" s="585">
        <v>793095</v>
      </c>
      <c r="AB20" s="585">
        <v>363611</v>
      </c>
      <c r="AC20" s="585">
        <v>0</v>
      </c>
      <c r="AD20" s="585">
        <v>0</v>
      </c>
      <c r="AE20" s="585">
        <v>3802017</v>
      </c>
      <c r="AF20" s="585">
        <v>0</v>
      </c>
      <c r="AG20" s="585">
        <v>0</v>
      </c>
      <c r="AH20" s="585">
        <v>0</v>
      </c>
      <c r="AI20" s="585">
        <v>0</v>
      </c>
      <c r="AJ20" s="585">
        <v>0</v>
      </c>
      <c r="AK20" s="585">
        <v>0</v>
      </c>
      <c r="AL20" s="585">
        <v>0</v>
      </c>
      <c r="AM20" s="585">
        <v>0</v>
      </c>
      <c r="AN20" s="585">
        <v>6218614</v>
      </c>
      <c r="AO20" s="585">
        <v>1753870</v>
      </c>
      <c r="AP20" s="585">
        <v>1753870</v>
      </c>
      <c r="AQ20" s="585">
        <v>1508487</v>
      </c>
      <c r="AR20" s="585">
        <v>1202387</v>
      </c>
      <c r="AS20" s="585">
        <v>0</v>
      </c>
      <c r="AT20" s="585">
        <v>0</v>
      </c>
      <c r="AU20" s="585">
        <v>6218614</v>
      </c>
      <c r="AV20" s="585">
        <v>3366457</v>
      </c>
      <c r="AW20" s="585">
        <v>2030535</v>
      </c>
      <c r="AX20" s="585">
        <v>1335922</v>
      </c>
      <c r="AY20" s="585">
        <v>0</v>
      </c>
      <c r="AZ20" s="585">
        <v>0</v>
      </c>
      <c r="BA20" s="585">
        <v>0</v>
      </c>
      <c r="BB20" s="585">
        <v>0</v>
      </c>
      <c r="BC20" s="585">
        <v>3366457</v>
      </c>
      <c r="BD20" s="585">
        <v>121895</v>
      </c>
      <c r="BE20" s="585">
        <v>54807</v>
      </c>
      <c r="BF20" s="585">
        <v>54807</v>
      </c>
      <c r="BG20" s="585">
        <v>12171</v>
      </c>
      <c r="BH20" s="585">
        <v>110</v>
      </c>
      <c r="BI20" s="585">
        <v>0</v>
      </c>
      <c r="BJ20" s="585">
        <v>0</v>
      </c>
      <c r="BK20" s="585">
        <v>121895</v>
      </c>
      <c r="BL20" s="585">
        <v>-11250</v>
      </c>
      <c r="BM20" s="585">
        <v>-11250</v>
      </c>
      <c r="BN20" s="585">
        <v>0</v>
      </c>
      <c r="BO20" s="585">
        <v>0</v>
      </c>
      <c r="BP20" s="585">
        <v>0</v>
      </c>
      <c r="BQ20" s="585">
        <v>0</v>
      </c>
      <c r="BR20" s="585">
        <v>0</v>
      </c>
      <c r="BS20" s="585">
        <v>-11250</v>
      </c>
      <c r="BT20" s="585">
        <v>210452</v>
      </c>
      <c r="BU20" s="585">
        <v>81700</v>
      </c>
      <c r="BV20" s="585">
        <v>77884</v>
      </c>
      <c r="BW20" s="585">
        <v>36990</v>
      </c>
      <c r="BX20" s="585">
        <v>13878</v>
      </c>
      <c r="BY20" s="585">
        <v>0</v>
      </c>
      <c r="BZ20" s="585">
        <v>0</v>
      </c>
      <c r="CA20" s="585">
        <v>210452</v>
      </c>
      <c r="CB20" s="299">
        <v>0</v>
      </c>
      <c r="CC20" s="297">
        <v>0</v>
      </c>
      <c r="CD20" s="297">
        <v>0</v>
      </c>
      <c r="CE20" s="297">
        <v>0</v>
      </c>
      <c r="CF20" s="297">
        <v>0</v>
      </c>
      <c r="CG20" s="297">
        <v>0</v>
      </c>
      <c r="CH20" s="297">
        <v>0</v>
      </c>
      <c r="CI20" s="297">
        <v>0</v>
      </c>
    </row>
    <row r="21" spans="1:87">
      <c r="A21" s="295">
        <v>10950</v>
      </c>
      <c r="B21" s="296" t="s">
        <v>379</v>
      </c>
      <c r="C21" s="299">
        <v>1672679</v>
      </c>
      <c r="D21" s="299">
        <v>2613449</v>
      </c>
      <c r="E21" s="299">
        <v>3574236</v>
      </c>
      <c r="F21" s="299">
        <v>2139992</v>
      </c>
      <c r="G21" s="299">
        <v>0</v>
      </c>
      <c r="H21" s="299">
        <v>0</v>
      </c>
      <c r="I21" s="299">
        <v>10000356</v>
      </c>
      <c r="J21" s="299">
        <v>36372778</v>
      </c>
      <c r="K21" s="299">
        <v>43274192</v>
      </c>
      <c r="L21" s="357">
        <v>30831545</v>
      </c>
      <c r="M21" s="299">
        <v>30023116</v>
      </c>
      <c r="N21" s="299">
        <v>44594352</v>
      </c>
      <c r="O21" s="299">
        <v>2836720.5583484001</v>
      </c>
      <c r="P21" s="299">
        <v>1679549.88</v>
      </c>
      <c r="Q21" s="299">
        <v>1157170.6783484002</v>
      </c>
      <c r="R21" s="583">
        <v>7.1400000000000005E-2</v>
      </c>
      <c r="S21" s="584">
        <v>1.0693916E-3</v>
      </c>
      <c r="T21" s="585">
        <v>36372778</v>
      </c>
      <c r="U21" s="585">
        <v>23523107.563025206</v>
      </c>
      <c r="V21" s="583">
        <v>1.5462573515232547</v>
      </c>
      <c r="W21" s="583">
        <v>9.7874245867096379E-2</v>
      </c>
      <c r="X21" s="585">
        <v>5530251</v>
      </c>
      <c r="Y21" s="585">
        <v>1885965</v>
      </c>
      <c r="Z21" s="585">
        <v>1837774</v>
      </c>
      <c r="AA21" s="585">
        <v>1380005</v>
      </c>
      <c r="AB21" s="585">
        <v>426507</v>
      </c>
      <c r="AC21" s="585">
        <v>0</v>
      </c>
      <c r="AD21" s="585">
        <v>0</v>
      </c>
      <c r="AE21" s="585">
        <v>5530251</v>
      </c>
      <c r="AF21" s="585">
        <v>0</v>
      </c>
      <c r="AG21" s="585">
        <v>0</v>
      </c>
      <c r="AH21" s="585">
        <v>0</v>
      </c>
      <c r="AI21" s="585">
        <v>0</v>
      </c>
      <c r="AJ21" s="585">
        <v>0</v>
      </c>
      <c r="AK21" s="585">
        <v>0</v>
      </c>
      <c r="AL21" s="585">
        <v>0</v>
      </c>
      <c r="AM21" s="585">
        <v>0</v>
      </c>
      <c r="AN21" s="585">
        <v>8760050</v>
      </c>
      <c r="AO21" s="585">
        <v>2470645</v>
      </c>
      <c r="AP21" s="585">
        <v>2470645</v>
      </c>
      <c r="AQ21" s="585">
        <v>2124978</v>
      </c>
      <c r="AR21" s="585">
        <v>1693781</v>
      </c>
      <c r="AS21" s="585">
        <v>0</v>
      </c>
      <c r="AT21" s="585">
        <v>0</v>
      </c>
      <c r="AU21" s="585">
        <v>8760050</v>
      </c>
      <c r="AV21" s="585">
        <v>4742268</v>
      </c>
      <c r="AW21" s="585">
        <v>2860378</v>
      </c>
      <c r="AX21" s="585">
        <v>1881890</v>
      </c>
      <c r="AY21" s="585">
        <v>0</v>
      </c>
      <c r="AZ21" s="585">
        <v>0</v>
      </c>
      <c r="BA21" s="585">
        <v>0</v>
      </c>
      <c r="BB21" s="585">
        <v>0</v>
      </c>
      <c r="BC21" s="585">
        <v>4742268</v>
      </c>
      <c r="BD21" s="585">
        <v>171711</v>
      </c>
      <c r="BE21" s="585">
        <v>77206</v>
      </c>
      <c r="BF21" s="585">
        <v>77206</v>
      </c>
      <c r="BG21" s="585">
        <v>17145</v>
      </c>
      <c r="BH21" s="585">
        <v>154</v>
      </c>
      <c r="BI21" s="585">
        <v>0</v>
      </c>
      <c r="BJ21" s="585">
        <v>0</v>
      </c>
      <c r="BK21" s="585">
        <v>171711</v>
      </c>
      <c r="BL21" s="585">
        <v>-15848</v>
      </c>
      <c r="BM21" s="585">
        <v>-15848</v>
      </c>
      <c r="BN21" s="585">
        <v>0</v>
      </c>
      <c r="BO21" s="585">
        <v>0</v>
      </c>
      <c r="BP21" s="585">
        <v>0</v>
      </c>
      <c r="BQ21" s="585">
        <v>0</v>
      </c>
      <c r="BR21" s="585">
        <v>0</v>
      </c>
      <c r="BS21" s="585">
        <v>-15848</v>
      </c>
      <c r="BT21" s="585">
        <v>296459</v>
      </c>
      <c r="BU21" s="585">
        <v>115089</v>
      </c>
      <c r="BV21" s="585">
        <v>109714</v>
      </c>
      <c r="BW21" s="585">
        <v>52108</v>
      </c>
      <c r="BX21" s="585">
        <v>19549</v>
      </c>
      <c r="BY21" s="585">
        <v>0</v>
      </c>
      <c r="BZ21" s="585">
        <v>0</v>
      </c>
      <c r="CA21" s="585">
        <v>296459</v>
      </c>
      <c r="CB21" s="299">
        <v>0</v>
      </c>
      <c r="CC21" s="297">
        <v>0</v>
      </c>
      <c r="CD21" s="297">
        <v>0</v>
      </c>
      <c r="CE21" s="297">
        <v>0</v>
      </c>
      <c r="CF21" s="297">
        <v>0</v>
      </c>
      <c r="CG21" s="297">
        <v>0</v>
      </c>
      <c r="CH21" s="297">
        <v>0</v>
      </c>
      <c r="CI21" s="297">
        <v>0</v>
      </c>
    </row>
    <row r="22" spans="1:87">
      <c r="A22" s="579">
        <v>11000</v>
      </c>
      <c r="B22" s="580" t="s">
        <v>997</v>
      </c>
      <c r="C22" s="299">
        <v>427822</v>
      </c>
      <c r="D22" s="299">
        <v>427822</v>
      </c>
      <c r="E22" s="299">
        <v>427822</v>
      </c>
      <c r="F22" s="299">
        <v>427822</v>
      </c>
      <c r="G22" s="299">
        <v>0</v>
      </c>
      <c r="H22" s="299">
        <v>0</v>
      </c>
      <c r="I22" s="299">
        <v>1711288</v>
      </c>
      <c r="J22" s="299">
        <v>0</v>
      </c>
      <c r="K22" s="299">
        <v>0</v>
      </c>
      <c r="L22" s="357">
        <v>0</v>
      </c>
      <c r="M22" s="299">
        <v>0</v>
      </c>
      <c r="N22" s="299">
        <v>0</v>
      </c>
      <c r="O22" s="299">
        <v>0</v>
      </c>
      <c r="P22" s="299">
        <v>2139110.92</v>
      </c>
      <c r="Q22" s="299">
        <v>-2139110.92</v>
      </c>
      <c r="R22" s="583">
        <v>7.1400000000000005E-2</v>
      </c>
      <c r="S22" s="584">
        <v>0</v>
      </c>
      <c r="T22" s="585">
        <v>0</v>
      </c>
      <c r="U22" s="585">
        <v>29959536.694677867</v>
      </c>
      <c r="V22" s="583">
        <v>0</v>
      </c>
      <c r="W22" s="583">
        <v>9.7874245867096379E-2</v>
      </c>
      <c r="X22" s="585">
        <v>1711288</v>
      </c>
      <c r="Y22" s="585">
        <v>427822</v>
      </c>
      <c r="Z22" s="585">
        <v>427822</v>
      </c>
      <c r="AA22" s="585">
        <v>427822</v>
      </c>
      <c r="AB22" s="585">
        <v>427822</v>
      </c>
      <c r="AC22" s="585">
        <v>0</v>
      </c>
      <c r="AD22" s="585">
        <v>0</v>
      </c>
      <c r="AE22" s="585">
        <v>1711288</v>
      </c>
      <c r="AF22" s="585">
        <v>0</v>
      </c>
      <c r="AG22" s="585">
        <v>0</v>
      </c>
      <c r="AH22" s="585">
        <v>0</v>
      </c>
      <c r="AI22" s="585">
        <v>0</v>
      </c>
      <c r="AJ22" s="585">
        <v>0</v>
      </c>
      <c r="AK22" s="585">
        <v>0</v>
      </c>
      <c r="AL22" s="585">
        <v>0</v>
      </c>
      <c r="AM22" s="585">
        <v>0</v>
      </c>
      <c r="AN22" s="585">
        <v>0</v>
      </c>
      <c r="AO22" s="585">
        <v>0</v>
      </c>
      <c r="AP22" s="585">
        <v>0</v>
      </c>
      <c r="AQ22" s="585">
        <v>0</v>
      </c>
      <c r="AR22" s="585">
        <v>0</v>
      </c>
      <c r="AS22" s="585">
        <v>0</v>
      </c>
      <c r="AT22" s="585">
        <v>0</v>
      </c>
      <c r="AU22" s="585">
        <v>0</v>
      </c>
      <c r="AV22" s="585">
        <v>0</v>
      </c>
      <c r="AW22" s="585">
        <v>0</v>
      </c>
      <c r="AX22" s="585">
        <v>0</v>
      </c>
      <c r="AY22" s="585">
        <v>0</v>
      </c>
      <c r="AZ22" s="585">
        <v>0</v>
      </c>
      <c r="BA22" s="585">
        <v>0</v>
      </c>
      <c r="BB22" s="585">
        <v>0</v>
      </c>
      <c r="BC22" s="585">
        <v>0</v>
      </c>
      <c r="BD22" s="585">
        <v>0</v>
      </c>
      <c r="BE22" s="585">
        <v>0</v>
      </c>
      <c r="BF22" s="585">
        <v>0</v>
      </c>
      <c r="BG22" s="585">
        <v>0</v>
      </c>
      <c r="BH22" s="585">
        <v>0</v>
      </c>
      <c r="BI22" s="585">
        <v>0</v>
      </c>
      <c r="BJ22" s="585">
        <v>0</v>
      </c>
      <c r="BK22" s="585">
        <v>0</v>
      </c>
      <c r="BL22" s="585">
        <v>0</v>
      </c>
      <c r="BM22" s="585">
        <v>0</v>
      </c>
      <c r="BN22" s="585">
        <v>0</v>
      </c>
      <c r="BO22" s="585">
        <v>0</v>
      </c>
      <c r="BP22" s="585">
        <v>0</v>
      </c>
      <c r="BQ22" s="585">
        <v>0</v>
      </c>
      <c r="BR22" s="585">
        <v>0</v>
      </c>
      <c r="BS22" s="585">
        <v>0</v>
      </c>
      <c r="BT22" s="585">
        <v>0</v>
      </c>
      <c r="BU22" s="585">
        <v>0</v>
      </c>
      <c r="BV22" s="585">
        <v>0</v>
      </c>
      <c r="BW22" s="585">
        <v>0</v>
      </c>
      <c r="BX22" s="585">
        <v>0</v>
      </c>
      <c r="BY22" s="585">
        <v>0</v>
      </c>
      <c r="BZ22" s="585">
        <v>0</v>
      </c>
      <c r="CA22" s="585">
        <v>0</v>
      </c>
      <c r="CB22" s="299">
        <v>0</v>
      </c>
      <c r="CC22" s="297">
        <v>0</v>
      </c>
      <c r="CD22" s="297">
        <v>0</v>
      </c>
      <c r="CE22" s="297">
        <v>0</v>
      </c>
      <c r="CF22" s="297">
        <v>0</v>
      </c>
      <c r="CG22" s="297">
        <v>0</v>
      </c>
      <c r="CH22" s="297">
        <v>0</v>
      </c>
      <c r="CI22" s="297">
        <v>0</v>
      </c>
    </row>
    <row r="23" spans="1:87">
      <c r="A23" s="295">
        <v>11050</v>
      </c>
      <c r="B23" s="296" t="s">
        <v>710</v>
      </c>
      <c r="C23" s="299">
        <v>81888</v>
      </c>
      <c r="D23" s="299">
        <v>148035</v>
      </c>
      <c r="E23" s="299">
        <v>407298</v>
      </c>
      <c r="F23" s="299">
        <v>326959</v>
      </c>
      <c r="G23" s="299">
        <v>0</v>
      </c>
      <c r="H23" s="299">
        <v>0</v>
      </c>
      <c r="I23" s="299">
        <v>964180</v>
      </c>
      <c r="J23" s="299">
        <v>7014457</v>
      </c>
      <c r="K23" s="299">
        <v>8345389</v>
      </c>
      <c r="L23" s="357">
        <v>5945835</v>
      </c>
      <c r="M23" s="299">
        <v>5789931</v>
      </c>
      <c r="N23" s="299">
        <v>8599980</v>
      </c>
      <c r="O23" s="299">
        <v>547058.98644880007</v>
      </c>
      <c r="P23" s="299">
        <v>411396.39</v>
      </c>
      <c r="Q23" s="299">
        <v>135662.59644880006</v>
      </c>
      <c r="R23" s="583">
        <v>7.1400000000000005E-2</v>
      </c>
      <c r="S23" s="584">
        <v>2.0623120000000001E-4</v>
      </c>
      <c r="T23" s="585">
        <v>7014457</v>
      </c>
      <c r="U23" s="585">
        <v>5761854.2016806724</v>
      </c>
      <c r="V23" s="583">
        <v>1.2173957817179679</v>
      </c>
      <c r="W23" s="583">
        <v>9.7874245867096379E-2</v>
      </c>
      <c r="X23" s="585">
        <v>355393</v>
      </c>
      <c r="Y23" s="585">
        <v>239983</v>
      </c>
      <c r="Z23" s="585">
        <v>115410</v>
      </c>
      <c r="AA23" s="585">
        <v>0</v>
      </c>
      <c r="AB23" s="585">
        <v>0</v>
      </c>
      <c r="AC23" s="585">
        <v>0</v>
      </c>
      <c r="AD23" s="585">
        <v>0</v>
      </c>
      <c r="AE23" s="585">
        <v>355393</v>
      </c>
      <c r="AF23" s="585">
        <v>253268</v>
      </c>
      <c r="AG23" s="585">
        <v>116963</v>
      </c>
      <c r="AH23" s="585">
        <v>116963</v>
      </c>
      <c r="AI23" s="585">
        <v>15857</v>
      </c>
      <c r="AJ23" s="585">
        <v>3485</v>
      </c>
      <c r="AK23" s="585">
        <v>0</v>
      </c>
      <c r="AL23" s="585">
        <v>0</v>
      </c>
      <c r="AM23" s="585">
        <v>253268</v>
      </c>
      <c r="AN23" s="585">
        <v>1689368</v>
      </c>
      <c r="AO23" s="585">
        <v>476462</v>
      </c>
      <c r="AP23" s="585">
        <v>476462</v>
      </c>
      <c r="AQ23" s="585">
        <v>409800</v>
      </c>
      <c r="AR23" s="585">
        <v>326644</v>
      </c>
      <c r="AS23" s="585">
        <v>0</v>
      </c>
      <c r="AT23" s="585">
        <v>0</v>
      </c>
      <c r="AU23" s="585">
        <v>1689368</v>
      </c>
      <c r="AV23" s="585">
        <v>914542</v>
      </c>
      <c r="AW23" s="585">
        <v>551621</v>
      </c>
      <c r="AX23" s="585">
        <v>362921</v>
      </c>
      <c r="AY23" s="585">
        <v>0</v>
      </c>
      <c r="AZ23" s="585">
        <v>0</v>
      </c>
      <c r="BA23" s="585">
        <v>0</v>
      </c>
      <c r="BB23" s="585">
        <v>0</v>
      </c>
      <c r="BC23" s="585">
        <v>914542</v>
      </c>
      <c r="BD23" s="585">
        <v>33114</v>
      </c>
      <c r="BE23" s="585">
        <v>14889</v>
      </c>
      <c r="BF23" s="585">
        <v>14889</v>
      </c>
      <c r="BG23" s="585">
        <v>3306</v>
      </c>
      <c r="BH23" s="585">
        <v>30</v>
      </c>
      <c r="BI23" s="585">
        <v>0</v>
      </c>
      <c r="BJ23" s="585">
        <v>0</v>
      </c>
      <c r="BK23" s="585">
        <v>33114</v>
      </c>
      <c r="BL23" s="585">
        <v>-3056</v>
      </c>
      <c r="BM23" s="585">
        <v>-3056</v>
      </c>
      <c r="BN23" s="585">
        <v>0</v>
      </c>
      <c r="BO23" s="585">
        <v>0</v>
      </c>
      <c r="BP23" s="585">
        <v>0</v>
      </c>
      <c r="BQ23" s="585">
        <v>0</v>
      </c>
      <c r="BR23" s="585">
        <v>0</v>
      </c>
      <c r="BS23" s="585">
        <v>-3056</v>
      </c>
      <c r="BT23" s="585">
        <v>57172</v>
      </c>
      <c r="BU23" s="585">
        <v>22195</v>
      </c>
      <c r="BV23" s="585">
        <v>21158</v>
      </c>
      <c r="BW23" s="585">
        <v>10049</v>
      </c>
      <c r="BX23" s="585">
        <v>3770</v>
      </c>
      <c r="BY23" s="585">
        <v>0</v>
      </c>
      <c r="BZ23" s="585">
        <v>0</v>
      </c>
      <c r="CA23" s="585">
        <v>57172</v>
      </c>
      <c r="CB23" s="299">
        <v>0</v>
      </c>
      <c r="CC23" s="297">
        <v>0</v>
      </c>
      <c r="CD23" s="297">
        <v>0</v>
      </c>
      <c r="CE23" s="297">
        <v>0</v>
      </c>
      <c r="CF23" s="297">
        <v>0</v>
      </c>
      <c r="CG23" s="297">
        <v>0</v>
      </c>
      <c r="CH23" s="297">
        <v>0</v>
      </c>
      <c r="CI23" s="297">
        <v>0</v>
      </c>
    </row>
    <row r="24" spans="1:87">
      <c r="A24" s="295">
        <v>11300</v>
      </c>
      <c r="B24" s="296" t="s">
        <v>380</v>
      </c>
      <c r="C24" s="299">
        <v>755775</v>
      </c>
      <c r="D24" s="299">
        <v>4803160</v>
      </c>
      <c r="E24" s="299">
        <v>9195308</v>
      </c>
      <c r="F24" s="299">
        <v>7952706</v>
      </c>
      <c r="G24" s="299">
        <v>0</v>
      </c>
      <c r="H24" s="299">
        <v>0</v>
      </c>
      <c r="I24" s="299">
        <v>22706949</v>
      </c>
      <c r="J24" s="299">
        <v>145158488</v>
      </c>
      <c r="K24" s="299">
        <v>172701032</v>
      </c>
      <c r="L24" s="357">
        <v>123044231</v>
      </c>
      <c r="M24" s="299">
        <v>119817909</v>
      </c>
      <c r="N24" s="299">
        <v>177969600</v>
      </c>
      <c r="O24" s="299">
        <v>11320940.917763</v>
      </c>
      <c r="P24" s="299">
        <v>7841011.8800000008</v>
      </c>
      <c r="Q24" s="299">
        <v>3479929.0377629995</v>
      </c>
      <c r="R24" s="583">
        <v>7.1400000000000005E-2</v>
      </c>
      <c r="S24" s="584">
        <v>4.2677870000000003E-3</v>
      </c>
      <c r="T24" s="585">
        <v>145158488</v>
      </c>
      <c r="U24" s="585">
        <v>109818093.55742297</v>
      </c>
      <c r="V24" s="583">
        <v>1.3218084861771693</v>
      </c>
      <c r="W24" s="583">
        <v>9.7874245867096379E-2</v>
      </c>
      <c r="X24" s="585">
        <v>6995954</v>
      </c>
      <c r="Y24" s="585">
        <v>2383541</v>
      </c>
      <c r="Z24" s="585">
        <v>2383541</v>
      </c>
      <c r="AA24" s="585">
        <v>1114436</v>
      </c>
      <c r="AB24" s="585">
        <v>1114436</v>
      </c>
      <c r="AC24" s="585">
        <v>0</v>
      </c>
      <c r="AD24" s="585">
        <v>0</v>
      </c>
      <c r="AE24" s="585">
        <v>6995954</v>
      </c>
      <c r="AF24" s="585">
        <v>2128547</v>
      </c>
      <c r="AG24" s="585">
        <v>776573</v>
      </c>
      <c r="AH24" s="585">
        <v>675987</v>
      </c>
      <c r="AI24" s="585">
        <v>675987</v>
      </c>
      <c r="AJ24" s="585">
        <v>0</v>
      </c>
      <c r="AK24" s="585">
        <v>0</v>
      </c>
      <c r="AL24" s="585">
        <v>0</v>
      </c>
      <c r="AM24" s="585">
        <v>2128547</v>
      </c>
      <c r="AN24" s="585">
        <v>34960091</v>
      </c>
      <c r="AO24" s="585">
        <v>9859987</v>
      </c>
      <c r="AP24" s="585">
        <v>9859987</v>
      </c>
      <c r="AQ24" s="585">
        <v>8480481</v>
      </c>
      <c r="AR24" s="585">
        <v>6759636</v>
      </c>
      <c r="AS24" s="585">
        <v>0</v>
      </c>
      <c r="AT24" s="585">
        <v>0</v>
      </c>
      <c r="AU24" s="585">
        <v>34960091</v>
      </c>
      <c r="AV24" s="585">
        <v>18925703</v>
      </c>
      <c r="AW24" s="585">
        <v>11415353</v>
      </c>
      <c r="AX24" s="585">
        <v>7510350</v>
      </c>
      <c r="AY24" s="585">
        <v>0</v>
      </c>
      <c r="AZ24" s="585">
        <v>0</v>
      </c>
      <c r="BA24" s="585">
        <v>0</v>
      </c>
      <c r="BB24" s="585">
        <v>0</v>
      </c>
      <c r="BC24" s="585">
        <v>18925703</v>
      </c>
      <c r="BD24" s="585">
        <v>685273</v>
      </c>
      <c r="BE24" s="585">
        <v>308117</v>
      </c>
      <c r="BF24" s="585">
        <v>308117</v>
      </c>
      <c r="BG24" s="585">
        <v>68423</v>
      </c>
      <c r="BH24" s="585">
        <v>616</v>
      </c>
      <c r="BI24" s="585">
        <v>0</v>
      </c>
      <c r="BJ24" s="585">
        <v>0</v>
      </c>
      <c r="BK24" s="585">
        <v>685273</v>
      </c>
      <c r="BL24" s="585">
        <v>-63246</v>
      </c>
      <c r="BM24" s="585">
        <v>-63246</v>
      </c>
      <c r="BN24" s="585">
        <v>0</v>
      </c>
      <c r="BO24" s="585">
        <v>0</v>
      </c>
      <c r="BP24" s="585">
        <v>0</v>
      </c>
      <c r="BQ24" s="585">
        <v>0</v>
      </c>
      <c r="BR24" s="585">
        <v>0</v>
      </c>
      <c r="BS24" s="585">
        <v>-63246</v>
      </c>
      <c r="BT24" s="585">
        <v>1183126</v>
      </c>
      <c r="BU24" s="585">
        <v>459303</v>
      </c>
      <c r="BV24" s="585">
        <v>437852</v>
      </c>
      <c r="BW24" s="585">
        <v>207955</v>
      </c>
      <c r="BX24" s="585">
        <v>78018</v>
      </c>
      <c r="BY24" s="585">
        <v>0</v>
      </c>
      <c r="BZ24" s="585">
        <v>0</v>
      </c>
      <c r="CA24" s="585">
        <v>1183126</v>
      </c>
      <c r="CB24" s="299">
        <v>0</v>
      </c>
      <c r="CC24" s="297">
        <v>0</v>
      </c>
      <c r="CD24" s="297">
        <v>0</v>
      </c>
      <c r="CE24" s="297">
        <v>0</v>
      </c>
      <c r="CF24" s="297">
        <v>0</v>
      </c>
      <c r="CG24" s="297">
        <v>0</v>
      </c>
      <c r="CH24" s="297">
        <v>0</v>
      </c>
      <c r="CI24" s="297">
        <v>0</v>
      </c>
    </row>
    <row r="25" spans="1:87">
      <c r="A25" s="295">
        <v>11310</v>
      </c>
      <c r="B25" s="296" t="s">
        <v>381</v>
      </c>
      <c r="C25" s="299">
        <v>202848</v>
      </c>
      <c r="D25" s="299">
        <v>628432</v>
      </c>
      <c r="E25" s="299">
        <v>1067700</v>
      </c>
      <c r="F25" s="299">
        <v>908847</v>
      </c>
      <c r="G25" s="299">
        <v>0</v>
      </c>
      <c r="H25" s="299">
        <v>0</v>
      </c>
      <c r="I25" s="299">
        <v>2807827</v>
      </c>
      <c r="J25" s="299">
        <v>17442632</v>
      </c>
      <c r="K25" s="299">
        <v>20752218</v>
      </c>
      <c r="L25" s="357">
        <v>14785324</v>
      </c>
      <c r="M25" s="299">
        <v>14397640</v>
      </c>
      <c r="N25" s="299">
        <v>21385303</v>
      </c>
      <c r="O25" s="299">
        <v>1360354.5382263002</v>
      </c>
      <c r="P25" s="299">
        <v>843989.28999999992</v>
      </c>
      <c r="Q25" s="299">
        <v>516365.24822630023</v>
      </c>
      <c r="R25" s="583">
        <v>7.1400000000000005E-2</v>
      </c>
      <c r="S25" s="584">
        <v>5.1282870000000003E-4</v>
      </c>
      <c r="T25" s="585">
        <v>17442632</v>
      </c>
      <c r="U25" s="585">
        <v>11820578.291316524</v>
      </c>
      <c r="V25" s="583">
        <v>1.4756157922335724</v>
      </c>
      <c r="W25" s="583">
        <v>9.7874245867096379E-2</v>
      </c>
      <c r="X25" s="585">
        <v>879250</v>
      </c>
      <c r="Y25" s="585">
        <v>376820</v>
      </c>
      <c r="Z25" s="585">
        <v>328146</v>
      </c>
      <c r="AA25" s="585">
        <v>87142</v>
      </c>
      <c r="AB25" s="585">
        <v>87142</v>
      </c>
      <c r="AC25" s="585">
        <v>0</v>
      </c>
      <c r="AD25" s="585">
        <v>0</v>
      </c>
      <c r="AE25" s="585">
        <v>879250</v>
      </c>
      <c r="AF25" s="585">
        <v>215070</v>
      </c>
      <c r="AG25" s="585">
        <v>71690</v>
      </c>
      <c r="AH25" s="585">
        <v>71690</v>
      </c>
      <c r="AI25" s="585">
        <v>71690</v>
      </c>
      <c r="AJ25" s="585">
        <v>0</v>
      </c>
      <c r="AK25" s="585">
        <v>0</v>
      </c>
      <c r="AL25" s="585">
        <v>0</v>
      </c>
      <c r="AM25" s="585">
        <v>215070</v>
      </c>
      <c r="AN25" s="585">
        <v>4200898</v>
      </c>
      <c r="AO25" s="585">
        <v>1184802</v>
      </c>
      <c r="AP25" s="585">
        <v>1184802</v>
      </c>
      <c r="AQ25" s="585">
        <v>1019037</v>
      </c>
      <c r="AR25" s="585">
        <v>812256</v>
      </c>
      <c r="AS25" s="585">
        <v>0</v>
      </c>
      <c r="AT25" s="585">
        <v>0</v>
      </c>
      <c r="AU25" s="585">
        <v>4200898</v>
      </c>
      <c r="AV25" s="585">
        <v>2274163</v>
      </c>
      <c r="AW25" s="585">
        <v>1371699</v>
      </c>
      <c r="AX25" s="585">
        <v>902464</v>
      </c>
      <c r="AY25" s="585">
        <v>0</v>
      </c>
      <c r="AZ25" s="585">
        <v>0</v>
      </c>
      <c r="BA25" s="585">
        <v>0</v>
      </c>
      <c r="BB25" s="585">
        <v>0</v>
      </c>
      <c r="BC25" s="585">
        <v>2274163</v>
      </c>
      <c r="BD25" s="585">
        <v>82344</v>
      </c>
      <c r="BE25" s="585">
        <v>37024</v>
      </c>
      <c r="BF25" s="585">
        <v>37024</v>
      </c>
      <c r="BG25" s="585">
        <v>8222</v>
      </c>
      <c r="BH25" s="585">
        <v>74</v>
      </c>
      <c r="BI25" s="585">
        <v>0</v>
      </c>
      <c r="BJ25" s="585">
        <v>0</v>
      </c>
      <c r="BK25" s="585">
        <v>82344</v>
      </c>
      <c r="BL25" s="585">
        <v>-7600</v>
      </c>
      <c r="BM25" s="585">
        <v>-7600</v>
      </c>
      <c r="BN25" s="585">
        <v>0</v>
      </c>
      <c r="BO25" s="585">
        <v>0</v>
      </c>
      <c r="BP25" s="585">
        <v>0</v>
      </c>
      <c r="BQ25" s="585">
        <v>0</v>
      </c>
      <c r="BR25" s="585">
        <v>0</v>
      </c>
      <c r="BS25" s="585">
        <v>-7600</v>
      </c>
      <c r="BT25" s="585">
        <v>142168</v>
      </c>
      <c r="BU25" s="585">
        <v>55191</v>
      </c>
      <c r="BV25" s="585">
        <v>52613</v>
      </c>
      <c r="BW25" s="585">
        <v>24988</v>
      </c>
      <c r="BX25" s="585">
        <v>9375</v>
      </c>
      <c r="BY25" s="585">
        <v>0</v>
      </c>
      <c r="BZ25" s="585">
        <v>0</v>
      </c>
      <c r="CA25" s="585">
        <v>142168</v>
      </c>
      <c r="CB25" s="299">
        <v>0</v>
      </c>
      <c r="CC25" s="297">
        <v>0</v>
      </c>
      <c r="CD25" s="297">
        <v>0</v>
      </c>
      <c r="CE25" s="297">
        <v>0</v>
      </c>
      <c r="CF25" s="297">
        <v>0</v>
      </c>
      <c r="CG25" s="297">
        <v>0</v>
      </c>
      <c r="CH25" s="297">
        <v>0</v>
      </c>
      <c r="CI25" s="297">
        <v>0</v>
      </c>
    </row>
    <row r="26" spans="1:87">
      <c r="A26" s="295">
        <v>11600</v>
      </c>
      <c r="B26" s="296" t="s">
        <v>382</v>
      </c>
      <c r="C26" s="299">
        <v>1024372</v>
      </c>
      <c r="D26" s="299">
        <v>2562290</v>
      </c>
      <c r="E26" s="299">
        <v>5078344</v>
      </c>
      <c r="F26" s="299">
        <v>3645794</v>
      </c>
      <c r="G26" s="299">
        <v>0</v>
      </c>
      <c r="H26" s="299">
        <v>0</v>
      </c>
      <c r="I26" s="299">
        <v>12310800</v>
      </c>
      <c r="J26" s="299">
        <v>79294924</v>
      </c>
      <c r="K26" s="299">
        <v>94340438</v>
      </c>
      <c r="L26" s="357">
        <v>67214691</v>
      </c>
      <c r="M26" s="299">
        <v>65452266</v>
      </c>
      <c r="N26" s="299">
        <v>97218469</v>
      </c>
      <c r="O26" s="299">
        <v>6184227.7807195997</v>
      </c>
      <c r="P26" s="299">
        <v>2963907.39</v>
      </c>
      <c r="Q26" s="299">
        <v>3220320.3907195996</v>
      </c>
      <c r="R26" s="583">
        <v>7.1400000000000005E-2</v>
      </c>
      <c r="S26" s="584">
        <v>2.3313404E-3</v>
      </c>
      <c r="T26" s="585">
        <v>79294924</v>
      </c>
      <c r="U26" s="585">
        <v>41511307.983193278</v>
      </c>
      <c r="V26" s="583">
        <v>1.9102005658820533</v>
      </c>
      <c r="W26" s="583">
        <v>9.7874245867096379E-2</v>
      </c>
      <c r="X26" s="585">
        <v>3211571</v>
      </c>
      <c r="Y26" s="585">
        <v>1722578</v>
      </c>
      <c r="Z26" s="585">
        <v>1104500</v>
      </c>
      <c r="AA26" s="585">
        <v>384493</v>
      </c>
      <c r="AB26" s="585">
        <v>0</v>
      </c>
      <c r="AC26" s="585">
        <v>0</v>
      </c>
      <c r="AD26" s="585">
        <v>0</v>
      </c>
      <c r="AE26" s="585">
        <v>3211571</v>
      </c>
      <c r="AF26" s="585">
        <v>645880</v>
      </c>
      <c r="AG26" s="585">
        <v>233230</v>
      </c>
      <c r="AH26" s="585">
        <v>233230</v>
      </c>
      <c r="AI26" s="585">
        <v>89710</v>
      </c>
      <c r="AJ26" s="585">
        <v>89710</v>
      </c>
      <c r="AK26" s="585">
        <v>0</v>
      </c>
      <c r="AL26" s="585">
        <v>0</v>
      </c>
      <c r="AM26" s="585">
        <v>645880</v>
      </c>
      <c r="AN26" s="585">
        <v>19097455</v>
      </c>
      <c r="AO26" s="585">
        <v>5386160</v>
      </c>
      <c r="AP26" s="585">
        <v>5386160</v>
      </c>
      <c r="AQ26" s="585">
        <v>4632586</v>
      </c>
      <c r="AR26" s="585">
        <v>3692549</v>
      </c>
      <c r="AS26" s="585">
        <v>0</v>
      </c>
      <c r="AT26" s="585">
        <v>0</v>
      </c>
      <c r="AU26" s="585">
        <v>19097455</v>
      </c>
      <c r="AV26" s="585">
        <v>10338439</v>
      </c>
      <c r="AW26" s="585">
        <v>6235802</v>
      </c>
      <c r="AX26" s="585">
        <v>4102637</v>
      </c>
      <c r="AY26" s="585">
        <v>0</v>
      </c>
      <c r="AZ26" s="585">
        <v>0</v>
      </c>
      <c r="BA26" s="585">
        <v>0</v>
      </c>
      <c r="BB26" s="585">
        <v>0</v>
      </c>
      <c r="BC26" s="585">
        <v>10338439</v>
      </c>
      <c r="BD26" s="585">
        <v>374342</v>
      </c>
      <c r="BE26" s="585">
        <v>168314</v>
      </c>
      <c r="BF26" s="585">
        <v>168314</v>
      </c>
      <c r="BG26" s="585">
        <v>37377</v>
      </c>
      <c r="BH26" s="585">
        <v>337</v>
      </c>
      <c r="BI26" s="585">
        <v>0</v>
      </c>
      <c r="BJ26" s="585">
        <v>0</v>
      </c>
      <c r="BK26" s="585">
        <v>374342</v>
      </c>
      <c r="BL26" s="585">
        <v>-34549</v>
      </c>
      <c r="BM26" s="585">
        <v>-34549</v>
      </c>
      <c r="BN26" s="585">
        <v>0</v>
      </c>
      <c r="BO26" s="585">
        <v>0</v>
      </c>
      <c r="BP26" s="585">
        <v>0</v>
      </c>
      <c r="BQ26" s="585">
        <v>0</v>
      </c>
      <c r="BR26" s="585">
        <v>0</v>
      </c>
      <c r="BS26" s="585">
        <v>-34549</v>
      </c>
      <c r="BT26" s="585">
        <v>646300</v>
      </c>
      <c r="BU26" s="585">
        <v>250901</v>
      </c>
      <c r="BV26" s="585">
        <v>239183</v>
      </c>
      <c r="BW26" s="585">
        <v>113598</v>
      </c>
      <c r="BX26" s="585">
        <v>42618</v>
      </c>
      <c r="BY26" s="585">
        <v>0</v>
      </c>
      <c r="BZ26" s="585">
        <v>0</v>
      </c>
      <c r="CA26" s="585">
        <v>646300</v>
      </c>
      <c r="CB26" s="299">
        <v>0</v>
      </c>
      <c r="CC26" s="297">
        <v>0</v>
      </c>
      <c r="CD26" s="297">
        <v>0</v>
      </c>
      <c r="CE26" s="297">
        <v>0</v>
      </c>
      <c r="CF26" s="297">
        <v>0</v>
      </c>
      <c r="CG26" s="297">
        <v>0</v>
      </c>
      <c r="CH26" s="297">
        <v>0</v>
      </c>
      <c r="CI26" s="297">
        <v>0</v>
      </c>
    </row>
    <row r="27" spans="1:87">
      <c r="A27" s="295">
        <v>11900</v>
      </c>
      <c r="B27" s="296" t="s">
        <v>383</v>
      </c>
      <c r="C27" s="299">
        <v>497633</v>
      </c>
      <c r="D27" s="299">
        <v>667091</v>
      </c>
      <c r="E27" s="299">
        <v>162729</v>
      </c>
      <c r="F27" s="299">
        <v>221589</v>
      </c>
      <c r="G27" s="299">
        <v>0</v>
      </c>
      <c r="H27" s="299">
        <v>0</v>
      </c>
      <c r="I27" s="299">
        <v>1549042</v>
      </c>
      <c r="J27" s="299">
        <v>10360381</v>
      </c>
      <c r="K27" s="299">
        <v>12326172</v>
      </c>
      <c r="L27" s="357">
        <v>8782023</v>
      </c>
      <c r="M27" s="299">
        <v>8551751</v>
      </c>
      <c r="N27" s="299">
        <v>12702205</v>
      </c>
      <c r="O27" s="299">
        <v>808008.29179069994</v>
      </c>
      <c r="P27" s="299">
        <v>396972.31</v>
      </c>
      <c r="Q27" s="299">
        <v>411035.98179069994</v>
      </c>
      <c r="R27" s="583">
        <v>7.1400000000000005E-2</v>
      </c>
      <c r="S27" s="584">
        <v>3.0460429999999998E-4</v>
      </c>
      <c r="T27" s="585">
        <v>10360381</v>
      </c>
      <c r="U27" s="585">
        <v>5559836.2745098034</v>
      </c>
      <c r="V27" s="583">
        <v>1.86343275025908</v>
      </c>
      <c r="W27" s="583">
        <v>9.7874245867096379E-2</v>
      </c>
      <c r="X27" s="585">
        <v>1929080</v>
      </c>
      <c r="Y27" s="585">
        <v>1020658</v>
      </c>
      <c r="Z27" s="585">
        <v>908422</v>
      </c>
      <c r="AA27" s="585">
        <v>0</v>
      </c>
      <c r="AB27" s="585">
        <v>0</v>
      </c>
      <c r="AC27" s="585">
        <v>0</v>
      </c>
      <c r="AD27" s="585">
        <v>0</v>
      </c>
      <c r="AE27" s="585">
        <v>1929080</v>
      </c>
      <c r="AF27" s="585">
        <v>1653297</v>
      </c>
      <c r="AG27" s="585">
        <v>462273</v>
      </c>
      <c r="AH27" s="585">
        <v>462273</v>
      </c>
      <c r="AI27" s="585">
        <v>462273</v>
      </c>
      <c r="AJ27" s="585">
        <v>266478</v>
      </c>
      <c r="AK27" s="585">
        <v>0</v>
      </c>
      <c r="AL27" s="585">
        <v>0</v>
      </c>
      <c r="AM27" s="585">
        <v>1653297</v>
      </c>
      <c r="AN27" s="585">
        <v>2495203</v>
      </c>
      <c r="AO27" s="585">
        <v>703736</v>
      </c>
      <c r="AP27" s="585">
        <v>703736</v>
      </c>
      <c r="AQ27" s="585">
        <v>605276</v>
      </c>
      <c r="AR27" s="585">
        <v>482455</v>
      </c>
      <c r="AS27" s="585">
        <v>0</v>
      </c>
      <c r="AT27" s="585">
        <v>0</v>
      </c>
      <c r="AU27" s="585">
        <v>2495203</v>
      </c>
      <c r="AV27" s="585">
        <v>1350782</v>
      </c>
      <c r="AW27" s="585">
        <v>814747</v>
      </c>
      <c r="AX27" s="585">
        <v>536035</v>
      </c>
      <c r="AY27" s="585">
        <v>0</v>
      </c>
      <c r="AZ27" s="585">
        <v>0</v>
      </c>
      <c r="BA27" s="585">
        <v>0</v>
      </c>
      <c r="BB27" s="585">
        <v>0</v>
      </c>
      <c r="BC27" s="585">
        <v>1350782</v>
      </c>
      <c r="BD27" s="585">
        <v>48910</v>
      </c>
      <c r="BE27" s="585">
        <v>21991</v>
      </c>
      <c r="BF27" s="585">
        <v>21991</v>
      </c>
      <c r="BG27" s="585">
        <v>4884</v>
      </c>
      <c r="BH27" s="585">
        <v>44</v>
      </c>
      <c r="BI27" s="585">
        <v>0</v>
      </c>
      <c r="BJ27" s="585">
        <v>0</v>
      </c>
      <c r="BK27" s="585">
        <v>48910</v>
      </c>
      <c r="BL27" s="585">
        <v>-4514</v>
      </c>
      <c r="BM27" s="585">
        <v>-4514</v>
      </c>
      <c r="BN27" s="585">
        <v>0</v>
      </c>
      <c r="BO27" s="585">
        <v>0</v>
      </c>
      <c r="BP27" s="585">
        <v>0</v>
      </c>
      <c r="BQ27" s="585">
        <v>0</v>
      </c>
      <c r="BR27" s="585">
        <v>0</v>
      </c>
      <c r="BS27" s="585">
        <v>-4514</v>
      </c>
      <c r="BT27" s="585">
        <v>84443</v>
      </c>
      <c r="BU27" s="585">
        <v>32782</v>
      </c>
      <c r="BV27" s="585">
        <v>31251</v>
      </c>
      <c r="BW27" s="585">
        <v>14842</v>
      </c>
      <c r="BX27" s="585">
        <v>5568</v>
      </c>
      <c r="BY27" s="585">
        <v>0</v>
      </c>
      <c r="BZ27" s="585">
        <v>0</v>
      </c>
      <c r="CA27" s="585">
        <v>84443</v>
      </c>
      <c r="CB27" s="299">
        <v>0</v>
      </c>
      <c r="CC27" s="297">
        <v>0</v>
      </c>
      <c r="CD27" s="297">
        <v>0</v>
      </c>
      <c r="CE27" s="297">
        <v>0</v>
      </c>
      <c r="CF27" s="297">
        <v>0</v>
      </c>
      <c r="CG27" s="297">
        <v>0</v>
      </c>
      <c r="CH27" s="297">
        <v>0</v>
      </c>
      <c r="CI27" s="297">
        <v>0</v>
      </c>
    </row>
    <row r="28" spans="1:87">
      <c r="A28" s="295">
        <v>12100</v>
      </c>
      <c r="B28" s="296" t="s">
        <v>384</v>
      </c>
      <c r="C28" s="299">
        <v>264953</v>
      </c>
      <c r="D28" s="299">
        <v>368671</v>
      </c>
      <c r="E28" s="299">
        <v>626891</v>
      </c>
      <c r="F28" s="299">
        <v>423657</v>
      </c>
      <c r="G28" s="299">
        <v>0</v>
      </c>
      <c r="H28" s="299">
        <v>0</v>
      </c>
      <c r="I28" s="299">
        <v>1684172</v>
      </c>
      <c r="J28" s="299">
        <v>9306851</v>
      </c>
      <c r="K28" s="299">
        <v>11072744</v>
      </c>
      <c r="L28" s="357">
        <v>7888993</v>
      </c>
      <c r="M28" s="299">
        <v>7682137</v>
      </c>
      <c r="N28" s="299">
        <v>11410539</v>
      </c>
      <c r="O28" s="299">
        <v>725843.28481039999</v>
      </c>
      <c r="P28" s="299">
        <v>452038.92000000004</v>
      </c>
      <c r="Q28" s="299">
        <v>273804.36481039994</v>
      </c>
      <c r="R28" s="583">
        <v>7.1400000000000005E-2</v>
      </c>
      <c r="S28" s="584">
        <v>2.7362959999999999E-4</v>
      </c>
      <c r="T28" s="585">
        <v>9306851</v>
      </c>
      <c r="U28" s="585">
        <v>6331077.3109243698</v>
      </c>
      <c r="V28" s="583">
        <v>1.4700264335646143</v>
      </c>
      <c r="W28" s="583">
        <v>9.7874245867096379E-2</v>
      </c>
      <c r="X28" s="585">
        <v>607276</v>
      </c>
      <c r="Y28" s="585">
        <v>338192</v>
      </c>
      <c r="Z28" s="585">
        <v>188861</v>
      </c>
      <c r="AA28" s="585">
        <v>80223</v>
      </c>
      <c r="AB28" s="585">
        <v>0</v>
      </c>
      <c r="AC28" s="585">
        <v>0</v>
      </c>
      <c r="AD28" s="585">
        <v>0</v>
      </c>
      <c r="AE28" s="585">
        <v>607276</v>
      </c>
      <c r="AF28" s="585">
        <v>66888</v>
      </c>
      <c r="AG28" s="585">
        <v>18665</v>
      </c>
      <c r="AH28" s="585">
        <v>18665</v>
      </c>
      <c r="AI28" s="585">
        <v>14779</v>
      </c>
      <c r="AJ28" s="585">
        <v>14779</v>
      </c>
      <c r="AK28" s="585">
        <v>0</v>
      </c>
      <c r="AL28" s="585">
        <v>0</v>
      </c>
      <c r="AM28" s="585">
        <v>66888</v>
      </c>
      <c r="AN28" s="585">
        <v>2241470</v>
      </c>
      <c r="AO28" s="585">
        <v>632174</v>
      </c>
      <c r="AP28" s="585">
        <v>632174</v>
      </c>
      <c r="AQ28" s="585">
        <v>543727</v>
      </c>
      <c r="AR28" s="585">
        <v>433395</v>
      </c>
      <c r="AS28" s="585">
        <v>0</v>
      </c>
      <c r="AT28" s="585">
        <v>0</v>
      </c>
      <c r="AU28" s="585">
        <v>2241470</v>
      </c>
      <c r="AV28" s="585">
        <v>1213423</v>
      </c>
      <c r="AW28" s="585">
        <v>731897</v>
      </c>
      <c r="AX28" s="585">
        <v>481527</v>
      </c>
      <c r="AY28" s="585">
        <v>0</v>
      </c>
      <c r="AZ28" s="585">
        <v>0</v>
      </c>
      <c r="BA28" s="585">
        <v>0</v>
      </c>
      <c r="BB28" s="585">
        <v>0</v>
      </c>
      <c r="BC28" s="585">
        <v>1213423</v>
      </c>
      <c r="BD28" s="585">
        <v>43937</v>
      </c>
      <c r="BE28" s="585">
        <v>19755</v>
      </c>
      <c r="BF28" s="585">
        <v>19755</v>
      </c>
      <c r="BG28" s="585">
        <v>4387</v>
      </c>
      <c r="BH28" s="585">
        <v>40</v>
      </c>
      <c r="BI28" s="585">
        <v>0</v>
      </c>
      <c r="BJ28" s="585">
        <v>0</v>
      </c>
      <c r="BK28" s="585">
        <v>43937</v>
      </c>
      <c r="BL28" s="585">
        <v>-4055</v>
      </c>
      <c r="BM28" s="585">
        <v>-4055</v>
      </c>
      <c r="BN28" s="585">
        <v>0</v>
      </c>
      <c r="BO28" s="585">
        <v>0</v>
      </c>
      <c r="BP28" s="585">
        <v>0</v>
      </c>
      <c r="BQ28" s="585">
        <v>0</v>
      </c>
      <c r="BR28" s="585">
        <v>0</v>
      </c>
      <c r="BS28" s="585">
        <v>-4055</v>
      </c>
      <c r="BT28" s="585">
        <v>75856</v>
      </c>
      <c r="BU28" s="585">
        <v>29448</v>
      </c>
      <c r="BV28" s="585">
        <v>28073</v>
      </c>
      <c r="BW28" s="585">
        <v>13333</v>
      </c>
      <c r="BX28" s="585">
        <v>5002</v>
      </c>
      <c r="BY28" s="585">
        <v>0</v>
      </c>
      <c r="BZ28" s="585">
        <v>0</v>
      </c>
      <c r="CA28" s="585">
        <v>75856</v>
      </c>
      <c r="CB28" s="299">
        <v>0</v>
      </c>
      <c r="CC28" s="297">
        <v>0</v>
      </c>
      <c r="CD28" s="297">
        <v>0</v>
      </c>
      <c r="CE28" s="297">
        <v>0</v>
      </c>
      <c r="CF28" s="297">
        <v>0</v>
      </c>
      <c r="CG28" s="297">
        <v>0</v>
      </c>
      <c r="CH28" s="297">
        <v>0</v>
      </c>
      <c r="CI28" s="297">
        <v>0</v>
      </c>
    </row>
    <row r="29" spans="1:87">
      <c r="A29" s="295">
        <v>12150</v>
      </c>
      <c r="B29" s="296" t="s">
        <v>385</v>
      </c>
      <c r="C29" s="299">
        <v>-190348</v>
      </c>
      <c r="D29" s="299">
        <v>-142798</v>
      </c>
      <c r="E29" s="299">
        <v>57010</v>
      </c>
      <c r="F29" s="299">
        <v>32018</v>
      </c>
      <c r="G29" s="299">
        <v>0</v>
      </c>
      <c r="H29" s="299">
        <v>0</v>
      </c>
      <c r="I29" s="299">
        <v>-244118</v>
      </c>
      <c r="J29" s="299">
        <v>411563</v>
      </c>
      <c r="K29" s="299">
        <v>489653</v>
      </c>
      <c r="L29" s="357">
        <v>348863</v>
      </c>
      <c r="M29" s="299">
        <v>339715</v>
      </c>
      <c r="N29" s="299">
        <v>504591</v>
      </c>
      <c r="O29" s="299">
        <v>32097.848694699998</v>
      </c>
      <c r="P29" s="299">
        <v>61741.049999999996</v>
      </c>
      <c r="Q29" s="299">
        <v>-29643.201305299997</v>
      </c>
      <c r="R29" s="583">
        <v>7.1400000000000005E-2</v>
      </c>
      <c r="S29" s="584">
        <v>1.21003E-5</v>
      </c>
      <c r="T29" s="585">
        <v>411563</v>
      </c>
      <c r="U29" s="585">
        <v>864720.58823529398</v>
      </c>
      <c r="V29" s="583">
        <v>0.47594911651162403</v>
      </c>
      <c r="W29" s="583">
        <v>9.7874245867096379E-2</v>
      </c>
      <c r="X29" s="585">
        <v>109176</v>
      </c>
      <c r="Y29" s="585">
        <v>32182</v>
      </c>
      <c r="Z29" s="585">
        <v>32182</v>
      </c>
      <c r="AA29" s="585">
        <v>32182</v>
      </c>
      <c r="AB29" s="585">
        <v>12630</v>
      </c>
      <c r="AC29" s="585">
        <v>0</v>
      </c>
      <c r="AD29" s="585">
        <v>0</v>
      </c>
      <c r="AE29" s="585">
        <v>109176</v>
      </c>
      <c r="AF29" s="585">
        <v>403874</v>
      </c>
      <c r="AG29" s="585">
        <v>220117</v>
      </c>
      <c r="AH29" s="585">
        <v>183757</v>
      </c>
      <c r="AI29" s="585">
        <v>0</v>
      </c>
      <c r="AJ29" s="585">
        <v>0</v>
      </c>
      <c r="AK29" s="585">
        <v>0</v>
      </c>
      <c r="AL29" s="585">
        <v>0</v>
      </c>
      <c r="AM29" s="585">
        <v>403874</v>
      </c>
      <c r="AN29" s="585">
        <v>99121</v>
      </c>
      <c r="AO29" s="585">
        <v>27956</v>
      </c>
      <c r="AP29" s="585">
        <v>27956</v>
      </c>
      <c r="AQ29" s="585">
        <v>24044</v>
      </c>
      <c r="AR29" s="585">
        <v>19165</v>
      </c>
      <c r="AS29" s="585">
        <v>0</v>
      </c>
      <c r="AT29" s="585">
        <v>0</v>
      </c>
      <c r="AU29" s="585">
        <v>99121</v>
      </c>
      <c r="AV29" s="585">
        <v>53659</v>
      </c>
      <c r="AW29" s="585">
        <v>32366</v>
      </c>
      <c r="AX29" s="585">
        <v>21294</v>
      </c>
      <c r="AY29" s="585">
        <v>0</v>
      </c>
      <c r="AZ29" s="585">
        <v>0</v>
      </c>
      <c r="BA29" s="585">
        <v>0</v>
      </c>
      <c r="BB29" s="585">
        <v>0</v>
      </c>
      <c r="BC29" s="585">
        <v>53659</v>
      </c>
      <c r="BD29" s="585">
        <v>1944</v>
      </c>
      <c r="BE29" s="585">
        <v>874</v>
      </c>
      <c r="BF29" s="585">
        <v>874</v>
      </c>
      <c r="BG29" s="585">
        <v>194</v>
      </c>
      <c r="BH29" s="585">
        <v>2</v>
      </c>
      <c r="BI29" s="585">
        <v>0</v>
      </c>
      <c r="BJ29" s="585">
        <v>0</v>
      </c>
      <c r="BK29" s="585">
        <v>1944</v>
      </c>
      <c r="BL29" s="585">
        <v>-179</v>
      </c>
      <c r="BM29" s="585">
        <v>-179</v>
      </c>
      <c r="BN29" s="585">
        <v>0</v>
      </c>
      <c r="BO29" s="585">
        <v>0</v>
      </c>
      <c r="BP29" s="585">
        <v>0</v>
      </c>
      <c r="BQ29" s="585">
        <v>0</v>
      </c>
      <c r="BR29" s="585">
        <v>0</v>
      </c>
      <c r="BS29" s="585">
        <v>-179</v>
      </c>
      <c r="BT29" s="585">
        <v>3354</v>
      </c>
      <c r="BU29" s="585">
        <v>1302</v>
      </c>
      <c r="BV29" s="585">
        <v>1241</v>
      </c>
      <c r="BW29" s="585">
        <v>590</v>
      </c>
      <c r="BX29" s="585">
        <v>221</v>
      </c>
      <c r="BY29" s="585">
        <v>0</v>
      </c>
      <c r="BZ29" s="585">
        <v>0</v>
      </c>
      <c r="CA29" s="585">
        <v>3354</v>
      </c>
      <c r="CB29" s="299">
        <v>0</v>
      </c>
      <c r="CC29" s="297">
        <v>0</v>
      </c>
      <c r="CD29" s="297">
        <v>0</v>
      </c>
      <c r="CE29" s="297">
        <v>0</v>
      </c>
      <c r="CF29" s="297">
        <v>0</v>
      </c>
      <c r="CG29" s="297">
        <v>0</v>
      </c>
      <c r="CH29" s="297">
        <v>0</v>
      </c>
      <c r="CI29" s="297">
        <v>0</v>
      </c>
    </row>
    <row r="30" spans="1:87">
      <c r="A30" s="295">
        <v>12160</v>
      </c>
      <c r="B30" s="296" t="s">
        <v>386</v>
      </c>
      <c r="C30" s="299">
        <v>841621</v>
      </c>
      <c r="D30" s="299">
        <v>1787265</v>
      </c>
      <c r="E30" s="299">
        <v>3969543</v>
      </c>
      <c r="F30" s="299">
        <v>3158328</v>
      </c>
      <c r="G30" s="299">
        <v>0</v>
      </c>
      <c r="H30" s="299">
        <v>0</v>
      </c>
      <c r="I30" s="299">
        <v>9756757</v>
      </c>
      <c r="J30" s="299">
        <v>59652334</v>
      </c>
      <c r="K30" s="299">
        <v>70970839</v>
      </c>
      <c r="L30" s="357">
        <v>50564563</v>
      </c>
      <c r="M30" s="299">
        <v>49238719</v>
      </c>
      <c r="N30" s="299">
        <v>73135937</v>
      </c>
      <c r="O30" s="299">
        <v>4652298.0483189998</v>
      </c>
      <c r="P30" s="299">
        <v>2891953.7999999993</v>
      </c>
      <c r="Q30" s="299">
        <v>1760344.2483190005</v>
      </c>
      <c r="R30" s="583">
        <v>7.1400000000000005E-2</v>
      </c>
      <c r="S30" s="584">
        <v>1.753831E-3</v>
      </c>
      <c r="T30" s="585">
        <v>59652334</v>
      </c>
      <c r="U30" s="585">
        <v>40503554.621848725</v>
      </c>
      <c r="V30" s="583">
        <v>1.4727678732627061</v>
      </c>
      <c r="W30" s="583">
        <v>9.7874245867096379E-2</v>
      </c>
      <c r="X30" s="585">
        <v>2720860</v>
      </c>
      <c r="Y30" s="585">
        <v>1339013</v>
      </c>
      <c r="Z30" s="585">
        <v>662735</v>
      </c>
      <c r="AA30" s="585">
        <v>370945</v>
      </c>
      <c r="AB30" s="585">
        <v>348167</v>
      </c>
      <c r="AC30" s="585">
        <v>0</v>
      </c>
      <c r="AD30" s="585">
        <v>0</v>
      </c>
      <c r="AE30" s="585">
        <v>2720860</v>
      </c>
      <c r="AF30" s="585">
        <v>295196</v>
      </c>
      <c r="AG30" s="585">
        <v>147598</v>
      </c>
      <c r="AH30" s="585">
        <v>147598</v>
      </c>
      <c r="AI30" s="585">
        <v>0</v>
      </c>
      <c r="AJ30" s="585">
        <v>0</v>
      </c>
      <c r="AK30" s="585">
        <v>0</v>
      </c>
      <c r="AL30" s="585">
        <v>0</v>
      </c>
      <c r="AM30" s="585">
        <v>295196</v>
      </c>
      <c r="AN30" s="585">
        <v>14366718</v>
      </c>
      <c r="AO30" s="585">
        <v>4051924</v>
      </c>
      <c r="AP30" s="585">
        <v>4051924</v>
      </c>
      <c r="AQ30" s="585">
        <v>3485022</v>
      </c>
      <c r="AR30" s="585">
        <v>2777847</v>
      </c>
      <c r="AS30" s="585">
        <v>0</v>
      </c>
      <c r="AT30" s="585">
        <v>0</v>
      </c>
      <c r="AU30" s="585">
        <v>14366718</v>
      </c>
      <c r="AV30" s="585">
        <v>7777446</v>
      </c>
      <c r="AW30" s="585">
        <v>4691096</v>
      </c>
      <c r="AX30" s="585">
        <v>3086350</v>
      </c>
      <c r="AY30" s="585">
        <v>0</v>
      </c>
      <c r="AZ30" s="585">
        <v>0</v>
      </c>
      <c r="BA30" s="585">
        <v>0</v>
      </c>
      <c r="BB30" s="585">
        <v>0</v>
      </c>
      <c r="BC30" s="585">
        <v>7777446</v>
      </c>
      <c r="BD30" s="585">
        <v>281611</v>
      </c>
      <c r="BE30" s="585">
        <v>126620</v>
      </c>
      <c r="BF30" s="585">
        <v>126620</v>
      </c>
      <c r="BG30" s="585">
        <v>28118</v>
      </c>
      <c r="BH30" s="585">
        <v>253</v>
      </c>
      <c r="BI30" s="585">
        <v>0</v>
      </c>
      <c r="BJ30" s="585">
        <v>0</v>
      </c>
      <c r="BK30" s="585">
        <v>281611</v>
      </c>
      <c r="BL30" s="585">
        <v>-25991</v>
      </c>
      <c r="BM30" s="585">
        <v>-25991</v>
      </c>
      <c r="BN30" s="585">
        <v>0</v>
      </c>
      <c r="BO30" s="585">
        <v>0</v>
      </c>
      <c r="BP30" s="585">
        <v>0</v>
      </c>
      <c r="BQ30" s="585">
        <v>0</v>
      </c>
      <c r="BR30" s="585">
        <v>0</v>
      </c>
      <c r="BS30" s="585">
        <v>-25991</v>
      </c>
      <c r="BT30" s="585">
        <v>486201</v>
      </c>
      <c r="BU30" s="585">
        <v>188749</v>
      </c>
      <c r="BV30" s="585">
        <v>179933</v>
      </c>
      <c r="BW30" s="585">
        <v>85458</v>
      </c>
      <c r="BX30" s="585">
        <v>32061</v>
      </c>
      <c r="BY30" s="585">
        <v>0</v>
      </c>
      <c r="BZ30" s="585">
        <v>0</v>
      </c>
      <c r="CA30" s="585">
        <v>486201</v>
      </c>
      <c r="CB30" s="299">
        <v>0</v>
      </c>
      <c r="CC30" s="297">
        <v>0</v>
      </c>
      <c r="CD30" s="297">
        <v>0</v>
      </c>
      <c r="CE30" s="297">
        <v>0</v>
      </c>
      <c r="CF30" s="297">
        <v>0</v>
      </c>
      <c r="CG30" s="297">
        <v>0</v>
      </c>
      <c r="CH30" s="297">
        <v>0</v>
      </c>
      <c r="CI30" s="297">
        <v>0</v>
      </c>
    </row>
    <row r="31" spans="1:87">
      <c r="A31" s="295">
        <v>12220</v>
      </c>
      <c r="B31" s="296" t="s">
        <v>387</v>
      </c>
      <c r="C31" s="299">
        <v>-18813212</v>
      </c>
      <c r="D31" s="299">
        <v>16687293</v>
      </c>
      <c r="E31" s="299">
        <v>63084918</v>
      </c>
      <c r="F31" s="299">
        <v>62475931</v>
      </c>
      <c r="G31" s="299">
        <v>0</v>
      </c>
      <c r="H31" s="299">
        <v>0</v>
      </c>
      <c r="I31" s="299">
        <v>123434930</v>
      </c>
      <c r="J31" s="299">
        <v>1351623485</v>
      </c>
      <c r="K31" s="299">
        <v>1608082131</v>
      </c>
      <c r="L31" s="357">
        <v>1145709592</v>
      </c>
      <c r="M31" s="299">
        <v>1115668136</v>
      </c>
      <c r="N31" s="299">
        <v>1657139679</v>
      </c>
      <c r="O31" s="299">
        <v>105413398.9716628</v>
      </c>
      <c r="P31" s="299">
        <v>62947198.800000004</v>
      </c>
      <c r="Q31" s="299">
        <v>42466200.1716628</v>
      </c>
      <c r="R31" s="583">
        <v>7.1400000000000005E-2</v>
      </c>
      <c r="S31" s="584">
        <v>3.9738917200000001E-2</v>
      </c>
      <c r="T31" s="585">
        <v>1351623485</v>
      </c>
      <c r="U31" s="585">
        <v>881613428.57142854</v>
      </c>
      <c r="V31" s="583">
        <v>1.53312488353334</v>
      </c>
      <c r="W31" s="583">
        <v>9.7874245867096379E-2</v>
      </c>
      <c r="X31" s="585">
        <v>60782398</v>
      </c>
      <c r="Y31" s="585">
        <v>31015985</v>
      </c>
      <c r="Z31" s="585">
        <v>29766413</v>
      </c>
      <c r="AA31" s="585">
        <v>0</v>
      </c>
      <c r="AB31" s="585">
        <v>0</v>
      </c>
      <c r="AC31" s="585">
        <v>0</v>
      </c>
      <c r="AD31" s="585">
        <v>0</v>
      </c>
      <c r="AE31" s="585">
        <v>60782398</v>
      </c>
      <c r="AF31" s="585">
        <v>103457934</v>
      </c>
      <c r="AG31" s="585">
        <v>41903433</v>
      </c>
      <c r="AH31" s="585">
        <v>41903433</v>
      </c>
      <c r="AI31" s="585">
        <v>18453378</v>
      </c>
      <c r="AJ31" s="585">
        <v>1197690</v>
      </c>
      <c r="AK31" s="585">
        <v>0</v>
      </c>
      <c r="AL31" s="585">
        <v>0</v>
      </c>
      <c r="AM31" s="585">
        <v>103457934</v>
      </c>
      <c r="AN31" s="585">
        <v>325526123</v>
      </c>
      <c r="AO31" s="585">
        <v>91809922</v>
      </c>
      <c r="AP31" s="585">
        <v>91809922</v>
      </c>
      <c r="AQ31" s="585">
        <v>78964847</v>
      </c>
      <c r="AR31" s="585">
        <v>62941432</v>
      </c>
      <c r="AS31" s="585">
        <v>0</v>
      </c>
      <c r="AT31" s="585">
        <v>0</v>
      </c>
      <c r="AU31" s="585">
        <v>325526123</v>
      </c>
      <c r="AV31" s="585">
        <v>176224105</v>
      </c>
      <c r="AW31" s="585">
        <v>106292506</v>
      </c>
      <c r="AX31" s="585">
        <v>69931599</v>
      </c>
      <c r="AY31" s="585">
        <v>0</v>
      </c>
      <c r="AZ31" s="585">
        <v>0</v>
      </c>
      <c r="BA31" s="585">
        <v>0</v>
      </c>
      <c r="BB31" s="585">
        <v>0</v>
      </c>
      <c r="BC31" s="585">
        <v>176224105</v>
      </c>
      <c r="BD31" s="585">
        <v>6380834</v>
      </c>
      <c r="BE31" s="585">
        <v>2868994</v>
      </c>
      <c r="BF31" s="585">
        <v>2868994</v>
      </c>
      <c r="BG31" s="585">
        <v>637108</v>
      </c>
      <c r="BH31" s="585">
        <v>5738</v>
      </c>
      <c r="BI31" s="585">
        <v>0</v>
      </c>
      <c r="BJ31" s="585">
        <v>0</v>
      </c>
      <c r="BK31" s="585">
        <v>6380834</v>
      </c>
      <c r="BL31" s="585">
        <v>-588907</v>
      </c>
      <c r="BM31" s="585">
        <v>-588907</v>
      </c>
      <c r="BN31" s="585">
        <v>0</v>
      </c>
      <c r="BO31" s="585">
        <v>0</v>
      </c>
      <c r="BP31" s="585">
        <v>0</v>
      </c>
      <c r="BQ31" s="585">
        <v>0</v>
      </c>
      <c r="BR31" s="585">
        <v>0</v>
      </c>
      <c r="BS31" s="585">
        <v>-588907</v>
      </c>
      <c r="BT31" s="585">
        <v>11016521</v>
      </c>
      <c r="BU31" s="585">
        <v>4276733</v>
      </c>
      <c r="BV31" s="585">
        <v>4076996</v>
      </c>
      <c r="BW31" s="585">
        <v>1936341</v>
      </c>
      <c r="BX31" s="585">
        <v>726451</v>
      </c>
      <c r="BY31" s="585">
        <v>0</v>
      </c>
      <c r="BZ31" s="585">
        <v>0</v>
      </c>
      <c r="CA31" s="585">
        <v>11016521</v>
      </c>
      <c r="CB31" s="299">
        <v>0</v>
      </c>
      <c r="CC31" s="297">
        <v>0</v>
      </c>
      <c r="CD31" s="297">
        <v>0</v>
      </c>
      <c r="CE31" s="297">
        <v>0</v>
      </c>
      <c r="CF31" s="297">
        <v>0</v>
      </c>
      <c r="CG31" s="297">
        <v>0</v>
      </c>
      <c r="CH31" s="297">
        <v>0</v>
      </c>
      <c r="CI31" s="297">
        <v>0</v>
      </c>
    </row>
    <row r="32" spans="1:87">
      <c r="A32" s="295">
        <v>12510</v>
      </c>
      <c r="B32" s="296" t="s">
        <v>388</v>
      </c>
      <c r="C32" s="299">
        <v>606679</v>
      </c>
      <c r="D32" s="299">
        <v>4758984</v>
      </c>
      <c r="E32" s="299">
        <v>4906357</v>
      </c>
      <c r="F32" s="299">
        <v>5592157</v>
      </c>
      <c r="G32" s="299">
        <v>0</v>
      </c>
      <c r="H32" s="299">
        <v>0</v>
      </c>
      <c r="I32" s="299">
        <v>15864177</v>
      </c>
      <c r="J32" s="299">
        <v>130786227</v>
      </c>
      <c r="K32" s="299">
        <v>155601761</v>
      </c>
      <c r="L32" s="357">
        <v>110861520</v>
      </c>
      <c r="M32" s="299">
        <v>107954639</v>
      </c>
      <c r="N32" s="299">
        <v>160348683</v>
      </c>
      <c r="O32" s="299">
        <v>10200045.2490051</v>
      </c>
      <c r="P32" s="299">
        <v>6577821.0700000003</v>
      </c>
      <c r="Q32" s="299">
        <v>3622224.1790050995</v>
      </c>
      <c r="R32" s="583">
        <v>7.1400000000000005E-2</v>
      </c>
      <c r="S32" s="584">
        <v>3.8452298999999998E-3</v>
      </c>
      <c r="T32" s="585">
        <v>130786227</v>
      </c>
      <c r="U32" s="585">
        <v>92126345.518207282</v>
      </c>
      <c r="V32" s="583">
        <v>1.4196398029720196</v>
      </c>
      <c r="W32" s="583">
        <v>9.7874245867096379E-2</v>
      </c>
      <c r="X32" s="585">
        <v>9906710</v>
      </c>
      <c r="Y32" s="585">
        <v>4953355</v>
      </c>
      <c r="Z32" s="585">
        <v>4953355</v>
      </c>
      <c r="AA32" s="585">
        <v>0</v>
      </c>
      <c r="AB32" s="585">
        <v>0</v>
      </c>
      <c r="AC32" s="585">
        <v>0</v>
      </c>
      <c r="AD32" s="585">
        <v>0</v>
      </c>
      <c r="AE32" s="585">
        <v>9906710</v>
      </c>
      <c r="AF32" s="585">
        <v>10115767</v>
      </c>
      <c r="AG32" s="585">
        <v>3579761</v>
      </c>
      <c r="AH32" s="585">
        <v>2983478</v>
      </c>
      <c r="AI32" s="585">
        <v>2983478</v>
      </c>
      <c r="AJ32" s="585">
        <v>569050</v>
      </c>
      <c r="AK32" s="585">
        <v>0</v>
      </c>
      <c r="AL32" s="585">
        <v>0</v>
      </c>
      <c r="AM32" s="585">
        <v>10115767</v>
      </c>
      <c r="AN32" s="585">
        <v>31498663</v>
      </c>
      <c r="AO32" s="585">
        <v>8883741</v>
      </c>
      <c r="AP32" s="585">
        <v>8883741</v>
      </c>
      <c r="AQ32" s="585">
        <v>7640822</v>
      </c>
      <c r="AR32" s="585">
        <v>6090359</v>
      </c>
      <c r="AS32" s="585">
        <v>0</v>
      </c>
      <c r="AT32" s="585">
        <v>0</v>
      </c>
      <c r="AU32" s="585">
        <v>31498663</v>
      </c>
      <c r="AV32" s="585">
        <v>17051854</v>
      </c>
      <c r="AW32" s="585">
        <v>10285110</v>
      </c>
      <c r="AX32" s="585">
        <v>6766744</v>
      </c>
      <c r="AY32" s="585">
        <v>0</v>
      </c>
      <c r="AZ32" s="585">
        <v>0</v>
      </c>
      <c r="BA32" s="585">
        <v>0</v>
      </c>
      <c r="BB32" s="585">
        <v>0</v>
      </c>
      <c r="BC32" s="585">
        <v>17051854</v>
      </c>
      <c r="BD32" s="585">
        <v>617425</v>
      </c>
      <c r="BE32" s="585">
        <v>277611</v>
      </c>
      <c r="BF32" s="585">
        <v>277611</v>
      </c>
      <c r="BG32" s="585">
        <v>61648</v>
      </c>
      <c r="BH32" s="585">
        <v>555</v>
      </c>
      <c r="BI32" s="585">
        <v>0</v>
      </c>
      <c r="BJ32" s="585">
        <v>0</v>
      </c>
      <c r="BK32" s="585">
        <v>617425</v>
      </c>
      <c r="BL32" s="585">
        <v>-56984</v>
      </c>
      <c r="BM32" s="585">
        <v>-56984</v>
      </c>
      <c r="BN32" s="585">
        <v>0</v>
      </c>
      <c r="BO32" s="585">
        <v>0</v>
      </c>
      <c r="BP32" s="585">
        <v>0</v>
      </c>
      <c r="BQ32" s="585">
        <v>0</v>
      </c>
      <c r="BR32" s="585">
        <v>0</v>
      </c>
      <c r="BS32" s="585">
        <v>-56984</v>
      </c>
      <c r="BT32" s="585">
        <v>1065984</v>
      </c>
      <c r="BU32" s="585">
        <v>413827</v>
      </c>
      <c r="BV32" s="585">
        <v>394500</v>
      </c>
      <c r="BW32" s="585">
        <v>187365</v>
      </c>
      <c r="BX32" s="585">
        <v>70293</v>
      </c>
      <c r="BY32" s="585">
        <v>0</v>
      </c>
      <c r="BZ32" s="585">
        <v>0</v>
      </c>
      <c r="CA32" s="585">
        <v>1065984</v>
      </c>
      <c r="CB32" s="299">
        <v>0</v>
      </c>
      <c r="CC32" s="297">
        <v>0</v>
      </c>
      <c r="CD32" s="297">
        <v>0</v>
      </c>
      <c r="CE32" s="297">
        <v>0</v>
      </c>
      <c r="CF32" s="297">
        <v>0</v>
      </c>
      <c r="CG32" s="297">
        <v>0</v>
      </c>
      <c r="CH32" s="297">
        <v>0</v>
      </c>
      <c r="CI32" s="297">
        <v>0</v>
      </c>
    </row>
    <row r="33" spans="1:87">
      <c r="A33" s="295">
        <v>12600</v>
      </c>
      <c r="B33" s="296" t="s">
        <v>389</v>
      </c>
      <c r="C33" s="299">
        <v>-282245</v>
      </c>
      <c r="D33" s="299">
        <v>1056031</v>
      </c>
      <c r="E33" s="299">
        <v>3417196</v>
      </c>
      <c r="F33" s="299">
        <v>2892983</v>
      </c>
      <c r="G33" s="299">
        <v>0</v>
      </c>
      <c r="H33" s="299">
        <v>0</v>
      </c>
      <c r="I33" s="299">
        <v>7083965</v>
      </c>
      <c r="J33" s="299">
        <v>57098475</v>
      </c>
      <c r="K33" s="299">
        <v>67932408</v>
      </c>
      <c r="L33" s="357">
        <v>48399774</v>
      </c>
      <c r="M33" s="299">
        <v>47130691</v>
      </c>
      <c r="N33" s="299">
        <v>70004813</v>
      </c>
      <c r="O33" s="299">
        <v>4453122.0412996998</v>
      </c>
      <c r="P33" s="299">
        <v>3012458.79</v>
      </c>
      <c r="Q33" s="299">
        <v>1440663.2512996998</v>
      </c>
      <c r="R33" s="583">
        <v>7.1400000000000005E-2</v>
      </c>
      <c r="S33" s="584">
        <v>1.6787453E-3</v>
      </c>
      <c r="T33" s="585">
        <v>57098475</v>
      </c>
      <c r="U33" s="585">
        <v>42191299.579831928</v>
      </c>
      <c r="V33" s="583">
        <v>1.3533234474553593</v>
      </c>
      <c r="W33" s="583">
        <v>9.7874245867096379E-2</v>
      </c>
      <c r="X33" s="585">
        <v>1256976</v>
      </c>
      <c r="Y33" s="585">
        <v>532461</v>
      </c>
      <c r="Z33" s="585">
        <v>318253</v>
      </c>
      <c r="AA33" s="585">
        <v>203131</v>
      </c>
      <c r="AB33" s="585">
        <v>203131</v>
      </c>
      <c r="AC33" s="585">
        <v>0</v>
      </c>
      <c r="AD33" s="585">
        <v>0</v>
      </c>
      <c r="AE33" s="585">
        <v>1256976</v>
      </c>
      <c r="AF33" s="585">
        <v>1190243</v>
      </c>
      <c r="AG33" s="585">
        <v>479887</v>
      </c>
      <c r="AH33" s="585">
        <v>479887</v>
      </c>
      <c r="AI33" s="585">
        <v>230469</v>
      </c>
      <c r="AJ33" s="585">
        <v>0</v>
      </c>
      <c r="AK33" s="585">
        <v>0</v>
      </c>
      <c r="AL33" s="585">
        <v>0</v>
      </c>
      <c r="AM33" s="585">
        <v>1190243</v>
      </c>
      <c r="AN33" s="585">
        <v>13751644</v>
      </c>
      <c r="AO33" s="585">
        <v>3878452</v>
      </c>
      <c r="AP33" s="585">
        <v>3878452</v>
      </c>
      <c r="AQ33" s="585">
        <v>3335820</v>
      </c>
      <c r="AR33" s="585">
        <v>2658921</v>
      </c>
      <c r="AS33" s="585">
        <v>0</v>
      </c>
      <c r="AT33" s="585">
        <v>0</v>
      </c>
      <c r="AU33" s="585">
        <v>13751644</v>
      </c>
      <c r="AV33" s="585">
        <v>7444475</v>
      </c>
      <c r="AW33" s="585">
        <v>4490259</v>
      </c>
      <c r="AX33" s="585">
        <v>2954216</v>
      </c>
      <c r="AY33" s="585">
        <v>0</v>
      </c>
      <c r="AZ33" s="585">
        <v>0</v>
      </c>
      <c r="BA33" s="585">
        <v>0</v>
      </c>
      <c r="BB33" s="585">
        <v>0</v>
      </c>
      <c r="BC33" s="585">
        <v>7444475</v>
      </c>
      <c r="BD33" s="585">
        <v>269554</v>
      </c>
      <c r="BE33" s="585">
        <v>121199</v>
      </c>
      <c r="BF33" s="585">
        <v>121199</v>
      </c>
      <c r="BG33" s="585">
        <v>26914</v>
      </c>
      <c r="BH33" s="585">
        <v>242</v>
      </c>
      <c r="BI33" s="585">
        <v>0</v>
      </c>
      <c r="BJ33" s="585">
        <v>0</v>
      </c>
      <c r="BK33" s="585">
        <v>269554</v>
      </c>
      <c r="BL33" s="585">
        <v>-24878</v>
      </c>
      <c r="BM33" s="585">
        <v>-24878</v>
      </c>
      <c r="BN33" s="585">
        <v>0</v>
      </c>
      <c r="BO33" s="585">
        <v>0</v>
      </c>
      <c r="BP33" s="585">
        <v>0</v>
      </c>
      <c r="BQ33" s="585">
        <v>0</v>
      </c>
      <c r="BR33" s="585">
        <v>0</v>
      </c>
      <c r="BS33" s="585">
        <v>-24878</v>
      </c>
      <c r="BT33" s="585">
        <v>465386</v>
      </c>
      <c r="BU33" s="585">
        <v>180668</v>
      </c>
      <c r="BV33" s="585">
        <v>172230</v>
      </c>
      <c r="BW33" s="585">
        <v>81800</v>
      </c>
      <c r="BX33" s="585">
        <v>30688</v>
      </c>
      <c r="BY33" s="585">
        <v>0</v>
      </c>
      <c r="BZ33" s="585">
        <v>0</v>
      </c>
      <c r="CA33" s="585">
        <v>465386</v>
      </c>
      <c r="CB33" s="299">
        <v>0</v>
      </c>
      <c r="CC33" s="297">
        <v>0</v>
      </c>
      <c r="CD33" s="297">
        <v>0</v>
      </c>
      <c r="CE33" s="297">
        <v>0</v>
      </c>
      <c r="CF33" s="297">
        <v>0</v>
      </c>
      <c r="CG33" s="297">
        <v>0</v>
      </c>
      <c r="CH33" s="297">
        <v>0</v>
      </c>
      <c r="CI33" s="297">
        <v>0</v>
      </c>
    </row>
    <row r="34" spans="1:87">
      <c r="A34" s="295">
        <v>12700</v>
      </c>
      <c r="B34" s="296" t="s">
        <v>390</v>
      </c>
      <c r="C34" s="299">
        <v>-318700</v>
      </c>
      <c r="D34" s="299">
        <v>769783</v>
      </c>
      <c r="E34" s="299">
        <v>1876780</v>
      </c>
      <c r="F34" s="299">
        <v>1160617</v>
      </c>
      <c r="G34" s="299">
        <v>0</v>
      </c>
      <c r="H34" s="299">
        <v>0</v>
      </c>
      <c r="I34" s="299">
        <v>3488480</v>
      </c>
      <c r="J34" s="299">
        <v>31477444</v>
      </c>
      <c r="K34" s="299">
        <v>37450012</v>
      </c>
      <c r="L34" s="357">
        <v>26681994</v>
      </c>
      <c r="M34" s="299">
        <v>25982370</v>
      </c>
      <c r="N34" s="299">
        <v>38592495</v>
      </c>
      <c r="O34" s="299">
        <v>2454932.4804604999</v>
      </c>
      <c r="P34" s="299">
        <v>1762657.55</v>
      </c>
      <c r="Q34" s="299">
        <v>692274.93046049983</v>
      </c>
      <c r="R34" s="583">
        <v>7.1400000000000005E-2</v>
      </c>
      <c r="S34" s="584">
        <v>9.2546450000000004E-4</v>
      </c>
      <c r="T34" s="585">
        <v>31477444</v>
      </c>
      <c r="U34" s="585">
        <v>24687080.532212883</v>
      </c>
      <c r="V34" s="583">
        <v>1.2750573709567126</v>
      </c>
      <c r="W34" s="583">
        <v>9.7874245867096379E-2</v>
      </c>
      <c r="X34" s="585">
        <v>1141638</v>
      </c>
      <c r="Y34" s="585">
        <v>420759</v>
      </c>
      <c r="Z34" s="585">
        <v>420759</v>
      </c>
      <c r="AA34" s="585">
        <v>300120</v>
      </c>
      <c r="AB34" s="585">
        <v>0</v>
      </c>
      <c r="AC34" s="585">
        <v>0</v>
      </c>
      <c r="AD34" s="585">
        <v>0</v>
      </c>
      <c r="AE34" s="585">
        <v>1141638</v>
      </c>
      <c r="AF34" s="585">
        <v>1521641</v>
      </c>
      <c r="AG34" s="585">
        <v>554879</v>
      </c>
      <c r="AH34" s="585">
        <v>322254</v>
      </c>
      <c r="AI34" s="585">
        <v>322254</v>
      </c>
      <c r="AJ34" s="585">
        <v>322254</v>
      </c>
      <c r="AK34" s="585">
        <v>0</v>
      </c>
      <c r="AL34" s="585">
        <v>0</v>
      </c>
      <c r="AM34" s="585">
        <v>1521641</v>
      </c>
      <c r="AN34" s="585">
        <v>7581054</v>
      </c>
      <c r="AO34" s="585">
        <v>2138126</v>
      </c>
      <c r="AP34" s="585">
        <v>2138126</v>
      </c>
      <c r="AQ34" s="585">
        <v>1838982</v>
      </c>
      <c r="AR34" s="585">
        <v>1465819</v>
      </c>
      <c r="AS34" s="585">
        <v>0</v>
      </c>
      <c r="AT34" s="585">
        <v>0</v>
      </c>
      <c r="AU34" s="585">
        <v>7581054</v>
      </c>
      <c r="AV34" s="585">
        <v>4104016</v>
      </c>
      <c r="AW34" s="585">
        <v>2475406</v>
      </c>
      <c r="AX34" s="585">
        <v>1628610</v>
      </c>
      <c r="AY34" s="585">
        <v>0</v>
      </c>
      <c r="AZ34" s="585">
        <v>0</v>
      </c>
      <c r="BA34" s="585">
        <v>0</v>
      </c>
      <c r="BB34" s="585">
        <v>0</v>
      </c>
      <c r="BC34" s="585">
        <v>4104016</v>
      </c>
      <c r="BD34" s="585">
        <v>148601</v>
      </c>
      <c r="BE34" s="585">
        <v>66815</v>
      </c>
      <c r="BF34" s="585">
        <v>66815</v>
      </c>
      <c r="BG34" s="585">
        <v>14837</v>
      </c>
      <c r="BH34" s="585">
        <v>134</v>
      </c>
      <c r="BI34" s="585">
        <v>0</v>
      </c>
      <c r="BJ34" s="585">
        <v>0</v>
      </c>
      <c r="BK34" s="585">
        <v>148601</v>
      </c>
      <c r="BL34" s="585">
        <v>-13715</v>
      </c>
      <c r="BM34" s="585">
        <v>-13715</v>
      </c>
      <c r="BN34" s="585">
        <v>0</v>
      </c>
      <c r="BO34" s="585">
        <v>0</v>
      </c>
      <c r="BP34" s="585">
        <v>0</v>
      </c>
      <c r="BQ34" s="585">
        <v>0</v>
      </c>
      <c r="BR34" s="585">
        <v>0</v>
      </c>
      <c r="BS34" s="585">
        <v>-13715</v>
      </c>
      <c r="BT34" s="585">
        <v>256560</v>
      </c>
      <c r="BU34" s="585">
        <v>99599</v>
      </c>
      <c r="BV34" s="585">
        <v>94948</v>
      </c>
      <c r="BW34" s="585">
        <v>45095</v>
      </c>
      <c r="BX34" s="585">
        <v>16918</v>
      </c>
      <c r="BY34" s="585">
        <v>0</v>
      </c>
      <c r="BZ34" s="585">
        <v>0</v>
      </c>
      <c r="CA34" s="585">
        <v>256560</v>
      </c>
      <c r="CB34" s="299">
        <v>0</v>
      </c>
      <c r="CC34" s="297">
        <v>0</v>
      </c>
      <c r="CD34" s="297">
        <v>0</v>
      </c>
      <c r="CE34" s="297">
        <v>0</v>
      </c>
      <c r="CF34" s="297">
        <v>0</v>
      </c>
      <c r="CG34" s="297">
        <v>0</v>
      </c>
      <c r="CH34" s="297">
        <v>0</v>
      </c>
      <c r="CI34" s="297">
        <v>0</v>
      </c>
    </row>
    <row r="35" spans="1:87">
      <c r="A35" s="295">
        <v>13500</v>
      </c>
      <c r="B35" s="296" t="s">
        <v>391</v>
      </c>
      <c r="C35" s="299">
        <v>880325</v>
      </c>
      <c r="D35" s="299">
        <v>4448032</v>
      </c>
      <c r="E35" s="299">
        <v>8901500</v>
      </c>
      <c r="F35" s="299">
        <v>6958444</v>
      </c>
      <c r="G35" s="299">
        <v>0</v>
      </c>
      <c r="H35" s="299">
        <v>0</v>
      </c>
      <c r="I35" s="299">
        <v>21188301</v>
      </c>
      <c r="J35" s="299">
        <v>135911108</v>
      </c>
      <c r="K35" s="299">
        <v>161699043</v>
      </c>
      <c r="L35" s="357">
        <v>115205648</v>
      </c>
      <c r="M35" s="299">
        <v>112184861</v>
      </c>
      <c r="N35" s="299">
        <v>166631974</v>
      </c>
      <c r="O35" s="299">
        <v>10599735.7897291</v>
      </c>
      <c r="P35" s="299">
        <v>6164106.950000002</v>
      </c>
      <c r="Q35" s="299">
        <v>4435628.8397290977</v>
      </c>
      <c r="R35" s="583">
        <v>7.1400000000000005E-2</v>
      </c>
      <c r="S35" s="584">
        <v>3.9959059E-3</v>
      </c>
      <c r="T35" s="585">
        <v>135911108</v>
      </c>
      <c r="U35" s="585">
        <v>86332030.112044841</v>
      </c>
      <c r="V35" s="583">
        <v>1.5742837023942289</v>
      </c>
      <c r="W35" s="583">
        <v>9.7874245867096379E-2</v>
      </c>
      <c r="X35" s="585">
        <v>5267159</v>
      </c>
      <c r="Y35" s="585">
        <v>2068254</v>
      </c>
      <c r="Z35" s="585">
        <v>1940595</v>
      </c>
      <c r="AA35" s="585">
        <v>702501</v>
      </c>
      <c r="AB35" s="585">
        <v>555809</v>
      </c>
      <c r="AC35" s="585">
        <v>0</v>
      </c>
      <c r="AD35" s="585">
        <v>0</v>
      </c>
      <c r="AE35" s="585">
        <v>5267159</v>
      </c>
      <c r="AF35" s="585">
        <v>781924</v>
      </c>
      <c r="AG35" s="585">
        <v>390962</v>
      </c>
      <c r="AH35" s="585">
        <v>390962</v>
      </c>
      <c r="AI35" s="585">
        <v>0</v>
      </c>
      <c r="AJ35" s="585">
        <v>0</v>
      </c>
      <c r="AK35" s="585">
        <v>0</v>
      </c>
      <c r="AL35" s="585">
        <v>0</v>
      </c>
      <c r="AM35" s="585">
        <v>781924</v>
      </c>
      <c r="AN35" s="585">
        <v>32732944</v>
      </c>
      <c r="AO35" s="585">
        <v>9231852</v>
      </c>
      <c r="AP35" s="585">
        <v>9231852</v>
      </c>
      <c r="AQ35" s="585">
        <v>7940229</v>
      </c>
      <c r="AR35" s="585">
        <v>6329011</v>
      </c>
      <c r="AS35" s="585">
        <v>0</v>
      </c>
      <c r="AT35" s="585">
        <v>0</v>
      </c>
      <c r="AU35" s="585">
        <v>32732944</v>
      </c>
      <c r="AV35" s="585">
        <v>17720033</v>
      </c>
      <c r="AW35" s="585">
        <v>10688133</v>
      </c>
      <c r="AX35" s="585">
        <v>7031900</v>
      </c>
      <c r="AY35" s="585">
        <v>0</v>
      </c>
      <c r="AZ35" s="585">
        <v>0</v>
      </c>
      <c r="BA35" s="585">
        <v>0</v>
      </c>
      <c r="BB35" s="585">
        <v>0</v>
      </c>
      <c r="BC35" s="585">
        <v>17720033</v>
      </c>
      <c r="BD35" s="585">
        <v>641619</v>
      </c>
      <c r="BE35" s="585">
        <v>288489</v>
      </c>
      <c r="BF35" s="585">
        <v>288489</v>
      </c>
      <c r="BG35" s="585">
        <v>64064</v>
      </c>
      <c r="BH35" s="585">
        <v>577</v>
      </c>
      <c r="BI35" s="585">
        <v>0</v>
      </c>
      <c r="BJ35" s="585">
        <v>0</v>
      </c>
      <c r="BK35" s="585">
        <v>641619</v>
      </c>
      <c r="BL35" s="585">
        <v>-59217</v>
      </c>
      <c r="BM35" s="585">
        <v>-59217</v>
      </c>
      <c r="BN35" s="585">
        <v>0</v>
      </c>
      <c r="BO35" s="585">
        <v>0</v>
      </c>
      <c r="BP35" s="585">
        <v>0</v>
      </c>
      <c r="BQ35" s="585">
        <v>0</v>
      </c>
      <c r="BR35" s="585">
        <v>0</v>
      </c>
      <c r="BS35" s="585">
        <v>-59217</v>
      </c>
      <c r="BT35" s="585">
        <v>1107755</v>
      </c>
      <c r="BU35" s="585">
        <v>430042</v>
      </c>
      <c r="BV35" s="585">
        <v>409958</v>
      </c>
      <c r="BW35" s="585">
        <v>194707</v>
      </c>
      <c r="BX35" s="585">
        <v>73047</v>
      </c>
      <c r="BY35" s="585">
        <v>0</v>
      </c>
      <c r="BZ35" s="585">
        <v>0</v>
      </c>
      <c r="CA35" s="585">
        <v>1107755</v>
      </c>
      <c r="CB35" s="299">
        <v>0</v>
      </c>
      <c r="CC35" s="297">
        <v>0</v>
      </c>
      <c r="CD35" s="297">
        <v>0</v>
      </c>
      <c r="CE35" s="297">
        <v>0</v>
      </c>
      <c r="CF35" s="297">
        <v>0</v>
      </c>
      <c r="CG35" s="297">
        <v>0</v>
      </c>
      <c r="CH35" s="297">
        <v>0</v>
      </c>
      <c r="CI35" s="297">
        <v>0</v>
      </c>
    </row>
    <row r="36" spans="1:87">
      <c r="A36" s="295">
        <v>13700</v>
      </c>
      <c r="B36" s="296" t="s">
        <v>392</v>
      </c>
      <c r="C36" s="299">
        <v>437415</v>
      </c>
      <c r="D36" s="299">
        <v>797956</v>
      </c>
      <c r="E36" s="299">
        <v>1379152</v>
      </c>
      <c r="F36" s="299">
        <v>1022083</v>
      </c>
      <c r="G36" s="299">
        <v>0</v>
      </c>
      <c r="H36" s="299">
        <v>0</v>
      </c>
      <c r="I36" s="299">
        <v>3636606</v>
      </c>
      <c r="J36" s="299">
        <v>16309761</v>
      </c>
      <c r="K36" s="299">
        <v>19404395</v>
      </c>
      <c r="L36" s="357">
        <v>13825041</v>
      </c>
      <c r="M36" s="299">
        <v>13462537</v>
      </c>
      <c r="N36" s="299">
        <v>19996362</v>
      </c>
      <c r="O36" s="299">
        <v>1272001.6969236999</v>
      </c>
      <c r="P36" s="299">
        <v>773531.83</v>
      </c>
      <c r="Q36" s="299">
        <v>498469.86692369997</v>
      </c>
      <c r="R36" s="583">
        <v>7.1400000000000005E-2</v>
      </c>
      <c r="S36" s="584">
        <v>4.795213E-4</v>
      </c>
      <c r="T36" s="585">
        <v>16309761</v>
      </c>
      <c r="U36" s="585">
        <v>10833779.131652659</v>
      </c>
      <c r="V36" s="583">
        <v>1.5054544496249109</v>
      </c>
      <c r="W36" s="583">
        <v>9.7874245867096379E-2</v>
      </c>
      <c r="X36" s="585">
        <v>1789450</v>
      </c>
      <c r="Y36" s="585">
        <v>611686</v>
      </c>
      <c r="Z36" s="585">
        <v>528771</v>
      </c>
      <c r="AA36" s="585">
        <v>395246</v>
      </c>
      <c r="AB36" s="585">
        <v>253747</v>
      </c>
      <c r="AC36" s="585">
        <v>0</v>
      </c>
      <c r="AD36" s="585">
        <v>0</v>
      </c>
      <c r="AE36" s="585">
        <v>1789450</v>
      </c>
      <c r="AF36" s="585">
        <v>157264</v>
      </c>
      <c r="AG36" s="585">
        <v>78632</v>
      </c>
      <c r="AH36" s="585">
        <v>78632</v>
      </c>
      <c r="AI36" s="585">
        <v>0</v>
      </c>
      <c r="AJ36" s="585">
        <v>0</v>
      </c>
      <c r="AK36" s="585">
        <v>0</v>
      </c>
      <c r="AL36" s="585">
        <v>0</v>
      </c>
      <c r="AM36" s="585">
        <v>157264</v>
      </c>
      <c r="AN36" s="585">
        <v>3928056</v>
      </c>
      <c r="AO36" s="585">
        <v>1107851</v>
      </c>
      <c r="AP36" s="585">
        <v>1107851</v>
      </c>
      <c r="AQ36" s="585">
        <v>952852</v>
      </c>
      <c r="AR36" s="585">
        <v>759501</v>
      </c>
      <c r="AS36" s="585">
        <v>0</v>
      </c>
      <c r="AT36" s="585">
        <v>0</v>
      </c>
      <c r="AU36" s="585">
        <v>3928056</v>
      </c>
      <c r="AV36" s="585">
        <v>2126460</v>
      </c>
      <c r="AW36" s="585">
        <v>1282610</v>
      </c>
      <c r="AX36" s="585">
        <v>843850</v>
      </c>
      <c r="AY36" s="585">
        <v>0</v>
      </c>
      <c r="AZ36" s="585">
        <v>0</v>
      </c>
      <c r="BA36" s="585">
        <v>0</v>
      </c>
      <c r="BB36" s="585">
        <v>0</v>
      </c>
      <c r="BC36" s="585">
        <v>2126460</v>
      </c>
      <c r="BD36" s="585">
        <v>76997</v>
      </c>
      <c r="BE36" s="585">
        <v>34620</v>
      </c>
      <c r="BF36" s="585">
        <v>34620</v>
      </c>
      <c r="BG36" s="585">
        <v>7688</v>
      </c>
      <c r="BH36" s="585">
        <v>69</v>
      </c>
      <c r="BI36" s="585">
        <v>0</v>
      </c>
      <c r="BJ36" s="585">
        <v>0</v>
      </c>
      <c r="BK36" s="585">
        <v>76997</v>
      </c>
      <c r="BL36" s="585">
        <v>-7106</v>
      </c>
      <c r="BM36" s="585">
        <v>-7106</v>
      </c>
      <c r="BN36" s="585">
        <v>0</v>
      </c>
      <c r="BO36" s="585">
        <v>0</v>
      </c>
      <c r="BP36" s="585">
        <v>0</v>
      </c>
      <c r="BQ36" s="585">
        <v>0</v>
      </c>
      <c r="BR36" s="585">
        <v>0</v>
      </c>
      <c r="BS36" s="585">
        <v>-7106</v>
      </c>
      <c r="BT36" s="585">
        <v>132934</v>
      </c>
      <c r="BU36" s="585">
        <v>51606</v>
      </c>
      <c r="BV36" s="585">
        <v>49196</v>
      </c>
      <c r="BW36" s="585">
        <v>23365</v>
      </c>
      <c r="BX36" s="585">
        <v>8766</v>
      </c>
      <c r="BY36" s="585">
        <v>0</v>
      </c>
      <c r="BZ36" s="585">
        <v>0</v>
      </c>
      <c r="CA36" s="585">
        <v>132934</v>
      </c>
      <c r="CB36" s="299">
        <v>0</v>
      </c>
      <c r="CC36" s="297">
        <v>0</v>
      </c>
      <c r="CD36" s="297">
        <v>0</v>
      </c>
      <c r="CE36" s="297">
        <v>0</v>
      </c>
      <c r="CF36" s="297">
        <v>0</v>
      </c>
      <c r="CG36" s="297">
        <v>0</v>
      </c>
      <c r="CH36" s="297">
        <v>0</v>
      </c>
      <c r="CI36" s="297">
        <v>0</v>
      </c>
    </row>
    <row r="37" spans="1:87">
      <c r="A37" s="295">
        <v>14300</v>
      </c>
      <c r="B37" s="296" t="s">
        <v>393</v>
      </c>
      <c r="C37" s="299">
        <v>166016</v>
      </c>
      <c r="D37" s="299">
        <v>1754078</v>
      </c>
      <c r="E37" s="299">
        <v>3137599</v>
      </c>
      <c r="F37" s="299">
        <v>2546512</v>
      </c>
      <c r="G37" s="299">
        <v>0</v>
      </c>
      <c r="H37" s="299">
        <v>0</v>
      </c>
      <c r="I37" s="299">
        <v>7604205</v>
      </c>
      <c r="J37" s="299">
        <v>47663189</v>
      </c>
      <c r="K37" s="299">
        <v>56706859</v>
      </c>
      <c r="L37" s="357">
        <v>40401912</v>
      </c>
      <c r="M37" s="299">
        <v>39342540</v>
      </c>
      <c r="N37" s="299">
        <v>58436808</v>
      </c>
      <c r="O37" s="299">
        <v>3717262.0886003999</v>
      </c>
      <c r="P37" s="299">
        <v>2191123.8399999994</v>
      </c>
      <c r="Q37" s="299">
        <v>1526138.2486004005</v>
      </c>
      <c r="R37" s="583">
        <v>7.1400000000000005E-2</v>
      </c>
      <c r="S37" s="584">
        <v>1.4013395999999999E-3</v>
      </c>
      <c r="T37" s="585">
        <v>47663189</v>
      </c>
      <c r="U37" s="585">
        <v>30688008.963585425</v>
      </c>
      <c r="V37" s="583">
        <v>1.5531535153211609</v>
      </c>
      <c r="W37" s="583">
        <v>9.7874245867096379E-2</v>
      </c>
      <c r="X37" s="585">
        <v>2229920</v>
      </c>
      <c r="Y37" s="585">
        <v>813813</v>
      </c>
      <c r="Z37" s="585">
        <v>813813</v>
      </c>
      <c r="AA37" s="585">
        <v>301147</v>
      </c>
      <c r="AB37" s="585">
        <v>301147</v>
      </c>
      <c r="AC37" s="585">
        <v>0</v>
      </c>
      <c r="AD37" s="585">
        <v>0</v>
      </c>
      <c r="AE37" s="585">
        <v>2229920</v>
      </c>
      <c r="AF37" s="585">
        <v>483379</v>
      </c>
      <c r="AG37" s="585">
        <v>368306</v>
      </c>
      <c r="AH37" s="585">
        <v>76186</v>
      </c>
      <c r="AI37" s="585">
        <v>38887</v>
      </c>
      <c r="AJ37" s="585">
        <v>0</v>
      </c>
      <c r="AK37" s="585">
        <v>0</v>
      </c>
      <c r="AL37" s="585">
        <v>0</v>
      </c>
      <c r="AM37" s="585">
        <v>483379</v>
      </c>
      <c r="AN37" s="585">
        <v>11479242</v>
      </c>
      <c r="AO37" s="585">
        <v>3237554</v>
      </c>
      <c r="AP37" s="585">
        <v>3237554</v>
      </c>
      <c r="AQ37" s="585">
        <v>2784589</v>
      </c>
      <c r="AR37" s="585">
        <v>2219545</v>
      </c>
      <c r="AS37" s="585">
        <v>0</v>
      </c>
      <c r="AT37" s="585">
        <v>0</v>
      </c>
      <c r="AU37" s="585">
        <v>11479242</v>
      </c>
      <c r="AV37" s="585">
        <v>6214307</v>
      </c>
      <c r="AW37" s="585">
        <v>3748263</v>
      </c>
      <c r="AX37" s="585">
        <v>2466044</v>
      </c>
      <c r="AY37" s="585">
        <v>0</v>
      </c>
      <c r="AZ37" s="585">
        <v>0</v>
      </c>
      <c r="BA37" s="585">
        <v>0</v>
      </c>
      <c r="BB37" s="585">
        <v>0</v>
      </c>
      <c r="BC37" s="585">
        <v>6214307</v>
      </c>
      <c r="BD37" s="585">
        <v>225011</v>
      </c>
      <c r="BE37" s="585">
        <v>101171</v>
      </c>
      <c r="BF37" s="585">
        <v>101171</v>
      </c>
      <c r="BG37" s="585">
        <v>22467</v>
      </c>
      <c r="BH37" s="585">
        <v>202</v>
      </c>
      <c r="BI37" s="585">
        <v>0</v>
      </c>
      <c r="BJ37" s="585">
        <v>0</v>
      </c>
      <c r="BK37" s="585">
        <v>225011</v>
      </c>
      <c r="BL37" s="585">
        <v>-20767</v>
      </c>
      <c r="BM37" s="585">
        <v>-20767</v>
      </c>
      <c r="BN37" s="585">
        <v>0</v>
      </c>
      <c r="BO37" s="585">
        <v>0</v>
      </c>
      <c r="BP37" s="585">
        <v>0</v>
      </c>
      <c r="BQ37" s="585">
        <v>0</v>
      </c>
      <c r="BR37" s="585">
        <v>0</v>
      </c>
      <c r="BS37" s="585">
        <v>-20767</v>
      </c>
      <c r="BT37" s="585">
        <v>388483</v>
      </c>
      <c r="BU37" s="585">
        <v>150813</v>
      </c>
      <c r="BV37" s="585">
        <v>143770</v>
      </c>
      <c r="BW37" s="585">
        <v>68282</v>
      </c>
      <c r="BX37" s="585">
        <v>25617</v>
      </c>
      <c r="BY37" s="585">
        <v>0</v>
      </c>
      <c r="BZ37" s="585">
        <v>0</v>
      </c>
      <c r="CA37" s="585">
        <v>388483</v>
      </c>
      <c r="CB37" s="299">
        <v>0</v>
      </c>
      <c r="CC37" s="297">
        <v>0</v>
      </c>
      <c r="CD37" s="297">
        <v>0</v>
      </c>
      <c r="CE37" s="297">
        <v>0</v>
      </c>
      <c r="CF37" s="297">
        <v>0</v>
      </c>
      <c r="CG37" s="297">
        <v>0</v>
      </c>
      <c r="CH37" s="297">
        <v>0</v>
      </c>
      <c r="CI37" s="297">
        <v>0</v>
      </c>
    </row>
    <row r="38" spans="1:87">
      <c r="A38" s="295">
        <v>14300.1</v>
      </c>
      <c r="B38" s="296" t="s">
        <v>394</v>
      </c>
      <c r="C38" s="299">
        <v>87088</v>
      </c>
      <c r="D38" s="299">
        <v>-121482</v>
      </c>
      <c r="E38" s="299">
        <v>238523</v>
      </c>
      <c r="F38" s="299">
        <v>139541</v>
      </c>
      <c r="G38" s="299">
        <v>0</v>
      </c>
      <c r="H38" s="299">
        <v>0</v>
      </c>
      <c r="I38" s="299">
        <v>343670</v>
      </c>
      <c r="J38" s="299">
        <v>5339619</v>
      </c>
      <c r="K38" s="299">
        <v>6352765</v>
      </c>
      <c r="L38" s="357">
        <v>4526152</v>
      </c>
      <c r="M38" s="299">
        <v>4407472</v>
      </c>
      <c r="N38" s="299">
        <v>6546568</v>
      </c>
      <c r="O38" s="299">
        <v>416438.04018549999</v>
      </c>
      <c r="P38" s="299">
        <v>278642.18</v>
      </c>
      <c r="Q38" s="299">
        <v>137795.8601855</v>
      </c>
      <c r="R38" s="583">
        <v>7.1400000000000005E-2</v>
      </c>
      <c r="S38" s="584">
        <v>1.5698949999999999E-4</v>
      </c>
      <c r="T38" s="585">
        <v>5339619</v>
      </c>
      <c r="U38" s="585">
        <v>3902551.5406162459</v>
      </c>
      <c r="V38" s="583">
        <v>1.3682379193272176</v>
      </c>
      <c r="W38" s="583">
        <v>9.7874245867096379E-2</v>
      </c>
      <c r="X38" s="585">
        <v>438973</v>
      </c>
      <c r="Y38" s="585">
        <v>382159</v>
      </c>
      <c r="Z38" s="585">
        <v>28407</v>
      </c>
      <c r="AA38" s="585">
        <v>28407</v>
      </c>
      <c r="AB38" s="585">
        <v>0</v>
      </c>
      <c r="AC38" s="585">
        <v>0</v>
      </c>
      <c r="AD38" s="585">
        <v>0</v>
      </c>
      <c r="AE38" s="585">
        <v>438973</v>
      </c>
      <c r="AF38" s="585">
        <v>751526</v>
      </c>
      <c r="AG38" s="585">
        <v>263760</v>
      </c>
      <c r="AH38" s="585">
        <v>263760</v>
      </c>
      <c r="AI38" s="585">
        <v>112003</v>
      </c>
      <c r="AJ38" s="585">
        <v>112003</v>
      </c>
      <c r="AK38" s="585">
        <v>0</v>
      </c>
      <c r="AL38" s="585">
        <v>0</v>
      </c>
      <c r="AM38" s="585">
        <v>751526</v>
      </c>
      <c r="AN38" s="585">
        <v>1285998</v>
      </c>
      <c r="AO38" s="585">
        <v>362697</v>
      </c>
      <c r="AP38" s="585">
        <v>362697</v>
      </c>
      <c r="AQ38" s="585">
        <v>311952</v>
      </c>
      <c r="AR38" s="585">
        <v>248652</v>
      </c>
      <c r="AS38" s="585">
        <v>0</v>
      </c>
      <c r="AT38" s="585">
        <v>0</v>
      </c>
      <c r="AU38" s="585">
        <v>1285998</v>
      </c>
      <c r="AV38" s="585">
        <v>696177</v>
      </c>
      <c r="AW38" s="585">
        <v>419911</v>
      </c>
      <c r="AX38" s="585">
        <v>276266</v>
      </c>
      <c r="AY38" s="585">
        <v>0</v>
      </c>
      <c r="AZ38" s="585">
        <v>0</v>
      </c>
      <c r="BA38" s="585">
        <v>0</v>
      </c>
      <c r="BB38" s="585">
        <v>0</v>
      </c>
      <c r="BC38" s="585">
        <v>696177</v>
      </c>
      <c r="BD38" s="585">
        <v>25208</v>
      </c>
      <c r="BE38" s="585">
        <v>11334</v>
      </c>
      <c r="BF38" s="585">
        <v>11334</v>
      </c>
      <c r="BG38" s="585">
        <v>2517</v>
      </c>
      <c r="BH38" s="585">
        <v>23</v>
      </c>
      <c r="BI38" s="585">
        <v>0</v>
      </c>
      <c r="BJ38" s="585">
        <v>0</v>
      </c>
      <c r="BK38" s="585">
        <v>25208</v>
      </c>
      <c r="BL38" s="585">
        <v>-2326</v>
      </c>
      <c r="BM38" s="585">
        <v>-2326</v>
      </c>
      <c r="BN38" s="585">
        <v>0</v>
      </c>
      <c r="BO38" s="585">
        <v>0</v>
      </c>
      <c r="BP38" s="585">
        <v>0</v>
      </c>
      <c r="BQ38" s="585">
        <v>0</v>
      </c>
      <c r="BR38" s="585">
        <v>0</v>
      </c>
      <c r="BS38" s="585">
        <v>-2326</v>
      </c>
      <c r="BT38" s="585">
        <v>43521</v>
      </c>
      <c r="BU38" s="585">
        <v>16895</v>
      </c>
      <c r="BV38" s="585">
        <v>16106</v>
      </c>
      <c r="BW38" s="585">
        <v>7650</v>
      </c>
      <c r="BX38" s="585">
        <v>2870</v>
      </c>
      <c r="BY38" s="585">
        <v>0</v>
      </c>
      <c r="BZ38" s="585">
        <v>0</v>
      </c>
      <c r="CA38" s="585">
        <v>43521</v>
      </c>
      <c r="CB38" s="299">
        <v>0</v>
      </c>
      <c r="CC38" s="297">
        <v>0</v>
      </c>
      <c r="CD38" s="297">
        <v>0</v>
      </c>
      <c r="CE38" s="297">
        <v>0</v>
      </c>
      <c r="CF38" s="297">
        <v>0</v>
      </c>
      <c r="CG38" s="297">
        <v>0</v>
      </c>
      <c r="CH38" s="297">
        <v>0</v>
      </c>
      <c r="CI38" s="297">
        <v>0</v>
      </c>
    </row>
    <row r="39" spans="1:87">
      <c r="A39" s="295">
        <v>18400</v>
      </c>
      <c r="B39" s="296" t="s">
        <v>395</v>
      </c>
      <c r="C39" s="299">
        <v>-1340024</v>
      </c>
      <c r="D39" s="299">
        <v>3137524</v>
      </c>
      <c r="E39" s="299">
        <v>9175101</v>
      </c>
      <c r="F39" s="299">
        <v>7415112</v>
      </c>
      <c r="G39" s="299">
        <v>0</v>
      </c>
      <c r="H39" s="299">
        <v>0</v>
      </c>
      <c r="I39" s="299">
        <v>18387713</v>
      </c>
      <c r="J39" s="299">
        <v>159147393</v>
      </c>
      <c r="K39" s="299">
        <v>189344209</v>
      </c>
      <c r="L39" s="357">
        <v>134901988</v>
      </c>
      <c r="M39" s="299">
        <v>131364746</v>
      </c>
      <c r="N39" s="299">
        <v>195120508</v>
      </c>
      <c r="O39" s="299">
        <v>12411938.579641901</v>
      </c>
      <c r="P39" s="299">
        <v>7310818.0600000005</v>
      </c>
      <c r="Q39" s="299">
        <v>5101120.5196419004</v>
      </c>
      <c r="R39" s="583">
        <v>7.1400000000000005E-2</v>
      </c>
      <c r="S39" s="584">
        <v>4.6790731000000002E-3</v>
      </c>
      <c r="T39" s="585">
        <v>159147393</v>
      </c>
      <c r="U39" s="585">
        <v>102392409.80392157</v>
      </c>
      <c r="V39" s="583">
        <v>1.5542889683401586</v>
      </c>
      <c r="W39" s="583">
        <v>9.7874245867096379E-2</v>
      </c>
      <c r="X39" s="585">
        <v>397748</v>
      </c>
      <c r="Y39" s="585">
        <v>198874</v>
      </c>
      <c r="Z39" s="585">
        <v>198874</v>
      </c>
      <c r="AA39" s="585">
        <v>0</v>
      </c>
      <c r="AB39" s="585">
        <v>0</v>
      </c>
      <c r="AC39" s="585">
        <v>0</v>
      </c>
      <c r="AD39" s="585">
        <v>0</v>
      </c>
      <c r="AE39" s="585">
        <v>397748</v>
      </c>
      <c r="AF39" s="585">
        <v>1568771</v>
      </c>
      <c r="AG39" s="585">
        <v>605676</v>
      </c>
      <c r="AH39" s="585">
        <v>455279</v>
      </c>
      <c r="AI39" s="585">
        <v>425655</v>
      </c>
      <c r="AJ39" s="585">
        <v>82161</v>
      </c>
      <c r="AK39" s="585">
        <v>0</v>
      </c>
      <c r="AL39" s="585">
        <v>0</v>
      </c>
      <c r="AM39" s="585">
        <v>1568771</v>
      </c>
      <c r="AN39" s="585">
        <v>38329190</v>
      </c>
      <c r="AO39" s="585">
        <v>10810192</v>
      </c>
      <c r="AP39" s="585">
        <v>10810192</v>
      </c>
      <c r="AQ39" s="585">
        <v>9297744</v>
      </c>
      <c r="AR39" s="585">
        <v>7411062</v>
      </c>
      <c r="AS39" s="585">
        <v>0</v>
      </c>
      <c r="AT39" s="585">
        <v>0</v>
      </c>
      <c r="AU39" s="585">
        <v>38329190</v>
      </c>
      <c r="AV39" s="585">
        <v>20749571</v>
      </c>
      <c r="AW39" s="585">
        <v>12515449</v>
      </c>
      <c r="AX39" s="585">
        <v>8234121</v>
      </c>
      <c r="AY39" s="585">
        <v>0</v>
      </c>
      <c r="AZ39" s="585">
        <v>0</v>
      </c>
      <c r="BA39" s="585">
        <v>0</v>
      </c>
      <c r="BB39" s="585">
        <v>0</v>
      </c>
      <c r="BC39" s="585">
        <v>20749571</v>
      </c>
      <c r="BD39" s="585">
        <v>751315</v>
      </c>
      <c r="BE39" s="585">
        <v>337811</v>
      </c>
      <c r="BF39" s="585">
        <v>337811</v>
      </c>
      <c r="BG39" s="585">
        <v>75017</v>
      </c>
      <c r="BH39" s="585">
        <v>676</v>
      </c>
      <c r="BI39" s="585">
        <v>0</v>
      </c>
      <c r="BJ39" s="585">
        <v>0</v>
      </c>
      <c r="BK39" s="585">
        <v>751315</v>
      </c>
      <c r="BL39" s="585">
        <v>-69341</v>
      </c>
      <c r="BM39" s="585">
        <v>-69341</v>
      </c>
      <c r="BN39" s="585">
        <v>0</v>
      </c>
      <c r="BO39" s="585">
        <v>0</v>
      </c>
      <c r="BP39" s="585">
        <v>0</v>
      </c>
      <c r="BQ39" s="585">
        <v>0</v>
      </c>
      <c r="BR39" s="585">
        <v>0</v>
      </c>
      <c r="BS39" s="585">
        <v>-69341</v>
      </c>
      <c r="BT39" s="585">
        <v>1297144</v>
      </c>
      <c r="BU39" s="585">
        <v>503565</v>
      </c>
      <c r="BV39" s="585">
        <v>480047</v>
      </c>
      <c r="BW39" s="585">
        <v>227995</v>
      </c>
      <c r="BX39" s="585">
        <v>85536</v>
      </c>
      <c r="BY39" s="585">
        <v>0</v>
      </c>
      <c r="BZ39" s="585">
        <v>0</v>
      </c>
      <c r="CA39" s="585">
        <v>1297144</v>
      </c>
      <c r="CB39" s="299">
        <v>0</v>
      </c>
      <c r="CC39" s="297">
        <v>0</v>
      </c>
      <c r="CD39" s="297">
        <v>0</v>
      </c>
      <c r="CE39" s="297">
        <v>0</v>
      </c>
      <c r="CF39" s="297">
        <v>0</v>
      </c>
      <c r="CG39" s="297">
        <v>0</v>
      </c>
      <c r="CH39" s="297">
        <v>0</v>
      </c>
      <c r="CI39" s="297">
        <v>0</v>
      </c>
    </row>
    <row r="40" spans="1:87">
      <c r="A40" s="295">
        <v>18600</v>
      </c>
      <c r="B40" s="296" t="s">
        <v>396</v>
      </c>
      <c r="C40" s="299">
        <v>-23656</v>
      </c>
      <c r="D40" s="299">
        <v>-5877</v>
      </c>
      <c r="E40" s="299">
        <v>-11324</v>
      </c>
      <c r="F40" s="299">
        <v>14743</v>
      </c>
      <c r="G40" s="299">
        <v>0</v>
      </c>
      <c r="H40" s="299">
        <v>0</v>
      </c>
      <c r="I40" s="299">
        <v>-26114</v>
      </c>
      <c r="J40" s="299">
        <v>305760</v>
      </c>
      <c r="K40" s="299">
        <v>363775</v>
      </c>
      <c r="L40" s="357">
        <v>259178</v>
      </c>
      <c r="M40" s="299">
        <v>252383</v>
      </c>
      <c r="N40" s="299">
        <v>374872</v>
      </c>
      <c r="O40" s="299">
        <v>23846.2534504</v>
      </c>
      <c r="P40" s="299">
        <v>24447.49</v>
      </c>
      <c r="Q40" s="299">
        <v>-601.23654960000204</v>
      </c>
      <c r="R40" s="583">
        <v>7.1400000000000005E-2</v>
      </c>
      <c r="S40" s="584">
        <v>8.9895999999999994E-6</v>
      </c>
      <c r="T40" s="585">
        <v>305760</v>
      </c>
      <c r="U40" s="585">
        <v>342401.82072829129</v>
      </c>
      <c r="V40" s="583">
        <v>0.89298590571056591</v>
      </c>
      <c r="W40" s="583">
        <v>9.7874245867096379E-2</v>
      </c>
      <c r="X40" s="585">
        <v>36098</v>
      </c>
      <c r="Y40" s="585">
        <v>17710</v>
      </c>
      <c r="Z40" s="585">
        <v>17710</v>
      </c>
      <c r="AA40" s="585">
        <v>339</v>
      </c>
      <c r="AB40" s="585">
        <v>339</v>
      </c>
      <c r="AC40" s="585">
        <v>0</v>
      </c>
      <c r="AD40" s="585">
        <v>0</v>
      </c>
      <c r="AE40" s="585">
        <v>36098</v>
      </c>
      <c r="AF40" s="585">
        <v>99789</v>
      </c>
      <c r="AG40" s="585">
        <v>39573</v>
      </c>
      <c r="AH40" s="585">
        <v>30108</v>
      </c>
      <c r="AI40" s="585">
        <v>30108</v>
      </c>
      <c r="AJ40" s="585">
        <v>0</v>
      </c>
      <c r="AK40" s="585">
        <v>0</v>
      </c>
      <c r="AL40" s="585">
        <v>0</v>
      </c>
      <c r="AM40" s="585">
        <v>99789</v>
      </c>
      <c r="AN40" s="585">
        <v>73639</v>
      </c>
      <c r="AO40" s="585">
        <v>20769</v>
      </c>
      <c r="AP40" s="585">
        <v>20769</v>
      </c>
      <c r="AQ40" s="585">
        <v>17863</v>
      </c>
      <c r="AR40" s="585">
        <v>14238</v>
      </c>
      <c r="AS40" s="585">
        <v>0</v>
      </c>
      <c r="AT40" s="585">
        <v>0</v>
      </c>
      <c r="AU40" s="585">
        <v>73639</v>
      </c>
      <c r="AV40" s="585">
        <v>39865</v>
      </c>
      <c r="AW40" s="585">
        <v>24045</v>
      </c>
      <c r="AX40" s="585">
        <v>15820</v>
      </c>
      <c r="AY40" s="585">
        <v>0</v>
      </c>
      <c r="AZ40" s="585">
        <v>0</v>
      </c>
      <c r="BA40" s="585">
        <v>0</v>
      </c>
      <c r="BB40" s="585">
        <v>0</v>
      </c>
      <c r="BC40" s="585">
        <v>39865</v>
      </c>
      <c r="BD40" s="585">
        <v>1443</v>
      </c>
      <c r="BE40" s="585">
        <v>649</v>
      </c>
      <c r="BF40" s="585">
        <v>649</v>
      </c>
      <c r="BG40" s="585">
        <v>144</v>
      </c>
      <c r="BH40" s="585">
        <v>1</v>
      </c>
      <c r="BI40" s="585">
        <v>0</v>
      </c>
      <c r="BJ40" s="585">
        <v>0</v>
      </c>
      <c r="BK40" s="585">
        <v>1443</v>
      </c>
      <c r="BL40" s="585">
        <v>-133</v>
      </c>
      <c r="BM40" s="585">
        <v>-133</v>
      </c>
      <c r="BN40" s="585">
        <v>0</v>
      </c>
      <c r="BO40" s="585">
        <v>0</v>
      </c>
      <c r="BP40" s="585">
        <v>0</v>
      </c>
      <c r="BQ40" s="585">
        <v>0</v>
      </c>
      <c r="BR40" s="585">
        <v>0</v>
      </c>
      <c r="BS40" s="585">
        <v>-133</v>
      </c>
      <c r="BT40" s="585">
        <v>2492</v>
      </c>
      <c r="BU40" s="585">
        <v>967</v>
      </c>
      <c r="BV40" s="585">
        <v>922</v>
      </c>
      <c r="BW40" s="585">
        <v>438</v>
      </c>
      <c r="BX40" s="585">
        <v>164</v>
      </c>
      <c r="BY40" s="585">
        <v>0</v>
      </c>
      <c r="BZ40" s="585">
        <v>0</v>
      </c>
      <c r="CA40" s="585">
        <v>2492</v>
      </c>
      <c r="CB40" s="299">
        <v>0</v>
      </c>
      <c r="CC40" s="297">
        <v>0</v>
      </c>
      <c r="CD40" s="297">
        <v>0</v>
      </c>
      <c r="CE40" s="297">
        <v>0</v>
      </c>
      <c r="CF40" s="297">
        <v>0</v>
      </c>
      <c r="CG40" s="297">
        <v>0</v>
      </c>
      <c r="CH40" s="297">
        <v>0</v>
      </c>
      <c r="CI40" s="297">
        <v>0</v>
      </c>
    </row>
    <row r="41" spans="1:87">
      <c r="A41" s="295">
        <v>18640</v>
      </c>
      <c r="B41" s="296" t="s">
        <v>711</v>
      </c>
      <c r="C41" s="299">
        <v>4627</v>
      </c>
      <c r="D41" s="299">
        <v>6882</v>
      </c>
      <c r="E41" s="299">
        <v>6133</v>
      </c>
      <c r="F41" s="299">
        <v>5211</v>
      </c>
      <c r="G41" s="299">
        <v>0</v>
      </c>
      <c r="H41" s="299">
        <v>0</v>
      </c>
      <c r="I41" s="299">
        <v>22853</v>
      </c>
      <c r="J41" s="299">
        <v>72477</v>
      </c>
      <c r="K41" s="299">
        <v>86229</v>
      </c>
      <c r="L41" s="357">
        <v>61436</v>
      </c>
      <c r="M41" s="299">
        <v>59825</v>
      </c>
      <c r="N41" s="299">
        <v>88860</v>
      </c>
      <c r="O41" s="299">
        <v>5652.5297540999991</v>
      </c>
      <c r="P41" s="299">
        <v>3309.1400000000008</v>
      </c>
      <c r="Q41" s="299">
        <v>2343.3897540999983</v>
      </c>
      <c r="R41" s="583">
        <v>7.1400000000000005E-2</v>
      </c>
      <c r="S41" s="584">
        <v>2.1308999999999998E-6</v>
      </c>
      <c r="T41" s="585">
        <v>72477</v>
      </c>
      <c r="U41" s="585">
        <v>46346.498599439787</v>
      </c>
      <c r="V41" s="583">
        <v>1.5638074545047955</v>
      </c>
      <c r="W41" s="583">
        <v>9.7874245867096379E-2</v>
      </c>
      <c r="X41" s="585">
        <v>14338</v>
      </c>
      <c r="Y41" s="585">
        <v>5372</v>
      </c>
      <c r="Z41" s="585">
        <v>5372</v>
      </c>
      <c r="AA41" s="585">
        <v>1797</v>
      </c>
      <c r="AB41" s="585">
        <v>1797</v>
      </c>
      <c r="AC41" s="585">
        <v>0</v>
      </c>
      <c r="AD41" s="585">
        <v>0</v>
      </c>
      <c r="AE41" s="585">
        <v>14338</v>
      </c>
      <c r="AF41" s="585">
        <v>392</v>
      </c>
      <c r="AG41" s="585">
        <v>320</v>
      </c>
      <c r="AH41" s="585">
        <v>36</v>
      </c>
      <c r="AI41" s="585">
        <v>36</v>
      </c>
      <c r="AJ41" s="585">
        <v>0</v>
      </c>
      <c r="AK41" s="585">
        <v>0</v>
      </c>
      <c r="AL41" s="585">
        <v>0</v>
      </c>
      <c r="AM41" s="585">
        <v>392</v>
      </c>
      <c r="AN41" s="585">
        <v>17456</v>
      </c>
      <c r="AO41" s="585">
        <v>4923</v>
      </c>
      <c r="AP41" s="585">
        <v>4923</v>
      </c>
      <c r="AQ41" s="585">
        <v>4234</v>
      </c>
      <c r="AR41" s="585">
        <v>3375</v>
      </c>
      <c r="AS41" s="585">
        <v>0</v>
      </c>
      <c r="AT41" s="585">
        <v>0</v>
      </c>
      <c r="AU41" s="585">
        <v>17456</v>
      </c>
      <c r="AV41" s="585">
        <v>9450</v>
      </c>
      <c r="AW41" s="585">
        <v>5700</v>
      </c>
      <c r="AX41" s="585">
        <v>3750</v>
      </c>
      <c r="AY41" s="585">
        <v>0</v>
      </c>
      <c r="AZ41" s="585">
        <v>0</v>
      </c>
      <c r="BA41" s="585">
        <v>0</v>
      </c>
      <c r="BB41" s="585">
        <v>0</v>
      </c>
      <c r="BC41" s="585">
        <v>9450</v>
      </c>
      <c r="BD41" s="585">
        <v>342</v>
      </c>
      <c r="BE41" s="585">
        <v>154</v>
      </c>
      <c r="BF41" s="585">
        <v>154</v>
      </c>
      <c r="BG41" s="585">
        <v>34</v>
      </c>
      <c r="BH41" s="585">
        <v>0</v>
      </c>
      <c r="BI41" s="585">
        <v>0</v>
      </c>
      <c r="BJ41" s="585">
        <v>0</v>
      </c>
      <c r="BK41" s="585">
        <v>342</v>
      </c>
      <c r="BL41" s="585">
        <v>-32</v>
      </c>
      <c r="BM41" s="585">
        <v>-32</v>
      </c>
      <c r="BN41" s="585">
        <v>0</v>
      </c>
      <c r="BO41" s="585">
        <v>0</v>
      </c>
      <c r="BP41" s="585">
        <v>0</v>
      </c>
      <c r="BQ41" s="585">
        <v>0</v>
      </c>
      <c r="BR41" s="585">
        <v>0</v>
      </c>
      <c r="BS41" s="585">
        <v>-32</v>
      </c>
      <c r="BT41" s="585">
        <v>591</v>
      </c>
      <c r="BU41" s="585">
        <v>229</v>
      </c>
      <c r="BV41" s="585">
        <v>219</v>
      </c>
      <c r="BW41" s="585">
        <v>104</v>
      </c>
      <c r="BX41" s="585">
        <v>39</v>
      </c>
      <c r="BY41" s="585">
        <v>0</v>
      </c>
      <c r="BZ41" s="585">
        <v>0</v>
      </c>
      <c r="CA41" s="585">
        <v>591</v>
      </c>
      <c r="CB41" s="299">
        <v>0</v>
      </c>
      <c r="CC41" s="297">
        <v>0</v>
      </c>
      <c r="CD41" s="297">
        <v>0</v>
      </c>
      <c r="CE41" s="297">
        <v>0</v>
      </c>
      <c r="CF41" s="297">
        <v>0</v>
      </c>
      <c r="CG41" s="297">
        <v>0</v>
      </c>
      <c r="CH41" s="297">
        <v>0</v>
      </c>
      <c r="CI41" s="297">
        <v>0</v>
      </c>
    </row>
    <row r="42" spans="1:87">
      <c r="A42" s="295">
        <v>18690</v>
      </c>
      <c r="B42" s="296" t="s">
        <v>397</v>
      </c>
      <c r="C42" s="299">
        <v>0</v>
      </c>
      <c r="D42" s="299">
        <v>0</v>
      </c>
      <c r="E42" s="299">
        <v>0</v>
      </c>
      <c r="F42" s="299">
        <v>0</v>
      </c>
      <c r="G42" s="299">
        <v>0</v>
      </c>
      <c r="H42" s="299">
        <v>0</v>
      </c>
      <c r="I42" s="299">
        <v>0</v>
      </c>
      <c r="J42" s="299">
        <v>0</v>
      </c>
      <c r="K42" s="299">
        <v>0</v>
      </c>
      <c r="L42" s="357">
        <v>0</v>
      </c>
      <c r="M42" s="299">
        <v>0</v>
      </c>
      <c r="N42" s="299">
        <v>0</v>
      </c>
      <c r="O42" s="299">
        <v>0</v>
      </c>
      <c r="P42" s="299">
        <v>0</v>
      </c>
      <c r="Q42" s="299">
        <v>0</v>
      </c>
      <c r="R42" s="583">
        <v>0</v>
      </c>
      <c r="S42" s="584">
        <v>0</v>
      </c>
      <c r="T42" s="585">
        <v>0</v>
      </c>
      <c r="U42" s="585">
        <v>0</v>
      </c>
      <c r="V42" s="583" t="e">
        <v>#DIV/0!</v>
      </c>
      <c r="W42" s="583">
        <v>9.7874245867096379E-2</v>
      </c>
      <c r="X42" s="585">
        <v>0</v>
      </c>
      <c r="Y42" s="585">
        <v>0</v>
      </c>
      <c r="Z42" s="585">
        <v>0</v>
      </c>
      <c r="AA42" s="585">
        <v>0</v>
      </c>
      <c r="AB42" s="585">
        <v>0</v>
      </c>
      <c r="AC42" s="585">
        <v>0</v>
      </c>
      <c r="AD42" s="585">
        <v>0</v>
      </c>
      <c r="AE42" s="585">
        <v>0</v>
      </c>
      <c r="AF42" s="585">
        <v>0</v>
      </c>
      <c r="AG42" s="585">
        <v>0</v>
      </c>
      <c r="AH42" s="585">
        <v>0</v>
      </c>
      <c r="AI42" s="585">
        <v>0</v>
      </c>
      <c r="AJ42" s="585">
        <v>0</v>
      </c>
      <c r="AK42" s="585">
        <v>0</v>
      </c>
      <c r="AL42" s="585">
        <v>0</v>
      </c>
      <c r="AM42" s="585">
        <v>0</v>
      </c>
      <c r="AN42" s="585">
        <v>0</v>
      </c>
      <c r="AO42" s="585">
        <v>0</v>
      </c>
      <c r="AP42" s="585">
        <v>0</v>
      </c>
      <c r="AQ42" s="585">
        <v>0</v>
      </c>
      <c r="AR42" s="585">
        <v>0</v>
      </c>
      <c r="AS42" s="585">
        <v>0</v>
      </c>
      <c r="AT42" s="585">
        <v>0</v>
      </c>
      <c r="AU42" s="585">
        <v>0</v>
      </c>
      <c r="AV42" s="585">
        <v>0</v>
      </c>
      <c r="AW42" s="585">
        <v>0</v>
      </c>
      <c r="AX42" s="585">
        <v>0</v>
      </c>
      <c r="AY42" s="585">
        <v>0</v>
      </c>
      <c r="AZ42" s="585">
        <v>0</v>
      </c>
      <c r="BA42" s="585">
        <v>0</v>
      </c>
      <c r="BB42" s="585">
        <v>0</v>
      </c>
      <c r="BC42" s="585">
        <v>0</v>
      </c>
      <c r="BD42" s="585">
        <v>0</v>
      </c>
      <c r="BE42" s="585">
        <v>0</v>
      </c>
      <c r="BF42" s="585">
        <v>0</v>
      </c>
      <c r="BG42" s="585">
        <v>0</v>
      </c>
      <c r="BH42" s="585">
        <v>0</v>
      </c>
      <c r="BI42" s="585">
        <v>0</v>
      </c>
      <c r="BJ42" s="585">
        <v>0</v>
      </c>
      <c r="BK42" s="585">
        <v>0</v>
      </c>
      <c r="BL42" s="585">
        <v>0</v>
      </c>
      <c r="BM42" s="585">
        <v>0</v>
      </c>
      <c r="BN42" s="585">
        <v>0</v>
      </c>
      <c r="BO42" s="585">
        <v>0</v>
      </c>
      <c r="BP42" s="585">
        <v>0</v>
      </c>
      <c r="BQ42" s="585">
        <v>0</v>
      </c>
      <c r="BR42" s="585">
        <v>0</v>
      </c>
      <c r="BS42" s="585">
        <v>0</v>
      </c>
      <c r="BT42" s="585">
        <v>0</v>
      </c>
      <c r="BU42" s="585">
        <v>0</v>
      </c>
      <c r="BV42" s="585">
        <v>0</v>
      </c>
      <c r="BW42" s="585">
        <v>0</v>
      </c>
      <c r="BX42" s="585">
        <v>0</v>
      </c>
      <c r="BY42" s="585">
        <v>0</v>
      </c>
      <c r="BZ42" s="585">
        <v>0</v>
      </c>
      <c r="CA42" s="585">
        <v>0</v>
      </c>
      <c r="CB42" s="299">
        <v>0</v>
      </c>
      <c r="CC42" s="297">
        <v>0</v>
      </c>
      <c r="CD42" s="297">
        <v>0</v>
      </c>
      <c r="CE42" s="297">
        <v>0</v>
      </c>
      <c r="CF42" s="297">
        <v>0</v>
      </c>
      <c r="CG42" s="297">
        <v>0</v>
      </c>
      <c r="CH42" s="297">
        <v>0</v>
      </c>
      <c r="CI42" s="297">
        <v>0</v>
      </c>
    </row>
    <row r="43" spans="1:87">
      <c r="A43" s="295">
        <v>18740</v>
      </c>
      <c r="B43" s="296" t="s">
        <v>398</v>
      </c>
      <c r="C43" s="299">
        <v>-35054</v>
      </c>
      <c r="D43" s="299">
        <v>8369</v>
      </c>
      <c r="E43" s="299">
        <v>4690</v>
      </c>
      <c r="F43" s="299">
        <v>2444</v>
      </c>
      <c r="G43" s="299">
        <v>0</v>
      </c>
      <c r="H43" s="299">
        <v>0</v>
      </c>
      <c r="I43" s="299">
        <v>-19551</v>
      </c>
      <c r="J43" s="299">
        <v>0</v>
      </c>
      <c r="K43" s="299">
        <v>0</v>
      </c>
      <c r="L43" s="357">
        <v>0</v>
      </c>
      <c r="M43" s="299">
        <v>0</v>
      </c>
      <c r="N43" s="299">
        <v>0</v>
      </c>
      <c r="O43" s="299">
        <v>0</v>
      </c>
      <c r="P43" s="299">
        <v>12220.359999999999</v>
      </c>
      <c r="Q43" s="299">
        <v>-12220.359999999999</v>
      </c>
      <c r="R43" s="583">
        <v>7.1400000000000005E-2</v>
      </c>
      <c r="S43" s="584">
        <v>0</v>
      </c>
      <c r="T43" s="585">
        <v>0</v>
      </c>
      <c r="U43" s="585">
        <v>171153.5014005602</v>
      </c>
      <c r="V43" s="583">
        <v>0</v>
      </c>
      <c r="W43" s="583">
        <v>9.7874245867096379E-2</v>
      </c>
      <c r="X43" s="585">
        <v>23872</v>
      </c>
      <c r="Y43" s="585">
        <v>8369</v>
      </c>
      <c r="Z43" s="585">
        <v>8369</v>
      </c>
      <c r="AA43" s="585">
        <v>4690</v>
      </c>
      <c r="AB43" s="585">
        <v>2444</v>
      </c>
      <c r="AC43" s="585">
        <v>0</v>
      </c>
      <c r="AD43" s="585">
        <v>0</v>
      </c>
      <c r="AE43" s="585">
        <v>23872</v>
      </c>
      <c r="AF43" s="585">
        <v>43423</v>
      </c>
      <c r="AG43" s="585">
        <v>43423</v>
      </c>
      <c r="AH43" s="585">
        <v>0</v>
      </c>
      <c r="AI43" s="585">
        <v>0</v>
      </c>
      <c r="AJ43" s="585">
        <v>0</v>
      </c>
      <c r="AK43" s="585">
        <v>0</v>
      </c>
      <c r="AL43" s="585">
        <v>0</v>
      </c>
      <c r="AM43" s="585">
        <v>43423</v>
      </c>
      <c r="AN43" s="585">
        <v>0</v>
      </c>
      <c r="AO43" s="585">
        <v>0</v>
      </c>
      <c r="AP43" s="585">
        <v>0</v>
      </c>
      <c r="AQ43" s="585">
        <v>0</v>
      </c>
      <c r="AR43" s="585">
        <v>0</v>
      </c>
      <c r="AS43" s="585">
        <v>0</v>
      </c>
      <c r="AT43" s="585">
        <v>0</v>
      </c>
      <c r="AU43" s="585">
        <v>0</v>
      </c>
      <c r="AV43" s="585">
        <v>0</v>
      </c>
      <c r="AW43" s="585">
        <v>0</v>
      </c>
      <c r="AX43" s="585">
        <v>0</v>
      </c>
      <c r="AY43" s="585">
        <v>0</v>
      </c>
      <c r="AZ43" s="585">
        <v>0</v>
      </c>
      <c r="BA43" s="585">
        <v>0</v>
      </c>
      <c r="BB43" s="585">
        <v>0</v>
      </c>
      <c r="BC43" s="585">
        <v>0</v>
      </c>
      <c r="BD43" s="585">
        <v>0</v>
      </c>
      <c r="BE43" s="585">
        <v>0</v>
      </c>
      <c r="BF43" s="585">
        <v>0</v>
      </c>
      <c r="BG43" s="585">
        <v>0</v>
      </c>
      <c r="BH43" s="585">
        <v>0</v>
      </c>
      <c r="BI43" s="585">
        <v>0</v>
      </c>
      <c r="BJ43" s="585">
        <v>0</v>
      </c>
      <c r="BK43" s="585">
        <v>0</v>
      </c>
      <c r="BL43" s="585">
        <v>0</v>
      </c>
      <c r="BM43" s="585">
        <v>0</v>
      </c>
      <c r="BN43" s="585">
        <v>0</v>
      </c>
      <c r="BO43" s="585">
        <v>0</v>
      </c>
      <c r="BP43" s="585">
        <v>0</v>
      </c>
      <c r="BQ43" s="585">
        <v>0</v>
      </c>
      <c r="BR43" s="585">
        <v>0</v>
      </c>
      <c r="BS43" s="585">
        <v>0</v>
      </c>
      <c r="BT43" s="585">
        <v>0</v>
      </c>
      <c r="BU43" s="585">
        <v>0</v>
      </c>
      <c r="BV43" s="585">
        <v>0</v>
      </c>
      <c r="BW43" s="585">
        <v>0</v>
      </c>
      <c r="BX43" s="585">
        <v>0</v>
      </c>
      <c r="BY43" s="585">
        <v>0</v>
      </c>
      <c r="BZ43" s="585">
        <v>0</v>
      </c>
      <c r="CA43" s="585">
        <v>0</v>
      </c>
      <c r="CB43" s="299">
        <v>0</v>
      </c>
      <c r="CC43" s="297">
        <v>0</v>
      </c>
      <c r="CD43" s="297">
        <v>0</v>
      </c>
      <c r="CE43" s="297">
        <v>0</v>
      </c>
      <c r="CF43" s="297">
        <v>0</v>
      </c>
      <c r="CG43" s="297">
        <v>0</v>
      </c>
      <c r="CH43" s="297">
        <v>0</v>
      </c>
      <c r="CI43" s="297">
        <v>0</v>
      </c>
    </row>
    <row r="44" spans="1:87">
      <c r="A44" s="295">
        <v>18780</v>
      </c>
      <c r="B44" s="296" t="s">
        <v>399</v>
      </c>
      <c r="C44" s="299">
        <v>36945</v>
      </c>
      <c r="D44" s="299">
        <v>45991</v>
      </c>
      <c r="E44" s="299">
        <v>64889</v>
      </c>
      <c r="F44" s="299">
        <v>42272</v>
      </c>
      <c r="G44" s="299">
        <v>0</v>
      </c>
      <c r="H44" s="299">
        <v>0</v>
      </c>
      <c r="I44" s="299">
        <v>190097</v>
      </c>
      <c r="J44" s="299">
        <v>861726</v>
      </c>
      <c r="K44" s="299">
        <v>1025231</v>
      </c>
      <c r="L44" s="357">
        <v>730446</v>
      </c>
      <c r="M44" s="299">
        <v>711293</v>
      </c>
      <c r="N44" s="299">
        <v>1056507</v>
      </c>
      <c r="O44" s="299">
        <v>67206.188739500009</v>
      </c>
      <c r="P44" s="299">
        <v>27060.079999999998</v>
      </c>
      <c r="Q44" s="299">
        <v>40146.108739500007</v>
      </c>
      <c r="R44" s="583">
        <v>7.1400000000000005E-2</v>
      </c>
      <c r="S44" s="584">
        <v>2.5335500000000002E-5</v>
      </c>
      <c r="T44" s="585">
        <v>861726</v>
      </c>
      <c r="U44" s="585">
        <v>378992.71708683466</v>
      </c>
      <c r="V44" s="583">
        <v>2.2737270695430323</v>
      </c>
      <c r="W44" s="583">
        <v>9.7874245867096379E-2</v>
      </c>
      <c r="X44" s="585">
        <v>84193</v>
      </c>
      <c r="Y44" s="585">
        <v>41998</v>
      </c>
      <c r="Z44" s="585">
        <v>27614</v>
      </c>
      <c r="AA44" s="585">
        <v>12904</v>
      </c>
      <c r="AB44" s="585">
        <v>1677</v>
      </c>
      <c r="AC44" s="585">
        <v>0</v>
      </c>
      <c r="AD44" s="585">
        <v>0</v>
      </c>
      <c r="AE44" s="585">
        <v>84193</v>
      </c>
      <c r="AF44" s="585">
        <v>0</v>
      </c>
      <c r="AG44" s="585">
        <v>0</v>
      </c>
      <c r="AH44" s="585">
        <v>0</v>
      </c>
      <c r="AI44" s="585">
        <v>0</v>
      </c>
      <c r="AJ44" s="585">
        <v>0</v>
      </c>
      <c r="AK44" s="585">
        <v>0</v>
      </c>
      <c r="AL44" s="585">
        <v>0</v>
      </c>
      <c r="AM44" s="585">
        <v>0</v>
      </c>
      <c r="AN44" s="585">
        <v>207539</v>
      </c>
      <c r="AO44" s="585">
        <v>58533</v>
      </c>
      <c r="AP44" s="585">
        <v>58533</v>
      </c>
      <c r="AQ44" s="585">
        <v>50344</v>
      </c>
      <c r="AR44" s="585">
        <v>40128</v>
      </c>
      <c r="AS44" s="585">
        <v>0</v>
      </c>
      <c r="AT44" s="585">
        <v>0</v>
      </c>
      <c r="AU44" s="585">
        <v>207539</v>
      </c>
      <c r="AV44" s="585">
        <v>112351</v>
      </c>
      <c r="AW44" s="585">
        <v>67767</v>
      </c>
      <c r="AX44" s="585">
        <v>44585</v>
      </c>
      <c r="AY44" s="585">
        <v>0</v>
      </c>
      <c r="AZ44" s="585">
        <v>0</v>
      </c>
      <c r="BA44" s="585">
        <v>0</v>
      </c>
      <c r="BB44" s="585">
        <v>0</v>
      </c>
      <c r="BC44" s="585">
        <v>112351</v>
      </c>
      <c r="BD44" s="585">
        <v>4068</v>
      </c>
      <c r="BE44" s="585">
        <v>1829</v>
      </c>
      <c r="BF44" s="585">
        <v>1829</v>
      </c>
      <c r="BG44" s="585">
        <v>406</v>
      </c>
      <c r="BH44" s="585">
        <v>4</v>
      </c>
      <c r="BI44" s="585">
        <v>0</v>
      </c>
      <c r="BJ44" s="585">
        <v>0</v>
      </c>
      <c r="BK44" s="585">
        <v>4068</v>
      </c>
      <c r="BL44" s="585">
        <v>-375</v>
      </c>
      <c r="BM44" s="585">
        <v>-375</v>
      </c>
      <c r="BN44" s="585">
        <v>0</v>
      </c>
      <c r="BO44" s="585">
        <v>0</v>
      </c>
      <c r="BP44" s="585">
        <v>0</v>
      </c>
      <c r="BQ44" s="585">
        <v>0</v>
      </c>
      <c r="BR44" s="585">
        <v>0</v>
      </c>
      <c r="BS44" s="585">
        <v>-375</v>
      </c>
      <c r="BT44" s="585">
        <v>7024</v>
      </c>
      <c r="BU44" s="585">
        <v>2727</v>
      </c>
      <c r="BV44" s="585">
        <v>2599</v>
      </c>
      <c r="BW44" s="585">
        <v>1235</v>
      </c>
      <c r="BX44" s="585">
        <v>463</v>
      </c>
      <c r="BY44" s="585">
        <v>0</v>
      </c>
      <c r="BZ44" s="585">
        <v>0</v>
      </c>
      <c r="CA44" s="585">
        <v>7024</v>
      </c>
      <c r="CB44" s="299">
        <v>0</v>
      </c>
      <c r="CC44" s="297">
        <v>0</v>
      </c>
      <c r="CD44" s="297">
        <v>0</v>
      </c>
      <c r="CE44" s="297">
        <v>0</v>
      </c>
      <c r="CF44" s="297">
        <v>0</v>
      </c>
      <c r="CG44" s="297">
        <v>0</v>
      </c>
      <c r="CH44" s="297">
        <v>0</v>
      </c>
      <c r="CI44" s="297">
        <v>0</v>
      </c>
    </row>
    <row r="45" spans="1:87">
      <c r="A45" s="295">
        <v>19005</v>
      </c>
      <c r="B45" s="296" t="s">
        <v>400</v>
      </c>
      <c r="C45" s="299">
        <v>1437344</v>
      </c>
      <c r="D45" s="299">
        <v>2484994</v>
      </c>
      <c r="E45" s="299">
        <v>3445777</v>
      </c>
      <c r="F45" s="299">
        <v>2124848</v>
      </c>
      <c r="G45" s="299">
        <v>0</v>
      </c>
      <c r="H45" s="299">
        <v>0</v>
      </c>
      <c r="I45" s="299">
        <v>9492963</v>
      </c>
      <c r="J45" s="299">
        <v>31161032</v>
      </c>
      <c r="K45" s="299">
        <v>37073563</v>
      </c>
      <c r="L45" s="357">
        <v>26413786</v>
      </c>
      <c r="M45" s="299">
        <v>25721194</v>
      </c>
      <c r="N45" s="299">
        <v>38204561</v>
      </c>
      <c r="O45" s="299">
        <v>2430255.4173432998</v>
      </c>
      <c r="P45" s="299">
        <v>1451444.48</v>
      </c>
      <c r="Q45" s="299">
        <v>978810.93734329985</v>
      </c>
      <c r="R45" s="583">
        <v>7.1400000000000005E-2</v>
      </c>
      <c r="S45" s="584">
        <v>9.1616169999999999E-4</v>
      </c>
      <c r="T45" s="585">
        <v>31161032</v>
      </c>
      <c r="U45" s="585">
        <v>20328354.06162465</v>
      </c>
      <c r="V45" s="583">
        <v>1.5328851468021705</v>
      </c>
      <c r="W45" s="583">
        <v>9.7874245867096379E-2</v>
      </c>
      <c r="X45" s="585">
        <v>5863760</v>
      </c>
      <c r="Y45" s="585">
        <v>1820463</v>
      </c>
      <c r="Z45" s="585">
        <v>1820463</v>
      </c>
      <c r="AA45" s="585">
        <v>1565951</v>
      </c>
      <c r="AB45" s="585">
        <v>656883</v>
      </c>
      <c r="AC45" s="585">
        <v>0</v>
      </c>
      <c r="AD45" s="585">
        <v>0</v>
      </c>
      <c r="AE45" s="585">
        <v>5863760</v>
      </c>
      <c r="AF45" s="585">
        <v>200394</v>
      </c>
      <c r="AG45" s="585">
        <v>200394</v>
      </c>
      <c r="AH45" s="585">
        <v>0</v>
      </c>
      <c r="AI45" s="585">
        <v>0</v>
      </c>
      <c r="AJ45" s="585">
        <v>0</v>
      </c>
      <c r="AK45" s="585">
        <v>0</v>
      </c>
      <c r="AL45" s="585">
        <v>0</v>
      </c>
      <c r="AM45" s="585">
        <v>200394</v>
      </c>
      <c r="AN45" s="585">
        <v>7504849</v>
      </c>
      <c r="AO45" s="585">
        <v>2116634</v>
      </c>
      <c r="AP45" s="585">
        <v>2116634</v>
      </c>
      <c r="AQ45" s="585">
        <v>1820497</v>
      </c>
      <c r="AR45" s="585">
        <v>1451085</v>
      </c>
      <c r="AS45" s="585">
        <v>0</v>
      </c>
      <c r="AT45" s="585">
        <v>0</v>
      </c>
      <c r="AU45" s="585">
        <v>7504849</v>
      </c>
      <c r="AV45" s="585">
        <v>4062762</v>
      </c>
      <c r="AW45" s="585">
        <v>2450523</v>
      </c>
      <c r="AX45" s="585">
        <v>1612240</v>
      </c>
      <c r="AY45" s="585">
        <v>0</v>
      </c>
      <c r="AZ45" s="585">
        <v>0</v>
      </c>
      <c r="BA45" s="585">
        <v>0</v>
      </c>
      <c r="BB45" s="585">
        <v>0</v>
      </c>
      <c r="BC45" s="585">
        <v>4062762</v>
      </c>
      <c r="BD45" s="585">
        <v>147106</v>
      </c>
      <c r="BE45" s="585">
        <v>66143</v>
      </c>
      <c r="BF45" s="585">
        <v>66143</v>
      </c>
      <c r="BG45" s="585">
        <v>14688</v>
      </c>
      <c r="BH45" s="585">
        <v>132</v>
      </c>
      <c r="BI45" s="585">
        <v>0</v>
      </c>
      <c r="BJ45" s="585">
        <v>0</v>
      </c>
      <c r="BK45" s="585">
        <v>147106</v>
      </c>
      <c r="BL45" s="585">
        <v>-13577</v>
      </c>
      <c r="BM45" s="585">
        <v>-13577</v>
      </c>
      <c r="BN45" s="585">
        <v>0</v>
      </c>
      <c r="BO45" s="585">
        <v>0</v>
      </c>
      <c r="BP45" s="585">
        <v>0</v>
      </c>
      <c r="BQ45" s="585">
        <v>0</v>
      </c>
      <c r="BR45" s="585">
        <v>0</v>
      </c>
      <c r="BS45" s="585">
        <v>-13577</v>
      </c>
      <c r="BT45" s="585">
        <v>253981</v>
      </c>
      <c r="BU45" s="585">
        <v>98598</v>
      </c>
      <c r="BV45" s="585">
        <v>93993</v>
      </c>
      <c r="BW45" s="585">
        <v>44641</v>
      </c>
      <c r="BX45" s="585">
        <v>16748</v>
      </c>
      <c r="BY45" s="585">
        <v>0</v>
      </c>
      <c r="BZ45" s="585">
        <v>0</v>
      </c>
      <c r="CA45" s="585">
        <v>253981</v>
      </c>
      <c r="CB45" s="299">
        <v>0</v>
      </c>
      <c r="CC45" s="297">
        <v>0</v>
      </c>
      <c r="CD45" s="297">
        <v>0</v>
      </c>
      <c r="CE45" s="297">
        <v>0</v>
      </c>
      <c r="CF45" s="297">
        <v>0</v>
      </c>
      <c r="CG45" s="297">
        <v>0</v>
      </c>
      <c r="CH45" s="297">
        <v>0</v>
      </c>
      <c r="CI45" s="297">
        <v>0</v>
      </c>
    </row>
    <row r="46" spans="1:87">
      <c r="A46" s="295">
        <v>19100</v>
      </c>
      <c r="B46" s="296" t="s">
        <v>401</v>
      </c>
      <c r="C46" s="299">
        <v>-291618004</v>
      </c>
      <c r="D46" s="299">
        <v>-272628234</v>
      </c>
      <c r="E46" s="299">
        <v>-247578136</v>
      </c>
      <c r="F46" s="299">
        <v>26407603</v>
      </c>
      <c r="G46" s="299">
        <v>0</v>
      </c>
      <c r="H46" s="299">
        <v>0</v>
      </c>
      <c r="I46" s="299">
        <v>-785416771</v>
      </c>
      <c r="J46" s="299">
        <v>612432918</v>
      </c>
      <c r="K46" s="299">
        <v>728636667</v>
      </c>
      <c r="L46" s="357">
        <v>519131456</v>
      </c>
      <c r="M46" s="299">
        <v>505519399</v>
      </c>
      <c r="N46" s="299">
        <v>750865089</v>
      </c>
      <c r="O46" s="299">
        <v>47763771.642509505</v>
      </c>
      <c r="P46" s="299">
        <v>25310643.289999999</v>
      </c>
      <c r="Q46" s="299">
        <v>22453128.352509506</v>
      </c>
      <c r="R46" s="583">
        <v>7.1400000000000005E-2</v>
      </c>
      <c r="S46" s="584">
        <v>1.8006065500000001E-2</v>
      </c>
      <c r="T46" s="585">
        <v>612432918</v>
      </c>
      <c r="U46" s="585">
        <v>354490802.38095236</v>
      </c>
      <c r="V46" s="583">
        <v>1.7276412078580561</v>
      </c>
      <c r="W46" s="583">
        <v>9.7874245867096379E-2</v>
      </c>
      <c r="X46" s="585">
        <v>69630554</v>
      </c>
      <c r="Y46" s="585">
        <v>34815277</v>
      </c>
      <c r="Z46" s="585">
        <v>34815277</v>
      </c>
      <c r="AA46" s="585">
        <v>0</v>
      </c>
      <c r="AB46" s="585">
        <v>0</v>
      </c>
      <c r="AC46" s="585">
        <v>0</v>
      </c>
      <c r="AD46" s="585">
        <v>0</v>
      </c>
      <c r="AE46" s="585">
        <v>69630554</v>
      </c>
      <c r="AF46" s="585">
        <v>930313491</v>
      </c>
      <c r="AG46" s="585">
        <v>322842045</v>
      </c>
      <c r="AH46" s="585">
        <v>320504070</v>
      </c>
      <c r="AI46" s="585">
        <v>284523881</v>
      </c>
      <c r="AJ46" s="585">
        <v>2443495</v>
      </c>
      <c r="AK46" s="585">
        <v>0</v>
      </c>
      <c r="AL46" s="585">
        <v>0</v>
      </c>
      <c r="AM46" s="585">
        <v>930313491</v>
      </c>
      <c r="AN46" s="585">
        <v>147498853</v>
      </c>
      <c r="AO46" s="585">
        <v>41599912</v>
      </c>
      <c r="AP46" s="585">
        <v>41599912</v>
      </c>
      <c r="AQ46" s="585">
        <v>35779692</v>
      </c>
      <c r="AR46" s="585">
        <v>28519336</v>
      </c>
      <c r="AS46" s="585">
        <v>0</v>
      </c>
      <c r="AT46" s="585">
        <v>0</v>
      </c>
      <c r="AU46" s="585">
        <v>147498853</v>
      </c>
      <c r="AV46" s="585">
        <v>79848748</v>
      </c>
      <c r="AW46" s="585">
        <v>48162103</v>
      </c>
      <c r="AX46" s="585">
        <v>31686645</v>
      </c>
      <c r="AY46" s="585">
        <v>0</v>
      </c>
      <c r="AZ46" s="585">
        <v>0</v>
      </c>
      <c r="BA46" s="585">
        <v>0</v>
      </c>
      <c r="BB46" s="585">
        <v>0</v>
      </c>
      <c r="BC46" s="585">
        <v>79848748</v>
      </c>
      <c r="BD46" s="585">
        <v>2891214</v>
      </c>
      <c r="BE46" s="585">
        <v>1299967</v>
      </c>
      <c r="BF46" s="585">
        <v>1299967</v>
      </c>
      <c r="BG46" s="585">
        <v>288680</v>
      </c>
      <c r="BH46" s="585">
        <v>2600</v>
      </c>
      <c r="BI46" s="585">
        <v>0</v>
      </c>
      <c r="BJ46" s="585">
        <v>0</v>
      </c>
      <c r="BK46" s="585">
        <v>2891214</v>
      </c>
      <c r="BL46" s="585">
        <v>-266839</v>
      </c>
      <c r="BM46" s="585">
        <v>-266839</v>
      </c>
      <c r="BN46" s="585">
        <v>0</v>
      </c>
      <c r="BO46" s="585">
        <v>0</v>
      </c>
      <c r="BP46" s="585">
        <v>0</v>
      </c>
      <c r="BQ46" s="585">
        <v>0</v>
      </c>
      <c r="BR46" s="585">
        <v>0</v>
      </c>
      <c r="BS46" s="585">
        <v>-266839</v>
      </c>
      <c r="BT46" s="585">
        <v>4991686</v>
      </c>
      <c r="BU46" s="585">
        <v>1937827</v>
      </c>
      <c r="BV46" s="585">
        <v>1847324</v>
      </c>
      <c r="BW46" s="585">
        <v>877374</v>
      </c>
      <c r="BX46" s="585">
        <v>329161</v>
      </c>
      <c r="BY46" s="585">
        <v>0</v>
      </c>
      <c r="BZ46" s="585">
        <v>0</v>
      </c>
      <c r="CA46" s="585">
        <v>4991686</v>
      </c>
      <c r="CB46" s="299">
        <v>0</v>
      </c>
      <c r="CC46" s="297">
        <v>0</v>
      </c>
      <c r="CD46" s="297">
        <v>0</v>
      </c>
      <c r="CE46" s="297">
        <v>0</v>
      </c>
      <c r="CF46" s="297">
        <v>0</v>
      </c>
      <c r="CG46" s="297">
        <v>0</v>
      </c>
      <c r="CH46" s="297">
        <v>0</v>
      </c>
      <c r="CI46" s="297">
        <v>0</v>
      </c>
    </row>
    <row r="47" spans="1:87">
      <c r="A47" s="295">
        <v>19120</v>
      </c>
      <c r="B47" s="296" t="s">
        <v>954</v>
      </c>
      <c r="C47" s="299">
        <v>279825440</v>
      </c>
      <c r="D47" s="299">
        <v>321741672</v>
      </c>
      <c r="E47" s="299">
        <v>381865942</v>
      </c>
      <c r="F47" s="299">
        <v>76076332</v>
      </c>
      <c r="G47" s="299">
        <v>0</v>
      </c>
      <c r="H47" s="299">
        <v>0</v>
      </c>
      <c r="I47" s="299">
        <v>1059509386</v>
      </c>
      <c r="J47" s="299">
        <v>1541628426</v>
      </c>
      <c r="K47" s="299">
        <v>1834138836</v>
      </c>
      <c r="L47" s="357">
        <v>1306768116</v>
      </c>
      <c r="M47" s="299">
        <v>1272503572</v>
      </c>
      <c r="N47" s="299">
        <v>1890092666</v>
      </c>
      <c r="O47" s="299">
        <v>120231924.1774157</v>
      </c>
      <c r="P47" s="299">
        <v>65739429.390000001</v>
      </c>
      <c r="Q47" s="299">
        <v>54492494.787415698</v>
      </c>
      <c r="R47" s="583">
        <v>7.1400000000000005E-2</v>
      </c>
      <c r="S47" s="584">
        <v>4.5325229299999999E-2</v>
      </c>
      <c r="T47" s="585">
        <v>1541628426</v>
      </c>
      <c r="U47" s="585">
        <v>920720299.57983184</v>
      </c>
      <c r="V47" s="583">
        <v>1.6743721483098808</v>
      </c>
      <c r="W47" s="583">
        <v>9.7874245867096379E-2</v>
      </c>
      <c r="X47" s="585">
        <v>870047883</v>
      </c>
      <c r="Y47" s="585">
        <v>288865371</v>
      </c>
      <c r="Z47" s="585">
        <v>288865371</v>
      </c>
      <c r="AA47" s="585">
        <v>288865371</v>
      </c>
      <c r="AB47" s="585">
        <v>3451770</v>
      </c>
      <c r="AC47" s="585">
        <v>0</v>
      </c>
      <c r="AD47" s="585">
        <v>0</v>
      </c>
      <c r="AE47" s="585">
        <v>870047883</v>
      </c>
      <c r="AF47" s="585">
        <v>0</v>
      </c>
      <c r="AG47" s="585">
        <v>0</v>
      </c>
      <c r="AH47" s="585">
        <v>0</v>
      </c>
      <c r="AI47" s="585">
        <v>0</v>
      </c>
      <c r="AJ47" s="585">
        <v>0</v>
      </c>
      <c r="AK47" s="585">
        <v>0</v>
      </c>
      <c r="AL47" s="585">
        <v>0</v>
      </c>
      <c r="AM47" s="585">
        <v>0</v>
      </c>
      <c r="AN47" s="585">
        <v>371287071</v>
      </c>
      <c r="AO47" s="585">
        <v>104716134</v>
      </c>
      <c r="AP47" s="585">
        <v>104716134</v>
      </c>
      <c r="AQ47" s="585">
        <v>90065357</v>
      </c>
      <c r="AR47" s="585">
        <v>71789446</v>
      </c>
      <c r="AS47" s="585">
        <v>0</v>
      </c>
      <c r="AT47" s="585">
        <v>0</v>
      </c>
      <c r="AU47" s="585">
        <v>371287071</v>
      </c>
      <c r="AV47" s="585">
        <v>200996869</v>
      </c>
      <c r="AW47" s="585">
        <v>121234612</v>
      </c>
      <c r="AX47" s="585">
        <v>79762257</v>
      </c>
      <c r="AY47" s="585">
        <v>0</v>
      </c>
      <c r="AZ47" s="585">
        <v>0</v>
      </c>
      <c r="BA47" s="585">
        <v>0</v>
      </c>
      <c r="BB47" s="585">
        <v>0</v>
      </c>
      <c r="BC47" s="585">
        <v>200996869</v>
      </c>
      <c r="BD47" s="585">
        <v>7277823</v>
      </c>
      <c r="BE47" s="585">
        <v>3272304</v>
      </c>
      <c r="BF47" s="585">
        <v>3272304</v>
      </c>
      <c r="BG47" s="585">
        <v>726670</v>
      </c>
      <c r="BH47" s="585">
        <v>6545</v>
      </c>
      <c r="BI47" s="585">
        <v>0</v>
      </c>
      <c r="BJ47" s="585">
        <v>0</v>
      </c>
      <c r="BK47" s="585">
        <v>7277823</v>
      </c>
      <c r="BL47" s="585">
        <v>-671693</v>
      </c>
      <c r="BM47" s="585">
        <v>-671693</v>
      </c>
      <c r="BN47" s="585">
        <v>0</v>
      </c>
      <c r="BO47" s="585">
        <v>0</v>
      </c>
      <c r="BP47" s="585">
        <v>0</v>
      </c>
      <c r="BQ47" s="585">
        <v>0</v>
      </c>
      <c r="BR47" s="585">
        <v>0</v>
      </c>
      <c r="BS47" s="585">
        <v>-671693</v>
      </c>
      <c r="BT47" s="585">
        <v>12565172</v>
      </c>
      <c r="BU47" s="585">
        <v>4877936</v>
      </c>
      <c r="BV47" s="585">
        <v>4650121</v>
      </c>
      <c r="BW47" s="585">
        <v>2208543</v>
      </c>
      <c r="BX47" s="585">
        <v>828572</v>
      </c>
      <c r="BY47" s="585">
        <v>0</v>
      </c>
      <c r="BZ47" s="585">
        <v>0</v>
      </c>
      <c r="CA47" s="585">
        <v>12565172</v>
      </c>
      <c r="CB47" s="299">
        <v>0</v>
      </c>
      <c r="CC47" s="297">
        <v>0</v>
      </c>
      <c r="CD47" s="297">
        <v>0</v>
      </c>
      <c r="CE47" s="297">
        <v>0</v>
      </c>
      <c r="CF47" s="297">
        <v>0</v>
      </c>
      <c r="CG47" s="297">
        <v>0</v>
      </c>
      <c r="CH47" s="297">
        <v>0</v>
      </c>
      <c r="CI47" s="297">
        <v>0</v>
      </c>
    </row>
    <row r="48" spans="1:87">
      <c r="A48" s="295">
        <v>20100</v>
      </c>
      <c r="B48" s="296" t="s">
        <v>402</v>
      </c>
      <c r="C48" s="299">
        <v>1955780</v>
      </c>
      <c r="D48" s="299">
        <v>12111713</v>
      </c>
      <c r="E48" s="299">
        <v>27329867</v>
      </c>
      <c r="F48" s="299">
        <v>19264347</v>
      </c>
      <c r="G48" s="299">
        <v>0</v>
      </c>
      <c r="H48" s="299">
        <v>0</v>
      </c>
      <c r="I48" s="299">
        <v>60661707</v>
      </c>
      <c r="J48" s="299">
        <v>373284233</v>
      </c>
      <c r="K48" s="299">
        <v>444111627</v>
      </c>
      <c r="L48" s="357">
        <v>316416022</v>
      </c>
      <c r="M48" s="299">
        <v>308119331</v>
      </c>
      <c r="N48" s="299">
        <v>457660081</v>
      </c>
      <c r="O48" s="299">
        <v>29112515.5982458</v>
      </c>
      <c r="P48" s="299">
        <v>17372374.289999992</v>
      </c>
      <c r="Q48" s="299">
        <v>11740141.308245808</v>
      </c>
      <c r="R48" s="583">
        <v>7.1400000000000005E-2</v>
      </c>
      <c r="S48" s="584">
        <v>1.09748842E-2</v>
      </c>
      <c r="T48" s="585">
        <v>373284233</v>
      </c>
      <c r="U48" s="585">
        <v>243310564.28571415</v>
      </c>
      <c r="V48" s="583">
        <v>1.5341883493462318</v>
      </c>
      <c r="W48" s="583">
        <v>9.7874245867096379E-2</v>
      </c>
      <c r="X48" s="585">
        <v>16112456</v>
      </c>
      <c r="Y48" s="585">
        <v>4811051</v>
      </c>
      <c r="Z48" s="585">
        <v>4811051</v>
      </c>
      <c r="AA48" s="585">
        <v>4811051</v>
      </c>
      <c r="AB48" s="585">
        <v>1679303</v>
      </c>
      <c r="AC48" s="585">
        <v>0</v>
      </c>
      <c r="AD48" s="585">
        <v>0</v>
      </c>
      <c r="AE48" s="585">
        <v>16112456</v>
      </c>
      <c r="AF48" s="585">
        <v>1326259</v>
      </c>
      <c r="AG48" s="585">
        <v>666375</v>
      </c>
      <c r="AH48" s="585">
        <v>659884</v>
      </c>
      <c r="AI48" s="585">
        <v>0</v>
      </c>
      <c r="AJ48" s="585">
        <v>0</v>
      </c>
      <c r="AK48" s="585">
        <v>0</v>
      </c>
      <c r="AL48" s="585">
        <v>0</v>
      </c>
      <c r="AM48" s="585">
        <v>1326259</v>
      </c>
      <c r="AN48" s="585">
        <v>89902085</v>
      </c>
      <c r="AO48" s="585">
        <v>25355579</v>
      </c>
      <c r="AP48" s="585">
        <v>25355579</v>
      </c>
      <c r="AQ48" s="585">
        <v>21808094</v>
      </c>
      <c r="AR48" s="585">
        <v>17382832</v>
      </c>
      <c r="AS48" s="585">
        <v>0</v>
      </c>
      <c r="AT48" s="585">
        <v>0</v>
      </c>
      <c r="AU48" s="585">
        <v>89902085</v>
      </c>
      <c r="AV48" s="585">
        <v>48668642</v>
      </c>
      <c r="AW48" s="585">
        <v>29355303</v>
      </c>
      <c r="AX48" s="585">
        <v>19313339</v>
      </c>
      <c r="AY48" s="585">
        <v>0</v>
      </c>
      <c r="AZ48" s="585">
        <v>0</v>
      </c>
      <c r="BA48" s="585">
        <v>0</v>
      </c>
      <c r="BB48" s="585">
        <v>0</v>
      </c>
      <c r="BC48" s="585">
        <v>48668642</v>
      </c>
      <c r="BD48" s="585">
        <v>1762226</v>
      </c>
      <c r="BE48" s="585">
        <v>792344</v>
      </c>
      <c r="BF48" s="585">
        <v>792344</v>
      </c>
      <c r="BG48" s="585">
        <v>175953</v>
      </c>
      <c r="BH48" s="585">
        <v>1585</v>
      </c>
      <c r="BI48" s="585">
        <v>0</v>
      </c>
      <c r="BJ48" s="585">
        <v>0</v>
      </c>
      <c r="BK48" s="585">
        <v>1762226</v>
      </c>
      <c r="BL48" s="585">
        <v>-162641</v>
      </c>
      <c r="BM48" s="585">
        <v>-162641</v>
      </c>
      <c r="BN48" s="585">
        <v>0</v>
      </c>
      <c r="BO48" s="585">
        <v>0</v>
      </c>
      <c r="BP48" s="585">
        <v>0</v>
      </c>
      <c r="BQ48" s="585">
        <v>0</v>
      </c>
      <c r="BR48" s="585">
        <v>0</v>
      </c>
      <c r="BS48" s="585">
        <v>-162641</v>
      </c>
      <c r="BT48" s="585">
        <v>3042484</v>
      </c>
      <c r="BU48" s="585">
        <v>1181125</v>
      </c>
      <c r="BV48" s="585">
        <v>1125963</v>
      </c>
      <c r="BW48" s="585">
        <v>534769</v>
      </c>
      <c r="BX48" s="585">
        <v>200627</v>
      </c>
      <c r="BY48" s="585">
        <v>0</v>
      </c>
      <c r="BZ48" s="585">
        <v>0</v>
      </c>
      <c r="CA48" s="585">
        <v>3042484</v>
      </c>
      <c r="CB48" s="299">
        <v>0</v>
      </c>
      <c r="CC48" s="297">
        <v>0</v>
      </c>
      <c r="CD48" s="297">
        <v>0</v>
      </c>
      <c r="CE48" s="297">
        <v>0</v>
      </c>
      <c r="CF48" s="297">
        <v>0</v>
      </c>
      <c r="CG48" s="297">
        <v>0</v>
      </c>
      <c r="CH48" s="297">
        <v>0</v>
      </c>
      <c r="CI48" s="297">
        <v>0</v>
      </c>
    </row>
    <row r="49" spans="1:87">
      <c r="A49" s="295">
        <v>20200</v>
      </c>
      <c r="B49" s="296" t="s">
        <v>403</v>
      </c>
      <c r="C49" s="299">
        <v>-641892</v>
      </c>
      <c r="D49" s="299">
        <v>784235</v>
      </c>
      <c r="E49" s="299">
        <v>3118617</v>
      </c>
      <c r="F49" s="299">
        <v>2325026</v>
      </c>
      <c r="G49" s="299">
        <v>0</v>
      </c>
      <c r="H49" s="299">
        <v>0</v>
      </c>
      <c r="I49" s="299">
        <v>5585986</v>
      </c>
      <c r="J49" s="299">
        <v>50380921</v>
      </c>
      <c r="K49" s="299">
        <v>59940256</v>
      </c>
      <c r="L49" s="357">
        <v>42705609</v>
      </c>
      <c r="M49" s="299">
        <v>41585832</v>
      </c>
      <c r="N49" s="299">
        <v>61768846</v>
      </c>
      <c r="O49" s="299">
        <v>3929218.5585016999</v>
      </c>
      <c r="P49" s="299">
        <v>2455288.4800000014</v>
      </c>
      <c r="Q49" s="299">
        <v>1473930.0785016986</v>
      </c>
      <c r="R49" s="583">
        <v>7.1400000000000005E-2</v>
      </c>
      <c r="S49" s="584">
        <v>1.4812433E-3</v>
      </c>
      <c r="T49" s="585">
        <v>50380921</v>
      </c>
      <c r="U49" s="585">
        <v>34387793.837535031</v>
      </c>
      <c r="V49" s="583">
        <v>1.4650815122954506</v>
      </c>
      <c r="W49" s="583">
        <v>9.7874245867096379E-2</v>
      </c>
      <c r="X49" s="585">
        <v>383088</v>
      </c>
      <c r="Y49" s="585">
        <v>127696</v>
      </c>
      <c r="Z49" s="585">
        <v>127696</v>
      </c>
      <c r="AA49" s="585">
        <v>127696</v>
      </c>
      <c r="AB49" s="585">
        <v>0</v>
      </c>
      <c r="AC49" s="585">
        <v>0</v>
      </c>
      <c r="AD49" s="585">
        <v>0</v>
      </c>
      <c r="AE49" s="585">
        <v>383088</v>
      </c>
      <c r="AF49" s="585">
        <v>988765</v>
      </c>
      <c r="AG49" s="585">
        <v>474160</v>
      </c>
      <c r="AH49" s="585">
        <v>417869</v>
      </c>
      <c r="AI49" s="585">
        <v>48368</v>
      </c>
      <c r="AJ49" s="585">
        <v>48368</v>
      </c>
      <c r="AK49" s="585">
        <v>0</v>
      </c>
      <c r="AL49" s="585">
        <v>0</v>
      </c>
      <c r="AM49" s="585">
        <v>988765</v>
      </c>
      <c r="AN49" s="585">
        <v>12133783</v>
      </c>
      <c r="AO49" s="585">
        <v>3422157</v>
      </c>
      <c r="AP49" s="585">
        <v>3422157</v>
      </c>
      <c r="AQ49" s="585">
        <v>2943365</v>
      </c>
      <c r="AR49" s="585">
        <v>2346103</v>
      </c>
      <c r="AS49" s="585">
        <v>0</v>
      </c>
      <c r="AT49" s="585">
        <v>0</v>
      </c>
      <c r="AU49" s="585">
        <v>12133783</v>
      </c>
      <c r="AV49" s="585">
        <v>6568643</v>
      </c>
      <c r="AW49" s="585">
        <v>3961987</v>
      </c>
      <c r="AX49" s="585">
        <v>2606657</v>
      </c>
      <c r="AY49" s="585">
        <v>0</v>
      </c>
      <c r="AZ49" s="585">
        <v>0</v>
      </c>
      <c r="BA49" s="585">
        <v>0</v>
      </c>
      <c r="BB49" s="585">
        <v>0</v>
      </c>
      <c r="BC49" s="585">
        <v>6568643</v>
      </c>
      <c r="BD49" s="585">
        <v>237842</v>
      </c>
      <c r="BE49" s="585">
        <v>106940</v>
      </c>
      <c r="BF49" s="585">
        <v>106940</v>
      </c>
      <c r="BG49" s="585">
        <v>23748</v>
      </c>
      <c r="BH49" s="585">
        <v>214</v>
      </c>
      <c r="BI49" s="585">
        <v>0</v>
      </c>
      <c r="BJ49" s="585">
        <v>0</v>
      </c>
      <c r="BK49" s="585">
        <v>237842</v>
      </c>
      <c r="BL49" s="585">
        <v>-21951</v>
      </c>
      <c r="BM49" s="585">
        <v>-21951</v>
      </c>
      <c r="BN49" s="585">
        <v>0</v>
      </c>
      <c r="BO49" s="585">
        <v>0</v>
      </c>
      <c r="BP49" s="585">
        <v>0</v>
      </c>
      <c r="BQ49" s="585">
        <v>0</v>
      </c>
      <c r="BR49" s="585">
        <v>0</v>
      </c>
      <c r="BS49" s="585">
        <v>-21951</v>
      </c>
      <c r="BT49" s="585">
        <v>410634</v>
      </c>
      <c r="BU49" s="585">
        <v>159413</v>
      </c>
      <c r="BV49" s="585">
        <v>151967</v>
      </c>
      <c r="BW49" s="585">
        <v>72176</v>
      </c>
      <c r="BX49" s="585">
        <v>27078</v>
      </c>
      <c r="BY49" s="585">
        <v>0</v>
      </c>
      <c r="BZ49" s="585">
        <v>0</v>
      </c>
      <c r="CA49" s="585">
        <v>410634</v>
      </c>
      <c r="CB49" s="299">
        <v>0</v>
      </c>
      <c r="CC49" s="297">
        <v>0</v>
      </c>
      <c r="CD49" s="297">
        <v>0</v>
      </c>
      <c r="CE49" s="297">
        <v>0</v>
      </c>
      <c r="CF49" s="297">
        <v>0</v>
      </c>
      <c r="CG49" s="297">
        <v>0</v>
      </c>
      <c r="CH49" s="297">
        <v>0</v>
      </c>
      <c r="CI49" s="297">
        <v>0</v>
      </c>
    </row>
    <row r="50" spans="1:87">
      <c r="A50" s="295">
        <v>20300</v>
      </c>
      <c r="B50" s="296" t="s">
        <v>404</v>
      </c>
      <c r="C50" s="299">
        <v>-18671411</v>
      </c>
      <c r="D50" s="299">
        <v>2562809</v>
      </c>
      <c r="E50" s="299">
        <v>44118183</v>
      </c>
      <c r="F50" s="299">
        <v>35309926</v>
      </c>
      <c r="G50" s="299">
        <v>0</v>
      </c>
      <c r="H50" s="299">
        <v>0</v>
      </c>
      <c r="I50" s="299">
        <v>63319507</v>
      </c>
      <c r="J50" s="299">
        <v>756845785</v>
      </c>
      <c r="K50" s="299">
        <v>900450604</v>
      </c>
      <c r="L50" s="357">
        <v>641543658</v>
      </c>
      <c r="M50" s="299">
        <v>624721852</v>
      </c>
      <c r="N50" s="299">
        <v>927920531</v>
      </c>
      <c r="O50" s="299">
        <v>59026561.454159401</v>
      </c>
      <c r="P50" s="299">
        <v>34392482.229999997</v>
      </c>
      <c r="Q50" s="299">
        <v>24634079.224159405</v>
      </c>
      <c r="R50" s="583">
        <v>7.1400000000000005E-2</v>
      </c>
      <c r="S50" s="584">
        <v>2.2251930600000001E-2</v>
      </c>
      <c r="T50" s="585">
        <v>756845785</v>
      </c>
      <c r="U50" s="585">
        <v>481687426.19047612</v>
      </c>
      <c r="V50" s="583">
        <v>1.571238408661962</v>
      </c>
      <c r="W50" s="583">
        <v>9.7874245867096379E-2</v>
      </c>
      <c r="X50" s="585">
        <v>0</v>
      </c>
      <c r="Y50" s="585">
        <v>0</v>
      </c>
      <c r="Z50" s="585">
        <v>0</v>
      </c>
      <c r="AA50" s="585">
        <v>0</v>
      </c>
      <c r="AB50" s="585">
        <v>0</v>
      </c>
      <c r="AC50" s="585">
        <v>0</v>
      </c>
      <c r="AD50" s="585">
        <v>0</v>
      </c>
      <c r="AE50" s="585">
        <v>0</v>
      </c>
      <c r="AF50" s="585">
        <v>29694566</v>
      </c>
      <c r="AG50" s="585">
        <v>14233355</v>
      </c>
      <c r="AH50" s="585">
        <v>13577455</v>
      </c>
      <c r="AI50" s="585">
        <v>1539440</v>
      </c>
      <c r="AJ50" s="585">
        <v>344316</v>
      </c>
      <c r="AK50" s="585">
        <v>0</v>
      </c>
      <c r="AL50" s="585">
        <v>0</v>
      </c>
      <c r="AM50" s="585">
        <v>29694566</v>
      </c>
      <c r="AN50" s="585">
        <v>182279367</v>
      </c>
      <c r="AO50" s="585">
        <v>51409252</v>
      </c>
      <c r="AP50" s="585">
        <v>51409252</v>
      </c>
      <c r="AQ50" s="585">
        <v>44216612</v>
      </c>
      <c r="AR50" s="585">
        <v>35244251</v>
      </c>
      <c r="AS50" s="585">
        <v>0</v>
      </c>
      <c r="AT50" s="585">
        <v>0</v>
      </c>
      <c r="AU50" s="585">
        <v>182279367</v>
      </c>
      <c r="AV50" s="585">
        <v>98677237</v>
      </c>
      <c r="AW50" s="585">
        <v>59518820</v>
      </c>
      <c r="AX50" s="585">
        <v>39158417</v>
      </c>
      <c r="AY50" s="585">
        <v>0</v>
      </c>
      <c r="AZ50" s="585">
        <v>0</v>
      </c>
      <c r="BA50" s="585">
        <v>0</v>
      </c>
      <c r="BB50" s="585">
        <v>0</v>
      </c>
      <c r="BC50" s="585">
        <v>98677237</v>
      </c>
      <c r="BD50" s="585">
        <v>3572968</v>
      </c>
      <c r="BE50" s="585">
        <v>1606502</v>
      </c>
      <c r="BF50" s="585">
        <v>1606502</v>
      </c>
      <c r="BG50" s="585">
        <v>356751</v>
      </c>
      <c r="BH50" s="585">
        <v>3213</v>
      </c>
      <c r="BI50" s="585">
        <v>0</v>
      </c>
      <c r="BJ50" s="585">
        <v>0</v>
      </c>
      <c r="BK50" s="585">
        <v>3572968</v>
      </c>
      <c r="BL50" s="585">
        <v>-329760</v>
      </c>
      <c r="BM50" s="585">
        <v>-329760</v>
      </c>
      <c r="BN50" s="585">
        <v>0</v>
      </c>
      <c r="BO50" s="585">
        <v>0</v>
      </c>
      <c r="BP50" s="585">
        <v>0</v>
      </c>
      <c r="BQ50" s="585">
        <v>0</v>
      </c>
      <c r="BR50" s="585">
        <v>0</v>
      </c>
      <c r="BS50" s="585">
        <v>-329760</v>
      </c>
      <c r="BT50" s="585">
        <v>6168735</v>
      </c>
      <c r="BU50" s="585">
        <v>2394770</v>
      </c>
      <c r="BV50" s="585">
        <v>2282926</v>
      </c>
      <c r="BW50" s="585">
        <v>1084260</v>
      </c>
      <c r="BX50" s="585">
        <v>406778</v>
      </c>
      <c r="BY50" s="585">
        <v>0</v>
      </c>
      <c r="BZ50" s="585">
        <v>0</v>
      </c>
      <c r="CA50" s="585">
        <v>6168735</v>
      </c>
      <c r="CB50" s="299">
        <v>0</v>
      </c>
      <c r="CC50" s="297">
        <v>0</v>
      </c>
      <c r="CD50" s="297">
        <v>0</v>
      </c>
      <c r="CE50" s="297">
        <v>0</v>
      </c>
      <c r="CF50" s="297">
        <v>0</v>
      </c>
      <c r="CG50" s="297">
        <v>0</v>
      </c>
      <c r="CH50" s="297">
        <v>0</v>
      </c>
      <c r="CI50" s="297">
        <v>0</v>
      </c>
    </row>
    <row r="51" spans="1:87">
      <c r="A51" s="295">
        <v>20400</v>
      </c>
      <c r="B51" s="296" t="s">
        <v>405</v>
      </c>
      <c r="C51" s="299">
        <v>705652</v>
      </c>
      <c r="D51" s="299">
        <v>1677303</v>
      </c>
      <c r="E51" s="299">
        <v>3174765</v>
      </c>
      <c r="F51" s="299">
        <v>2251634</v>
      </c>
      <c r="G51" s="299">
        <v>0</v>
      </c>
      <c r="H51" s="299">
        <v>0</v>
      </c>
      <c r="I51" s="299">
        <v>7809354</v>
      </c>
      <c r="J51" s="299">
        <v>42970843</v>
      </c>
      <c r="K51" s="299">
        <v>51124181</v>
      </c>
      <c r="L51" s="357">
        <v>36424424</v>
      </c>
      <c r="M51" s="299">
        <v>35469345</v>
      </c>
      <c r="N51" s="299">
        <v>52683820</v>
      </c>
      <c r="O51" s="299">
        <v>3351305.0199445002</v>
      </c>
      <c r="P51" s="299">
        <v>1973735.52</v>
      </c>
      <c r="Q51" s="299">
        <v>1377569.4999445002</v>
      </c>
      <c r="R51" s="583">
        <v>7.1400000000000005E-2</v>
      </c>
      <c r="S51" s="584">
        <v>1.2633805000000001E-3</v>
      </c>
      <c r="T51" s="585">
        <v>42970843</v>
      </c>
      <c r="U51" s="585">
        <v>27643354.621848736</v>
      </c>
      <c r="V51" s="583">
        <v>1.5544728050493819</v>
      </c>
      <c r="W51" s="583">
        <v>9.7874245867096379E-2</v>
      </c>
      <c r="X51" s="585">
        <v>2729275</v>
      </c>
      <c r="Y51" s="585">
        <v>1058082</v>
      </c>
      <c r="Z51" s="585">
        <v>861374</v>
      </c>
      <c r="AA51" s="585">
        <v>582498</v>
      </c>
      <c r="AB51" s="585">
        <v>227321</v>
      </c>
      <c r="AC51" s="585">
        <v>0</v>
      </c>
      <c r="AD51" s="585">
        <v>0</v>
      </c>
      <c r="AE51" s="585">
        <v>2729275</v>
      </c>
      <c r="AF51" s="585">
        <v>200908</v>
      </c>
      <c r="AG51" s="585">
        <v>100454</v>
      </c>
      <c r="AH51" s="585">
        <v>100454</v>
      </c>
      <c r="AI51" s="585">
        <v>0</v>
      </c>
      <c r="AJ51" s="585">
        <v>0</v>
      </c>
      <c r="AK51" s="585">
        <v>0</v>
      </c>
      <c r="AL51" s="585">
        <v>0</v>
      </c>
      <c r="AM51" s="585">
        <v>200908</v>
      </c>
      <c r="AN51" s="585">
        <v>10349133</v>
      </c>
      <c r="AO51" s="585">
        <v>2918823</v>
      </c>
      <c r="AP51" s="585">
        <v>2918823</v>
      </c>
      <c r="AQ51" s="585">
        <v>2510452</v>
      </c>
      <c r="AR51" s="585">
        <v>2001035</v>
      </c>
      <c r="AS51" s="585">
        <v>0</v>
      </c>
      <c r="AT51" s="585">
        <v>0</v>
      </c>
      <c r="AU51" s="585">
        <v>10349133</v>
      </c>
      <c r="AV51" s="585">
        <v>5602520</v>
      </c>
      <c r="AW51" s="585">
        <v>3379254</v>
      </c>
      <c r="AX51" s="585">
        <v>2223267</v>
      </c>
      <c r="AY51" s="585">
        <v>0</v>
      </c>
      <c r="AZ51" s="585">
        <v>0</v>
      </c>
      <c r="BA51" s="585">
        <v>0</v>
      </c>
      <c r="BB51" s="585">
        <v>0</v>
      </c>
      <c r="BC51" s="585">
        <v>5602520</v>
      </c>
      <c r="BD51" s="585">
        <v>202859</v>
      </c>
      <c r="BE51" s="585">
        <v>91211</v>
      </c>
      <c r="BF51" s="585">
        <v>91211</v>
      </c>
      <c r="BG51" s="585">
        <v>20255</v>
      </c>
      <c r="BH51" s="585">
        <v>182</v>
      </c>
      <c r="BI51" s="585">
        <v>0</v>
      </c>
      <c r="BJ51" s="585">
        <v>0</v>
      </c>
      <c r="BK51" s="585">
        <v>202859</v>
      </c>
      <c r="BL51" s="585">
        <v>-18723</v>
      </c>
      <c r="BM51" s="585">
        <v>-18723</v>
      </c>
      <c r="BN51" s="585">
        <v>0</v>
      </c>
      <c r="BO51" s="585">
        <v>0</v>
      </c>
      <c r="BP51" s="585">
        <v>0</v>
      </c>
      <c r="BQ51" s="585">
        <v>0</v>
      </c>
      <c r="BR51" s="585">
        <v>0</v>
      </c>
      <c r="BS51" s="585">
        <v>-18723</v>
      </c>
      <c r="BT51" s="585">
        <v>350237</v>
      </c>
      <c r="BU51" s="585">
        <v>135966</v>
      </c>
      <c r="BV51" s="585">
        <v>129616</v>
      </c>
      <c r="BW51" s="585">
        <v>61560</v>
      </c>
      <c r="BX51" s="585">
        <v>23095</v>
      </c>
      <c r="BY51" s="585">
        <v>0</v>
      </c>
      <c r="BZ51" s="585">
        <v>0</v>
      </c>
      <c r="CA51" s="585">
        <v>350237</v>
      </c>
      <c r="CB51" s="299">
        <v>0</v>
      </c>
      <c r="CC51" s="297">
        <v>0</v>
      </c>
      <c r="CD51" s="297">
        <v>0</v>
      </c>
      <c r="CE51" s="297">
        <v>0</v>
      </c>
      <c r="CF51" s="297">
        <v>0</v>
      </c>
      <c r="CG51" s="297">
        <v>0</v>
      </c>
      <c r="CH51" s="297">
        <v>0</v>
      </c>
      <c r="CI51" s="297">
        <v>0</v>
      </c>
    </row>
    <row r="52" spans="1:87">
      <c r="A52" s="295">
        <v>20600</v>
      </c>
      <c r="B52" s="296" t="s">
        <v>406</v>
      </c>
      <c r="C52" s="299">
        <v>-1974962</v>
      </c>
      <c r="D52" s="299">
        <v>1923837</v>
      </c>
      <c r="E52" s="299">
        <v>6504994</v>
      </c>
      <c r="F52" s="299">
        <v>5009988</v>
      </c>
      <c r="G52" s="299">
        <v>0</v>
      </c>
      <c r="H52" s="299">
        <v>0</v>
      </c>
      <c r="I52" s="299">
        <v>11463857</v>
      </c>
      <c r="J52" s="299">
        <v>90427201</v>
      </c>
      <c r="K52" s="299">
        <v>107584965</v>
      </c>
      <c r="L52" s="357">
        <v>76651014</v>
      </c>
      <c r="M52" s="299">
        <v>74641161</v>
      </c>
      <c r="N52" s="299">
        <v>110867046</v>
      </c>
      <c r="O52" s="299">
        <v>7052436.3499758998</v>
      </c>
      <c r="P52" s="299">
        <v>4646463.5200000005</v>
      </c>
      <c r="Q52" s="299">
        <v>2405972.8299758993</v>
      </c>
      <c r="R52" s="583">
        <v>7.1400000000000005E-2</v>
      </c>
      <c r="S52" s="584">
        <v>2.6586391E-3</v>
      </c>
      <c r="T52" s="585">
        <v>90427201</v>
      </c>
      <c r="U52" s="585">
        <v>65076519.887955181</v>
      </c>
      <c r="V52" s="583">
        <v>1.3895518868509271</v>
      </c>
      <c r="W52" s="583">
        <v>9.7874245867096379E-2</v>
      </c>
      <c r="X52" s="585">
        <v>3899649</v>
      </c>
      <c r="Y52" s="585">
        <v>1049865</v>
      </c>
      <c r="Z52" s="585">
        <v>1049865</v>
      </c>
      <c r="AA52" s="585">
        <v>1049865</v>
      </c>
      <c r="AB52" s="585">
        <v>750054</v>
      </c>
      <c r="AC52" s="585">
        <v>0</v>
      </c>
      <c r="AD52" s="585">
        <v>0</v>
      </c>
      <c r="AE52" s="585">
        <v>3899649</v>
      </c>
      <c r="AF52" s="585">
        <v>3549023</v>
      </c>
      <c r="AG52" s="585">
        <v>2494572</v>
      </c>
      <c r="AH52" s="585">
        <v>1054451</v>
      </c>
      <c r="AI52" s="585">
        <v>0</v>
      </c>
      <c r="AJ52" s="585">
        <v>0</v>
      </c>
      <c r="AK52" s="585">
        <v>0</v>
      </c>
      <c r="AL52" s="585">
        <v>0</v>
      </c>
      <c r="AM52" s="585">
        <v>3549023</v>
      </c>
      <c r="AN52" s="585">
        <v>21778562</v>
      </c>
      <c r="AO52" s="585">
        <v>6142328</v>
      </c>
      <c r="AP52" s="585">
        <v>6142328</v>
      </c>
      <c r="AQ52" s="585">
        <v>5282958</v>
      </c>
      <c r="AR52" s="585">
        <v>4210949</v>
      </c>
      <c r="AS52" s="585">
        <v>0</v>
      </c>
      <c r="AT52" s="585">
        <v>0</v>
      </c>
      <c r="AU52" s="585">
        <v>21778562</v>
      </c>
      <c r="AV52" s="585">
        <v>11789861</v>
      </c>
      <c r="AW52" s="585">
        <v>7111251</v>
      </c>
      <c r="AX52" s="585">
        <v>4678610</v>
      </c>
      <c r="AY52" s="585">
        <v>0</v>
      </c>
      <c r="AZ52" s="585">
        <v>0</v>
      </c>
      <c r="BA52" s="585">
        <v>0</v>
      </c>
      <c r="BB52" s="585">
        <v>0</v>
      </c>
      <c r="BC52" s="585">
        <v>11789861</v>
      </c>
      <c r="BD52" s="585">
        <v>426894</v>
      </c>
      <c r="BE52" s="585">
        <v>191943</v>
      </c>
      <c r="BF52" s="585">
        <v>191943</v>
      </c>
      <c r="BG52" s="585">
        <v>42624</v>
      </c>
      <c r="BH52" s="585">
        <v>384</v>
      </c>
      <c r="BI52" s="585">
        <v>0</v>
      </c>
      <c r="BJ52" s="585">
        <v>0</v>
      </c>
      <c r="BK52" s="585">
        <v>426894</v>
      </c>
      <c r="BL52" s="585">
        <v>-39399</v>
      </c>
      <c r="BM52" s="585">
        <v>-39399</v>
      </c>
      <c r="BN52" s="585">
        <v>0</v>
      </c>
      <c r="BO52" s="585">
        <v>0</v>
      </c>
      <c r="BP52" s="585">
        <v>0</v>
      </c>
      <c r="BQ52" s="585">
        <v>0</v>
      </c>
      <c r="BR52" s="585">
        <v>0</v>
      </c>
      <c r="BS52" s="585">
        <v>-39399</v>
      </c>
      <c r="BT52" s="585">
        <v>737034</v>
      </c>
      <c r="BU52" s="585">
        <v>286125</v>
      </c>
      <c r="BV52" s="585">
        <v>272762</v>
      </c>
      <c r="BW52" s="585">
        <v>129546</v>
      </c>
      <c r="BX52" s="585">
        <v>48601</v>
      </c>
      <c r="BY52" s="585">
        <v>0</v>
      </c>
      <c r="BZ52" s="585">
        <v>0</v>
      </c>
      <c r="CA52" s="585">
        <v>737034</v>
      </c>
      <c r="CB52" s="299">
        <v>0</v>
      </c>
      <c r="CC52" s="297">
        <v>0</v>
      </c>
      <c r="CD52" s="297">
        <v>0</v>
      </c>
      <c r="CE52" s="297">
        <v>0</v>
      </c>
      <c r="CF52" s="297">
        <v>0</v>
      </c>
      <c r="CG52" s="297">
        <v>0</v>
      </c>
      <c r="CH52" s="297">
        <v>0</v>
      </c>
      <c r="CI52" s="297">
        <v>0</v>
      </c>
    </row>
    <row r="53" spans="1:87">
      <c r="A53" s="295">
        <v>20700</v>
      </c>
      <c r="B53" s="296" t="s">
        <v>407</v>
      </c>
      <c r="C53" s="299">
        <v>-1643275</v>
      </c>
      <c r="D53" s="299">
        <v>3145449</v>
      </c>
      <c r="E53" s="299">
        <v>10910950</v>
      </c>
      <c r="F53" s="299">
        <v>9051598</v>
      </c>
      <c r="G53" s="299">
        <v>0</v>
      </c>
      <c r="H53" s="299">
        <v>0</v>
      </c>
      <c r="I53" s="299">
        <v>21464722</v>
      </c>
      <c r="J53" s="299">
        <v>193423305</v>
      </c>
      <c r="K53" s="299">
        <v>230123673</v>
      </c>
      <c r="L53" s="357">
        <v>163956115</v>
      </c>
      <c r="M53" s="299">
        <v>159657050</v>
      </c>
      <c r="N53" s="299">
        <v>237144025</v>
      </c>
      <c r="O53" s="299">
        <v>15085124.122934999</v>
      </c>
      <c r="P53" s="299">
        <v>9981354.0399999991</v>
      </c>
      <c r="Q53" s="299">
        <v>5103770.0829349998</v>
      </c>
      <c r="R53" s="583">
        <v>7.1400000000000005E-2</v>
      </c>
      <c r="S53" s="584">
        <v>5.6868149999999996E-3</v>
      </c>
      <c r="T53" s="585">
        <v>193423305</v>
      </c>
      <c r="U53" s="585">
        <v>139794874.50980389</v>
      </c>
      <c r="V53" s="583">
        <v>1.3836222942954544</v>
      </c>
      <c r="W53" s="583">
        <v>9.7874245867096379E-2</v>
      </c>
      <c r="X53" s="585">
        <v>3071119</v>
      </c>
      <c r="Y53" s="585">
        <v>1770747</v>
      </c>
      <c r="Z53" s="585">
        <v>1300372</v>
      </c>
      <c r="AA53" s="585">
        <v>0</v>
      </c>
      <c r="AB53" s="585">
        <v>0</v>
      </c>
      <c r="AC53" s="585">
        <v>0</v>
      </c>
      <c r="AD53" s="585">
        <v>0</v>
      </c>
      <c r="AE53" s="585">
        <v>3071119</v>
      </c>
      <c r="AF53" s="585">
        <v>5377540</v>
      </c>
      <c r="AG53" s="585">
        <v>2279810</v>
      </c>
      <c r="AH53" s="585">
        <v>2279810</v>
      </c>
      <c r="AI53" s="585">
        <v>757541</v>
      </c>
      <c r="AJ53" s="585">
        <v>60379</v>
      </c>
      <c r="AK53" s="585">
        <v>0</v>
      </c>
      <c r="AL53" s="585">
        <v>0</v>
      </c>
      <c r="AM53" s="585">
        <v>5377540</v>
      </c>
      <c r="AN53" s="585">
        <v>46584229</v>
      </c>
      <c r="AO53" s="585">
        <v>13138406</v>
      </c>
      <c r="AP53" s="585">
        <v>13138406</v>
      </c>
      <c r="AQ53" s="585">
        <v>11300219</v>
      </c>
      <c r="AR53" s="585">
        <v>9007198</v>
      </c>
      <c r="AS53" s="585">
        <v>0</v>
      </c>
      <c r="AT53" s="585">
        <v>0</v>
      </c>
      <c r="AU53" s="585">
        <v>46584229</v>
      </c>
      <c r="AV53" s="585">
        <v>25218450</v>
      </c>
      <c r="AW53" s="585">
        <v>15210928</v>
      </c>
      <c r="AX53" s="585">
        <v>10007521</v>
      </c>
      <c r="AY53" s="585">
        <v>0</v>
      </c>
      <c r="AZ53" s="585">
        <v>0</v>
      </c>
      <c r="BA53" s="585">
        <v>0</v>
      </c>
      <c r="BB53" s="585">
        <v>0</v>
      </c>
      <c r="BC53" s="585">
        <v>25218450</v>
      </c>
      <c r="BD53" s="585">
        <v>913126</v>
      </c>
      <c r="BE53" s="585">
        <v>410566</v>
      </c>
      <c r="BF53" s="585">
        <v>410566</v>
      </c>
      <c r="BG53" s="585">
        <v>91173</v>
      </c>
      <c r="BH53" s="585">
        <v>821</v>
      </c>
      <c r="BI53" s="585">
        <v>0</v>
      </c>
      <c r="BJ53" s="585">
        <v>0</v>
      </c>
      <c r="BK53" s="585">
        <v>913126</v>
      </c>
      <c r="BL53" s="585">
        <v>-84275</v>
      </c>
      <c r="BM53" s="585">
        <v>-84275</v>
      </c>
      <c r="BN53" s="585">
        <v>0</v>
      </c>
      <c r="BO53" s="585">
        <v>0</v>
      </c>
      <c r="BP53" s="585">
        <v>0</v>
      </c>
      <c r="BQ53" s="585">
        <v>0</v>
      </c>
      <c r="BR53" s="585">
        <v>0</v>
      </c>
      <c r="BS53" s="585">
        <v>-84275</v>
      </c>
      <c r="BT53" s="585">
        <v>1576513</v>
      </c>
      <c r="BU53" s="585">
        <v>612019</v>
      </c>
      <c r="BV53" s="585">
        <v>583436</v>
      </c>
      <c r="BW53" s="585">
        <v>277099</v>
      </c>
      <c r="BX53" s="585">
        <v>103958</v>
      </c>
      <c r="BY53" s="585">
        <v>0</v>
      </c>
      <c r="BZ53" s="585">
        <v>0</v>
      </c>
      <c r="CA53" s="585">
        <v>1576513</v>
      </c>
      <c r="CB53" s="299">
        <v>0</v>
      </c>
      <c r="CC53" s="297">
        <v>0</v>
      </c>
      <c r="CD53" s="297">
        <v>0</v>
      </c>
      <c r="CE53" s="297">
        <v>0</v>
      </c>
      <c r="CF53" s="297">
        <v>0</v>
      </c>
      <c r="CG53" s="297">
        <v>0</v>
      </c>
      <c r="CH53" s="297">
        <v>0</v>
      </c>
      <c r="CI53" s="297">
        <v>0</v>
      </c>
    </row>
    <row r="54" spans="1:87">
      <c r="A54" s="295">
        <v>20800</v>
      </c>
      <c r="B54" s="296" t="s">
        <v>408</v>
      </c>
      <c r="C54" s="299">
        <v>-4290722</v>
      </c>
      <c r="D54" s="299">
        <v>-65531</v>
      </c>
      <c r="E54" s="299">
        <v>5541881</v>
      </c>
      <c r="F54" s="299">
        <v>5790435</v>
      </c>
      <c r="G54" s="299">
        <v>0</v>
      </c>
      <c r="H54" s="299">
        <v>0</v>
      </c>
      <c r="I54" s="299">
        <v>6976063</v>
      </c>
      <c r="J54" s="299">
        <v>129998693</v>
      </c>
      <c r="K54" s="299">
        <v>154664799</v>
      </c>
      <c r="L54" s="357">
        <v>110193963</v>
      </c>
      <c r="M54" s="299">
        <v>107304586</v>
      </c>
      <c r="N54" s="299">
        <v>159383137</v>
      </c>
      <c r="O54" s="299">
        <v>10138625.2835293</v>
      </c>
      <c r="P54" s="299">
        <v>6693180.2300000023</v>
      </c>
      <c r="Q54" s="299">
        <v>3445445.0535292979</v>
      </c>
      <c r="R54" s="583">
        <v>7.1400000000000005E-2</v>
      </c>
      <c r="S54" s="584">
        <v>3.8220757000000001E-3</v>
      </c>
      <c r="T54" s="585">
        <v>129998693</v>
      </c>
      <c r="U54" s="585">
        <v>93742020.028011233</v>
      </c>
      <c r="V54" s="583">
        <v>1.3867707668466589</v>
      </c>
      <c r="W54" s="583">
        <v>9.7874245867096379E-2</v>
      </c>
      <c r="X54" s="585">
        <v>0</v>
      </c>
      <c r="Y54" s="585">
        <v>0</v>
      </c>
      <c r="Z54" s="585">
        <v>0</v>
      </c>
      <c r="AA54" s="585">
        <v>0</v>
      </c>
      <c r="AB54" s="585">
        <v>0</v>
      </c>
      <c r="AC54" s="585">
        <v>0</v>
      </c>
      <c r="AD54" s="585">
        <v>0</v>
      </c>
      <c r="AE54" s="585">
        <v>0</v>
      </c>
      <c r="AF54" s="585">
        <v>9000386</v>
      </c>
      <c r="AG54" s="585">
        <v>3528425</v>
      </c>
      <c r="AH54" s="585">
        <v>2837844</v>
      </c>
      <c r="AI54" s="585">
        <v>2300445</v>
      </c>
      <c r="AJ54" s="585">
        <v>333672</v>
      </c>
      <c r="AK54" s="585">
        <v>0</v>
      </c>
      <c r="AL54" s="585">
        <v>0</v>
      </c>
      <c r="AM54" s="585">
        <v>9000386</v>
      </c>
      <c r="AN54" s="585">
        <v>31308993</v>
      </c>
      <c r="AO54" s="585">
        <v>8830247</v>
      </c>
      <c r="AP54" s="585">
        <v>8830247</v>
      </c>
      <c r="AQ54" s="585">
        <v>7594812</v>
      </c>
      <c r="AR54" s="585">
        <v>6053686</v>
      </c>
      <c r="AS54" s="585">
        <v>0</v>
      </c>
      <c r="AT54" s="585">
        <v>0</v>
      </c>
      <c r="AU54" s="585">
        <v>31308993</v>
      </c>
      <c r="AV54" s="585">
        <v>16949175</v>
      </c>
      <c r="AW54" s="585">
        <v>10223177</v>
      </c>
      <c r="AX54" s="585">
        <v>6725998</v>
      </c>
      <c r="AY54" s="585">
        <v>0</v>
      </c>
      <c r="AZ54" s="585">
        <v>0</v>
      </c>
      <c r="BA54" s="585">
        <v>0</v>
      </c>
      <c r="BB54" s="585">
        <v>0</v>
      </c>
      <c r="BC54" s="585">
        <v>16949175</v>
      </c>
      <c r="BD54" s="585">
        <v>613707</v>
      </c>
      <c r="BE54" s="585">
        <v>275939</v>
      </c>
      <c r="BF54" s="585">
        <v>275939</v>
      </c>
      <c r="BG54" s="585">
        <v>61277</v>
      </c>
      <c r="BH54" s="585">
        <v>552</v>
      </c>
      <c r="BI54" s="585">
        <v>0</v>
      </c>
      <c r="BJ54" s="585">
        <v>0</v>
      </c>
      <c r="BK54" s="585">
        <v>613707</v>
      </c>
      <c r="BL54" s="585">
        <v>-56641</v>
      </c>
      <c r="BM54" s="585">
        <v>-56641</v>
      </c>
      <c r="BN54" s="585">
        <v>0</v>
      </c>
      <c r="BO54" s="585">
        <v>0</v>
      </c>
      <c r="BP54" s="585">
        <v>0</v>
      </c>
      <c r="BQ54" s="585">
        <v>0</v>
      </c>
      <c r="BR54" s="585">
        <v>0</v>
      </c>
      <c r="BS54" s="585">
        <v>-56641</v>
      </c>
      <c r="BT54" s="585">
        <v>1059565</v>
      </c>
      <c r="BU54" s="585">
        <v>411335</v>
      </c>
      <c r="BV54" s="585">
        <v>392124</v>
      </c>
      <c r="BW54" s="585">
        <v>186237</v>
      </c>
      <c r="BX54" s="585">
        <v>69870</v>
      </c>
      <c r="BY54" s="585">
        <v>0</v>
      </c>
      <c r="BZ54" s="585">
        <v>0</v>
      </c>
      <c r="CA54" s="585">
        <v>1059565</v>
      </c>
      <c r="CB54" s="299">
        <v>0</v>
      </c>
      <c r="CC54" s="297">
        <v>0</v>
      </c>
      <c r="CD54" s="297">
        <v>0</v>
      </c>
      <c r="CE54" s="297">
        <v>0</v>
      </c>
      <c r="CF54" s="297">
        <v>0</v>
      </c>
      <c r="CG54" s="297">
        <v>0</v>
      </c>
      <c r="CH54" s="297">
        <v>0</v>
      </c>
      <c r="CI54" s="297">
        <v>0</v>
      </c>
    </row>
    <row r="55" spans="1:87">
      <c r="A55" s="295">
        <v>20900</v>
      </c>
      <c r="B55" s="296" t="s">
        <v>409</v>
      </c>
      <c r="C55" s="299">
        <v>-6975185</v>
      </c>
      <c r="D55" s="299">
        <v>277673</v>
      </c>
      <c r="E55" s="299">
        <v>13707734</v>
      </c>
      <c r="F55" s="299">
        <v>11814824</v>
      </c>
      <c r="G55" s="299">
        <v>0</v>
      </c>
      <c r="H55" s="299">
        <v>0</v>
      </c>
      <c r="I55" s="299">
        <v>18825046</v>
      </c>
      <c r="J55" s="299">
        <v>313868422</v>
      </c>
      <c r="K55" s="299">
        <v>373422190</v>
      </c>
      <c r="L55" s="357">
        <v>266051949</v>
      </c>
      <c r="M55" s="299">
        <v>259075846</v>
      </c>
      <c r="N55" s="299">
        <v>384814131</v>
      </c>
      <c r="O55" s="299">
        <v>24478664.071072802</v>
      </c>
      <c r="P55" s="299">
        <v>13777072.43</v>
      </c>
      <c r="Q55" s="299">
        <v>10701591.641072802</v>
      </c>
      <c r="R55" s="583">
        <v>7.1400000000000005E-2</v>
      </c>
      <c r="S55" s="584">
        <v>9.2280072000000008E-3</v>
      </c>
      <c r="T55" s="585">
        <v>313868422</v>
      </c>
      <c r="U55" s="585">
        <v>192956196.49859941</v>
      </c>
      <c r="V55" s="583">
        <v>1.6266304357957131</v>
      </c>
      <c r="W55" s="583">
        <v>9.7874245867096379E-2</v>
      </c>
      <c r="X55" s="585">
        <v>2715785</v>
      </c>
      <c r="Y55" s="585">
        <v>1998439</v>
      </c>
      <c r="Z55" s="585">
        <v>717346</v>
      </c>
      <c r="AA55" s="585">
        <v>0</v>
      </c>
      <c r="AB55" s="585">
        <v>0</v>
      </c>
      <c r="AC55" s="585">
        <v>0</v>
      </c>
      <c r="AD55" s="585">
        <v>0</v>
      </c>
      <c r="AE55" s="585">
        <v>2715785</v>
      </c>
      <c r="AF55" s="585">
        <v>22464225</v>
      </c>
      <c r="AG55" s="585">
        <v>7133136</v>
      </c>
      <c r="AH55" s="585">
        <v>7133136</v>
      </c>
      <c r="AI55" s="585">
        <v>5226752</v>
      </c>
      <c r="AJ55" s="585">
        <v>2971201</v>
      </c>
      <c r="AK55" s="585">
        <v>0</v>
      </c>
      <c r="AL55" s="585">
        <v>0</v>
      </c>
      <c r="AM55" s="585">
        <v>22464225</v>
      </c>
      <c r="AN55" s="585">
        <v>75592332</v>
      </c>
      <c r="AO55" s="585">
        <v>21319721</v>
      </c>
      <c r="AP55" s="585">
        <v>21319721</v>
      </c>
      <c r="AQ55" s="585">
        <v>18336890</v>
      </c>
      <c r="AR55" s="585">
        <v>14615999</v>
      </c>
      <c r="AS55" s="585">
        <v>0</v>
      </c>
      <c r="AT55" s="585">
        <v>0</v>
      </c>
      <c r="AU55" s="585">
        <v>75592332</v>
      </c>
      <c r="AV55" s="585">
        <v>40922034</v>
      </c>
      <c r="AW55" s="585">
        <v>24682807</v>
      </c>
      <c r="AX55" s="585">
        <v>16239227</v>
      </c>
      <c r="AY55" s="585">
        <v>0</v>
      </c>
      <c r="AZ55" s="585">
        <v>0</v>
      </c>
      <c r="BA55" s="585">
        <v>0</v>
      </c>
      <c r="BB55" s="585">
        <v>0</v>
      </c>
      <c r="BC55" s="585">
        <v>40922034</v>
      </c>
      <c r="BD55" s="585">
        <v>1481731</v>
      </c>
      <c r="BE55" s="585">
        <v>666226</v>
      </c>
      <c r="BF55" s="585">
        <v>666226</v>
      </c>
      <c r="BG55" s="585">
        <v>147947</v>
      </c>
      <c r="BH55" s="585">
        <v>1332</v>
      </c>
      <c r="BI55" s="585">
        <v>0</v>
      </c>
      <c r="BJ55" s="585">
        <v>0</v>
      </c>
      <c r="BK55" s="585">
        <v>1481731</v>
      </c>
      <c r="BL55" s="585">
        <v>-136754</v>
      </c>
      <c r="BM55" s="585">
        <v>-136754</v>
      </c>
      <c r="BN55" s="585">
        <v>0</v>
      </c>
      <c r="BO55" s="585">
        <v>0</v>
      </c>
      <c r="BP55" s="585">
        <v>0</v>
      </c>
      <c r="BQ55" s="585">
        <v>0</v>
      </c>
      <c r="BR55" s="585">
        <v>0</v>
      </c>
      <c r="BS55" s="585">
        <v>-136754</v>
      </c>
      <c r="BT55" s="585">
        <v>2558211</v>
      </c>
      <c r="BU55" s="585">
        <v>993125</v>
      </c>
      <c r="BV55" s="585">
        <v>946743</v>
      </c>
      <c r="BW55" s="585">
        <v>449649</v>
      </c>
      <c r="BX55" s="585">
        <v>168693</v>
      </c>
      <c r="BY55" s="585">
        <v>0</v>
      </c>
      <c r="BZ55" s="585">
        <v>0</v>
      </c>
      <c r="CA55" s="585">
        <v>2558211</v>
      </c>
      <c r="CB55" s="299">
        <v>0</v>
      </c>
      <c r="CC55" s="297">
        <v>0</v>
      </c>
      <c r="CD55" s="297">
        <v>0</v>
      </c>
      <c r="CE55" s="297">
        <v>0</v>
      </c>
      <c r="CF55" s="297">
        <v>0</v>
      </c>
      <c r="CG55" s="297">
        <v>0</v>
      </c>
      <c r="CH55" s="297">
        <v>0</v>
      </c>
      <c r="CI55" s="297">
        <v>0</v>
      </c>
    </row>
    <row r="56" spans="1:87">
      <c r="A56" s="295">
        <v>21200</v>
      </c>
      <c r="B56" s="296" t="s">
        <v>410</v>
      </c>
      <c r="C56" s="299">
        <v>-1312388</v>
      </c>
      <c r="D56" s="299">
        <v>722594</v>
      </c>
      <c r="E56" s="299">
        <v>5670258</v>
      </c>
      <c r="F56" s="299">
        <v>3947975</v>
      </c>
      <c r="G56" s="299">
        <v>0</v>
      </c>
      <c r="H56" s="299">
        <v>0</v>
      </c>
      <c r="I56" s="299">
        <v>9028439</v>
      </c>
      <c r="J56" s="299">
        <v>99895006</v>
      </c>
      <c r="K56" s="299">
        <v>118849204</v>
      </c>
      <c r="L56" s="357">
        <v>84676442</v>
      </c>
      <c r="M56" s="299">
        <v>82456155</v>
      </c>
      <c r="N56" s="299">
        <v>122474921</v>
      </c>
      <c r="O56" s="299">
        <v>7790832.5003840998</v>
      </c>
      <c r="P56" s="299">
        <v>4569872.29</v>
      </c>
      <c r="Q56" s="299">
        <v>3220960.2103840997</v>
      </c>
      <c r="R56" s="583">
        <v>7.1400000000000005E-2</v>
      </c>
      <c r="S56" s="584">
        <v>2.9370008999999998E-3</v>
      </c>
      <c r="T56" s="585">
        <v>99895006</v>
      </c>
      <c r="U56" s="585">
        <v>64003813.585434169</v>
      </c>
      <c r="V56" s="583">
        <v>1.5607664669333683</v>
      </c>
      <c r="W56" s="583">
        <v>9.7874245867096379E-2</v>
      </c>
      <c r="X56" s="585">
        <v>1886975</v>
      </c>
      <c r="Y56" s="585">
        <v>1083073</v>
      </c>
      <c r="Z56" s="585">
        <v>401951</v>
      </c>
      <c r="AA56" s="585">
        <v>401951</v>
      </c>
      <c r="AB56" s="585">
        <v>0</v>
      </c>
      <c r="AC56" s="585">
        <v>0</v>
      </c>
      <c r="AD56" s="585">
        <v>0</v>
      </c>
      <c r="AE56" s="585">
        <v>1886975</v>
      </c>
      <c r="AF56" s="585">
        <v>5135332</v>
      </c>
      <c r="AG56" s="585">
        <v>1809688</v>
      </c>
      <c r="AH56" s="585">
        <v>1809688</v>
      </c>
      <c r="AI56" s="585">
        <v>757978</v>
      </c>
      <c r="AJ56" s="585">
        <v>757978</v>
      </c>
      <c r="AK56" s="585">
        <v>0</v>
      </c>
      <c r="AL56" s="585">
        <v>0</v>
      </c>
      <c r="AM56" s="585">
        <v>5135332</v>
      </c>
      <c r="AN56" s="585">
        <v>24058796</v>
      </c>
      <c r="AO56" s="585">
        <v>6785435</v>
      </c>
      <c r="AP56" s="585">
        <v>6785435</v>
      </c>
      <c r="AQ56" s="585">
        <v>5836088</v>
      </c>
      <c r="AR56" s="585">
        <v>4651839</v>
      </c>
      <c r="AS56" s="585">
        <v>0</v>
      </c>
      <c r="AT56" s="585">
        <v>0</v>
      </c>
      <c r="AU56" s="585">
        <v>24058796</v>
      </c>
      <c r="AV56" s="585">
        <v>13024269</v>
      </c>
      <c r="AW56" s="585">
        <v>7855805</v>
      </c>
      <c r="AX56" s="585">
        <v>5168464</v>
      </c>
      <c r="AY56" s="585">
        <v>0</v>
      </c>
      <c r="AZ56" s="585">
        <v>0</v>
      </c>
      <c r="BA56" s="585">
        <v>0</v>
      </c>
      <c r="BB56" s="585">
        <v>0</v>
      </c>
      <c r="BC56" s="585">
        <v>13024269</v>
      </c>
      <c r="BD56" s="585">
        <v>471591</v>
      </c>
      <c r="BE56" s="585">
        <v>212040</v>
      </c>
      <c r="BF56" s="585">
        <v>212040</v>
      </c>
      <c r="BG56" s="585">
        <v>47087</v>
      </c>
      <c r="BH56" s="585">
        <v>424</v>
      </c>
      <c r="BI56" s="585">
        <v>0</v>
      </c>
      <c r="BJ56" s="585">
        <v>0</v>
      </c>
      <c r="BK56" s="585">
        <v>471591</v>
      </c>
      <c r="BL56" s="585">
        <v>-43525</v>
      </c>
      <c r="BM56" s="585">
        <v>-43525</v>
      </c>
      <c r="BN56" s="585">
        <v>0</v>
      </c>
      <c r="BO56" s="585">
        <v>0</v>
      </c>
      <c r="BP56" s="585">
        <v>0</v>
      </c>
      <c r="BQ56" s="585">
        <v>0</v>
      </c>
      <c r="BR56" s="585">
        <v>0</v>
      </c>
      <c r="BS56" s="585">
        <v>-43525</v>
      </c>
      <c r="BT56" s="585">
        <v>814203</v>
      </c>
      <c r="BU56" s="585">
        <v>316082</v>
      </c>
      <c r="BV56" s="585">
        <v>301320</v>
      </c>
      <c r="BW56" s="585">
        <v>143110</v>
      </c>
      <c r="BX56" s="585">
        <v>53690</v>
      </c>
      <c r="BY56" s="585">
        <v>0</v>
      </c>
      <c r="BZ56" s="585">
        <v>0</v>
      </c>
      <c r="CA56" s="585">
        <v>814203</v>
      </c>
      <c r="CB56" s="299">
        <v>0</v>
      </c>
      <c r="CC56" s="297">
        <v>0</v>
      </c>
      <c r="CD56" s="297">
        <v>0</v>
      </c>
      <c r="CE56" s="297">
        <v>0</v>
      </c>
      <c r="CF56" s="297">
        <v>0</v>
      </c>
      <c r="CG56" s="297">
        <v>0</v>
      </c>
      <c r="CH56" s="297">
        <v>0</v>
      </c>
      <c r="CI56" s="297">
        <v>0</v>
      </c>
    </row>
    <row r="57" spans="1:87">
      <c r="A57" s="295">
        <v>21300</v>
      </c>
      <c r="B57" s="296" t="s">
        <v>411</v>
      </c>
      <c r="C57" s="299">
        <v>-10385126</v>
      </c>
      <c r="D57" s="299">
        <v>24060078</v>
      </c>
      <c r="E57" s="299">
        <v>87905275</v>
      </c>
      <c r="F57" s="299">
        <v>64851438</v>
      </c>
      <c r="G57" s="299">
        <v>0</v>
      </c>
      <c r="H57" s="299">
        <v>0</v>
      </c>
      <c r="I57" s="299">
        <v>166431665</v>
      </c>
      <c r="J57" s="299">
        <v>1312370453</v>
      </c>
      <c r="K57" s="299">
        <v>1561381183</v>
      </c>
      <c r="L57" s="357">
        <v>1112436587</v>
      </c>
      <c r="M57" s="299">
        <v>1083267577</v>
      </c>
      <c r="N57" s="299">
        <v>1609014031</v>
      </c>
      <c r="O57" s="299">
        <v>102352046.7906964</v>
      </c>
      <c r="P57" s="299">
        <v>58924603.479999997</v>
      </c>
      <c r="Q57" s="299">
        <v>43427443.310696401</v>
      </c>
      <c r="R57" s="583">
        <v>7.1400000000000005E-2</v>
      </c>
      <c r="S57" s="584">
        <v>3.8584843600000002E-2</v>
      </c>
      <c r="T57" s="585">
        <v>1312370453</v>
      </c>
      <c r="U57" s="585">
        <v>825274558.54341722</v>
      </c>
      <c r="V57" s="583">
        <v>1.5902228408886023</v>
      </c>
      <c r="W57" s="583">
        <v>9.7874245867096379E-2</v>
      </c>
      <c r="X57" s="585">
        <v>30469480</v>
      </c>
      <c r="Y57" s="585">
        <v>9972564</v>
      </c>
      <c r="Z57" s="585">
        <v>8734964</v>
      </c>
      <c r="AA57" s="585">
        <v>8734964</v>
      </c>
      <c r="AB57" s="585">
        <v>3026988</v>
      </c>
      <c r="AC57" s="585">
        <v>0</v>
      </c>
      <c r="AD57" s="585">
        <v>0</v>
      </c>
      <c r="AE57" s="585">
        <v>30469480</v>
      </c>
      <c r="AF57" s="585">
        <v>25324202</v>
      </c>
      <c r="AG57" s="585">
        <v>12662101</v>
      </c>
      <c r="AH57" s="585">
        <v>12662101</v>
      </c>
      <c r="AI57" s="585">
        <v>0</v>
      </c>
      <c r="AJ57" s="585">
        <v>0</v>
      </c>
      <c r="AK57" s="585">
        <v>0</v>
      </c>
      <c r="AL57" s="585">
        <v>0</v>
      </c>
      <c r="AM57" s="585">
        <v>25324202</v>
      </c>
      <c r="AN57" s="585">
        <v>316072390</v>
      </c>
      <c r="AO57" s="585">
        <v>89143634</v>
      </c>
      <c r="AP57" s="585">
        <v>89143634</v>
      </c>
      <c r="AQ57" s="585">
        <v>76671597</v>
      </c>
      <c r="AR57" s="585">
        <v>61113525</v>
      </c>
      <c r="AS57" s="585">
        <v>0</v>
      </c>
      <c r="AT57" s="585">
        <v>0</v>
      </c>
      <c r="AU57" s="585">
        <v>316072390</v>
      </c>
      <c r="AV57" s="585">
        <v>171106311</v>
      </c>
      <c r="AW57" s="585">
        <v>103205623</v>
      </c>
      <c r="AX57" s="585">
        <v>67900687</v>
      </c>
      <c r="AY57" s="585">
        <v>0</v>
      </c>
      <c r="AZ57" s="585">
        <v>0</v>
      </c>
      <c r="BA57" s="585">
        <v>0</v>
      </c>
      <c r="BB57" s="585">
        <v>0</v>
      </c>
      <c r="BC57" s="585">
        <v>171106311</v>
      </c>
      <c r="BD57" s="585">
        <v>6195525</v>
      </c>
      <c r="BE57" s="585">
        <v>2785674</v>
      </c>
      <c r="BF57" s="585">
        <v>2785674</v>
      </c>
      <c r="BG57" s="585">
        <v>618606</v>
      </c>
      <c r="BH57" s="585">
        <v>5571</v>
      </c>
      <c r="BI57" s="585">
        <v>0</v>
      </c>
      <c r="BJ57" s="585">
        <v>0</v>
      </c>
      <c r="BK57" s="585">
        <v>6195525</v>
      </c>
      <c r="BL57" s="585">
        <v>-571804</v>
      </c>
      <c r="BM57" s="585">
        <v>-571804</v>
      </c>
      <c r="BN57" s="585">
        <v>0</v>
      </c>
      <c r="BO57" s="585">
        <v>0</v>
      </c>
      <c r="BP57" s="585">
        <v>0</v>
      </c>
      <c r="BQ57" s="585">
        <v>0</v>
      </c>
      <c r="BR57" s="585">
        <v>0</v>
      </c>
      <c r="BS57" s="585">
        <v>-571804</v>
      </c>
      <c r="BT57" s="585">
        <v>10696585</v>
      </c>
      <c r="BU57" s="585">
        <v>4152531</v>
      </c>
      <c r="BV57" s="585">
        <v>3958594</v>
      </c>
      <c r="BW57" s="585">
        <v>1880107</v>
      </c>
      <c r="BX57" s="585">
        <v>705353</v>
      </c>
      <c r="BY57" s="585">
        <v>0</v>
      </c>
      <c r="BZ57" s="585">
        <v>0</v>
      </c>
      <c r="CA57" s="585">
        <v>10696585</v>
      </c>
      <c r="CB57" s="299">
        <v>0</v>
      </c>
      <c r="CC57" s="297">
        <v>0</v>
      </c>
      <c r="CD57" s="297">
        <v>0</v>
      </c>
      <c r="CE57" s="297">
        <v>0</v>
      </c>
      <c r="CF57" s="297">
        <v>0</v>
      </c>
      <c r="CG57" s="297">
        <v>0</v>
      </c>
      <c r="CH57" s="297">
        <v>0</v>
      </c>
      <c r="CI57" s="297">
        <v>0</v>
      </c>
    </row>
    <row r="58" spans="1:87">
      <c r="A58" s="295">
        <v>21520</v>
      </c>
      <c r="B58" s="296" t="s">
        <v>41</v>
      </c>
      <c r="C58" s="299">
        <v>18375156</v>
      </c>
      <c r="D58" s="299">
        <v>83902165</v>
      </c>
      <c r="E58" s="299">
        <v>170036186</v>
      </c>
      <c r="F58" s="299">
        <v>127331266</v>
      </c>
      <c r="G58" s="299">
        <v>0</v>
      </c>
      <c r="H58" s="299">
        <v>0</v>
      </c>
      <c r="I58" s="299">
        <v>399644773</v>
      </c>
      <c r="J58" s="299">
        <v>2531485681</v>
      </c>
      <c r="K58" s="299">
        <v>3011812783</v>
      </c>
      <c r="L58" s="357">
        <v>2145824972</v>
      </c>
      <c r="M58" s="299">
        <v>2089559661</v>
      </c>
      <c r="N58" s="299">
        <v>3103693755</v>
      </c>
      <c r="O58" s="299">
        <v>197431099.01660329</v>
      </c>
      <c r="P58" s="299">
        <v>111150840.48</v>
      </c>
      <c r="Q58" s="299">
        <v>86280258.536603287</v>
      </c>
      <c r="R58" s="583">
        <v>7.1400000000000005E-2</v>
      </c>
      <c r="S58" s="584">
        <v>7.4427901699999993E-2</v>
      </c>
      <c r="T58" s="585">
        <v>2531485681</v>
      </c>
      <c r="U58" s="585">
        <v>1556734460.5042017</v>
      </c>
      <c r="V58" s="583">
        <v>1.6261512449464837</v>
      </c>
      <c r="W58" s="583">
        <v>9.7874245867096379E-2</v>
      </c>
      <c r="X58" s="585">
        <v>88532788</v>
      </c>
      <c r="Y58" s="585">
        <v>33219496</v>
      </c>
      <c r="Z58" s="585">
        <v>29916469</v>
      </c>
      <c r="AA58" s="585">
        <v>17321297</v>
      </c>
      <c r="AB58" s="585">
        <v>8075526</v>
      </c>
      <c r="AC58" s="585">
        <v>0</v>
      </c>
      <c r="AD58" s="585">
        <v>0</v>
      </c>
      <c r="AE58" s="585">
        <v>88532788</v>
      </c>
      <c r="AF58" s="585">
        <v>0</v>
      </c>
      <c r="AG58" s="585">
        <v>0</v>
      </c>
      <c r="AH58" s="585">
        <v>0</v>
      </c>
      <c r="AI58" s="585">
        <v>0</v>
      </c>
      <c r="AJ58" s="585">
        <v>0</v>
      </c>
      <c r="AK58" s="585">
        <v>0</v>
      </c>
      <c r="AL58" s="585">
        <v>0</v>
      </c>
      <c r="AM58" s="585">
        <v>0</v>
      </c>
      <c r="AN58" s="585">
        <v>609685114</v>
      </c>
      <c r="AO58" s="585">
        <v>171952845</v>
      </c>
      <c r="AP58" s="585">
        <v>171952845</v>
      </c>
      <c r="AQ58" s="585">
        <v>147895017</v>
      </c>
      <c r="AR58" s="585">
        <v>117884408</v>
      </c>
      <c r="AS58" s="585">
        <v>0</v>
      </c>
      <c r="AT58" s="585">
        <v>0</v>
      </c>
      <c r="AU58" s="585">
        <v>609685114</v>
      </c>
      <c r="AV58" s="585">
        <v>330054044</v>
      </c>
      <c r="AW58" s="585">
        <v>199077598</v>
      </c>
      <c r="AX58" s="585">
        <v>130976446</v>
      </c>
      <c r="AY58" s="585">
        <v>0</v>
      </c>
      <c r="AZ58" s="585">
        <v>0</v>
      </c>
      <c r="BA58" s="585">
        <v>0</v>
      </c>
      <c r="BB58" s="585">
        <v>0</v>
      </c>
      <c r="BC58" s="585">
        <v>330054044</v>
      </c>
      <c r="BD58" s="585">
        <v>11950805</v>
      </c>
      <c r="BE58" s="585">
        <v>5373402</v>
      </c>
      <c r="BF58" s="585">
        <v>5373402</v>
      </c>
      <c r="BG58" s="585">
        <v>1193254</v>
      </c>
      <c r="BH58" s="585">
        <v>10747</v>
      </c>
      <c r="BI58" s="585">
        <v>0</v>
      </c>
      <c r="BJ58" s="585">
        <v>0</v>
      </c>
      <c r="BK58" s="585">
        <v>11950805</v>
      </c>
      <c r="BL58" s="585">
        <v>-1102977</v>
      </c>
      <c r="BM58" s="585">
        <v>-1102977</v>
      </c>
      <c r="BN58" s="585">
        <v>0</v>
      </c>
      <c r="BO58" s="585">
        <v>0</v>
      </c>
      <c r="BP58" s="585">
        <v>0</v>
      </c>
      <c r="BQ58" s="585">
        <v>0</v>
      </c>
      <c r="BR58" s="585">
        <v>0</v>
      </c>
      <c r="BS58" s="585">
        <v>-1102977</v>
      </c>
      <c r="BT58" s="585">
        <v>20633086</v>
      </c>
      <c r="BU58" s="585">
        <v>8009988</v>
      </c>
      <c r="BV58" s="585">
        <v>7635896</v>
      </c>
      <c r="BW58" s="585">
        <v>3626617</v>
      </c>
      <c r="BX58" s="585">
        <v>1360585</v>
      </c>
      <c r="BY58" s="585">
        <v>0</v>
      </c>
      <c r="BZ58" s="585">
        <v>0</v>
      </c>
      <c r="CA58" s="585">
        <v>20633086</v>
      </c>
      <c r="CB58" s="299">
        <v>0</v>
      </c>
      <c r="CC58" s="297">
        <v>0</v>
      </c>
      <c r="CD58" s="297">
        <v>0</v>
      </c>
      <c r="CE58" s="297">
        <v>0</v>
      </c>
      <c r="CF58" s="297">
        <v>0</v>
      </c>
      <c r="CG58" s="297">
        <v>0</v>
      </c>
      <c r="CH58" s="297">
        <v>0</v>
      </c>
      <c r="CI58" s="297">
        <v>0</v>
      </c>
    </row>
    <row r="59" spans="1:87">
      <c r="A59" s="295">
        <v>21525</v>
      </c>
      <c r="B59" s="296" t="s">
        <v>412</v>
      </c>
      <c r="C59" s="299">
        <v>1591547</v>
      </c>
      <c r="D59" s="299">
        <v>3051330</v>
      </c>
      <c r="E59" s="299">
        <v>4079454</v>
      </c>
      <c r="F59" s="299">
        <v>3420897</v>
      </c>
      <c r="G59" s="299">
        <v>0</v>
      </c>
      <c r="H59" s="299">
        <v>0</v>
      </c>
      <c r="I59" s="299">
        <v>12143228</v>
      </c>
      <c r="J59" s="299">
        <v>65271163</v>
      </c>
      <c r="K59" s="299">
        <v>77655791</v>
      </c>
      <c r="L59" s="357">
        <v>55327388</v>
      </c>
      <c r="M59" s="299">
        <v>53876658</v>
      </c>
      <c r="N59" s="299">
        <v>80024826</v>
      </c>
      <c r="O59" s="299">
        <v>5090511.6841455</v>
      </c>
      <c r="P59" s="299">
        <v>2793528.7799999993</v>
      </c>
      <c r="Q59" s="299">
        <v>2296982.9041455006</v>
      </c>
      <c r="R59" s="583">
        <v>7.1400000000000005E-2</v>
      </c>
      <c r="S59" s="584">
        <v>1.9190295E-3</v>
      </c>
      <c r="T59" s="585">
        <v>65271163</v>
      </c>
      <c r="U59" s="585">
        <v>39125052.941176459</v>
      </c>
      <c r="V59" s="583">
        <v>1.6682702793561344</v>
      </c>
      <c r="W59" s="583">
        <v>9.7874245867096379E-2</v>
      </c>
      <c r="X59" s="585">
        <v>4734033</v>
      </c>
      <c r="Y59" s="585">
        <v>2178435</v>
      </c>
      <c r="Z59" s="585">
        <v>1863522</v>
      </c>
      <c r="AA59" s="585">
        <v>346038</v>
      </c>
      <c r="AB59" s="585">
        <v>346038</v>
      </c>
      <c r="AC59" s="585">
        <v>0</v>
      </c>
      <c r="AD59" s="585">
        <v>0</v>
      </c>
      <c r="AE59" s="585">
        <v>4734033</v>
      </c>
      <c r="AF59" s="585">
        <v>612435</v>
      </c>
      <c r="AG59" s="585">
        <v>204145</v>
      </c>
      <c r="AH59" s="585">
        <v>204145</v>
      </c>
      <c r="AI59" s="585">
        <v>204145</v>
      </c>
      <c r="AJ59" s="585">
        <v>0</v>
      </c>
      <c r="AK59" s="585">
        <v>0</v>
      </c>
      <c r="AL59" s="585">
        <v>0</v>
      </c>
      <c r="AM59" s="585">
        <v>612435</v>
      </c>
      <c r="AN59" s="585">
        <v>15719961</v>
      </c>
      <c r="AO59" s="585">
        <v>4433587</v>
      </c>
      <c r="AP59" s="585">
        <v>4433587</v>
      </c>
      <c r="AQ59" s="585">
        <v>3813286</v>
      </c>
      <c r="AR59" s="585">
        <v>3039501</v>
      </c>
      <c r="AS59" s="585">
        <v>0</v>
      </c>
      <c r="AT59" s="585">
        <v>0</v>
      </c>
      <c r="AU59" s="585">
        <v>15719961</v>
      </c>
      <c r="AV59" s="585">
        <v>8510027</v>
      </c>
      <c r="AW59" s="585">
        <v>5132965</v>
      </c>
      <c r="AX59" s="585">
        <v>3377062</v>
      </c>
      <c r="AY59" s="585">
        <v>0</v>
      </c>
      <c r="AZ59" s="585">
        <v>0</v>
      </c>
      <c r="BA59" s="585">
        <v>0</v>
      </c>
      <c r="BB59" s="585">
        <v>0</v>
      </c>
      <c r="BC59" s="585">
        <v>8510027</v>
      </c>
      <c r="BD59" s="585">
        <v>308136</v>
      </c>
      <c r="BE59" s="585">
        <v>138546</v>
      </c>
      <c r="BF59" s="585">
        <v>138546</v>
      </c>
      <c r="BG59" s="585">
        <v>30767</v>
      </c>
      <c r="BH59" s="585">
        <v>277</v>
      </c>
      <c r="BI59" s="585">
        <v>0</v>
      </c>
      <c r="BJ59" s="585">
        <v>0</v>
      </c>
      <c r="BK59" s="585">
        <v>308136</v>
      </c>
      <c r="BL59" s="585">
        <v>-28439</v>
      </c>
      <c r="BM59" s="585">
        <v>-28439</v>
      </c>
      <c r="BN59" s="585">
        <v>0</v>
      </c>
      <c r="BO59" s="585">
        <v>0</v>
      </c>
      <c r="BP59" s="585">
        <v>0</v>
      </c>
      <c r="BQ59" s="585">
        <v>0</v>
      </c>
      <c r="BR59" s="585">
        <v>0</v>
      </c>
      <c r="BS59" s="585">
        <v>-28439</v>
      </c>
      <c r="BT59" s="585">
        <v>531998</v>
      </c>
      <c r="BU59" s="585">
        <v>206527</v>
      </c>
      <c r="BV59" s="585">
        <v>196882</v>
      </c>
      <c r="BW59" s="585">
        <v>93508</v>
      </c>
      <c r="BX59" s="585">
        <v>35081</v>
      </c>
      <c r="BY59" s="585">
        <v>0</v>
      </c>
      <c r="BZ59" s="585">
        <v>0</v>
      </c>
      <c r="CA59" s="585">
        <v>531998</v>
      </c>
      <c r="CB59" s="299">
        <v>0</v>
      </c>
      <c r="CC59" s="297">
        <v>0</v>
      </c>
      <c r="CD59" s="297">
        <v>0</v>
      </c>
      <c r="CE59" s="297">
        <v>0</v>
      </c>
      <c r="CF59" s="297">
        <v>0</v>
      </c>
      <c r="CG59" s="297">
        <v>0</v>
      </c>
      <c r="CH59" s="297">
        <v>0</v>
      </c>
      <c r="CI59" s="297">
        <v>0</v>
      </c>
    </row>
    <row r="60" spans="1:87" ht="31.5">
      <c r="A60" s="295">
        <v>21525.1</v>
      </c>
      <c r="B60" s="296" t="s">
        <v>713</v>
      </c>
      <c r="C60" s="299">
        <v>523785</v>
      </c>
      <c r="D60" s="299">
        <v>581015</v>
      </c>
      <c r="E60" s="299">
        <v>602564</v>
      </c>
      <c r="F60" s="299">
        <v>358959</v>
      </c>
      <c r="G60" s="299">
        <v>0</v>
      </c>
      <c r="H60" s="299">
        <v>0</v>
      </c>
      <c r="I60" s="299">
        <v>2066323</v>
      </c>
      <c r="J60" s="299">
        <v>7127447</v>
      </c>
      <c r="K60" s="299">
        <v>8479817</v>
      </c>
      <c r="L60" s="357">
        <v>6041612</v>
      </c>
      <c r="M60" s="299">
        <v>5883196</v>
      </c>
      <c r="N60" s="299">
        <v>8738510</v>
      </c>
      <c r="O60" s="299">
        <v>555871.0864268</v>
      </c>
      <c r="P60" s="299">
        <v>364268</v>
      </c>
      <c r="Q60" s="299">
        <v>191603.0864268</v>
      </c>
      <c r="R60" s="583">
        <v>7.1400000000000005E-2</v>
      </c>
      <c r="S60" s="584">
        <v>2.095532E-4</v>
      </c>
      <c r="T60" s="585">
        <v>7127447</v>
      </c>
      <c r="U60" s="585">
        <v>5101792.7170868348</v>
      </c>
      <c r="V60" s="583">
        <v>1.3970475468611023</v>
      </c>
      <c r="W60" s="583">
        <v>9.7874245867096379E-2</v>
      </c>
      <c r="X60" s="585">
        <v>1190381</v>
      </c>
      <c r="Y60" s="585">
        <v>565580</v>
      </c>
      <c r="Z60" s="585">
        <v>429017</v>
      </c>
      <c r="AA60" s="585">
        <v>172592</v>
      </c>
      <c r="AB60" s="585">
        <v>23192</v>
      </c>
      <c r="AC60" s="585">
        <v>0</v>
      </c>
      <c r="AD60" s="585">
        <v>0</v>
      </c>
      <c r="AE60" s="585">
        <v>1190381</v>
      </c>
      <c r="AF60" s="585">
        <v>0</v>
      </c>
      <c r="AG60" s="585">
        <v>0</v>
      </c>
      <c r="AH60" s="585">
        <v>0</v>
      </c>
      <c r="AI60" s="585">
        <v>0</v>
      </c>
      <c r="AJ60" s="585">
        <v>0</v>
      </c>
      <c r="AK60" s="585">
        <v>0</v>
      </c>
      <c r="AL60" s="585">
        <v>0</v>
      </c>
      <c r="AM60" s="585">
        <v>0</v>
      </c>
      <c r="AN60" s="585">
        <v>1716580</v>
      </c>
      <c r="AO60" s="585">
        <v>484137</v>
      </c>
      <c r="AP60" s="585">
        <v>484137</v>
      </c>
      <c r="AQ60" s="585">
        <v>416401</v>
      </c>
      <c r="AR60" s="585">
        <v>331906</v>
      </c>
      <c r="AS60" s="585">
        <v>0</v>
      </c>
      <c r="AT60" s="585">
        <v>0</v>
      </c>
      <c r="AU60" s="585">
        <v>1716580</v>
      </c>
      <c r="AV60" s="585">
        <v>929274</v>
      </c>
      <c r="AW60" s="585">
        <v>560507</v>
      </c>
      <c r="AX60" s="585">
        <v>368767</v>
      </c>
      <c r="AY60" s="585">
        <v>0</v>
      </c>
      <c r="AZ60" s="585">
        <v>0</v>
      </c>
      <c r="BA60" s="585">
        <v>0</v>
      </c>
      <c r="BB60" s="585">
        <v>0</v>
      </c>
      <c r="BC60" s="585">
        <v>929274</v>
      </c>
      <c r="BD60" s="585">
        <v>33648</v>
      </c>
      <c r="BE60" s="585">
        <v>15129</v>
      </c>
      <c r="BF60" s="585">
        <v>15129</v>
      </c>
      <c r="BG60" s="585">
        <v>3360</v>
      </c>
      <c r="BH60" s="585">
        <v>30</v>
      </c>
      <c r="BI60" s="585">
        <v>0</v>
      </c>
      <c r="BJ60" s="585">
        <v>0</v>
      </c>
      <c r="BK60" s="585">
        <v>33648</v>
      </c>
      <c r="BL60" s="585">
        <v>-3105</v>
      </c>
      <c r="BM60" s="585">
        <v>-3105</v>
      </c>
      <c r="BN60" s="585">
        <v>0</v>
      </c>
      <c r="BO60" s="585">
        <v>0</v>
      </c>
      <c r="BP60" s="585">
        <v>0</v>
      </c>
      <c r="BQ60" s="585">
        <v>0</v>
      </c>
      <c r="BR60" s="585">
        <v>0</v>
      </c>
      <c r="BS60" s="585">
        <v>-3105</v>
      </c>
      <c r="BT60" s="585">
        <v>58093</v>
      </c>
      <c r="BU60" s="585">
        <v>22552</v>
      </c>
      <c r="BV60" s="585">
        <v>21499</v>
      </c>
      <c r="BW60" s="585">
        <v>10211</v>
      </c>
      <c r="BX60" s="585">
        <v>3831</v>
      </c>
      <c r="BY60" s="585">
        <v>0</v>
      </c>
      <c r="BZ60" s="585">
        <v>0</v>
      </c>
      <c r="CA60" s="585">
        <v>58093</v>
      </c>
      <c r="CB60" s="299">
        <v>0</v>
      </c>
      <c r="CC60" s="297">
        <v>0</v>
      </c>
      <c r="CD60" s="297">
        <v>0</v>
      </c>
      <c r="CE60" s="297">
        <v>0</v>
      </c>
      <c r="CF60" s="297">
        <v>0</v>
      </c>
      <c r="CG60" s="297">
        <v>0</v>
      </c>
      <c r="CH60" s="297">
        <v>0</v>
      </c>
      <c r="CI60" s="297">
        <v>0</v>
      </c>
    </row>
    <row r="61" spans="1:87">
      <c r="A61" s="295">
        <v>21550</v>
      </c>
      <c r="B61" s="296" t="s">
        <v>413</v>
      </c>
      <c r="C61" s="299">
        <v>-2953982</v>
      </c>
      <c r="D61" s="299">
        <v>26310744</v>
      </c>
      <c r="E61" s="299">
        <v>69064139</v>
      </c>
      <c r="F61" s="299">
        <v>60694589</v>
      </c>
      <c r="G61" s="299">
        <v>0</v>
      </c>
      <c r="H61" s="299">
        <v>0</v>
      </c>
      <c r="I61" s="299">
        <v>153115490</v>
      </c>
      <c r="J61" s="299">
        <v>1468724008</v>
      </c>
      <c r="K61" s="299">
        <v>1747401447</v>
      </c>
      <c r="L61" s="357">
        <v>1244970365</v>
      </c>
      <c r="M61" s="299">
        <v>1212326210</v>
      </c>
      <c r="N61" s="299">
        <v>1800709191</v>
      </c>
      <c r="O61" s="299">
        <v>114546093.33303459</v>
      </c>
      <c r="P61" s="299">
        <v>62589742.029999994</v>
      </c>
      <c r="Q61" s="299">
        <v>51956351.303034596</v>
      </c>
      <c r="R61" s="583">
        <v>7.1400000000000005E-2</v>
      </c>
      <c r="S61" s="584">
        <v>4.3181775399999997E-2</v>
      </c>
      <c r="T61" s="585">
        <v>1468724008</v>
      </c>
      <c r="U61" s="585">
        <v>876607031.2324928</v>
      </c>
      <c r="V61" s="583">
        <v>1.6754645532959074</v>
      </c>
      <c r="W61" s="583">
        <v>9.7874245867096379E-2</v>
      </c>
      <c r="X61" s="585">
        <v>39724399</v>
      </c>
      <c r="Y61" s="585">
        <v>25196832</v>
      </c>
      <c r="Z61" s="585">
        <v>14527567</v>
      </c>
      <c r="AA61" s="585">
        <v>0</v>
      </c>
      <c r="AB61" s="585">
        <v>0</v>
      </c>
      <c r="AC61" s="585">
        <v>0</v>
      </c>
      <c r="AD61" s="585">
        <v>0</v>
      </c>
      <c r="AE61" s="585">
        <v>39724399</v>
      </c>
      <c r="AF61" s="585">
        <v>67110677</v>
      </c>
      <c r="AG61" s="585">
        <v>19538386</v>
      </c>
      <c r="AH61" s="585">
        <v>19538386</v>
      </c>
      <c r="AI61" s="585">
        <v>19538386</v>
      </c>
      <c r="AJ61" s="585">
        <v>8495519</v>
      </c>
      <c r="AK61" s="585">
        <v>0</v>
      </c>
      <c r="AL61" s="585">
        <v>0</v>
      </c>
      <c r="AM61" s="585">
        <v>67110677</v>
      </c>
      <c r="AN61" s="585">
        <v>353728710</v>
      </c>
      <c r="AO61" s="585">
        <v>99764053</v>
      </c>
      <c r="AP61" s="585">
        <v>99764053</v>
      </c>
      <c r="AQ61" s="585">
        <v>85806119</v>
      </c>
      <c r="AR61" s="585">
        <v>68394485</v>
      </c>
      <c r="AS61" s="585">
        <v>0</v>
      </c>
      <c r="AT61" s="585">
        <v>0</v>
      </c>
      <c r="AU61" s="585">
        <v>353728710</v>
      </c>
      <c r="AV61" s="585">
        <v>191491622</v>
      </c>
      <c r="AW61" s="585">
        <v>115501363</v>
      </c>
      <c r="AX61" s="585">
        <v>75990258</v>
      </c>
      <c r="AY61" s="585">
        <v>0</v>
      </c>
      <c r="AZ61" s="585">
        <v>0</v>
      </c>
      <c r="BA61" s="585">
        <v>0</v>
      </c>
      <c r="BB61" s="585">
        <v>0</v>
      </c>
      <c r="BC61" s="585">
        <v>191491622</v>
      </c>
      <c r="BD61" s="585">
        <v>6933650</v>
      </c>
      <c r="BE61" s="585">
        <v>3117555</v>
      </c>
      <c r="BF61" s="585">
        <v>3117555</v>
      </c>
      <c r="BG61" s="585">
        <v>692305</v>
      </c>
      <c r="BH61" s="585">
        <v>6235</v>
      </c>
      <c r="BI61" s="585">
        <v>0</v>
      </c>
      <c r="BJ61" s="585">
        <v>0</v>
      </c>
      <c r="BK61" s="585">
        <v>6933650</v>
      </c>
      <c r="BL61" s="585">
        <v>-639928</v>
      </c>
      <c r="BM61" s="585">
        <v>-639928</v>
      </c>
      <c r="BN61" s="585">
        <v>0</v>
      </c>
      <c r="BO61" s="585">
        <v>0</v>
      </c>
      <c r="BP61" s="585">
        <v>0</v>
      </c>
      <c r="BQ61" s="585">
        <v>0</v>
      </c>
      <c r="BR61" s="585">
        <v>0</v>
      </c>
      <c r="BS61" s="585">
        <v>-639928</v>
      </c>
      <c r="BT61" s="585">
        <v>11970958</v>
      </c>
      <c r="BU61" s="585">
        <v>4647256</v>
      </c>
      <c r="BV61" s="585">
        <v>4430214</v>
      </c>
      <c r="BW61" s="585">
        <v>2104100</v>
      </c>
      <c r="BX61" s="585">
        <v>789388</v>
      </c>
      <c r="BY61" s="585">
        <v>0</v>
      </c>
      <c r="BZ61" s="585">
        <v>0</v>
      </c>
      <c r="CA61" s="585">
        <v>11970958</v>
      </c>
      <c r="CB61" s="299">
        <v>0</v>
      </c>
      <c r="CC61" s="297">
        <v>0</v>
      </c>
      <c r="CD61" s="297">
        <v>0</v>
      </c>
      <c r="CE61" s="297">
        <v>0</v>
      </c>
      <c r="CF61" s="297">
        <v>0</v>
      </c>
      <c r="CG61" s="297">
        <v>0</v>
      </c>
      <c r="CH61" s="297">
        <v>0</v>
      </c>
      <c r="CI61" s="297">
        <v>0</v>
      </c>
    </row>
    <row r="62" spans="1:87">
      <c r="A62" s="295">
        <v>21570</v>
      </c>
      <c r="B62" s="296" t="s">
        <v>414</v>
      </c>
      <c r="C62" s="299">
        <v>-55413</v>
      </c>
      <c r="D62" s="299">
        <v>78439</v>
      </c>
      <c r="E62" s="299">
        <v>217227</v>
      </c>
      <c r="F62" s="299">
        <v>229776</v>
      </c>
      <c r="G62" s="299">
        <v>0</v>
      </c>
      <c r="H62" s="299">
        <v>0</v>
      </c>
      <c r="I62" s="299">
        <v>470029</v>
      </c>
      <c r="J62" s="299">
        <v>5816612</v>
      </c>
      <c r="K62" s="299">
        <v>6920263</v>
      </c>
      <c r="L62" s="357">
        <v>4930477</v>
      </c>
      <c r="M62" s="299">
        <v>4801196</v>
      </c>
      <c r="N62" s="299">
        <v>7131378</v>
      </c>
      <c r="O62" s="299">
        <v>453638.78976150003</v>
      </c>
      <c r="P62" s="299">
        <v>351581.02</v>
      </c>
      <c r="Q62" s="299">
        <v>102057.76976150001</v>
      </c>
      <c r="R62" s="583">
        <v>7.1400000000000005E-2</v>
      </c>
      <c r="S62" s="584">
        <v>1.7101350000000001E-4</v>
      </c>
      <c r="T62" s="585">
        <v>5816612</v>
      </c>
      <c r="U62" s="585">
        <v>4924103.9215686275</v>
      </c>
      <c r="V62" s="583">
        <v>1.1812528924342958</v>
      </c>
      <c r="W62" s="583">
        <v>9.7874245867096379E-2</v>
      </c>
      <c r="X62" s="585">
        <v>200425</v>
      </c>
      <c r="Y62" s="585">
        <v>112362</v>
      </c>
      <c r="Z62" s="585">
        <v>88063</v>
      </c>
      <c r="AA62" s="585">
        <v>0</v>
      </c>
      <c r="AB62" s="585">
        <v>0</v>
      </c>
      <c r="AC62" s="585">
        <v>0</v>
      </c>
      <c r="AD62" s="585">
        <v>0</v>
      </c>
      <c r="AE62" s="585">
        <v>200425</v>
      </c>
      <c r="AF62" s="585">
        <v>445240</v>
      </c>
      <c r="AG62" s="585">
        <v>133667</v>
      </c>
      <c r="AH62" s="585">
        <v>133667</v>
      </c>
      <c r="AI62" s="585">
        <v>133667</v>
      </c>
      <c r="AJ62" s="585">
        <v>44239</v>
      </c>
      <c r="AK62" s="585">
        <v>0</v>
      </c>
      <c r="AL62" s="585">
        <v>0</v>
      </c>
      <c r="AM62" s="585">
        <v>445240</v>
      </c>
      <c r="AN62" s="585">
        <v>1400878</v>
      </c>
      <c r="AO62" s="585">
        <v>395097</v>
      </c>
      <c r="AP62" s="585">
        <v>395097</v>
      </c>
      <c r="AQ62" s="585">
        <v>339819</v>
      </c>
      <c r="AR62" s="585">
        <v>270864</v>
      </c>
      <c r="AS62" s="585">
        <v>0</v>
      </c>
      <c r="AT62" s="585">
        <v>0</v>
      </c>
      <c r="AU62" s="585">
        <v>1400878</v>
      </c>
      <c r="AV62" s="585">
        <v>758367</v>
      </c>
      <c r="AW62" s="585">
        <v>457422</v>
      </c>
      <c r="AX62" s="585">
        <v>300945</v>
      </c>
      <c r="AY62" s="585">
        <v>0</v>
      </c>
      <c r="AZ62" s="585">
        <v>0</v>
      </c>
      <c r="BA62" s="585">
        <v>0</v>
      </c>
      <c r="BB62" s="585">
        <v>0</v>
      </c>
      <c r="BC62" s="585">
        <v>758367</v>
      </c>
      <c r="BD62" s="585">
        <v>27461</v>
      </c>
      <c r="BE62" s="585">
        <v>12347</v>
      </c>
      <c r="BF62" s="585">
        <v>12347</v>
      </c>
      <c r="BG62" s="585">
        <v>2742</v>
      </c>
      <c r="BH62" s="585">
        <v>25</v>
      </c>
      <c r="BI62" s="585">
        <v>0</v>
      </c>
      <c r="BJ62" s="585">
        <v>0</v>
      </c>
      <c r="BK62" s="585">
        <v>27461</v>
      </c>
      <c r="BL62" s="585">
        <v>-2534</v>
      </c>
      <c r="BM62" s="585">
        <v>-2534</v>
      </c>
      <c r="BN62" s="585">
        <v>0</v>
      </c>
      <c r="BO62" s="585">
        <v>0</v>
      </c>
      <c r="BP62" s="585">
        <v>0</v>
      </c>
      <c r="BQ62" s="585">
        <v>0</v>
      </c>
      <c r="BR62" s="585">
        <v>0</v>
      </c>
      <c r="BS62" s="585">
        <v>-2534</v>
      </c>
      <c r="BT62" s="585">
        <v>47409</v>
      </c>
      <c r="BU62" s="585">
        <v>18405</v>
      </c>
      <c r="BV62" s="585">
        <v>17545</v>
      </c>
      <c r="BW62" s="585">
        <v>8333</v>
      </c>
      <c r="BX62" s="585">
        <v>3126</v>
      </c>
      <c r="BY62" s="585">
        <v>0</v>
      </c>
      <c r="BZ62" s="585">
        <v>0</v>
      </c>
      <c r="CA62" s="585">
        <v>47409</v>
      </c>
      <c r="CB62" s="299">
        <v>0</v>
      </c>
      <c r="CC62" s="297">
        <v>0</v>
      </c>
      <c r="CD62" s="297">
        <v>0</v>
      </c>
      <c r="CE62" s="297">
        <v>0</v>
      </c>
      <c r="CF62" s="297">
        <v>0</v>
      </c>
      <c r="CG62" s="297">
        <v>0</v>
      </c>
      <c r="CH62" s="297">
        <v>0</v>
      </c>
      <c r="CI62" s="297">
        <v>0</v>
      </c>
    </row>
    <row r="63" spans="1:87">
      <c r="A63" s="295">
        <v>21800</v>
      </c>
      <c r="B63" s="296" t="s">
        <v>415</v>
      </c>
      <c r="C63" s="299">
        <v>-2511521</v>
      </c>
      <c r="D63" s="299">
        <v>2551982</v>
      </c>
      <c r="E63" s="299">
        <v>10579595</v>
      </c>
      <c r="F63" s="299">
        <v>8526386</v>
      </c>
      <c r="G63" s="299">
        <v>0</v>
      </c>
      <c r="H63" s="299">
        <v>0</v>
      </c>
      <c r="I63" s="299">
        <v>19146442</v>
      </c>
      <c r="J63" s="299">
        <v>190095860</v>
      </c>
      <c r="K63" s="299">
        <v>226164875</v>
      </c>
      <c r="L63" s="357">
        <v>161135592</v>
      </c>
      <c r="M63" s="299">
        <v>156910483</v>
      </c>
      <c r="N63" s="299">
        <v>233064457</v>
      </c>
      <c r="O63" s="299">
        <v>14825616.0017948</v>
      </c>
      <c r="P63" s="299">
        <v>8620773.0500000007</v>
      </c>
      <c r="Q63" s="299">
        <v>6204842.9517947994</v>
      </c>
      <c r="R63" s="583">
        <v>7.1400000000000005E-2</v>
      </c>
      <c r="S63" s="584">
        <v>5.5889852000000004E-3</v>
      </c>
      <c r="T63" s="585">
        <v>190095860</v>
      </c>
      <c r="U63" s="585">
        <v>120739118.34733894</v>
      </c>
      <c r="V63" s="583">
        <v>1.5744347200974047</v>
      </c>
      <c r="W63" s="583">
        <v>9.7874245867096379E-2</v>
      </c>
      <c r="X63" s="585">
        <v>921712</v>
      </c>
      <c r="Y63" s="585">
        <v>513418</v>
      </c>
      <c r="Z63" s="585">
        <v>408294</v>
      </c>
      <c r="AA63" s="585">
        <v>0</v>
      </c>
      <c r="AB63" s="585">
        <v>0</v>
      </c>
      <c r="AC63" s="585">
        <v>0</v>
      </c>
      <c r="AD63" s="585">
        <v>0</v>
      </c>
      <c r="AE63" s="585">
        <v>921712</v>
      </c>
      <c r="AF63" s="585">
        <v>5137480</v>
      </c>
      <c r="AG63" s="585">
        <v>1910239</v>
      </c>
      <c r="AH63" s="585">
        <v>1910239</v>
      </c>
      <c r="AI63" s="585">
        <v>888164</v>
      </c>
      <c r="AJ63" s="585">
        <v>428838</v>
      </c>
      <c r="AK63" s="585">
        <v>0</v>
      </c>
      <c r="AL63" s="585">
        <v>0</v>
      </c>
      <c r="AM63" s="585">
        <v>5137480</v>
      </c>
      <c r="AN63" s="585">
        <v>45782845</v>
      </c>
      <c r="AO63" s="585">
        <v>12912387</v>
      </c>
      <c r="AP63" s="585">
        <v>12912387</v>
      </c>
      <c r="AQ63" s="585">
        <v>11105822</v>
      </c>
      <c r="AR63" s="585">
        <v>8852248</v>
      </c>
      <c r="AS63" s="585">
        <v>0</v>
      </c>
      <c r="AT63" s="585">
        <v>0</v>
      </c>
      <c r="AU63" s="585">
        <v>45782845</v>
      </c>
      <c r="AV63" s="585">
        <v>24784619</v>
      </c>
      <c r="AW63" s="585">
        <v>14949256</v>
      </c>
      <c r="AX63" s="585">
        <v>9835363</v>
      </c>
      <c r="AY63" s="585">
        <v>0</v>
      </c>
      <c r="AZ63" s="585">
        <v>0</v>
      </c>
      <c r="BA63" s="585">
        <v>0</v>
      </c>
      <c r="BB63" s="585">
        <v>0</v>
      </c>
      <c r="BC63" s="585">
        <v>24784619</v>
      </c>
      <c r="BD63" s="585">
        <v>897418</v>
      </c>
      <c r="BE63" s="585">
        <v>403503</v>
      </c>
      <c r="BF63" s="585">
        <v>403503</v>
      </c>
      <c r="BG63" s="585">
        <v>89605</v>
      </c>
      <c r="BH63" s="585">
        <v>807</v>
      </c>
      <c r="BI63" s="585">
        <v>0</v>
      </c>
      <c r="BJ63" s="585">
        <v>0</v>
      </c>
      <c r="BK63" s="585">
        <v>897418</v>
      </c>
      <c r="BL63" s="585">
        <v>-82825</v>
      </c>
      <c r="BM63" s="585">
        <v>-82825</v>
      </c>
      <c r="BN63" s="585">
        <v>0</v>
      </c>
      <c r="BO63" s="585">
        <v>0</v>
      </c>
      <c r="BP63" s="585">
        <v>0</v>
      </c>
      <c r="BQ63" s="585">
        <v>0</v>
      </c>
      <c r="BR63" s="585">
        <v>0</v>
      </c>
      <c r="BS63" s="585">
        <v>-82825</v>
      </c>
      <c r="BT63" s="585">
        <v>1549392</v>
      </c>
      <c r="BU63" s="585">
        <v>601491</v>
      </c>
      <c r="BV63" s="585">
        <v>573399</v>
      </c>
      <c r="BW63" s="585">
        <v>272332</v>
      </c>
      <c r="BX63" s="585">
        <v>102170</v>
      </c>
      <c r="BY63" s="585">
        <v>0</v>
      </c>
      <c r="BZ63" s="585">
        <v>0</v>
      </c>
      <c r="CA63" s="585">
        <v>1549392</v>
      </c>
      <c r="CB63" s="299">
        <v>0</v>
      </c>
      <c r="CC63" s="297">
        <v>0</v>
      </c>
      <c r="CD63" s="297">
        <v>0</v>
      </c>
      <c r="CE63" s="297">
        <v>0</v>
      </c>
      <c r="CF63" s="297">
        <v>0</v>
      </c>
      <c r="CG63" s="297">
        <v>0</v>
      </c>
      <c r="CH63" s="297">
        <v>0</v>
      </c>
      <c r="CI63" s="297">
        <v>0</v>
      </c>
    </row>
    <row r="64" spans="1:87">
      <c r="A64" s="295">
        <v>21900</v>
      </c>
      <c r="B64" s="296" t="s">
        <v>416</v>
      </c>
      <c r="C64" s="299">
        <v>-3737028</v>
      </c>
      <c r="D64" s="299">
        <v>-175110</v>
      </c>
      <c r="E64" s="299">
        <v>4743724</v>
      </c>
      <c r="F64" s="299">
        <v>3822671</v>
      </c>
      <c r="G64" s="299">
        <v>0</v>
      </c>
      <c r="H64" s="299">
        <v>0</v>
      </c>
      <c r="I64" s="299">
        <v>4654256</v>
      </c>
      <c r="J64" s="299">
        <v>84055524</v>
      </c>
      <c r="K64" s="299">
        <v>100004319</v>
      </c>
      <c r="L64" s="357">
        <v>71250034</v>
      </c>
      <c r="M64" s="299">
        <v>69381799</v>
      </c>
      <c r="N64" s="299">
        <v>103055137</v>
      </c>
      <c r="O64" s="299">
        <v>6555507.9201237997</v>
      </c>
      <c r="P64" s="299">
        <v>4158552.5</v>
      </c>
      <c r="Q64" s="299">
        <v>2396955.4201237997</v>
      </c>
      <c r="R64" s="583">
        <v>7.1400000000000005E-2</v>
      </c>
      <c r="S64" s="584">
        <v>2.4713062E-3</v>
      </c>
      <c r="T64" s="585">
        <v>84055524</v>
      </c>
      <c r="U64" s="585">
        <v>58243032.212885149</v>
      </c>
      <c r="V64" s="583">
        <v>1.4431859195236805</v>
      </c>
      <c r="W64" s="583">
        <v>9.7874245867096379E-2</v>
      </c>
      <c r="X64" s="585">
        <v>0</v>
      </c>
      <c r="Y64" s="585">
        <v>0</v>
      </c>
      <c r="Z64" s="585">
        <v>0</v>
      </c>
      <c r="AA64" s="585">
        <v>0</v>
      </c>
      <c r="AB64" s="585">
        <v>0</v>
      </c>
      <c r="AC64" s="585">
        <v>0</v>
      </c>
      <c r="AD64" s="585">
        <v>0</v>
      </c>
      <c r="AE64" s="585">
        <v>0</v>
      </c>
      <c r="AF64" s="585">
        <v>5675916</v>
      </c>
      <c r="AG64" s="585">
        <v>3244136</v>
      </c>
      <c r="AH64" s="585">
        <v>1967653</v>
      </c>
      <c r="AI64" s="585">
        <v>327026</v>
      </c>
      <c r="AJ64" s="585">
        <v>137100</v>
      </c>
      <c r="AK64" s="585">
        <v>0</v>
      </c>
      <c r="AL64" s="585">
        <v>0</v>
      </c>
      <c r="AM64" s="585">
        <v>5675916</v>
      </c>
      <c r="AN64" s="585">
        <v>20244002</v>
      </c>
      <c r="AO64" s="585">
        <v>5709527</v>
      </c>
      <c r="AP64" s="585">
        <v>5709527</v>
      </c>
      <c r="AQ64" s="585">
        <v>4910710</v>
      </c>
      <c r="AR64" s="585">
        <v>3914237</v>
      </c>
      <c r="AS64" s="585">
        <v>0</v>
      </c>
      <c r="AT64" s="585">
        <v>0</v>
      </c>
      <c r="AU64" s="585">
        <v>20244002</v>
      </c>
      <c r="AV64" s="585">
        <v>10959124</v>
      </c>
      <c r="AW64" s="585">
        <v>6610178</v>
      </c>
      <c r="AX64" s="585">
        <v>4348946</v>
      </c>
      <c r="AY64" s="585">
        <v>0</v>
      </c>
      <c r="AZ64" s="585">
        <v>0</v>
      </c>
      <c r="BA64" s="585">
        <v>0</v>
      </c>
      <c r="BB64" s="585">
        <v>0</v>
      </c>
      <c r="BC64" s="585">
        <v>10959124</v>
      </c>
      <c r="BD64" s="585">
        <v>396816</v>
      </c>
      <c r="BE64" s="585">
        <v>178419</v>
      </c>
      <c r="BF64" s="585">
        <v>178419</v>
      </c>
      <c r="BG64" s="585">
        <v>39621</v>
      </c>
      <c r="BH64" s="585">
        <v>357</v>
      </c>
      <c r="BI64" s="585">
        <v>0</v>
      </c>
      <c r="BJ64" s="585">
        <v>0</v>
      </c>
      <c r="BK64" s="585">
        <v>396816</v>
      </c>
      <c r="BL64" s="585">
        <v>-36623</v>
      </c>
      <c r="BM64" s="585">
        <v>-36623</v>
      </c>
      <c r="BN64" s="585">
        <v>0</v>
      </c>
      <c r="BO64" s="585">
        <v>0</v>
      </c>
      <c r="BP64" s="585">
        <v>0</v>
      </c>
      <c r="BQ64" s="585">
        <v>0</v>
      </c>
      <c r="BR64" s="585">
        <v>0</v>
      </c>
      <c r="BS64" s="585">
        <v>-36623</v>
      </c>
      <c r="BT64" s="585">
        <v>685102</v>
      </c>
      <c r="BU64" s="585">
        <v>265964</v>
      </c>
      <c r="BV64" s="585">
        <v>253543</v>
      </c>
      <c r="BW64" s="585">
        <v>120418</v>
      </c>
      <c r="BX64" s="585">
        <v>45177</v>
      </c>
      <c r="BY64" s="585">
        <v>0</v>
      </c>
      <c r="BZ64" s="585">
        <v>0</v>
      </c>
      <c r="CA64" s="585">
        <v>685102</v>
      </c>
      <c r="CB64" s="299">
        <v>0</v>
      </c>
      <c r="CC64" s="297">
        <v>0</v>
      </c>
      <c r="CD64" s="297">
        <v>0</v>
      </c>
      <c r="CE64" s="297">
        <v>0</v>
      </c>
      <c r="CF64" s="297">
        <v>0</v>
      </c>
      <c r="CG64" s="297">
        <v>0</v>
      </c>
      <c r="CH64" s="297">
        <v>0</v>
      </c>
      <c r="CI64" s="297">
        <v>0</v>
      </c>
    </row>
    <row r="65" spans="1:87">
      <c r="A65" s="295">
        <v>22000</v>
      </c>
      <c r="B65" s="296" t="s">
        <v>417</v>
      </c>
      <c r="C65" s="299">
        <v>5830694</v>
      </c>
      <c r="D65" s="299">
        <v>9240929</v>
      </c>
      <c r="E65" s="299">
        <v>10468931</v>
      </c>
      <c r="F65" s="299">
        <v>6985982</v>
      </c>
      <c r="G65" s="299">
        <v>0</v>
      </c>
      <c r="H65" s="299">
        <v>0</v>
      </c>
      <c r="I65" s="299">
        <v>32526536</v>
      </c>
      <c r="J65" s="299">
        <v>127919489</v>
      </c>
      <c r="K65" s="299">
        <v>152191085</v>
      </c>
      <c r="L65" s="357">
        <v>108431518</v>
      </c>
      <c r="M65" s="299">
        <v>105588353</v>
      </c>
      <c r="N65" s="299">
        <v>156833958</v>
      </c>
      <c r="O65" s="299">
        <v>9976467.7890997007</v>
      </c>
      <c r="P65" s="299">
        <v>5775297.3799999999</v>
      </c>
      <c r="Q65" s="299">
        <v>4201170.4090997009</v>
      </c>
      <c r="R65" s="583">
        <v>7.1400000000000005E-2</v>
      </c>
      <c r="S65" s="584">
        <v>3.7609453E-3</v>
      </c>
      <c r="T65" s="585">
        <v>127919489</v>
      </c>
      <c r="U65" s="585">
        <v>80886517.927170858</v>
      </c>
      <c r="V65" s="583">
        <v>1.581468609084854</v>
      </c>
      <c r="W65" s="583">
        <v>9.7874245867096379E-2</v>
      </c>
      <c r="X65" s="585">
        <v>16805615</v>
      </c>
      <c r="Y65" s="585">
        <v>6580799</v>
      </c>
      <c r="Z65" s="585">
        <v>6512957</v>
      </c>
      <c r="AA65" s="585">
        <v>2752035</v>
      </c>
      <c r="AB65" s="585">
        <v>959824</v>
      </c>
      <c r="AC65" s="585">
        <v>0</v>
      </c>
      <c r="AD65" s="585">
        <v>0</v>
      </c>
      <c r="AE65" s="585">
        <v>16805615</v>
      </c>
      <c r="AF65" s="585">
        <v>0</v>
      </c>
      <c r="AG65" s="585">
        <v>0</v>
      </c>
      <c r="AH65" s="585">
        <v>0</v>
      </c>
      <c r="AI65" s="585">
        <v>0</v>
      </c>
      <c r="AJ65" s="585">
        <v>0</v>
      </c>
      <c r="AK65" s="585">
        <v>0</v>
      </c>
      <c r="AL65" s="585">
        <v>0</v>
      </c>
      <c r="AM65" s="585">
        <v>0</v>
      </c>
      <c r="AN65" s="585">
        <v>30808236</v>
      </c>
      <c r="AO65" s="585">
        <v>8689016</v>
      </c>
      <c r="AP65" s="585">
        <v>8689016</v>
      </c>
      <c r="AQ65" s="585">
        <v>7473341</v>
      </c>
      <c r="AR65" s="585">
        <v>5956863</v>
      </c>
      <c r="AS65" s="585">
        <v>0</v>
      </c>
      <c r="AT65" s="585">
        <v>0</v>
      </c>
      <c r="AU65" s="585">
        <v>30808236</v>
      </c>
      <c r="AV65" s="585">
        <v>16678089</v>
      </c>
      <c r="AW65" s="585">
        <v>10059668</v>
      </c>
      <c r="AX65" s="585">
        <v>6618422</v>
      </c>
      <c r="AY65" s="585">
        <v>0</v>
      </c>
      <c r="AZ65" s="585">
        <v>0</v>
      </c>
      <c r="BA65" s="585">
        <v>0</v>
      </c>
      <c r="BB65" s="585">
        <v>0</v>
      </c>
      <c r="BC65" s="585">
        <v>16678089</v>
      </c>
      <c r="BD65" s="585">
        <v>603890</v>
      </c>
      <c r="BE65" s="585">
        <v>271525</v>
      </c>
      <c r="BF65" s="585">
        <v>271525</v>
      </c>
      <c r="BG65" s="585">
        <v>60297</v>
      </c>
      <c r="BH65" s="585">
        <v>543</v>
      </c>
      <c r="BI65" s="585">
        <v>0</v>
      </c>
      <c r="BJ65" s="585">
        <v>0</v>
      </c>
      <c r="BK65" s="585">
        <v>603890</v>
      </c>
      <c r="BL65" s="585">
        <v>-55735</v>
      </c>
      <c r="BM65" s="585">
        <v>-55735</v>
      </c>
      <c r="BN65" s="585">
        <v>0</v>
      </c>
      <c r="BO65" s="585">
        <v>0</v>
      </c>
      <c r="BP65" s="585">
        <v>0</v>
      </c>
      <c r="BQ65" s="585">
        <v>0</v>
      </c>
      <c r="BR65" s="585">
        <v>0</v>
      </c>
      <c r="BS65" s="585">
        <v>-55735</v>
      </c>
      <c r="BT65" s="585">
        <v>1042619</v>
      </c>
      <c r="BU65" s="585">
        <v>404756</v>
      </c>
      <c r="BV65" s="585">
        <v>385852</v>
      </c>
      <c r="BW65" s="585">
        <v>183258</v>
      </c>
      <c r="BX65" s="585">
        <v>68752</v>
      </c>
      <c r="BY65" s="585">
        <v>0</v>
      </c>
      <c r="BZ65" s="585">
        <v>0</v>
      </c>
      <c r="CA65" s="585">
        <v>1042619</v>
      </c>
      <c r="CB65" s="299">
        <v>0</v>
      </c>
      <c r="CC65" s="297">
        <v>0</v>
      </c>
      <c r="CD65" s="297">
        <v>0</v>
      </c>
      <c r="CE65" s="297">
        <v>0</v>
      </c>
      <c r="CF65" s="297">
        <v>0</v>
      </c>
      <c r="CG65" s="297">
        <v>0</v>
      </c>
      <c r="CH65" s="297">
        <v>0</v>
      </c>
      <c r="CI65" s="297">
        <v>0</v>
      </c>
    </row>
    <row r="66" spans="1:87">
      <c r="A66" s="295">
        <v>23000</v>
      </c>
      <c r="B66" s="296" t="s">
        <v>418</v>
      </c>
      <c r="C66" s="299">
        <v>-2165215</v>
      </c>
      <c r="D66" s="299">
        <v>425958</v>
      </c>
      <c r="E66" s="299">
        <v>4608218</v>
      </c>
      <c r="F66" s="299">
        <v>3794522</v>
      </c>
      <c r="G66" s="299">
        <v>0</v>
      </c>
      <c r="H66" s="299">
        <v>0</v>
      </c>
      <c r="I66" s="299">
        <v>6663483</v>
      </c>
      <c r="J66" s="299">
        <v>76065256</v>
      </c>
      <c r="K66" s="299">
        <v>90497968</v>
      </c>
      <c r="L66" s="357">
        <v>64477048</v>
      </c>
      <c r="M66" s="299">
        <v>62786407</v>
      </c>
      <c r="N66" s="299">
        <v>93258777</v>
      </c>
      <c r="O66" s="299">
        <v>5932345.2296597008</v>
      </c>
      <c r="P66" s="299">
        <v>3522192.2800000003</v>
      </c>
      <c r="Q66" s="299">
        <v>2410152.9496597005</v>
      </c>
      <c r="R66" s="583">
        <v>7.1400000000000005E-2</v>
      </c>
      <c r="S66" s="584">
        <v>2.2363853000000001E-3</v>
      </c>
      <c r="T66" s="585">
        <v>76065256</v>
      </c>
      <c r="U66" s="585">
        <v>49330424.089635856</v>
      </c>
      <c r="V66" s="583">
        <v>1.5419542281206748</v>
      </c>
      <c r="W66" s="583">
        <v>9.7874245867096379E-2</v>
      </c>
      <c r="X66" s="585">
        <v>844656</v>
      </c>
      <c r="Y66" s="585">
        <v>211164</v>
      </c>
      <c r="Z66" s="585">
        <v>211164</v>
      </c>
      <c r="AA66" s="585">
        <v>211164</v>
      </c>
      <c r="AB66" s="585">
        <v>211164</v>
      </c>
      <c r="AC66" s="585">
        <v>0</v>
      </c>
      <c r="AD66" s="585">
        <v>0</v>
      </c>
      <c r="AE66" s="585">
        <v>844656</v>
      </c>
      <c r="AF66" s="585">
        <v>3529365</v>
      </c>
      <c r="AG66" s="585">
        <v>1930341</v>
      </c>
      <c r="AH66" s="585">
        <v>1407351</v>
      </c>
      <c r="AI66" s="585">
        <v>191673</v>
      </c>
      <c r="AJ66" s="585">
        <v>0</v>
      </c>
      <c r="AK66" s="585">
        <v>0</v>
      </c>
      <c r="AL66" s="585">
        <v>0</v>
      </c>
      <c r="AM66" s="585">
        <v>3529365</v>
      </c>
      <c r="AN66" s="585">
        <v>18319619</v>
      </c>
      <c r="AO66" s="585">
        <v>5166783</v>
      </c>
      <c r="AP66" s="585">
        <v>5166783</v>
      </c>
      <c r="AQ66" s="585">
        <v>4443901</v>
      </c>
      <c r="AR66" s="585">
        <v>3542152</v>
      </c>
      <c r="AS66" s="585">
        <v>0</v>
      </c>
      <c r="AT66" s="585">
        <v>0</v>
      </c>
      <c r="AU66" s="585">
        <v>18319619</v>
      </c>
      <c r="AV66" s="585">
        <v>9917356</v>
      </c>
      <c r="AW66" s="585">
        <v>5981819</v>
      </c>
      <c r="AX66" s="585">
        <v>3935538</v>
      </c>
      <c r="AY66" s="585">
        <v>0</v>
      </c>
      <c r="AZ66" s="585">
        <v>0</v>
      </c>
      <c r="BA66" s="585">
        <v>0</v>
      </c>
      <c r="BB66" s="585">
        <v>0</v>
      </c>
      <c r="BC66" s="585">
        <v>9917356</v>
      </c>
      <c r="BD66" s="585">
        <v>359094</v>
      </c>
      <c r="BE66" s="585">
        <v>161458</v>
      </c>
      <c r="BF66" s="585">
        <v>161458</v>
      </c>
      <c r="BG66" s="585">
        <v>35855</v>
      </c>
      <c r="BH66" s="585">
        <v>323</v>
      </c>
      <c r="BI66" s="585">
        <v>0</v>
      </c>
      <c r="BJ66" s="585">
        <v>0</v>
      </c>
      <c r="BK66" s="585">
        <v>359094</v>
      </c>
      <c r="BL66" s="585">
        <v>-33142</v>
      </c>
      <c r="BM66" s="585">
        <v>-33142</v>
      </c>
      <c r="BN66" s="585">
        <v>0</v>
      </c>
      <c r="BO66" s="585">
        <v>0</v>
      </c>
      <c r="BP66" s="585">
        <v>0</v>
      </c>
      <c r="BQ66" s="585">
        <v>0</v>
      </c>
      <c r="BR66" s="585">
        <v>0</v>
      </c>
      <c r="BS66" s="585">
        <v>-33142</v>
      </c>
      <c r="BT66" s="585">
        <v>619976</v>
      </c>
      <c r="BU66" s="585">
        <v>240682</v>
      </c>
      <c r="BV66" s="585">
        <v>229441</v>
      </c>
      <c r="BW66" s="585">
        <v>108971</v>
      </c>
      <c r="BX66" s="585">
        <v>40882</v>
      </c>
      <c r="BY66" s="585">
        <v>0</v>
      </c>
      <c r="BZ66" s="585">
        <v>0</v>
      </c>
      <c r="CA66" s="585">
        <v>619976</v>
      </c>
      <c r="CB66" s="299">
        <v>0</v>
      </c>
      <c r="CC66" s="297">
        <v>0</v>
      </c>
      <c r="CD66" s="297">
        <v>0</v>
      </c>
      <c r="CE66" s="297">
        <v>0</v>
      </c>
      <c r="CF66" s="297">
        <v>0</v>
      </c>
      <c r="CG66" s="297">
        <v>0</v>
      </c>
      <c r="CH66" s="297">
        <v>0</v>
      </c>
      <c r="CI66" s="297">
        <v>0</v>
      </c>
    </row>
    <row r="67" spans="1:87">
      <c r="A67" s="295">
        <v>23100</v>
      </c>
      <c r="B67" s="296" t="s">
        <v>419</v>
      </c>
      <c r="C67" s="299">
        <v>-4361585</v>
      </c>
      <c r="D67" s="299">
        <v>9315535</v>
      </c>
      <c r="E67" s="299">
        <v>33150365</v>
      </c>
      <c r="F67" s="299">
        <v>26244739</v>
      </c>
      <c r="G67" s="299">
        <v>0</v>
      </c>
      <c r="H67" s="299">
        <v>0</v>
      </c>
      <c r="I67" s="299">
        <v>64349054</v>
      </c>
      <c r="J67" s="299">
        <v>520637037</v>
      </c>
      <c r="K67" s="299">
        <v>619423327</v>
      </c>
      <c r="L67" s="357">
        <v>441320274</v>
      </c>
      <c r="M67" s="299">
        <v>429748490</v>
      </c>
      <c r="N67" s="299">
        <v>638319992</v>
      </c>
      <c r="O67" s="299">
        <v>40604591.635714002</v>
      </c>
      <c r="P67" s="299">
        <v>23251018.970000003</v>
      </c>
      <c r="Q67" s="299">
        <v>17353572.665713999</v>
      </c>
      <c r="R67" s="583">
        <v>7.1400000000000005E-2</v>
      </c>
      <c r="S67" s="584">
        <v>1.5307186E-2</v>
      </c>
      <c r="T67" s="585">
        <v>520637037</v>
      </c>
      <c r="U67" s="585">
        <v>325644523.38935578</v>
      </c>
      <c r="V67" s="583">
        <v>1.598789476270424</v>
      </c>
      <c r="W67" s="583">
        <v>9.7874245867096379E-2</v>
      </c>
      <c r="X67" s="585">
        <v>7720613</v>
      </c>
      <c r="Y67" s="585">
        <v>2369514</v>
      </c>
      <c r="Z67" s="585">
        <v>1890730</v>
      </c>
      <c r="AA67" s="585">
        <v>1742316</v>
      </c>
      <c r="AB67" s="585">
        <v>1718053</v>
      </c>
      <c r="AC67" s="585">
        <v>0</v>
      </c>
      <c r="AD67" s="585">
        <v>0</v>
      </c>
      <c r="AE67" s="585">
        <v>7720613</v>
      </c>
      <c r="AF67" s="585">
        <v>7356286</v>
      </c>
      <c r="AG67" s="585">
        <v>3678143</v>
      </c>
      <c r="AH67" s="585">
        <v>3678143</v>
      </c>
      <c r="AI67" s="585">
        <v>0</v>
      </c>
      <c r="AJ67" s="585">
        <v>0</v>
      </c>
      <c r="AK67" s="585">
        <v>0</v>
      </c>
      <c r="AL67" s="585">
        <v>0</v>
      </c>
      <c r="AM67" s="585">
        <v>7356286</v>
      </c>
      <c r="AN67" s="585">
        <v>125390656</v>
      </c>
      <c r="AO67" s="585">
        <v>35364616</v>
      </c>
      <c r="AP67" s="585">
        <v>35364616</v>
      </c>
      <c r="AQ67" s="585">
        <v>30416772</v>
      </c>
      <c r="AR67" s="585">
        <v>24244652</v>
      </c>
      <c r="AS67" s="585">
        <v>0</v>
      </c>
      <c r="AT67" s="585">
        <v>0</v>
      </c>
      <c r="AU67" s="585">
        <v>125390656</v>
      </c>
      <c r="AV67" s="585">
        <v>67880439</v>
      </c>
      <c r="AW67" s="585">
        <v>40943218</v>
      </c>
      <c r="AX67" s="585">
        <v>26937221</v>
      </c>
      <c r="AY67" s="585">
        <v>0</v>
      </c>
      <c r="AZ67" s="585">
        <v>0</v>
      </c>
      <c r="BA67" s="585">
        <v>0</v>
      </c>
      <c r="BB67" s="585">
        <v>0</v>
      </c>
      <c r="BC67" s="585">
        <v>67880439</v>
      </c>
      <c r="BD67" s="585">
        <v>2457858</v>
      </c>
      <c r="BE67" s="585">
        <v>1105119</v>
      </c>
      <c r="BF67" s="585">
        <v>1105119</v>
      </c>
      <c r="BG67" s="585">
        <v>245410</v>
      </c>
      <c r="BH67" s="585">
        <v>2210</v>
      </c>
      <c r="BI67" s="585">
        <v>0</v>
      </c>
      <c r="BJ67" s="585">
        <v>0</v>
      </c>
      <c r="BK67" s="585">
        <v>2457858</v>
      </c>
      <c r="BL67" s="585">
        <v>-226843</v>
      </c>
      <c r="BM67" s="585">
        <v>-226843</v>
      </c>
      <c r="BN67" s="585">
        <v>0</v>
      </c>
      <c r="BO67" s="585">
        <v>0</v>
      </c>
      <c r="BP67" s="585">
        <v>0</v>
      </c>
      <c r="BQ67" s="585">
        <v>0</v>
      </c>
      <c r="BR67" s="585">
        <v>0</v>
      </c>
      <c r="BS67" s="585">
        <v>-226843</v>
      </c>
      <c r="BT67" s="585">
        <v>4243496</v>
      </c>
      <c r="BU67" s="585">
        <v>1647371</v>
      </c>
      <c r="BV67" s="585">
        <v>1570434</v>
      </c>
      <c r="BW67" s="585">
        <v>745867</v>
      </c>
      <c r="BX67" s="585">
        <v>279824</v>
      </c>
      <c r="BY67" s="585">
        <v>0</v>
      </c>
      <c r="BZ67" s="585">
        <v>0</v>
      </c>
      <c r="CA67" s="585">
        <v>4243496</v>
      </c>
      <c r="CB67" s="299">
        <v>0</v>
      </c>
      <c r="CC67" s="297">
        <v>0</v>
      </c>
      <c r="CD67" s="297">
        <v>0</v>
      </c>
      <c r="CE67" s="297">
        <v>0</v>
      </c>
      <c r="CF67" s="297">
        <v>0</v>
      </c>
      <c r="CG67" s="297">
        <v>0</v>
      </c>
      <c r="CH67" s="297">
        <v>0</v>
      </c>
      <c r="CI67" s="297">
        <v>0</v>
      </c>
    </row>
    <row r="68" spans="1:87">
      <c r="A68" s="295">
        <v>23200</v>
      </c>
      <c r="B68" s="296" t="s">
        <v>420</v>
      </c>
      <c r="C68" s="299">
        <v>2183734</v>
      </c>
      <c r="D68" s="299">
        <v>10338072</v>
      </c>
      <c r="E68" s="299">
        <v>20238592</v>
      </c>
      <c r="F68" s="299">
        <v>14697134</v>
      </c>
      <c r="G68" s="299">
        <v>0</v>
      </c>
      <c r="H68" s="299">
        <v>0</v>
      </c>
      <c r="I68" s="299">
        <v>47457532</v>
      </c>
      <c r="J68" s="299">
        <v>300017853</v>
      </c>
      <c r="K68" s="299">
        <v>356943597</v>
      </c>
      <c r="L68" s="357">
        <v>254311453</v>
      </c>
      <c r="M68" s="299">
        <v>247643195</v>
      </c>
      <c r="N68" s="299">
        <v>367832828</v>
      </c>
      <c r="O68" s="299">
        <v>23398455.263206702</v>
      </c>
      <c r="P68" s="299">
        <v>13387123.789999997</v>
      </c>
      <c r="Q68" s="299">
        <v>10011331.473206704</v>
      </c>
      <c r="R68" s="583">
        <v>7.1400000000000005E-2</v>
      </c>
      <c r="S68" s="584">
        <v>8.8207883000000001E-3</v>
      </c>
      <c r="T68" s="585">
        <v>300017853</v>
      </c>
      <c r="U68" s="585">
        <v>187494730.9523809</v>
      </c>
      <c r="V68" s="583">
        <v>1.6001401824790331</v>
      </c>
      <c r="W68" s="583">
        <v>9.7874245867096379E-2</v>
      </c>
      <c r="X68" s="585">
        <v>11350959</v>
      </c>
      <c r="Y68" s="585">
        <v>4325364</v>
      </c>
      <c r="Z68" s="585">
        <v>4322342</v>
      </c>
      <c r="AA68" s="585">
        <v>2139658</v>
      </c>
      <c r="AB68" s="585">
        <v>563595</v>
      </c>
      <c r="AC68" s="585">
        <v>0</v>
      </c>
      <c r="AD68" s="585">
        <v>0</v>
      </c>
      <c r="AE68" s="585">
        <v>11350959</v>
      </c>
      <c r="AF68" s="585">
        <v>764720</v>
      </c>
      <c r="AG68" s="585">
        <v>382360</v>
      </c>
      <c r="AH68" s="585">
        <v>382360</v>
      </c>
      <c r="AI68" s="585">
        <v>0</v>
      </c>
      <c r="AJ68" s="585">
        <v>0</v>
      </c>
      <c r="AK68" s="585">
        <v>0</v>
      </c>
      <c r="AL68" s="585">
        <v>0</v>
      </c>
      <c r="AM68" s="585">
        <v>764720</v>
      </c>
      <c r="AN68" s="585">
        <v>72256549</v>
      </c>
      <c r="AO68" s="585">
        <v>20378912</v>
      </c>
      <c r="AP68" s="585">
        <v>20378912</v>
      </c>
      <c r="AQ68" s="585">
        <v>17527709</v>
      </c>
      <c r="AR68" s="585">
        <v>13971016</v>
      </c>
      <c r="AS68" s="585">
        <v>0</v>
      </c>
      <c r="AT68" s="585">
        <v>0</v>
      </c>
      <c r="AU68" s="585">
        <v>72256549</v>
      </c>
      <c r="AV68" s="585">
        <v>39116202</v>
      </c>
      <c r="AW68" s="585">
        <v>23593589</v>
      </c>
      <c r="AX68" s="585">
        <v>15522613</v>
      </c>
      <c r="AY68" s="585">
        <v>0</v>
      </c>
      <c r="AZ68" s="585">
        <v>0</v>
      </c>
      <c r="BA68" s="585">
        <v>0</v>
      </c>
      <c r="BB68" s="585">
        <v>0</v>
      </c>
      <c r="BC68" s="585">
        <v>39116202</v>
      </c>
      <c r="BD68" s="585">
        <v>1416344</v>
      </c>
      <c r="BE68" s="585">
        <v>636826</v>
      </c>
      <c r="BF68" s="585">
        <v>636826</v>
      </c>
      <c r="BG68" s="585">
        <v>141418</v>
      </c>
      <c r="BH68" s="585">
        <v>1274</v>
      </c>
      <c r="BI68" s="585">
        <v>0</v>
      </c>
      <c r="BJ68" s="585">
        <v>0</v>
      </c>
      <c r="BK68" s="585">
        <v>1416344</v>
      </c>
      <c r="BL68" s="585">
        <v>-130719</v>
      </c>
      <c r="BM68" s="585">
        <v>-130719</v>
      </c>
      <c r="BN68" s="585">
        <v>0</v>
      </c>
      <c r="BO68" s="585">
        <v>0</v>
      </c>
      <c r="BP68" s="585">
        <v>0</v>
      </c>
      <c r="BQ68" s="585">
        <v>0</v>
      </c>
      <c r="BR68" s="585">
        <v>0</v>
      </c>
      <c r="BS68" s="585">
        <v>-130719</v>
      </c>
      <c r="BT68" s="585">
        <v>2445321</v>
      </c>
      <c r="BU68" s="585">
        <v>949300</v>
      </c>
      <c r="BV68" s="585">
        <v>904965</v>
      </c>
      <c r="BW68" s="585">
        <v>429807</v>
      </c>
      <c r="BX68" s="585">
        <v>161249</v>
      </c>
      <c r="BY68" s="585">
        <v>0</v>
      </c>
      <c r="BZ68" s="585">
        <v>0</v>
      </c>
      <c r="CA68" s="585">
        <v>2445321</v>
      </c>
      <c r="CB68" s="299">
        <v>0</v>
      </c>
      <c r="CC68" s="297">
        <v>0</v>
      </c>
      <c r="CD68" s="297">
        <v>0</v>
      </c>
      <c r="CE68" s="297">
        <v>0</v>
      </c>
      <c r="CF68" s="297">
        <v>0</v>
      </c>
      <c r="CG68" s="297">
        <v>0</v>
      </c>
      <c r="CH68" s="297">
        <v>0</v>
      </c>
      <c r="CI68" s="297">
        <v>0</v>
      </c>
    </row>
    <row r="69" spans="1:87">
      <c r="A69" s="295">
        <v>30000</v>
      </c>
      <c r="B69" s="296" t="s">
        <v>421</v>
      </c>
      <c r="C69" s="299">
        <v>-120088</v>
      </c>
      <c r="D69" s="299">
        <v>781116</v>
      </c>
      <c r="E69" s="299">
        <v>2134835</v>
      </c>
      <c r="F69" s="299">
        <v>1451042</v>
      </c>
      <c r="G69" s="299">
        <v>0</v>
      </c>
      <c r="H69" s="299">
        <v>0</v>
      </c>
      <c r="I69" s="299">
        <v>4246905</v>
      </c>
      <c r="J69" s="299">
        <v>27063280</v>
      </c>
      <c r="K69" s="299">
        <v>32198299</v>
      </c>
      <c r="L69" s="357">
        <v>22940308</v>
      </c>
      <c r="M69" s="299">
        <v>22338795</v>
      </c>
      <c r="N69" s="299">
        <v>33180568</v>
      </c>
      <c r="O69" s="299">
        <v>2110670.8974458002</v>
      </c>
      <c r="P69" s="299">
        <v>1107403.3800000001</v>
      </c>
      <c r="Q69" s="299">
        <v>1003267.5174458001</v>
      </c>
      <c r="R69" s="583">
        <v>7.1400000000000005E-2</v>
      </c>
      <c r="S69" s="584">
        <v>7.9568420000000002E-4</v>
      </c>
      <c r="T69" s="585">
        <v>27063280</v>
      </c>
      <c r="U69" s="585">
        <v>15509851.260504203</v>
      </c>
      <c r="V69" s="583">
        <v>1.7449090610505449</v>
      </c>
      <c r="W69" s="583">
        <v>9.7874245867096379E-2</v>
      </c>
      <c r="X69" s="585">
        <v>1821460</v>
      </c>
      <c r="Y69" s="585">
        <v>571566</v>
      </c>
      <c r="Z69" s="585">
        <v>571566</v>
      </c>
      <c r="AA69" s="585">
        <v>502210</v>
      </c>
      <c r="AB69" s="585">
        <v>176118</v>
      </c>
      <c r="AC69" s="585">
        <v>0</v>
      </c>
      <c r="AD69" s="585">
        <v>0</v>
      </c>
      <c r="AE69" s="585">
        <v>1821460</v>
      </c>
      <c r="AF69" s="585">
        <v>900551</v>
      </c>
      <c r="AG69" s="585">
        <v>532958</v>
      </c>
      <c r="AH69" s="585">
        <v>367593</v>
      </c>
      <c r="AI69" s="585">
        <v>0</v>
      </c>
      <c r="AJ69" s="585">
        <v>0</v>
      </c>
      <c r="AK69" s="585">
        <v>0</v>
      </c>
      <c r="AL69" s="585">
        <v>0</v>
      </c>
      <c r="AM69" s="585">
        <v>900551</v>
      </c>
      <c r="AN69" s="585">
        <v>6517943</v>
      </c>
      <c r="AO69" s="585">
        <v>1838291</v>
      </c>
      <c r="AP69" s="585">
        <v>1838291</v>
      </c>
      <c r="AQ69" s="585">
        <v>1581097</v>
      </c>
      <c r="AR69" s="585">
        <v>1260263</v>
      </c>
      <c r="AS69" s="585">
        <v>0</v>
      </c>
      <c r="AT69" s="585">
        <v>0</v>
      </c>
      <c r="AU69" s="585">
        <v>6517943</v>
      </c>
      <c r="AV69" s="585">
        <v>3528499</v>
      </c>
      <c r="AW69" s="585">
        <v>2128273</v>
      </c>
      <c r="AX69" s="585">
        <v>1400226</v>
      </c>
      <c r="AY69" s="585">
        <v>0</v>
      </c>
      <c r="AZ69" s="585">
        <v>0</v>
      </c>
      <c r="BA69" s="585">
        <v>0</v>
      </c>
      <c r="BB69" s="585">
        <v>0</v>
      </c>
      <c r="BC69" s="585">
        <v>3528499</v>
      </c>
      <c r="BD69" s="585">
        <v>127762</v>
      </c>
      <c r="BE69" s="585">
        <v>57445</v>
      </c>
      <c r="BF69" s="585">
        <v>57445</v>
      </c>
      <c r="BG69" s="585">
        <v>12757</v>
      </c>
      <c r="BH69" s="585">
        <v>115</v>
      </c>
      <c r="BI69" s="585">
        <v>0</v>
      </c>
      <c r="BJ69" s="585">
        <v>0</v>
      </c>
      <c r="BK69" s="585">
        <v>127762</v>
      </c>
      <c r="BL69" s="585">
        <v>-11792</v>
      </c>
      <c r="BM69" s="585">
        <v>-11792</v>
      </c>
      <c r="BN69" s="585">
        <v>0</v>
      </c>
      <c r="BO69" s="585">
        <v>0</v>
      </c>
      <c r="BP69" s="585">
        <v>0</v>
      </c>
      <c r="BQ69" s="585">
        <v>0</v>
      </c>
      <c r="BR69" s="585">
        <v>0</v>
      </c>
      <c r="BS69" s="585">
        <v>-11792</v>
      </c>
      <c r="BT69" s="585">
        <v>220582</v>
      </c>
      <c r="BU69" s="585">
        <v>85632</v>
      </c>
      <c r="BV69" s="585">
        <v>81633</v>
      </c>
      <c r="BW69" s="585">
        <v>38771</v>
      </c>
      <c r="BX69" s="585">
        <v>14546</v>
      </c>
      <c r="BY69" s="585">
        <v>0</v>
      </c>
      <c r="BZ69" s="585">
        <v>0</v>
      </c>
      <c r="CA69" s="585">
        <v>220582</v>
      </c>
      <c r="CB69" s="299">
        <v>0</v>
      </c>
      <c r="CC69" s="297">
        <v>0</v>
      </c>
      <c r="CD69" s="297">
        <v>0</v>
      </c>
      <c r="CE69" s="297">
        <v>0</v>
      </c>
      <c r="CF69" s="297">
        <v>0</v>
      </c>
      <c r="CG69" s="297">
        <v>0</v>
      </c>
      <c r="CH69" s="297">
        <v>0</v>
      </c>
      <c r="CI69" s="297">
        <v>0</v>
      </c>
    </row>
    <row r="70" spans="1:87">
      <c r="A70" s="295">
        <v>30100</v>
      </c>
      <c r="B70" s="296" t="s">
        <v>422</v>
      </c>
      <c r="C70" s="299">
        <v>-1765005</v>
      </c>
      <c r="D70" s="299">
        <v>4936457</v>
      </c>
      <c r="E70" s="299">
        <v>12035352</v>
      </c>
      <c r="F70" s="299">
        <v>10350550</v>
      </c>
      <c r="G70" s="299">
        <v>0</v>
      </c>
      <c r="H70" s="299">
        <v>0</v>
      </c>
      <c r="I70" s="299">
        <v>25557354</v>
      </c>
      <c r="J70" s="299">
        <v>248684522</v>
      </c>
      <c r="K70" s="299">
        <v>295870219</v>
      </c>
      <c r="L70" s="357">
        <v>210798529</v>
      </c>
      <c r="M70" s="299">
        <v>205271217</v>
      </c>
      <c r="N70" s="299">
        <v>304896292</v>
      </c>
      <c r="O70" s="299">
        <v>19394958.0232017</v>
      </c>
      <c r="P70" s="299">
        <v>10061821.539999999</v>
      </c>
      <c r="Q70" s="299">
        <v>9333136.4832017012</v>
      </c>
      <c r="R70" s="583">
        <v>7.1400000000000005E-2</v>
      </c>
      <c r="S70" s="584">
        <v>7.3115432999999999E-3</v>
      </c>
      <c r="T70" s="585">
        <v>248684522</v>
      </c>
      <c r="U70" s="585">
        <v>140921870.30812323</v>
      </c>
      <c r="V70" s="583">
        <v>1.7646978531881219</v>
      </c>
      <c r="W70" s="583">
        <v>9.7874245867096379E-2</v>
      </c>
      <c r="X70" s="585">
        <v>7791028</v>
      </c>
      <c r="Y70" s="585">
        <v>3925597</v>
      </c>
      <c r="Z70" s="585">
        <v>3865431</v>
      </c>
      <c r="AA70" s="585">
        <v>0</v>
      </c>
      <c r="AB70" s="585">
        <v>0</v>
      </c>
      <c r="AC70" s="585">
        <v>0</v>
      </c>
      <c r="AD70" s="585">
        <v>0</v>
      </c>
      <c r="AE70" s="585">
        <v>7791028</v>
      </c>
      <c r="AF70" s="585">
        <v>12796255</v>
      </c>
      <c r="AG70" s="585">
        <v>4232345</v>
      </c>
      <c r="AH70" s="585">
        <v>4232345</v>
      </c>
      <c r="AI70" s="585">
        <v>2966838</v>
      </c>
      <c r="AJ70" s="585">
        <v>1364727</v>
      </c>
      <c r="AK70" s="585">
        <v>0</v>
      </c>
      <c r="AL70" s="585">
        <v>0</v>
      </c>
      <c r="AM70" s="585">
        <v>12796255</v>
      </c>
      <c r="AN70" s="585">
        <v>59893387</v>
      </c>
      <c r="AO70" s="585">
        <v>16892061</v>
      </c>
      <c r="AP70" s="585">
        <v>16892061</v>
      </c>
      <c r="AQ70" s="585">
        <v>14528702</v>
      </c>
      <c r="AR70" s="585">
        <v>11580562</v>
      </c>
      <c r="AS70" s="585">
        <v>0</v>
      </c>
      <c r="AT70" s="585">
        <v>0</v>
      </c>
      <c r="AU70" s="585">
        <v>59893387</v>
      </c>
      <c r="AV70" s="585">
        <v>32423384</v>
      </c>
      <c r="AW70" s="585">
        <v>19556704</v>
      </c>
      <c r="AX70" s="585">
        <v>12866680</v>
      </c>
      <c r="AY70" s="585">
        <v>0</v>
      </c>
      <c r="AZ70" s="585">
        <v>0</v>
      </c>
      <c r="BA70" s="585">
        <v>0</v>
      </c>
      <c r="BB70" s="585">
        <v>0</v>
      </c>
      <c r="BC70" s="585">
        <v>32423384</v>
      </c>
      <c r="BD70" s="585">
        <v>1174007</v>
      </c>
      <c r="BE70" s="585">
        <v>527865</v>
      </c>
      <c r="BF70" s="585">
        <v>527865</v>
      </c>
      <c r="BG70" s="585">
        <v>117221</v>
      </c>
      <c r="BH70" s="585">
        <v>1056</v>
      </c>
      <c r="BI70" s="585">
        <v>0</v>
      </c>
      <c r="BJ70" s="585">
        <v>0</v>
      </c>
      <c r="BK70" s="585">
        <v>1174007</v>
      </c>
      <c r="BL70" s="585">
        <v>-108353</v>
      </c>
      <c r="BM70" s="585">
        <v>-108353</v>
      </c>
      <c r="BN70" s="585">
        <v>0</v>
      </c>
      <c r="BO70" s="585">
        <v>0</v>
      </c>
      <c r="BP70" s="585">
        <v>0</v>
      </c>
      <c r="BQ70" s="585">
        <v>0</v>
      </c>
      <c r="BR70" s="585">
        <v>0</v>
      </c>
      <c r="BS70" s="585">
        <v>-108353</v>
      </c>
      <c r="BT70" s="585">
        <v>2026924</v>
      </c>
      <c r="BU70" s="585">
        <v>786874</v>
      </c>
      <c r="BV70" s="585">
        <v>750124</v>
      </c>
      <c r="BW70" s="585">
        <v>356266</v>
      </c>
      <c r="BX70" s="585">
        <v>133659</v>
      </c>
      <c r="BY70" s="585">
        <v>0</v>
      </c>
      <c r="BZ70" s="585">
        <v>0</v>
      </c>
      <c r="CA70" s="585">
        <v>2026924</v>
      </c>
      <c r="CB70" s="299">
        <v>0</v>
      </c>
      <c r="CC70" s="297">
        <v>0</v>
      </c>
      <c r="CD70" s="297">
        <v>0</v>
      </c>
      <c r="CE70" s="297">
        <v>0</v>
      </c>
      <c r="CF70" s="297">
        <v>0</v>
      </c>
      <c r="CG70" s="297">
        <v>0</v>
      </c>
      <c r="CH70" s="297">
        <v>0</v>
      </c>
      <c r="CI70" s="297">
        <v>0</v>
      </c>
    </row>
    <row r="71" spans="1:87">
      <c r="A71" s="295">
        <v>30102</v>
      </c>
      <c r="B71" s="296" t="s">
        <v>423</v>
      </c>
      <c r="C71" s="299">
        <v>518334</v>
      </c>
      <c r="D71" s="299">
        <v>726622</v>
      </c>
      <c r="E71" s="299">
        <v>957869</v>
      </c>
      <c r="F71" s="299">
        <v>674158</v>
      </c>
      <c r="G71" s="299">
        <v>0</v>
      </c>
      <c r="H71" s="299">
        <v>0</v>
      </c>
      <c r="I71" s="299">
        <v>2876983</v>
      </c>
      <c r="J71" s="299">
        <v>8279355</v>
      </c>
      <c r="K71" s="299">
        <v>9850289</v>
      </c>
      <c r="L71" s="357">
        <v>7018031</v>
      </c>
      <c r="M71" s="299">
        <v>6834013</v>
      </c>
      <c r="N71" s="299">
        <v>10150791</v>
      </c>
      <c r="O71" s="299">
        <v>645708.61537469993</v>
      </c>
      <c r="P71" s="299">
        <v>283625.56999999995</v>
      </c>
      <c r="Q71" s="299">
        <v>362083.04537469998</v>
      </c>
      <c r="R71" s="583">
        <v>7.1400000000000005E-2</v>
      </c>
      <c r="S71" s="584">
        <v>2.4342029999999999E-4</v>
      </c>
      <c r="T71" s="585">
        <v>8279355</v>
      </c>
      <c r="U71" s="585">
        <v>3972346.9187675058</v>
      </c>
      <c r="V71" s="583">
        <v>2.0842477178626742</v>
      </c>
      <c r="W71" s="583">
        <v>9.7874245867096379E-2</v>
      </c>
      <c r="X71" s="585">
        <v>1859475</v>
      </c>
      <c r="Y71" s="585">
        <v>566883</v>
      </c>
      <c r="Z71" s="585">
        <v>550059</v>
      </c>
      <c r="AA71" s="585">
        <v>458407</v>
      </c>
      <c r="AB71" s="585">
        <v>284126</v>
      </c>
      <c r="AC71" s="585">
        <v>0</v>
      </c>
      <c r="AD71" s="585">
        <v>0</v>
      </c>
      <c r="AE71" s="585">
        <v>1859475</v>
      </c>
      <c r="AF71" s="585">
        <v>0</v>
      </c>
      <c r="AG71" s="585">
        <v>0</v>
      </c>
      <c r="AH71" s="585">
        <v>0</v>
      </c>
      <c r="AI71" s="585">
        <v>0</v>
      </c>
      <c r="AJ71" s="585">
        <v>0</v>
      </c>
      <c r="AK71" s="585">
        <v>0</v>
      </c>
      <c r="AL71" s="585">
        <v>0</v>
      </c>
      <c r="AM71" s="585">
        <v>0</v>
      </c>
      <c r="AN71" s="585">
        <v>1994007</v>
      </c>
      <c r="AO71" s="585">
        <v>562381</v>
      </c>
      <c r="AP71" s="585">
        <v>562381</v>
      </c>
      <c r="AQ71" s="585">
        <v>483698</v>
      </c>
      <c r="AR71" s="585">
        <v>385547</v>
      </c>
      <c r="AS71" s="585">
        <v>0</v>
      </c>
      <c r="AT71" s="585">
        <v>0</v>
      </c>
      <c r="AU71" s="585">
        <v>1994007</v>
      </c>
      <c r="AV71" s="585">
        <v>1079459</v>
      </c>
      <c r="AW71" s="585">
        <v>651094</v>
      </c>
      <c r="AX71" s="585">
        <v>428365</v>
      </c>
      <c r="AY71" s="585">
        <v>0</v>
      </c>
      <c r="AZ71" s="585">
        <v>0</v>
      </c>
      <c r="BA71" s="585">
        <v>0</v>
      </c>
      <c r="BB71" s="585">
        <v>0</v>
      </c>
      <c r="BC71" s="585">
        <v>1079459</v>
      </c>
      <c r="BD71" s="585">
        <v>39086</v>
      </c>
      <c r="BE71" s="585">
        <v>17574</v>
      </c>
      <c r="BF71" s="585">
        <v>17574</v>
      </c>
      <c r="BG71" s="585">
        <v>3903</v>
      </c>
      <c r="BH71" s="585">
        <v>35</v>
      </c>
      <c r="BI71" s="585">
        <v>0</v>
      </c>
      <c r="BJ71" s="585">
        <v>0</v>
      </c>
      <c r="BK71" s="585">
        <v>39086</v>
      </c>
      <c r="BL71" s="585">
        <v>-3607</v>
      </c>
      <c r="BM71" s="585">
        <v>-3607</v>
      </c>
      <c r="BN71" s="585">
        <v>0</v>
      </c>
      <c r="BO71" s="585">
        <v>0</v>
      </c>
      <c r="BP71" s="585">
        <v>0</v>
      </c>
      <c r="BQ71" s="585">
        <v>0</v>
      </c>
      <c r="BR71" s="585">
        <v>0</v>
      </c>
      <c r="BS71" s="585">
        <v>-3607</v>
      </c>
      <c r="BT71" s="585">
        <v>67482</v>
      </c>
      <c r="BU71" s="585">
        <v>26197</v>
      </c>
      <c r="BV71" s="585">
        <v>24974</v>
      </c>
      <c r="BW71" s="585">
        <v>11861</v>
      </c>
      <c r="BX71" s="585">
        <v>4450</v>
      </c>
      <c r="BY71" s="585">
        <v>0</v>
      </c>
      <c r="BZ71" s="585">
        <v>0</v>
      </c>
      <c r="CA71" s="585">
        <v>67482</v>
      </c>
      <c r="CB71" s="299">
        <v>0</v>
      </c>
      <c r="CC71" s="297">
        <v>0</v>
      </c>
      <c r="CD71" s="297">
        <v>0</v>
      </c>
      <c r="CE71" s="297">
        <v>0</v>
      </c>
      <c r="CF71" s="297">
        <v>0</v>
      </c>
      <c r="CG71" s="297">
        <v>0</v>
      </c>
      <c r="CH71" s="297">
        <v>0</v>
      </c>
      <c r="CI71" s="297">
        <v>0</v>
      </c>
    </row>
    <row r="72" spans="1:87">
      <c r="A72" s="295">
        <v>30103</v>
      </c>
      <c r="B72" s="296" t="s">
        <v>424</v>
      </c>
      <c r="C72" s="299">
        <v>143890</v>
      </c>
      <c r="D72" s="299">
        <v>189785</v>
      </c>
      <c r="E72" s="299">
        <v>549264</v>
      </c>
      <c r="F72" s="299">
        <v>368230</v>
      </c>
      <c r="G72" s="299">
        <v>0</v>
      </c>
      <c r="H72" s="299">
        <v>0</v>
      </c>
      <c r="I72" s="299">
        <v>1251169</v>
      </c>
      <c r="J72" s="299">
        <v>7688747</v>
      </c>
      <c r="K72" s="299">
        <v>9147618</v>
      </c>
      <c r="L72" s="357">
        <v>6517400</v>
      </c>
      <c r="M72" s="299">
        <v>6346508</v>
      </c>
      <c r="N72" s="299">
        <v>9426684</v>
      </c>
      <c r="O72" s="299">
        <v>599646.95707909996</v>
      </c>
      <c r="P72" s="299">
        <v>276158.28000000003</v>
      </c>
      <c r="Q72" s="299">
        <v>323488.67707909993</v>
      </c>
      <c r="R72" s="583">
        <v>7.1400000000000005E-2</v>
      </c>
      <c r="S72" s="584">
        <v>2.260559E-4</v>
      </c>
      <c r="T72" s="585">
        <v>7688747</v>
      </c>
      <c r="U72" s="585">
        <v>3867763.0252100839</v>
      </c>
      <c r="V72" s="583">
        <v>1.9879053990342062</v>
      </c>
      <c r="W72" s="583">
        <v>9.7874245867096379E-2</v>
      </c>
      <c r="X72" s="585">
        <v>502011</v>
      </c>
      <c r="Y72" s="585">
        <v>286859</v>
      </c>
      <c r="Z72" s="585">
        <v>123700</v>
      </c>
      <c r="AA72" s="585">
        <v>85431</v>
      </c>
      <c r="AB72" s="585">
        <v>6021</v>
      </c>
      <c r="AC72" s="585">
        <v>0</v>
      </c>
      <c r="AD72" s="585">
        <v>0</v>
      </c>
      <c r="AE72" s="585">
        <v>502011</v>
      </c>
      <c r="AF72" s="585">
        <v>195766</v>
      </c>
      <c r="AG72" s="585">
        <v>97883</v>
      </c>
      <c r="AH72" s="585">
        <v>97883</v>
      </c>
      <c r="AI72" s="585">
        <v>0</v>
      </c>
      <c r="AJ72" s="585">
        <v>0</v>
      </c>
      <c r="AK72" s="585">
        <v>0</v>
      </c>
      <c r="AL72" s="585">
        <v>0</v>
      </c>
      <c r="AM72" s="585">
        <v>195766</v>
      </c>
      <c r="AN72" s="585">
        <v>1851764</v>
      </c>
      <c r="AO72" s="585">
        <v>522263</v>
      </c>
      <c r="AP72" s="585">
        <v>522263</v>
      </c>
      <c r="AQ72" s="585">
        <v>449194</v>
      </c>
      <c r="AR72" s="585">
        <v>358044</v>
      </c>
      <c r="AS72" s="585">
        <v>0</v>
      </c>
      <c r="AT72" s="585">
        <v>0</v>
      </c>
      <c r="AU72" s="585">
        <v>1851764</v>
      </c>
      <c r="AV72" s="585">
        <v>1002456</v>
      </c>
      <c r="AW72" s="585">
        <v>604648</v>
      </c>
      <c r="AX72" s="585">
        <v>397808</v>
      </c>
      <c r="AY72" s="585">
        <v>0</v>
      </c>
      <c r="AZ72" s="585">
        <v>0</v>
      </c>
      <c r="BA72" s="585">
        <v>0</v>
      </c>
      <c r="BB72" s="585">
        <v>0</v>
      </c>
      <c r="BC72" s="585">
        <v>1002456</v>
      </c>
      <c r="BD72" s="585">
        <v>36297</v>
      </c>
      <c r="BE72" s="585">
        <v>16320</v>
      </c>
      <c r="BF72" s="585">
        <v>16320</v>
      </c>
      <c r="BG72" s="585">
        <v>3624</v>
      </c>
      <c r="BH72" s="585">
        <v>33</v>
      </c>
      <c r="BI72" s="585">
        <v>0</v>
      </c>
      <c r="BJ72" s="585">
        <v>0</v>
      </c>
      <c r="BK72" s="585">
        <v>36297</v>
      </c>
      <c r="BL72" s="585">
        <v>-3350</v>
      </c>
      <c r="BM72" s="585">
        <v>-3350</v>
      </c>
      <c r="BN72" s="585">
        <v>0</v>
      </c>
      <c r="BO72" s="585">
        <v>0</v>
      </c>
      <c r="BP72" s="585">
        <v>0</v>
      </c>
      <c r="BQ72" s="585">
        <v>0</v>
      </c>
      <c r="BR72" s="585">
        <v>0</v>
      </c>
      <c r="BS72" s="585">
        <v>-3350</v>
      </c>
      <c r="BT72" s="585">
        <v>62668</v>
      </c>
      <c r="BU72" s="585">
        <v>24328</v>
      </c>
      <c r="BV72" s="585">
        <v>23192</v>
      </c>
      <c r="BW72" s="585">
        <v>11015</v>
      </c>
      <c r="BX72" s="585">
        <v>4132</v>
      </c>
      <c r="BY72" s="585">
        <v>0</v>
      </c>
      <c r="BZ72" s="585">
        <v>0</v>
      </c>
      <c r="CA72" s="585">
        <v>62668</v>
      </c>
      <c r="CB72" s="299">
        <v>0</v>
      </c>
      <c r="CC72" s="297">
        <v>0</v>
      </c>
      <c r="CD72" s="297">
        <v>0</v>
      </c>
      <c r="CE72" s="297">
        <v>0</v>
      </c>
      <c r="CF72" s="297">
        <v>0</v>
      </c>
      <c r="CG72" s="297">
        <v>0</v>
      </c>
      <c r="CH72" s="297">
        <v>0</v>
      </c>
      <c r="CI72" s="297">
        <v>0</v>
      </c>
    </row>
    <row r="73" spans="1:87">
      <c r="A73" s="295">
        <v>30104</v>
      </c>
      <c r="B73" s="296" t="s">
        <v>425</v>
      </c>
      <c r="C73" s="299">
        <v>208296</v>
      </c>
      <c r="D73" s="299">
        <v>421977</v>
      </c>
      <c r="E73" s="299">
        <v>352053</v>
      </c>
      <c r="F73" s="299">
        <v>280853</v>
      </c>
      <c r="G73" s="299">
        <v>0</v>
      </c>
      <c r="H73" s="299">
        <v>0</v>
      </c>
      <c r="I73" s="299">
        <v>1263179</v>
      </c>
      <c r="J73" s="299">
        <v>4972168</v>
      </c>
      <c r="K73" s="299">
        <v>5915593</v>
      </c>
      <c r="L73" s="357">
        <v>4214680</v>
      </c>
      <c r="M73" s="299">
        <v>4104168</v>
      </c>
      <c r="N73" s="299">
        <v>6096059</v>
      </c>
      <c r="O73" s="299">
        <v>387780.41197890003</v>
      </c>
      <c r="P73" s="299">
        <v>203242.56999999998</v>
      </c>
      <c r="Q73" s="299">
        <v>184537.84197890005</v>
      </c>
      <c r="R73" s="583">
        <v>7.1400000000000005E-2</v>
      </c>
      <c r="S73" s="584">
        <v>1.4618610000000001E-4</v>
      </c>
      <c r="T73" s="585">
        <v>4972168</v>
      </c>
      <c r="U73" s="585">
        <v>2846534.5938375345</v>
      </c>
      <c r="V73" s="583">
        <v>1.7467442731116816</v>
      </c>
      <c r="W73" s="583">
        <v>9.7874245867096379E-2</v>
      </c>
      <c r="X73" s="585">
        <v>730604</v>
      </c>
      <c r="Y73" s="585">
        <v>315942</v>
      </c>
      <c r="Z73" s="585">
        <v>315942</v>
      </c>
      <c r="AA73" s="585">
        <v>52101</v>
      </c>
      <c r="AB73" s="585">
        <v>46619</v>
      </c>
      <c r="AC73" s="585">
        <v>0</v>
      </c>
      <c r="AD73" s="585">
        <v>0</v>
      </c>
      <c r="AE73" s="585">
        <v>730604</v>
      </c>
      <c r="AF73" s="585">
        <v>78490</v>
      </c>
      <c r="AG73" s="585">
        <v>78490</v>
      </c>
      <c r="AH73" s="585">
        <v>0</v>
      </c>
      <c r="AI73" s="585">
        <v>0</v>
      </c>
      <c r="AJ73" s="585">
        <v>0</v>
      </c>
      <c r="AK73" s="585">
        <v>0</v>
      </c>
      <c r="AL73" s="585">
        <v>0</v>
      </c>
      <c r="AM73" s="585">
        <v>78490</v>
      </c>
      <c r="AN73" s="585">
        <v>1197501</v>
      </c>
      <c r="AO73" s="585">
        <v>337738</v>
      </c>
      <c r="AP73" s="585">
        <v>337738</v>
      </c>
      <c r="AQ73" s="585">
        <v>290485</v>
      </c>
      <c r="AR73" s="585">
        <v>231540</v>
      </c>
      <c r="AS73" s="585">
        <v>0</v>
      </c>
      <c r="AT73" s="585">
        <v>0</v>
      </c>
      <c r="AU73" s="585">
        <v>1197501</v>
      </c>
      <c r="AV73" s="585">
        <v>648269</v>
      </c>
      <c r="AW73" s="585">
        <v>391014</v>
      </c>
      <c r="AX73" s="585">
        <v>257255</v>
      </c>
      <c r="AY73" s="585">
        <v>0</v>
      </c>
      <c r="AZ73" s="585">
        <v>0</v>
      </c>
      <c r="BA73" s="585">
        <v>0</v>
      </c>
      <c r="BB73" s="585">
        <v>0</v>
      </c>
      <c r="BC73" s="585">
        <v>648269</v>
      </c>
      <c r="BD73" s="585">
        <v>23473</v>
      </c>
      <c r="BE73" s="585">
        <v>10554</v>
      </c>
      <c r="BF73" s="585">
        <v>10554</v>
      </c>
      <c r="BG73" s="585">
        <v>2344</v>
      </c>
      <c r="BH73" s="585">
        <v>21</v>
      </c>
      <c r="BI73" s="585">
        <v>0</v>
      </c>
      <c r="BJ73" s="585">
        <v>0</v>
      </c>
      <c r="BK73" s="585">
        <v>23473</v>
      </c>
      <c r="BL73" s="585">
        <v>-2166</v>
      </c>
      <c r="BM73" s="585">
        <v>-2166</v>
      </c>
      <c r="BN73" s="585">
        <v>0</v>
      </c>
      <c r="BO73" s="585">
        <v>0</v>
      </c>
      <c r="BP73" s="585">
        <v>0</v>
      </c>
      <c r="BQ73" s="585">
        <v>0</v>
      </c>
      <c r="BR73" s="585">
        <v>0</v>
      </c>
      <c r="BS73" s="585">
        <v>-2166</v>
      </c>
      <c r="BT73" s="585">
        <v>40526</v>
      </c>
      <c r="BU73" s="585">
        <v>15733</v>
      </c>
      <c r="BV73" s="585">
        <v>14998</v>
      </c>
      <c r="BW73" s="585">
        <v>7123</v>
      </c>
      <c r="BX73" s="585">
        <v>2672</v>
      </c>
      <c r="BY73" s="585">
        <v>0</v>
      </c>
      <c r="BZ73" s="585">
        <v>0</v>
      </c>
      <c r="CA73" s="585">
        <v>40526</v>
      </c>
      <c r="CB73" s="299">
        <v>0</v>
      </c>
      <c r="CC73" s="297">
        <v>0</v>
      </c>
      <c r="CD73" s="297">
        <v>0</v>
      </c>
      <c r="CE73" s="297">
        <v>0</v>
      </c>
      <c r="CF73" s="297">
        <v>0</v>
      </c>
      <c r="CG73" s="297">
        <v>0</v>
      </c>
      <c r="CH73" s="297">
        <v>0</v>
      </c>
      <c r="CI73" s="297">
        <v>0</v>
      </c>
    </row>
    <row r="74" spans="1:87">
      <c r="A74" s="295">
        <v>30105</v>
      </c>
      <c r="B74" s="296" t="s">
        <v>426</v>
      </c>
      <c r="C74" s="299">
        <v>-288891</v>
      </c>
      <c r="D74" s="299">
        <v>814603</v>
      </c>
      <c r="E74" s="299">
        <v>1679534</v>
      </c>
      <c r="F74" s="299">
        <v>1397838</v>
      </c>
      <c r="G74" s="299">
        <v>0</v>
      </c>
      <c r="H74" s="299">
        <v>0</v>
      </c>
      <c r="I74" s="299">
        <v>3603084</v>
      </c>
      <c r="J74" s="299">
        <v>24599272</v>
      </c>
      <c r="K74" s="299">
        <v>29266767</v>
      </c>
      <c r="L74" s="357">
        <v>20851681</v>
      </c>
      <c r="M74" s="299">
        <v>20304933</v>
      </c>
      <c r="N74" s="299">
        <v>30159605</v>
      </c>
      <c r="O74" s="299">
        <v>1918502.3932897998</v>
      </c>
      <c r="P74" s="299">
        <v>1138483.3299999994</v>
      </c>
      <c r="Q74" s="299">
        <v>780019.06328980043</v>
      </c>
      <c r="R74" s="583">
        <v>7.1400000000000005E-2</v>
      </c>
      <c r="S74" s="584">
        <v>7.2324019999999995E-4</v>
      </c>
      <c r="T74" s="585">
        <v>24599272</v>
      </c>
      <c r="U74" s="585">
        <v>15945144.677871138</v>
      </c>
      <c r="V74" s="583">
        <v>1.5427437315221832</v>
      </c>
      <c r="W74" s="583">
        <v>9.7874245867096379E-2</v>
      </c>
      <c r="X74" s="585">
        <v>1144868</v>
      </c>
      <c r="Y74" s="585">
        <v>333443</v>
      </c>
      <c r="Z74" s="585">
        <v>333443</v>
      </c>
      <c r="AA74" s="585">
        <v>238991</v>
      </c>
      <c r="AB74" s="585">
        <v>238991</v>
      </c>
      <c r="AC74" s="585">
        <v>0</v>
      </c>
      <c r="AD74" s="585">
        <v>0</v>
      </c>
      <c r="AE74" s="585">
        <v>1144868</v>
      </c>
      <c r="AF74" s="585">
        <v>564961</v>
      </c>
      <c r="AG74" s="585">
        <v>478087</v>
      </c>
      <c r="AH74" s="585">
        <v>43437</v>
      </c>
      <c r="AI74" s="585">
        <v>43437</v>
      </c>
      <c r="AJ74" s="585">
        <v>0</v>
      </c>
      <c r="AK74" s="585">
        <v>0</v>
      </c>
      <c r="AL74" s="585">
        <v>0</v>
      </c>
      <c r="AM74" s="585">
        <v>564961</v>
      </c>
      <c r="AN74" s="585">
        <v>5924509</v>
      </c>
      <c r="AO74" s="585">
        <v>1670922</v>
      </c>
      <c r="AP74" s="585">
        <v>1670922</v>
      </c>
      <c r="AQ74" s="585">
        <v>1437144</v>
      </c>
      <c r="AR74" s="585">
        <v>1145521</v>
      </c>
      <c r="AS74" s="585">
        <v>0</v>
      </c>
      <c r="AT74" s="585">
        <v>0</v>
      </c>
      <c r="AU74" s="585">
        <v>5924509</v>
      </c>
      <c r="AV74" s="585">
        <v>3207243</v>
      </c>
      <c r="AW74" s="585">
        <v>1934502</v>
      </c>
      <c r="AX74" s="585">
        <v>1272741</v>
      </c>
      <c r="AY74" s="585">
        <v>0</v>
      </c>
      <c r="AZ74" s="585">
        <v>0</v>
      </c>
      <c r="BA74" s="585">
        <v>0</v>
      </c>
      <c r="BB74" s="585">
        <v>0</v>
      </c>
      <c r="BC74" s="585">
        <v>3207243</v>
      </c>
      <c r="BD74" s="585">
        <v>116129</v>
      </c>
      <c r="BE74" s="585">
        <v>52215</v>
      </c>
      <c r="BF74" s="585">
        <v>52215</v>
      </c>
      <c r="BG74" s="585">
        <v>11595</v>
      </c>
      <c r="BH74" s="585">
        <v>104</v>
      </c>
      <c r="BI74" s="585">
        <v>0</v>
      </c>
      <c r="BJ74" s="585">
        <v>0</v>
      </c>
      <c r="BK74" s="585">
        <v>116129</v>
      </c>
      <c r="BL74" s="585">
        <v>-10718</v>
      </c>
      <c r="BM74" s="585">
        <v>-10718</v>
      </c>
      <c r="BN74" s="585">
        <v>0</v>
      </c>
      <c r="BO74" s="585">
        <v>0</v>
      </c>
      <c r="BP74" s="585">
        <v>0</v>
      </c>
      <c r="BQ74" s="585">
        <v>0</v>
      </c>
      <c r="BR74" s="585">
        <v>0</v>
      </c>
      <c r="BS74" s="585">
        <v>-10718</v>
      </c>
      <c r="BT74" s="585">
        <v>200498</v>
      </c>
      <c r="BU74" s="585">
        <v>77836</v>
      </c>
      <c r="BV74" s="585">
        <v>74200</v>
      </c>
      <c r="BW74" s="585">
        <v>35241</v>
      </c>
      <c r="BX74" s="585">
        <v>13221</v>
      </c>
      <c r="BY74" s="585">
        <v>0</v>
      </c>
      <c r="BZ74" s="585">
        <v>0</v>
      </c>
      <c r="CA74" s="585">
        <v>200498</v>
      </c>
      <c r="CB74" s="299">
        <v>0</v>
      </c>
      <c r="CC74" s="297">
        <v>0</v>
      </c>
      <c r="CD74" s="297">
        <v>0</v>
      </c>
      <c r="CE74" s="297">
        <v>0</v>
      </c>
      <c r="CF74" s="297">
        <v>0</v>
      </c>
      <c r="CG74" s="297">
        <v>0</v>
      </c>
      <c r="CH74" s="297">
        <v>0</v>
      </c>
      <c r="CI74" s="297">
        <v>0</v>
      </c>
    </row>
    <row r="75" spans="1:87">
      <c r="A75" s="295">
        <v>30200</v>
      </c>
      <c r="B75" s="296" t="s">
        <v>427</v>
      </c>
      <c r="C75" s="299">
        <v>-61387</v>
      </c>
      <c r="D75" s="299">
        <v>1752397</v>
      </c>
      <c r="E75" s="299">
        <v>3624464</v>
      </c>
      <c r="F75" s="299">
        <v>3103609</v>
      </c>
      <c r="G75" s="299">
        <v>0</v>
      </c>
      <c r="H75" s="299">
        <v>0</v>
      </c>
      <c r="I75" s="299">
        <v>8419083</v>
      </c>
      <c r="J75" s="299">
        <v>59228884</v>
      </c>
      <c r="K75" s="299">
        <v>70467043</v>
      </c>
      <c r="L75" s="357">
        <v>50205624</v>
      </c>
      <c r="M75" s="299">
        <v>48889191</v>
      </c>
      <c r="N75" s="299">
        <v>72616772</v>
      </c>
      <c r="O75" s="299">
        <v>4619273.0987988003</v>
      </c>
      <c r="P75" s="299">
        <v>2431519.2800000003</v>
      </c>
      <c r="Q75" s="299">
        <v>2187753.8187988</v>
      </c>
      <c r="R75" s="583">
        <v>7.1400000000000005E-2</v>
      </c>
      <c r="S75" s="584">
        <v>1.7413812E-3</v>
      </c>
      <c r="T75" s="585">
        <v>59228884</v>
      </c>
      <c r="U75" s="585">
        <v>34054891.8767507</v>
      </c>
      <c r="V75" s="583">
        <v>1.7392180898520369</v>
      </c>
      <c r="W75" s="583">
        <v>9.7874245867096379E-2</v>
      </c>
      <c r="X75" s="585">
        <v>3195300</v>
      </c>
      <c r="Y75" s="585">
        <v>1284254</v>
      </c>
      <c r="Z75" s="585">
        <v>1284254</v>
      </c>
      <c r="AA75" s="585">
        <v>313396</v>
      </c>
      <c r="AB75" s="585">
        <v>313396</v>
      </c>
      <c r="AC75" s="585">
        <v>0</v>
      </c>
      <c r="AD75" s="585">
        <v>0</v>
      </c>
      <c r="AE75" s="585">
        <v>3195300</v>
      </c>
      <c r="AF75" s="585">
        <v>2055269</v>
      </c>
      <c r="AG75" s="585">
        <v>998330</v>
      </c>
      <c r="AH75" s="585">
        <v>794954</v>
      </c>
      <c r="AI75" s="585">
        <v>261985</v>
      </c>
      <c r="AJ75" s="585">
        <v>0</v>
      </c>
      <c r="AK75" s="585">
        <v>0</v>
      </c>
      <c r="AL75" s="585">
        <v>0</v>
      </c>
      <c r="AM75" s="585">
        <v>2055269</v>
      </c>
      <c r="AN75" s="585">
        <v>14264734</v>
      </c>
      <c r="AO75" s="585">
        <v>4023161</v>
      </c>
      <c r="AP75" s="585">
        <v>4023161</v>
      </c>
      <c r="AQ75" s="585">
        <v>3460283</v>
      </c>
      <c r="AR75" s="585">
        <v>2758128</v>
      </c>
      <c r="AS75" s="585">
        <v>0</v>
      </c>
      <c r="AT75" s="585">
        <v>0</v>
      </c>
      <c r="AU75" s="585">
        <v>14264734</v>
      </c>
      <c r="AV75" s="585">
        <v>7722237</v>
      </c>
      <c r="AW75" s="585">
        <v>4657796</v>
      </c>
      <c r="AX75" s="585">
        <v>3064441</v>
      </c>
      <c r="AY75" s="585">
        <v>0</v>
      </c>
      <c r="AZ75" s="585">
        <v>0</v>
      </c>
      <c r="BA75" s="585">
        <v>0</v>
      </c>
      <c r="BB75" s="585">
        <v>0</v>
      </c>
      <c r="BC75" s="585">
        <v>7722237</v>
      </c>
      <c r="BD75" s="585">
        <v>279611</v>
      </c>
      <c r="BE75" s="585">
        <v>125721</v>
      </c>
      <c r="BF75" s="585">
        <v>125721</v>
      </c>
      <c r="BG75" s="585">
        <v>27918</v>
      </c>
      <c r="BH75" s="585">
        <v>251</v>
      </c>
      <c r="BI75" s="585">
        <v>0</v>
      </c>
      <c r="BJ75" s="585">
        <v>0</v>
      </c>
      <c r="BK75" s="585">
        <v>279611</v>
      </c>
      <c r="BL75" s="585">
        <v>-25806</v>
      </c>
      <c r="BM75" s="585">
        <v>-25806</v>
      </c>
      <c r="BN75" s="585">
        <v>0</v>
      </c>
      <c r="BO75" s="585">
        <v>0</v>
      </c>
      <c r="BP75" s="585">
        <v>0</v>
      </c>
      <c r="BQ75" s="585">
        <v>0</v>
      </c>
      <c r="BR75" s="585">
        <v>0</v>
      </c>
      <c r="BS75" s="585">
        <v>-25806</v>
      </c>
      <c r="BT75" s="585">
        <v>482750</v>
      </c>
      <c r="BU75" s="585">
        <v>187409</v>
      </c>
      <c r="BV75" s="585">
        <v>178656</v>
      </c>
      <c r="BW75" s="585">
        <v>84852</v>
      </c>
      <c r="BX75" s="585">
        <v>31833</v>
      </c>
      <c r="BY75" s="585">
        <v>0</v>
      </c>
      <c r="BZ75" s="585">
        <v>0</v>
      </c>
      <c r="CA75" s="585">
        <v>482750</v>
      </c>
      <c r="CB75" s="299">
        <v>0</v>
      </c>
      <c r="CC75" s="297">
        <v>0</v>
      </c>
      <c r="CD75" s="297">
        <v>0</v>
      </c>
      <c r="CE75" s="297">
        <v>0</v>
      </c>
      <c r="CF75" s="297">
        <v>0</v>
      </c>
      <c r="CG75" s="297">
        <v>0</v>
      </c>
      <c r="CH75" s="297">
        <v>0</v>
      </c>
      <c r="CI75" s="297">
        <v>0</v>
      </c>
    </row>
    <row r="76" spans="1:87">
      <c r="A76" s="295">
        <v>30300</v>
      </c>
      <c r="B76" s="296" t="s">
        <v>428</v>
      </c>
      <c r="C76" s="299">
        <v>-86490</v>
      </c>
      <c r="D76" s="299">
        <v>482865</v>
      </c>
      <c r="E76" s="299">
        <v>1262005</v>
      </c>
      <c r="F76" s="299">
        <v>747126</v>
      </c>
      <c r="G76" s="299">
        <v>0</v>
      </c>
      <c r="H76" s="299">
        <v>0</v>
      </c>
      <c r="I76" s="299">
        <v>2405506</v>
      </c>
      <c r="J76" s="299">
        <v>18763841</v>
      </c>
      <c r="K76" s="299">
        <v>22324114</v>
      </c>
      <c r="L76" s="357">
        <v>15905252</v>
      </c>
      <c r="M76" s="299">
        <v>15488203</v>
      </c>
      <c r="N76" s="299">
        <v>23005153</v>
      </c>
      <c r="O76" s="299">
        <v>1463395.8928365998</v>
      </c>
      <c r="P76" s="299">
        <v>801879.29</v>
      </c>
      <c r="Q76" s="299">
        <v>661516.60283659981</v>
      </c>
      <c r="R76" s="583">
        <v>7.1400000000000005E-2</v>
      </c>
      <c r="S76" s="584">
        <v>5.5167339999999995E-4</v>
      </c>
      <c r="T76" s="585">
        <v>18763841</v>
      </c>
      <c r="U76" s="585">
        <v>11230802.380952381</v>
      </c>
      <c r="V76" s="583">
        <v>1.6707480341586076</v>
      </c>
      <c r="W76" s="583">
        <v>9.7874245867096379E-2</v>
      </c>
      <c r="X76" s="585">
        <v>1038084</v>
      </c>
      <c r="Y76" s="585">
        <v>385605</v>
      </c>
      <c r="Z76" s="585">
        <v>385605</v>
      </c>
      <c r="AA76" s="585">
        <v>266874</v>
      </c>
      <c r="AB76" s="585">
        <v>0</v>
      </c>
      <c r="AC76" s="585">
        <v>0</v>
      </c>
      <c r="AD76" s="585">
        <v>0</v>
      </c>
      <c r="AE76" s="585">
        <v>1038084</v>
      </c>
      <c r="AF76" s="585">
        <v>938598</v>
      </c>
      <c r="AG76" s="585">
        <v>362066</v>
      </c>
      <c r="AH76" s="585">
        <v>302892</v>
      </c>
      <c r="AI76" s="585">
        <v>136820</v>
      </c>
      <c r="AJ76" s="585">
        <v>136820</v>
      </c>
      <c r="AK76" s="585">
        <v>0</v>
      </c>
      <c r="AL76" s="585">
        <v>0</v>
      </c>
      <c r="AM76" s="585">
        <v>938598</v>
      </c>
      <c r="AN76" s="585">
        <v>4519099</v>
      </c>
      <c r="AO76" s="585">
        <v>1274546</v>
      </c>
      <c r="AP76" s="585">
        <v>1274546</v>
      </c>
      <c r="AQ76" s="585">
        <v>1096225</v>
      </c>
      <c r="AR76" s="585">
        <v>873781</v>
      </c>
      <c r="AS76" s="585">
        <v>0</v>
      </c>
      <c r="AT76" s="585">
        <v>0</v>
      </c>
      <c r="AU76" s="585">
        <v>4519099</v>
      </c>
      <c r="AV76" s="585">
        <v>2446422</v>
      </c>
      <c r="AW76" s="585">
        <v>1475600</v>
      </c>
      <c r="AX76" s="585">
        <v>970822</v>
      </c>
      <c r="AY76" s="585">
        <v>0</v>
      </c>
      <c r="AZ76" s="585">
        <v>0</v>
      </c>
      <c r="BA76" s="585">
        <v>0</v>
      </c>
      <c r="BB76" s="585">
        <v>0</v>
      </c>
      <c r="BC76" s="585">
        <v>2446422</v>
      </c>
      <c r="BD76" s="585">
        <v>88583</v>
      </c>
      <c r="BE76" s="585">
        <v>39829</v>
      </c>
      <c r="BF76" s="585">
        <v>39829</v>
      </c>
      <c r="BG76" s="585">
        <v>8845</v>
      </c>
      <c r="BH76" s="585">
        <v>80</v>
      </c>
      <c r="BI76" s="585">
        <v>0</v>
      </c>
      <c r="BJ76" s="585">
        <v>0</v>
      </c>
      <c r="BK76" s="585">
        <v>88583</v>
      </c>
      <c r="BL76" s="585">
        <v>-8175</v>
      </c>
      <c r="BM76" s="585">
        <v>-8175</v>
      </c>
      <c r="BN76" s="585">
        <v>0</v>
      </c>
      <c r="BO76" s="585">
        <v>0</v>
      </c>
      <c r="BP76" s="585">
        <v>0</v>
      </c>
      <c r="BQ76" s="585">
        <v>0</v>
      </c>
      <c r="BR76" s="585">
        <v>0</v>
      </c>
      <c r="BS76" s="585">
        <v>-8175</v>
      </c>
      <c r="BT76" s="585">
        <v>152936</v>
      </c>
      <c r="BU76" s="585">
        <v>59372</v>
      </c>
      <c r="BV76" s="585">
        <v>56599</v>
      </c>
      <c r="BW76" s="585">
        <v>26881</v>
      </c>
      <c r="BX76" s="585">
        <v>10085</v>
      </c>
      <c r="BY76" s="585">
        <v>0</v>
      </c>
      <c r="BZ76" s="585">
        <v>0</v>
      </c>
      <c r="CA76" s="585">
        <v>152936</v>
      </c>
      <c r="CB76" s="299">
        <v>0</v>
      </c>
      <c r="CC76" s="297">
        <v>0</v>
      </c>
      <c r="CD76" s="297">
        <v>0</v>
      </c>
      <c r="CE76" s="297">
        <v>0</v>
      </c>
      <c r="CF76" s="297">
        <v>0</v>
      </c>
      <c r="CG76" s="297">
        <v>0</v>
      </c>
      <c r="CH76" s="297">
        <v>0</v>
      </c>
      <c r="CI76" s="297">
        <v>0</v>
      </c>
    </row>
    <row r="77" spans="1:87">
      <c r="A77" s="295">
        <v>30400</v>
      </c>
      <c r="B77" s="296" t="s">
        <v>429</v>
      </c>
      <c r="C77" s="299">
        <v>411749</v>
      </c>
      <c r="D77" s="299">
        <v>1354659</v>
      </c>
      <c r="E77" s="299">
        <v>2898271</v>
      </c>
      <c r="F77" s="299">
        <v>1979965</v>
      </c>
      <c r="G77" s="299">
        <v>0</v>
      </c>
      <c r="H77" s="299">
        <v>0</v>
      </c>
      <c r="I77" s="299">
        <v>6644644</v>
      </c>
      <c r="J77" s="299">
        <v>37256642</v>
      </c>
      <c r="K77" s="299">
        <v>44325762</v>
      </c>
      <c r="L77" s="357">
        <v>31580757</v>
      </c>
      <c r="M77" s="299">
        <v>30752683</v>
      </c>
      <c r="N77" s="299">
        <v>45678002</v>
      </c>
      <c r="O77" s="299">
        <v>2905653.3563219998</v>
      </c>
      <c r="P77" s="299">
        <v>1650615.7000000002</v>
      </c>
      <c r="Q77" s="299">
        <v>1255037.6563219996</v>
      </c>
      <c r="R77" s="583">
        <v>7.1400000000000005E-2</v>
      </c>
      <c r="S77" s="584">
        <v>1.0953779999999999E-3</v>
      </c>
      <c r="T77" s="585">
        <v>37256642</v>
      </c>
      <c r="U77" s="585">
        <v>23117866.946778711</v>
      </c>
      <c r="V77" s="583">
        <v>1.6115951391956347</v>
      </c>
      <c r="W77" s="583">
        <v>9.7874245867096379E-2</v>
      </c>
      <c r="X77" s="585">
        <v>2592943</v>
      </c>
      <c r="Y77" s="585">
        <v>893732</v>
      </c>
      <c r="Z77" s="585">
        <v>823649</v>
      </c>
      <c r="AA77" s="585">
        <v>650720</v>
      </c>
      <c r="AB77" s="585">
        <v>224842</v>
      </c>
      <c r="AC77" s="585">
        <v>0</v>
      </c>
      <c r="AD77" s="585">
        <v>0</v>
      </c>
      <c r="AE77" s="585">
        <v>2592943</v>
      </c>
      <c r="AF77" s="585">
        <v>527028</v>
      </c>
      <c r="AG77" s="585">
        <v>263514</v>
      </c>
      <c r="AH77" s="585">
        <v>263514</v>
      </c>
      <c r="AI77" s="585">
        <v>0</v>
      </c>
      <c r="AJ77" s="585">
        <v>0</v>
      </c>
      <c r="AK77" s="585">
        <v>0</v>
      </c>
      <c r="AL77" s="585">
        <v>0</v>
      </c>
      <c r="AM77" s="585">
        <v>527028</v>
      </c>
      <c r="AN77" s="585">
        <v>8972921</v>
      </c>
      <c r="AO77" s="585">
        <v>2530682</v>
      </c>
      <c r="AP77" s="585">
        <v>2530682</v>
      </c>
      <c r="AQ77" s="585">
        <v>2176616</v>
      </c>
      <c r="AR77" s="585">
        <v>1734941</v>
      </c>
      <c r="AS77" s="585">
        <v>0</v>
      </c>
      <c r="AT77" s="585">
        <v>0</v>
      </c>
      <c r="AU77" s="585">
        <v>8972921</v>
      </c>
      <c r="AV77" s="585">
        <v>4857505</v>
      </c>
      <c r="AW77" s="585">
        <v>2929885</v>
      </c>
      <c r="AX77" s="585">
        <v>1927620</v>
      </c>
      <c r="AY77" s="585">
        <v>0</v>
      </c>
      <c r="AZ77" s="585">
        <v>0</v>
      </c>
      <c r="BA77" s="585">
        <v>0</v>
      </c>
      <c r="BB77" s="585">
        <v>0</v>
      </c>
      <c r="BC77" s="585">
        <v>4857505</v>
      </c>
      <c r="BD77" s="585">
        <v>175883</v>
      </c>
      <c r="BE77" s="585">
        <v>79082</v>
      </c>
      <c r="BF77" s="585">
        <v>79082</v>
      </c>
      <c r="BG77" s="585">
        <v>17561</v>
      </c>
      <c r="BH77" s="585">
        <v>158</v>
      </c>
      <c r="BI77" s="585">
        <v>0</v>
      </c>
      <c r="BJ77" s="585">
        <v>0</v>
      </c>
      <c r="BK77" s="585">
        <v>175883</v>
      </c>
      <c r="BL77" s="585">
        <v>-16233</v>
      </c>
      <c r="BM77" s="585">
        <v>-16233</v>
      </c>
      <c r="BN77" s="585">
        <v>0</v>
      </c>
      <c r="BO77" s="585">
        <v>0</v>
      </c>
      <c r="BP77" s="585">
        <v>0</v>
      </c>
      <c r="BQ77" s="585">
        <v>0</v>
      </c>
      <c r="BR77" s="585">
        <v>0</v>
      </c>
      <c r="BS77" s="585">
        <v>-16233</v>
      </c>
      <c r="BT77" s="585">
        <v>303663</v>
      </c>
      <c r="BU77" s="585">
        <v>117885</v>
      </c>
      <c r="BV77" s="585">
        <v>112380</v>
      </c>
      <c r="BW77" s="585">
        <v>53374</v>
      </c>
      <c r="BX77" s="585">
        <v>20024</v>
      </c>
      <c r="BY77" s="585">
        <v>0</v>
      </c>
      <c r="BZ77" s="585">
        <v>0</v>
      </c>
      <c r="CA77" s="585">
        <v>303663</v>
      </c>
      <c r="CB77" s="299">
        <v>0</v>
      </c>
      <c r="CC77" s="297">
        <v>0</v>
      </c>
      <c r="CD77" s="297">
        <v>0</v>
      </c>
      <c r="CE77" s="297">
        <v>0</v>
      </c>
      <c r="CF77" s="297">
        <v>0</v>
      </c>
      <c r="CG77" s="297">
        <v>0</v>
      </c>
      <c r="CH77" s="297">
        <v>0</v>
      </c>
      <c r="CI77" s="297">
        <v>0</v>
      </c>
    </row>
    <row r="78" spans="1:87">
      <c r="A78" s="295">
        <v>30405</v>
      </c>
      <c r="B78" s="296" t="s">
        <v>430</v>
      </c>
      <c r="C78" s="299">
        <v>-75568</v>
      </c>
      <c r="D78" s="299">
        <v>571081</v>
      </c>
      <c r="E78" s="299">
        <v>1198876</v>
      </c>
      <c r="F78" s="299">
        <v>976238</v>
      </c>
      <c r="G78" s="299">
        <v>0</v>
      </c>
      <c r="H78" s="299">
        <v>0</v>
      </c>
      <c r="I78" s="299">
        <v>2670627</v>
      </c>
      <c r="J78" s="299">
        <v>20619524</v>
      </c>
      <c r="K78" s="299">
        <v>24531897</v>
      </c>
      <c r="L78" s="357">
        <v>17478230</v>
      </c>
      <c r="M78" s="299">
        <v>17019936</v>
      </c>
      <c r="N78" s="299">
        <v>25280288</v>
      </c>
      <c r="O78" s="299">
        <v>1608120.9738328999</v>
      </c>
      <c r="P78" s="299">
        <v>988609.00999999989</v>
      </c>
      <c r="Q78" s="299">
        <v>619511.96383290004</v>
      </c>
      <c r="R78" s="583">
        <v>7.1400000000000005E-2</v>
      </c>
      <c r="S78" s="584">
        <v>6.0623209999999999E-4</v>
      </c>
      <c r="T78" s="585">
        <v>20619524</v>
      </c>
      <c r="U78" s="585">
        <v>13846064.565826328</v>
      </c>
      <c r="V78" s="583">
        <v>1.489197446824807</v>
      </c>
      <c r="W78" s="583">
        <v>9.7874245867096379E-2</v>
      </c>
      <c r="X78" s="585">
        <v>372244</v>
      </c>
      <c r="Y78" s="585">
        <v>181249</v>
      </c>
      <c r="Z78" s="585">
        <v>181249</v>
      </c>
      <c r="AA78" s="585">
        <v>4873</v>
      </c>
      <c r="AB78" s="585">
        <v>4873</v>
      </c>
      <c r="AC78" s="585">
        <v>0</v>
      </c>
      <c r="AD78" s="585">
        <v>0</v>
      </c>
      <c r="AE78" s="585">
        <v>372244</v>
      </c>
      <c r="AF78" s="585">
        <v>235694</v>
      </c>
      <c r="AG78" s="585">
        <v>135906</v>
      </c>
      <c r="AH78" s="585">
        <v>49894</v>
      </c>
      <c r="AI78" s="585">
        <v>49894</v>
      </c>
      <c r="AJ78" s="585">
        <v>0</v>
      </c>
      <c r="AK78" s="585">
        <v>0</v>
      </c>
      <c r="AL78" s="585">
        <v>0</v>
      </c>
      <c r="AM78" s="585">
        <v>235694</v>
      </c>
      <c r="AN78" s="585">
        <v>4966023</v>
      </c>
      <c r="AO78" s="585">
        <v>1400595</v>
      </c>
      <c r="AP78" s="585">
        <v>1400595</v>
      </c>
      <c r="AQ78" s="585">
        <v>1204638</v>
      </c>
      <c r="AR78" s="585">
        <v>960195</v>
      </c>
      <c r="AS78" s="585">
        <v>0</v>
      </c>
      <c r="AT78" s="585">
        <v>0</v>
      </c>
      <c r="AU78" s="585">
        <v>4966023</v>
      </c>
      <c r="AV78" s="585">
        <v>2688365</v>
      </c>
      <c r="AW78" s="585">
        <v>1621532</v>
      </c>
      <c r="AX78" s="585">
        <v>1066833</v>
      </c>
      <c r="AY78" s="585">
        <v>0</v>
      </c>
      <c r="AZ78" s="585">
        <v>0</v>
      </c>
      <c r="BA78" s="585">
        <v>0</v>
      </c>
      <c r="BB78" s="585">
        <v>0</v>
      </c>
      <c r="BC78" s="585">
        <v>2688365</v>
      </c>
      <c r="BD78" s="585">
        <v>97343</v>
      </c>
      <c r="BE78" s="585">
        <v>43768</v>
      </c>
      <c r="BF78" s="585">
        <v>43768</v>
      </c>
      <c r="BG78" s="585">
        <v>9719</v>
      </c>
      <c r="BH78" s="585">
        <v>88</v>
      </c>
      <c r="BI78" s="585">
        <v>0</v>
      </c>
      <c r="BJ78" s="585">
        <v>0</v>
      </c>
      <c r="BK78" s="585">
        <v>97343</v>
      </c>
      <c r="BL78" s="585">
        <v>-8984</v>
      </c>
      <c r="BM78" s="585">
        <v>-8984</v>
      </c>
      <c r="BN78" s="585">
        <v>0</v>
      </c>
      <c r="BO78" s="585">
        <v>0</v>
      </c>
      <c r="BP78" s="585">
        <v>0</v>
      </c>
      <c r="BQ78" s="585">
        <v>0</v>
      </c>
      <c r="BR78" s="585">
        <v>0</v>
      </c>
      <c r="BS78" s="585">
        <v>-8984</v>
      </c>
      <c r="BT78" s="585">
        <v>168061</v>
      </c>
      <c r="BU78" s="585">
        <v>65243</v>
      </c>
      <c r="BV78" s="585">
        <v>62196</v>
      </c>
      <c r="BW78" s="585">
        <v>29540</v>
      </c>
      <c r="BX78" s="585">
        <v>11082</v>
      </c>
      <c r="BY78" s="585">
        <v>0</v>
      </c>
      <c r="BZ78" s="585">
        <v>0</v>
      </c>
      <c r="CA78" s="585">
        <v>168061</v>
      </c>
      <c r="CB78" s="299">
        <v>0</v>
      </c>
      <c r="CC78" s="297">
        <v>0</v>
      </c>
      <c r="CD78" s="297">
        <v>0</v>
      </c>
      <c r="CE78" s="297">
        <v>0</v>
      </c>
      <c r="CF78" s="297">
        <v>0</v>
      </c>
      <c r="CG78" s="297">
        <v>0</v>
      </c>
      <c r="CH78" s="297">
        <v>0</v>
      </c>
      <c r="CI78" s="297">
        <v>0</v>
      </c>
    </row>
    <row r="79" spans="1:87">
      <c r="A79" s="295">
        <v>30500</v>
      </c>
      <c r="B79" s="296" t="s">
        <v>431</v>
      </c>
      <c r="C79" s="299">
        <v>-303996</v>
      </c>
      <c r="D79" s="299">
        <v>841720</v>
      </c>
      <c r="E79" s="299">
        <v>2763566</v>
      </c>
      <c r="F79" s="299">
        <v>1727680</v>
      </c>
      <c r="G79" s="299">
        <v>0</v>
      </c>
      <c r="H79" s="299">
        <v>0</v>
      </c>
      <c r="I79" s="299">
        <v>5028970</v>
      </c>
      <c r="J79" s="299">
        <v>36604475</v>
      </c>
      <c r="K79" s="299">
        <v>43549851</v>
      </c>
      <c r="L79" s="357">
        <v>31027944</v>
      </c>
      <c r="M79" s="299">
        <v>30214366</v>
      </c>
      <c r="N79" s="299">
        <v>44878421</v>
      </c>
      <c r="O79" s="299">
        <v>2854790.6686013001</v>
      </c>
      <c r="P79" s="299">
        <v>1558330.2300000002</v>
      </c>
      <c r="Q79" s="299">
        <v>1296460.4386012999</v>
      </c>
      <c r="R79" s="583">
        <v>7.1400000000000005E-2</v>
      </c>
      <c r="S79" s="584">
        <v>1.0762037E-3</v>
      </c>
      <c r="T79" s="585">
        <v>36604475</v>
      </c>
      <c r="U79" s="585">
        <v>21825353.361344539</v>
      </c>
      <c r="V79" s="583">
        <v>1.6771538308667733</v>
      </c>
      <c r="W79" s="583">
        <v>9.7874245867096379E-2</v>
      </c>
      <c r="X79" s="585">
        <v>1669351</v>
      </c>
      <c r="Y79" s="585">
        <v>555357</v>
      </c>
      <c r="Z79" s="585">
        <v>555357</v>
      </c>
      <c r="AA79" s="585">
        <v>555357</v>
      </c>
      <c r="AB79" s="585">
        <v>3280</v>
      </c>
      <c r="AC79" s="585">
        <v>0</v>
      </c>
      <c r="AD79" s="585">
        <v>0</v>
      </c>
      <c r="AE79" s="585">
        <v>1669351</v>
      </c>
      <c r="AF79" s="585">
        <v>1138962</v>
      </c>
      <c r="AG79" s="585">
        <v>644709</v>
      </c>
      <c r="AH79" s="585">
        <v>494253</v>
      </c>
      <c r="AI79" s="585">
        <v>0</v>
      </c>
      <c r="AJ79" s="585">
        <v>0</v>
      </c>
      <c r="AK79" s="585">
        <v>0</v>
      </c>
      <c r="AL79" s="585">
        <v>0</v>
      </c>
      <c r="AM79" s="585">
        <v>1138962</v>
      </c>
      <c r="AN79" s="585">
        <v>8815852</v>
      </c>
      <c r="AO79" s="585">
        <v>2486383</v>
      </c>
      <c r="AP79" s="585">
        <v>2486383</v>
      </c>
      <c r="AQ79" s="585">
        <v>2138515</v>
      </c>
      <c r="AR79" s="585">
        <v>1704571</v>
      </c>
      <c r="AS79" s="585">
        <v>0</v>
      </c>
      <c r="AT79" s="585">
        <v>0</v>
      </c>
      <c r="AU79" s="585">
        <v>8815852</v>
      </c>
      <c r="AV79" s="585">
        <v>4772476</v>
      </c>
      <c r="AW79" s="585">
        <v>2878599</v>
      </c>
      <c r="AX79" s="585">
        <v>1893878</v>
      </c>
      <c r="AY79" s="585">
        <v>0</v>
      </c>
      <c r="AZ79" s="585">
        <v>0</v>
      </c>
      <c r="BA79" s="585">
        <v>0</v>
      </c>
      <c r="BB79" s="585">
        <v>0</v>
      </c>
      <c r="BC79" s="585">
        <v>4772476</v>
      </c>
      <c r="BD79" s="585">
        <v>172805</v>
      </c>
      <c r="BE79" s="585">
        <v>77698</v>
      </c>
      <c r="BF79" s="585">
        <v>77698</v>
      </c>
      <c r="BG79" s="585">
        <v>17254</v>
      </c>
      <c r="BH79" s="585">
        <v>155</v>
      </c>
      <c r="BI79" s="585">
        <v>0</v>
      </c>
      <c r="BJ79" s="585">
        <v>0</v>
      </c>
      <c r="BK79" s="585">
        <v>172805</v>
      </c>
      <c r="BL79" s="585">
        <v>-15949</v>
      </c>
      <c r="BM79" s="585">
        <v>-15949</v>
      </c>
      <c r="BN79" s="585">
        <v>0</v>
      </c>
      <c r="BO79" s="585">
        <v>0</v>
      </c>
      <c r="BP79" s="585">
        <v>0</v>
      </c>
      <c r="BQ79" s="585">
        <v>0</v>
      </c>
      <c r="BR79" s="585">
        <v>0</v>
      </c>
      <c r="BS79" s="585">
        <v>-15949</v>
      </c>
      <c r="BT79" s="585">
        <v>298348</v>
      </c>
      <c r="BU79" s="585">
        <v>115822</v>
      </c>
      <c r="BV79" s="585">
        <v>110413</v>
      </c>
      <c r="BW79" s="585">
        <v>52440</v>
      </c>
      <c r="BX79" s="585">
        <v>19674</v>
      </c>
      <c r="BY79" s="585">
        <v>0</v>
      </c>
      <c r="BZ79" s="585">
        <v>0</v>
      </c>
      <c r="CA79" s="585">
        <v>298348</v>
      </c>
      <c r="CB79" s="299">
        <v>0</v>
      </c>
      <c r="CC79" s="297">
        <v>0</v>
      </c>
      <c r="CD79" s="297">
        <v>0</v>
      </c>
      <c r="CE79" s="297">
        <v>0</v>
      </c>
      <c r="CF79" s="297">
        <v>0</v>
      </c>
      <c r="CG79" s="297">
        <v>0</v>
      </c>
      <c r="CH79" s="297">
        <v>0</v>
      </c>
      <c r="CI79" s="297">
        <v>0</v>
      </c>
    </row>
    <row r="80" spans="1:87">
      <c r="A80" s="295">
        <v>30600</v>
      </c>
      <c r="B80" s="296" t="s">
        <v>432</v>
      </c>
      <c r="C80" s="299">
        <v>-119</v>
      </c>
      <c r="D80" s="299">
        <v>935203</v>
      </c>
      <c r="E80" s="299">
        <v>1884601</v>
      </c>
      <c r="F80" s="299">
        <v>1281500</v>
      </c>
      <c r="G80" s="299">
        <v>0</v>
      </c>
      <c r="H80" s="299">
        <v>0</v>
      </c>
      <c r="I80" s="299">
        <v>4101185</v>
      </c>
      <c r="J80" s="299">
        <v>27785354</v>
      </c>
      <c r="K80" s="299">
        <v>33057380</v>
      </c>
      <c r="L80" s="357">
        <v>23552377</v>
      </c>
      <c r="M80" s="299">
        <v>22934815</v>
      </c>
      <c r="N80" s="299">
        <v>34065857</v>
      </c>
      <c r="O80" s="299">
        <v>2166985.5746562001</v>
      </c>
      <c r="P80" s="299">
        <v>1175285.04</v>
      </c>
      <c r="Q80" s="299">
        <v>991700.53465620009</v>
      </c>
      <c r="R80" s="583">
        <v>7.1400000000000005E-2</v>
      </c>
      <c r="S80" s="584">
        <v>8.1691380000000001E-4</v>
      </c>
      <c r="T80" s="585">
        <v>27785354</v>
      </c>
      <c r="U80" s="585">
        <v>16460574.789915966</v>
      </c>
      <c r="V80" s="583">
        <v>1.6879941529758602</v>
      </c>
      <c r="W80" s="583">
        <v>9.7874245867096379E-2</v>
      </c>
      <c r="X80" s="585">
        <v>1130144</v>
      </c>
      <c r="Y80" s="585">
        <v>447144</v>
      </c>
      <c r="Z80" s="585">
        <v>447144</v>
      </c>
      <c r="AA80" s="585">
        <v>235856</v>
      </c>
      <c r="AB80" s="585">
        <v>0</v>
      </c>
      <c r="AC80" s="585">
        <v>0</v>
      </c>
      <c r="AD80" s="585">
        <v>0</v>
      </c>
      <c r="AE80" s="585">
        <v>1130144</v>
      </c>
      <c r="AF80" s="585">
        <v>443696</v>
      </c>
      <c r="AG80" s="585">
        <v>284333</v>
      </c>
      <c r="AH80" s="585">
        <v>104483</v>
      </c>
      <c r="AI80" s="585">
        <v>27440</v>
      </c>
      <c r="AJ80" s="585">
        <v>27440</v>
      </c>
      <c r="AK80" s="585">
        <v>0</v>
      </c>
      <c r="AL80" s="585">
        <v>0</v>
      </c>
      <c r="AM80" s="585">
        <v>443696</v>
      </c>
      <c r="AN80" s="585">
        <v>6691848</v>
      </c>
      <c r="AO80" s="585">
        <v>1887339</v>
      </c>
      <c r="AP80" s="585">
        <v>1887339</v>
      </c>
      <c r="AQ80" s="585">
        <v>1623282</v>
      </c>
      <c r="AR80" s="585">
        <v>1293888</v>
      </c>
      <c r="AS80" s="585">
        <v>0</v>
      </c>
      <c r="AT80" s="585">
        <v>0</v>
      </c>
      <c r="AU80" s="585">
        <v>6691848</v>
      </c>
      <c r="AV80" s="585">
        <v>3622643</v>
      </c>
      <c r="AW80" s="585">
        <v>2185057</v>
      </c>
      <c r="AX80" s="585">
        <v>1437585</v>
      </c>
      <c r="AY80" s="585">
        <v>0</v>
      </c>
      <c r="AZ80" s="585">
        <v>0</v>
      </c>
      <c r="BA80" s="585">
        <v>0</v>
      </c>
      <c r="BB80" s="585">
        <v>0</v>
      </c>
      <c r="BC80" s="585">
        <v>3622643</v>
      </c>
      <c r="BD80" s="585">
        <v>131171</v>
      </c>
      <c r="BE80" s="585">
        <v>58978</v>
      </c>
      <c r="BF80" s="585">
        <v>58978</v>
      </c>
      <c r="BG80" s="585">
        <v>13097</v>
      </c>
      <c r="BH80" s="585">
        <v>118</v>
      </c>
      <c r="BI80" s="585">
        <v>0</v>
      </c>
      <c r="BJ80" s="585">
        <v>0</v>
      </c>
      <c r="BK80" s="585">
        <v>131171</v>
      </c>
      <c r="BL80" s="585">
        <v>-12106</v>
      </c>
      <c r="BM80" s="585">
        <v>-12106</v>
      </c>
      <c r="BN80" s="585">
        <v>0</v>
      </c>
      <c r="BO80" s="585">
        <v>0</v>
      </c>
      <c r="BP80" s="585">
        <v>0</v>
      </c>
      <c r="BQ80" s="585">
        <v>0</v>
      </c>
      <c r="BR80" s="585">
        <v>0</v>
      </c>
      <c r="BS80" s="585">
        <v>-12106</v>
      </c>
      <c r="BT80" s="585">
        <v>226467</v>
      </c>
      <c r="BU80" s="585">
        <v>87917</v>
      </c>
      <c r="BV80" s="585">
        <v>83811</v>
      </c>
      <c r="BW80" s="585">
        <v>39805</v>
      </c>
      <c r="BX80" s="585">
        <v>14934</v>
      </c>
      <c r="BY80" s="585">
        <v>0</v>
      </c>
      <c r="BZ80" s="585">
        <v>0</v>
      </c>
      <c r="CA80" s="585">
        <v>226467</v>
      </c>
      <c r="CB80" s="299">
        <v>0</v>
      </c>
      <c r="CC80" s="297">
        <v>0</v>
      </c>
      <c r="CD80" s="297">
        <v>0</v>
      </c>
      <c r="CE80" s="297">
        <v>0</v>
      </c>
      <c r="CF80" s="297">
        <v>0</v>
      </c>
      <c r="CG80" s="297">
        <v>0</v>
      </c>
      <c r="CH80" s="297">
        <v>0</v>
      </c>
      <c r="CI80" s="297">
        <v>0</v>
      </c>
    </row>
    <row r="81" spans="1:87">
      <c r="A81" s="295">
        <v>30601</v>
      </c>
      <c r="B81" s="296" t="s">
        <v>433</v>
      </c>
      <c r="C81" s="299">
        <v>-43359</v>
      </c>
      <c r="D81" s="299">
        <v>-101885</v>
      </c>
      <c r="E81" s="299">
        <v>0</v>
      </c>
      <c r="F81" s="299">
        <v>0</v>
      </c>
      <c r="G81" s="299">
        <v>0</v>
      </c>
      <c r="H81" s="299">
        <v>0</v>
      </c>
      <c r="I81" s="299">
        <v>-145244</v>
      </c>
      <c r="J81" s="299">
        <v>0</v>
      </c>
      <c r="K81" s="299">
        <v>0</v>
      </c>
      <c r="L81" s="357">
        <v>0</v>
      </c>
      <c r="M81" s="299">
        <v>0</v>
      </c>
      <c r="N81" s="299">
        <v>0</v>
      </c>
      <c r="O81" s="299">
        <v>0</v>
      </c>
      <c r="P81" s="299">
        <v>0</v>
      </c>
      <c r="Q81" s="299">
        <v>0</v>
      </c>
      <c r="R81" s="583">
        <v>0</v>
      </c>
      <c r="S81" s="584">
        <v>0</v>
      </c>
      <c r="T81" s="585">
        <v>0</v>
      </c>
      <c r="U81" s="585">
        <v>0</v>
      </c>
      <c r="V81" s="583" t="e">
        <v>#DIV/0!</v>
      </c>
      <c r="W81" s="583">
        <v>9.7874245867096379E-2</v>
      </c>
      <c r="X81" s="585">
        <v>58526</v>
      </c>
      <c r="Y81" s="585">
        <v>58526</v>
      </c>
      <c r="Z81" s="585">
        <v>0</v>
      </c>
      <c r="AA81" s="585">
        <v>0</v>
      </c>
      <c r="AB81" s="585">
        <v>0</v>
      </c>
      <c r="AC81" s="585">
        <v>0</v>
      </c>
      <c r="AD81" s="585">
        <v>0</v>
      </c>
      <c r="AE81" s="585">
        <v>58526</v>
      </c>
      <c r="AF81" s="585">
        <v>203770</v>
      </c>
      <c r="AG81" s="585">
        <v>101885</v>
      </c>
      <c r="AH81" s="585">
        <v>101885</v>
      </c>
      <c r="AI81" s="585">
        <v>0</v>
      </c>
      <c r="AJ81" s="585">
        <v>0</v>
      </c>
      <c r="AK81" s="585">
        <v>0</v>
      </c>
      <c r="AL81" s="585">
        <v>0</v>
      </c>
      <c r="AM81" s="585">
        <v>203770</v>
      </c>
      <c r="AN81" s="585">
        <v>0</v>
      </c>
      <c r="AO81" s="585">
        <v>0</v>
      </c>
      <c r="AP81" s="585">
        <v>0</v>
      </c>
      <c r="AQ81" s="585">
        <v>0</v>
      </c>
      <c r="AR81" s="585">
        <v>0</v>
      </c>
      <c r="AS81" s="585">
        <v>0</v>
      </c>
      <c r="AT81" s="585">
        <v>0</v>
      </c>
      <c r="AU81" s="585">
        <v>0</v>
      </c>
      <c r="AV81" s="585">
        <v>0</v>
      </c>
      <c r="AW81" s="585">
        <v>0</v>
      </c>
      <c r="AX81" s="585">
        <v>0</v>
      </c>
      <c r="AY81" s="585">
        <v>0</v>
      </c>
      <c r="AZ81" s="585">
        <v>0</v>
      </c>
      <c r="BA81" s="585">
        <v>0</v>
      </c>
      <c r="BB81" s="585">
        <v>0</v>
      </c>
      <c r="BC81" s="585">
        <v>0</v>
      </c>
      <c r="BD81" s="585">
        <v>0</v>
      </c>
      <c r="BE81" s="585">
        <v>0</v>
      </c>
      <c r="BF81" s="585">
        <v>0</v>
      </c>
      <c r="BG81" s="585">
        <v>0</v>
      </c>
      <c r="BH81" s="585">
        <v>0</v>
      </c>
      <c r="BI81" s="585">
        <v>0</v>
      </c>
      <c r="BJ81" s="585">
        <v>0</v>
      </c>
      <c r="BK81" s="585">
        <v>0</v>
      </c>
      <c r="BL81" s="585">
        <v>0</v>
      </c>
      <c r="BM81" s="585">
        <v>0</v>
      </c>
      <c r="BN81" s="585">
        <v>0</v>
      </c>
      <c r="BO81" s="585">
        <v>0</v>
      </c>
      <c r="BP81" s="585">
        <v>0</v>
      </c>
      <c r="BQ81" s="585">
        <v>0</v>
      </c>
      <c r="BR81" s="585">
        <v>0</v>
      </c>
      <c r="BS81" s="585">
        <v>0</v>
      </c>
      <c r="BT81" s="585">
        <v>0</v>
      </c>
      <c r="BU81" s="585">
        <v>0</v>
      </c>
      <c r="BV81" s="585">
        <v>0</v>
      </c>
      <c r="BW81" s="585">
        <v>0</v>
      </c>
      <c r="BX81" s="585">
        <v>0</v>
      </c>
      <c r="BY81" s="585">
        <v>0</v>
      </c>
      <c r="BZ81" s="585">
        <v>0</v>
      </c>
      <c r="CA81" s="585">
        <v>0</v>
      </c>
      <c r="CB81" s="299">
        <v>0</v>
      </c>
      <c r="CC81" s="297">
        <v>0</v>
      </c>
      <c r="CD81" s="297">
        <v>0</v>
      </c>
      <c r="CE81" s="297">
        <v>0</v>
      </c>
      <c r="CF81" s="297">
        <v>0</v>
      </c>
      <c r="CG81" s="297">
        <v>0</v>
      </c>
      <c r="CH81" s="297">
        <v>0</v>
      </c>
      <c r="CI81" s="297">
        <v>0</v>
      </c>
    </row>
    <row r="82" spans="1:87">
      <c r="A82" s="295">
        <v>30700</v>
      </c>
      <c r="B82" s="296" t="s">
        <v>434</v>
      </c>
      <c r="C82" s="299">
        <v>-494921</v>
      </c>
      <c r="D82" s="299">
        <v>1654182</v>
      </c>
      <c r="E82" s="299">
        <v>3024042</v>
      </c>
      <c r="F82" s="299">
        <v>2721328</v>
      </c>
      <c r="G82" s="299">
        <v>0</v>
      </c>
      <c r="H82" s="299">
        <v>0</v>
      </c>
      <c r="I82" s="299">
        <v>6904631</v>
      </c>
      <c r="J82" s="299">
        <v>71087510</v>
      </c>
      <c r="K82" s="299">
        <v>84575738</v>
      </c>
      <c r="L82" s="357">
        <v>60257640</v>
      </c>
      <c r="M82" s="299">
        <v>58677635</v>
      </c>
      <c r="N82" s="299">
        <v>87155879</v>
      </c>
      <c r="O82" s="299">
        <v>5544129.7832448008</v>
      </c>
      <c r="P82" s="299">
        <v>2900785.4000000004</v>
      </c>
      <c r="Q82" s="299">
        <v>2643344.3832448004</v>
      </c>
      <c r="R82" s="583">
        <v>7.1400000000000005E-2</v>
      </c>
      <c r="S82" s="584">
        <v>2.0900352000000001E-3</v>
      </c>
      <c r="T82" s="585">
        <v>71087510</v>
      </c>
      <c r="U82" s="585">
        <v>40627246.49859944</v>
      </c>
      <c r="V82" s="583">
        <v>1.7497496415970655</v>
      </c>
      <c r="W82" s="583">
        <v>9.7874245867096379E-2</v>
      </c>
      <c r="X82" s="585">
        <v>4209116</v>
      </c>
      <c r="Y82" s="585">
        <v>2104558</v>
      </c>
      <c r="Z82" s="585">
        <v>2104558</v>
      </c>
      <c r="AA82" s="585">
        <v>0</v>
      </c>
      <c r="AB82" s="585">
        <v>0</v>
      </c>
      <c r="AC82" s="585">
        <v>0</v>
      </c>
      <c r="AD82" s="585">
        <v>0</v>
      </c>
      <c r="AE82" s="585">
        <v>4209116</v>
      </c>
      <c r="AF82" s="585">
        <v>6040927</v>
      </c>
      <c r="AG82" s="585">
        <v>2182630</v>
      </c>
      <c r="AH82" s="585">
        <v>1966367</v>
      </c>
      <c r="AI82" s="585">
        <v>1264397</v>
      </c>
      <c r="AJ82" s="585">
        <v>627533</v>
      </c>
      <c r="AK82" s="585">
        <v>0</v>
      </c>
      <c r="AL82" s="585">
        <v>0</v>
      </c>
      <c r="AM82" s="585">
        <v>6040927</v>
      </c>
      <c r="AN82" s="585">
        <v>17120775</v>
      </c>
      <c r="AO82" s="585">
        <v>4828666</v>
      </c>
      <c r="AP82" s="585">
        <v>4828666</v>
      </c>
      <c r="AQ82" s="585">
        <v>4153090</v>
      </c>
      <c r="AR82" s="585">
        <v>3310352</v>
      </c>
      <c r="AS82" s="585">
        <v>0</v>
      </c>
      <c r="AT82" s="585">
        <v>0</v>
      </c>
      <c r="AU82" s="585">
        <v>17120775</v>
      </c>
      <c r="AV82" s="585">
        <v>9268360</v>
      </c>
      <c r="AW82" s="585">
        <v>5590366</v>
      </c>
      <c r="AX82" s="585">
        <v>3677994</v>
      </c>
      <c r="AY82" s="585">
        <v>0</v>
      </c>
      <c r="AZ82" s="585">
        <v>0</v>
      </c>
      <c r="BA82" s="585">
        <v>0</v>
      </c>
      <c r="BB82" s="585">
        <v>0</v>
      </c>
      <c r="BC82" s="585">
        <v>9268360</v>
      </c>
      <c r="BD82" s="585">
        <v>335594</v>
      </c>
      <c r="BE82" s="585">
        <v>150892</v>
      </c>
      <c r="BF82" s="585">
        <v>150892</v>
      </c>
      <c r="BG82" s="585">
        <v>33508</v>
      </c>
      <c r="BH82" s="585">
        <v>302</v>
      </c>
      <c r="BI82" s="585">
        <v>0</v>
      </c>
      <c r="BJ82" s="585">
        <v>0</v>
      </c>
      <c r="BK82" s="585">
        <v>335594</v>
      </c>
      <c r="BL82" s="585">
        <v>-30973</v>
      </c>
      <c r="BM82" s="585">
        <v>-30973</v>
      </c>
      <c r="BN82" s="585">
        <v>0</v>
      </c>
      <c r="BO82" s="585">
        <v>0</v>
      </c>
      <c r="BP82" s="585">
        <v>0</v>
      </c>
      <c r="BQ82" s="585">
        <v>0</v>
      </c>
      <c r="BR82" s="585">
        <v>0</v>
      </c>
      <c r="BS82" s="585">
        <v>-30973</v>
      </c>
      <c r="BT82" s="585">
        <v>579405</v>
      </c>
      <c r="BU82" s="585">
        <v>224931</v>
      </c>
      <c r="BV82" s="585">
        <v>214426</v>
      </c>
      <c r="BW82" s="585">
        <v>101840</v>
      </c>
      <c r="BX82" s="585">
        <v>38207</v>
      </c>
      <c r="BY82" s="585">
        <v>0</v>
      </c>
      <c r="BZ82" s="585">
        <v>0</v>
      </c>
      <c r="CA82" s="585">
        <v>579405</v>
      </c>
      <c r="CB82" s="299">
        <v>0</v>
      </c>
      <c r="CC82" s="297">
        <v>0</v>
      </c>
      <c r="CD82" s="297">
        <v>0</v>
      </c>
      <c r="CE82" s="297">
        <v>0</v>
      </c>
      <c r="CF82" s="297">
        <v>0</v>
      </c>
      <c r="CG82" s="297">
        <v>0</v>
      </c>
      <c r="CH82" s="297">
        <v>0</v>
      </c>
      <c r="CI82" s="297">
        <v>0</v>
      </c>
    </row>
    <row r="83" spans="1:87">
      <c r="A83" s="295">
        <v>30705</v>
      </c>
      <c r="B83" s="296" t="s">
        <v>435</v>
      </c>
      <c r="C83" s="299">
        <v>128940</v>
      </c>
      <c r="D83" s="299">
        <v>577797</v>
      </c>
      <c r="E83" s="299">
        <v>1099837</v>
      </c>
      <c r="F83" s="299">
        <v>784773</v>
      </c>
      <c r="G83" s="299">
        <v>0</v>
      </c>
      <c r="H83" s="299">
        <v>0</v>
      </c>
      <c r="I83" s="299">
        <v>2591347</v>
      </c>
      <c r="J83" s="299">
        <v>14924391</v>
      </c>
      <c r="K83" s="299">
        <v>17756163</v>
      </c>
      <c r="L83" s="357">
        <v>12650726</v>
      </c>
      <c r="M83" s="299">
        <v>12319013</v>
      </c>
      <c r="N83" s="299">
        <v>18297848</v>
      </c>
      <c r="O83" s="299">
        <v>1163956.3852398</v>
      </c>
      <c r="P83" s="299">
        <v>717927.84000000008</v>
      </c>
      <c r="Q83" s="299">
        <v>446028.54523979989</v>
      </c>
      <c r="R83" s="583">
        <v>7.1400000000000005E-2</v>
      </c>
      <c r="S83" s="584">
        <v>4.3879020000000001E-4</v>
      </c>
      <c r="T83" s="585">
        <v>14924391</v>
      </c>
      <c r="U83" s="585">
        <v>10055011.764705883</v>
      </c>
      <c r="V83" s="583">
        <v>1.4842738476334891</v>
      </c>
      <c r="W83" s="583">
        <v>9.7874245867096379E-2</v>
      </c>
      <c r="X83" s="585">
        <v>804867</v>
      </c>
      <c r="Y83" s="585">
        <v>261831</v>
      </c>
      <c r="Z83" s="585">
        <v>261831</v>
      </c>
      <c r="AA83" s="585">
        <v>199505</v>
      </c>
      <c r="AB83" s="585">
        <v>81700</v>
      </c>
      <c r="AC83" s="585">
        <v>0</v>
      </c>
      <c r="AD83" s="585">
        <v>0</v>
      </c>
      <c r="AE83" s="585">
        <v>804867</v>
      </c>
      <c r="AF83" s="585">
        <v>47683</v>
      </c>
      <c r="AG83" s="585">
        <v>45376</v>
      </c>
      <c r="AH83" s="585">
        <v>2307</v>
      </c>
      <c r="AI83" s="585">
        <v>0</v>
      </c>
      <c r="AJ83" s="585">
        <v>0</v>
      </c>
      <c r="AK83" s="585">
        <v>0</v>
      </c>
      <c r="AL83" s="585">
        <v>0</v>
      </c>
      <c r="AM83" s="585">
        <v>47683</v>
      </c>
      <c r="AN83" s="585">
        <v>3594403</v>
      </c>
      <c r="AO83" s="585">
        <v>1013749</v>
      </c>
      <c r="AP83" s="585">
        <v>1013749</v>
      </c>
      <c r="AQ83" s="585">
        <v>871916</v>
      </c>
      <c r="AR83" s="585">
        <v>694988</v>
      </c>
      <c r="AS83" s="585">
        <v>0</v>
      </c>
      <c r="AT83" s="585">
        <v>0</v>
      </c>
      <c r="AU83" s="585">
        <v>3594403</v>
      </c>
      <c r="AV83" s="585">
        <v>1945836</v>
      </c>
      <c r="AW83" s="585">
        <v>1173663</v>
      </c>
      <c r="AX83" s="585">
        <v>772173</v>
      </c>
      <c r="AY83" s="585">
        <v>0</v>
      </c>
      <c r="AZ83" s="585">
        <v>0</v>
      </c>
      <c r="BA83" s="585">
        <v>0</v>
      </c>
      <c r="BB83" s="585">
        <v>0</v>
      </c>
      <c r="BC83" s="585">
        <v>1945836</v>
      </c>
      <c r="BD83" s="585">
        <v>70456</v>
      </c>
      <c r="BE83" s="585">
        <v>31679</v>
      </c>
      <c r="BF83" s="585">
        <v>31679</v>
      </c>
      <c r="BG83" s="585">
        <v>7035</v>
      </c>
      <c r="BH83" s="585">
        <v>63</v>
      </c>
      <c r="BI83" s="585">
        <v>0</v>
      </c>
      <c r="BJ83" s="585">
        <v>0</v>
      </c>
      <c r="BK83" s="585">
        <v>70456</v>
      </c>
      <c r="BL83" s="585">
        <v>-6503</v>
      </c>
      <c r="BM83" s="585">
        <v>-6503</v>
      </c>
      <c r="BN83" s="585">
        <v>0</v>
      </c>
      <c r="BO83" s="585">
        <v>0</v>
      </c>
      <c r="BP83" s="585">
        <v>0</v>
      </c>
      <c r="BQ83" s="585">
        <v>0</v>
      </c>
      <c r="BR83" s="585">
        <v>0</v>
      </c>
      <c r="BS83" s="585">
        <v>-6503</v>
      </c>
      <c r="BT83" s="585">
        <v>121643</v>
      </c>
      <c r="BU83" s="585">
        <v>47223</v>
      </c>
      <c r="BV83" s="585">
        <v>45017</v>
      </c>
      <c r="BW83" s="585">
        <v>21381</v>
      </c>
      <c r="BX83" s="585">
        <v>8021</v>
      </c>
      <c r="BY83" s="585">
        <v>0</v>
      </c>
      <c r="BZ83" s="585">
        <v>0</v>
      </c>
      <c r="CA83" s="585">
        <v>121643</v>
      </c>
      <c r="CB83" s="299">
        <v>0</v>
      </c>
      <c r="CC83" s="297">
        <v>0</v>
      </c>
      <c r="CD83" s="297">
        <v>0</v>
      </c>
      <c r="CE83" s="297">
        <v>0</v>
      </c>
      <c r="CF83" s="297">
        <v>0</v>
      </c>
      <c r="CG83" s="297">
        <v>0</v>
      </c>
      <c r="CH83" s="297">
        <v>0</v>
      </c>
      <c r="CI83" s="297">
        <v>0</v>
      </c>
    </row>
    <row r="84" spans="1:87">
      <c r="A84" s="295">
        <v>30800</v>
      </c>
      <c r="B84" s="296" t="s">
        <v>436</v>
      </c>
      <c r="C84" s="299">
        <v>-834548</v>
      </c>
      <c r="D84" s="299">
        <v>7524</v>
      </c>
      <c r="E84" s="299">
        <v>1142822</v>
      </c>
      <c r="F84" s="299">
        <v>871955</v>
      </c>
      <c r="G84" s="299">
        <v>0</v>
      </c>
      <c r="H84" s="299">
        <v>0</v>
      </c>
      <c r="I84" s="299">
        <v>1187753</v>
      </c>
      <c r="J84" s="299">
        <v>20015079</v>
      </c>
      <c r="K84" s="299">
        <v>23812764</v>
      </c>
      <c r="L84" s="357">
        <v>16965870</v>
      </c>
      <c r="M84" s="299">
        <v>16521011</v>
      </c>
      <c r="N84" s="299">
        <v>24539217</v>
      </c>
      <c r="O84" s="299">
        <v>1560980.2179241001</v>
      </c>
      <c r="P84" s="299">
        <v>971393.23</v>
      </c>
      <c r="Q84" s="299">
        <v>589586.98792410013</v>
      </c>
      <c r="R84" s="583">
        <v>7.1400000000000005E-2</v>
      </c>
      <c r="S84" s="584">
        <v>5.8846090000000005E-4</v>
      </c>
      <c r="T84" s="585">
        <v>20015079</v>
      </c>
      <c r="U84" s="585">
        <v>13604947.198879551</v>
      </c>
      <c r="V84" s="583">
        <v>1.4711618286654109</v>
      </c>
      <c r="W84" s="583">
        <v>9.7874245867096379E-2</v>
      </c>
      <c r="X84" s="585">
        <v>18972</v>
      </c>
      <c r="Y84" s="585">
        <v>6324</v>
      </c>
      <c r="Z84" s="585">
        <v>6324</v>
      </c>
      <c r="AA84" s="585">
        <v>6324</v>
      </c>
      <c r="AB84" s="585">
        <v>0</v>
      </c>
      <c r="AC84" s="585">
        <v>0</v>
      </c>
      <c r="AD84" s="585">
        <v>0</v>
      </c>
      <c r="AE84" s="585">
        <v>18972</v>
      </c>
      <c r="AF84" s="585">
        <v>1291012</v>
      </c>
      <c r="AG84" s="585">
        <v>723506</v>
      </c>
      <c r="AH84" s="585">
        <v>425636</v>
      </c>
      <c r="AI84" s="585">
        <v>70935</v>
      </c>
      <c r="AJ84" s="585">
        <v>70935</v>
      </c>
      <c r="AK84" s="585">
        <v>0</v>
      </c>
      <c r="AL84" s="585">
        <v>0</v>
      </c>
      <c r="AM84" s="585">
        <v>1291012</v>
      </c>
      <c r="AN84" s="585">
        <v>4820448</v>
      </c>
      <c r="AO84" s="585">
        <v>1359538</v>
      </c>
      <c r="AP84" s="585">
        <v>1359538</v>
      </c>
      <c r="AQ84" s="585">
        <v>1169325</v>
      </c>
      <c r="AR84" s="585">
        <v>932048</v>
      </c>
      <c r="AS84" s="585">
        <v>0</v>
      </c>
      <c r="AT84" s="585">
        <v>0</v>
      </c>
      <c r="AU84" s="585">
        <v>4820448</v>
      </c>
      <c r="AV84" s="585">
        <v>2609558</v>
      </c>
      <c r="AW84" s="585">
        <v>1573998</v>
      </c>
      <c r="AX84" s="585">
        <v>1035559</v>
      </c>
      <c r="AY84" s="585">
        <v>0</v>
      </c>
      <c r="AZ84" s="585">
        <v>0</v>
      </c>
      <c r="BA84" s="585">
        <v>0</v>
      </c>
      <c r="BB84" s="585">
        <v>0</v>
      </c>
      <c r="BC84" s="585">
        <v>2609558</v>
      </c>
      <c r="BD84" s="585">
        <v>94489</v>
      </c>
      <c r="BE84" s="585">
        <v>42485</v>
      </c>
      <c r="BF84" s="585">
        <v>42485</v>
      </c>
      <c r="BG84" s="585">
        <v>9434</v>
      </c>
      <c r="BH84" s="585">
        <v>85</v>
      </c>
      <c r="BI84" s="585">
        <v>0</v>
      </c>
      <c r="BJ84" s="585">
        <v>0</v>
      </c>
      <c r="BK84" s="585">
        <v>94489</v>
      </c>
      <c r="BL84" s="585">
        <v>-8721</v>
      </c>
      <c r="BM84" s="585">
        <v>-8721</v>
      </c>
      <c r="BN84" s="585">
        <v>0</v>
      </c>
      <c r="BO84" s="585">
        <v>0</v>
      </c>
      <c r="BP84" s="585">
        <v>0</v>
      </c>
      <c r="BQ84" s="585">
        <v>0</v>
      </c>
      <c r="BR84" s="585">
        <v>0</v>
      </c>
      <c r="BS84" s="585">
        <v>-8721</v>
      </c>
      <c r="BT84" s="585">
        <v>163135</v>
      </c>
      <c r="BU84" s="585">
        <v>63331</v>
      </c>
      <c r="BV84" s="585">
        <v>60373</v>
      </c>
      <c r="BW84" s="585">
        <v>28674</v>
      </c>
      <c r="BX84" s="585">
        <v>10757</v>
      </c>
      <c r="BY84" s="585">
        <v>0</v>
      </c>
      <c r="BZ84" s="585">
        <v>0</v>
      </c>
      <c r="CA84" s="585">
        <v>163135</v>
      </c>
      <c r="CB84" s="299">
        <v>0</v>
      </c>
      <c r="CC84" s="297">
        <v>0</v>
      </c>
      <c r="CD84" s="297">
        <v>0</v>
      </c>
      <c r="CE84" s="297">
        <v>0</v>
      </c>
      <c r="CF84" s="297">
        <v>0</v>
      </c>
      <c r="CG84" s="297">
        <v>0</v>
      </c>
      <c r="CH84" s="297">
        <v>0</v>
      </c>
      <c r="CI84" s="297">
        <v>0</v>
      </c>
    </row>
    <row r="85" spans="1:87">
      <c r="A85" s="295">
        <v>30900</v>
      </c>
      <c r="B85" s="296" t="s">
        <v>437</v>
      </c>
      <c r="C85" s="299">
        <v>789138</v>
      </c>
      <c r="D85" s="299">
        <v>2274988</v>
      </c>
      <c r="E85" s="299">
        <v>4548106</v>
      </c>
      <c r="F85" s="299">
        <v>2280650</v>
      </c>
      <c r="G85" s="299">
        <v>0</v>
      </c>
      <c r="H85" s="299">
        <v>0</v>
      </c>
      <c r="I85" s="299">
        <v>9892882</v>
      </c>
      <c r="J85" s="299">
        <v>50981372</v>
      </c>
      <c r="K85" s="299">
        <v>60654638</v>
      </c>
      <c r="L85" s="357">
        <v>43214584</v>
      </c>
      <c r="M85" s="299">
        <v>42081462</v>
      </c>
      <c r="N85" s="299">
        <v>62505021</v>
      </c>
      <c r="O85" s="299">
        <v>3976047.8934179</v>
      </c>
      <c r="P85" s="299">
        <v>2367568.2199999997</v>
      </c>
      <c r="Q85" s="299">
        <v>1608479.6734179002</v>
      </c>
      <c r="R85" s="583">
        <v>7.1400000000000005E-2</v>
      </c>
      <c r="S85" s="584">
        <v>1.4988970999999999E-3</v>
      </c>
      <c r="T85" s="585">
        <v>50981372</v>
      </c>
      <c r="U85" s="585">
        <v>33159218.767506998</v>
      </c>
      <c r="V85" s="583">
        <v>1.5374720483450317</v>
      </c>
      <c r="W85" s="583">
        <v>9.7874245867096379E-2</v>
      </c>
      <c r="X85" s="585">
        <v>4780875</v>
      </c>
      <c r="Y85" s="585">
        <v>1593625</v>
      </c>
      <c r="Z85" s="585">
        <v>1593625</v>
      </c>
      <c r="AA85" s="585">
        <v>1593625</v>
      </c>
      <c r="AB85" s="585">
        <v>0</v>
      </c>
      <c r="AC85" s="585">
        <v>0</v>
      </c>
      <c r="AD85" s="585">
        <v>0</v>
      </c>
      <c r="AE85" s="585">
        <v>4780875</v>
      </c>
      <c r="AF85" s="585">
        <v>1153450</v>
      </c>
      <c r="AG85" s="585">
        <v>505538</v>
      </c>
      <c r="AH85" s="585">
        <v>405850</v>
      </c>
      <c r="AI85" s="585">
        <v>121031</v>
      </c>
      <c r="AJ85" s="585">
        <v>121031</v>
      </c>
      <c r="AK85" s="585">
        <v>0</v>
      </c>
      <c r="AL85" s="585">
        <v>0</v>
      </c>
      <c r="AM85" s="585">
        <v>1153450</v>
      </c>
      <c r="AN85" s="585">
        <v>12278396</v>
      </c>
      <c r="AO85" s="585">
        <v>3462944</v>
      </c>
      <c r="AP85" s="585">
        <v>3462944</v>
      </c>
      <c r="AQ85" s="585">
        <v>2978445</v>
      </c>
      <c r="AR85" s="585">
        <v>2374064</v>
      </c>
      <c r="AS85" s="585">
        <v>0</v>
      </c>
      <c r="AT85" s="585">
        <v>0</v>
      </c>
      <c r="AU85" s="585">
        <v>12278396</v>
      </c>
      <c r="AV85" s="585">
        <v>6646930</v>
      </c>
      <c r="AW85" s="585">
        <v>4009207</v>
      </c>
      <c r="AX85" s="585">
        <v>2637723</v>
      </c>
      <c r="AY85" s="585">
        <v>0</v>
      </c>
      <c r="AZ85" s="585">
        <v>0</v>
      </c>
      <c r="BA85" s="585">
        <v>0</v>
      </c>
      <c r="BB85" s="585">
        <v>0</v>
      </c>
      <c r="BC85" s="585">
        <v>6646930</v>
      </c>
      <c r="BD85" s="585">
        <v>240675</v>
      </c>
      <c r="BE85" s="585">
        <v>108214</v>
      </c>
      <c r="BF85" s="585">
        <v>108214</v>
      </c>
      <c r="BG85" s="585">
        <v>24031</v>
      </c>
      <c r="BH85" s="585">
        <v>216</v>
      </c>
      <c r="BI85" s="585">
        <v>0</v>
      </c>
      <c r="BJ85" s="585">
        <v>0</v>
      </c>
      <c r="BK85" s="585">
        <v>240675</v>
      </c>
      <c r="BL85" s="585">
        <v>-22213</v>
      </c>
      <c r="BM85" s="585">
        <v>-22213</v>
      </c>
      <c r="BN85" s="585">
        <v>0</v>
      </c>
      <c r="BO85" s="585">
        <v>0</v>
      </c>
      <c r="BP85" s="585">
        <v>0</v>
      </c>
      <c r="BQ85" s="585">
        <v>0</v>
      </c>
      <c r="BR85" s="585">
        <v>0</v>
      </c>
      <c r="BS85" s="585">
        <v>-22213</v>
      </c>
      <c r="BT85" s="585">
        <v>415528</v>
      </c>
      <c r="BU85" s="585">
        <v>161312</v>
      </c>
      <c r="BV85" s="585">
        <v>153779</v>
      </c>
      <c r="BW85" s="585">
        <v>73036</v>
      </c>
      <c r="BX85" s="585">
        <v>27401</v>
      </c>
      <c r="BY85" s="585">
        <v>0</v>
      </c>
      <c r="BZ85" s="585">
        <v>0</v>
      </c>
      <c r="CA85" s="585">
        <v>415528</v>
      </c>
      <c r="CB85" s="299">
        <v>0</v>
      </c>
      <c r="CC85" s="297">
        <v>0</v>
      </c>
      <c r="CD85" s="297">
        <v>0</v>
      </c>
      <c r="CE85" s="297">
        <v>0</v>
      </c>
      <c r="CF85" s="297">
        <v>0</v>
      </c>
      <c r="CG85" s="297">
        <v>0</v>
      </c>
      <c r="CH85" s="297">
        <v>0</v>
      </c>
      <c r="CI85" s="297">
        <v>0</v>
      </c>
    </row>
    <row r="86" spans="1:87">
      <c r="A86" s="295">
        <v>30905</v>
      </c>
      <c r="B86" s="296" t="s">
        <v>438</v>
      </c>
      <c r="C86" s="299">
        <v>-140167</v>
      </c>
      <c r="D86" s="299">
        <v>85930</v>
      </c>
      <c r="E86" s="299">
        <v>522922</v>
      </c>
      <c r="F86" s="299">
        <v>464395</v>
      </c>
      <c r="G86" s="299">
        <v>0</v>
      </c>
      <c r="H86" s="299">
        <v>0</v>
      </c>
      <c r="I86" s="299">
        <v>933079</v>
      </c>
      <c r="J86" s="299">
        <v>8097231</v>
      </c>
      <c r="K86" s="299">
        <v>9633609</v>
      </c>
      <c r="L86" s="357">
        <v>6863653</v>
      </c>
      <c r="M86" s="299">
        <v>6683683</v>
      </c>
      <c r="N86" s="299">
        <v>9927500</v>
      </c>
      <c r="O86" s="299">
        <v>631504.74103929999</v>
      </c>
      <c r="P86" s="299">
        <v>478130.5</v>
      </c>
      <c r="Q86" s="299">
        <v>153374.24103929999</v>
      </c>
      <c r="R86" s="583">
        <v>7.1400000000000005E-2</v>
      </c>
      <c r="S86" s="584">
        <v>2.380657E-4</v>
      </c>
      <c r="T86" s="585">
        <v>8097231</v>
      </c>
      <c r="U86" s="585">
        <v>6696505.6022408959</v>
      </c>
      <c r="V86" s="583">
        <v>1.2091725865637102</v>
      </c>
      <c r="W86" s="583">
        <v>9.7874245867096379E-2</v>
      </c>
      <c r="X86" s="585">
        <v>331772</v>
      </c>
      <c r="Y86" s="585">
        <v>82943</v>
      </c>
      <c r="Z86" s="585">
        <v>82943</v>
      </c>
      <c r="AA86" s="585">
        <v>82943</v>
      </c>
      <c r="AB86" s="585">
        <v>82943</v>
      </c>
      <c r="AC86" s="585">
        <v>0</v>
      </c>
      <c r="AD86" s="585">
        <v>0</v>
      </c>
      <c r="AE86" s="585">
        <v>331772</v>
      </c>
      <c r="AF86" s="585">
        <v>393818</v>
      </c>
      <c r="AG86" s="585">
        <v>175629</v>
      </c>
      <c r="AH86" s="585">
        <v>169692</v>
      </c>
      <c r="AI86" s="585">
        <v>48496</v>
      </c>
      <c r="AJ86" s="585">
        <v>0</v>
      </c>
      <c r="AK86" s="585">
        <v>0</v>
      </c>
      <c r="AL86" s="585">
        <v>0</v>
      </c>
      <c r="AM86" s="585">
        <v>393818</v>
      </c>
      <c r="AN86" s="585">
        <v>1950144</v>
      </c>
      <c r="AO86" s="585">
        <v>550010</v>
      </c>
      <c r="AP86" s="585">
        <v>550010</v>
      </c>
      <c r="AQ86" s="585">
        <v>473058</v>
      </c>
      <c r="AR86" s="585">
        <v>377066</v>
      </c>
      <c r="AS86" s="585">
        <v>0</v>
      </c>
      <c r="AT86" s="585">
        <v>0</v>
      </c>
      <c r="AU86" s="585">
        <v>1950144</v>
      </c>
      <c r="AV86" s="585">
        <v>1055714</v>
      </c>
      <c r="AW86" s="585">
        <v>636771</v>
      </c>
      <c r="AX86" s="585">
        <v>418942</v>
      </c>
      <c r="AY86" s="585">
        <v>0</v>
      </c>
      <c r="AZ86" s="585">
        <v>0</v>
      </c>
      <c r="BA86" s="585">
        <v>0</v>
      </c>
      <c r="BB86" s="585">
        <v>0</v>
      </c>
      <c r="BC86" s="585">
        <v>1055714</v>
      </c>
      <c r="BD86" s="585">
        <v>38225</v>
      </c>
      <c r="BE86" s="585">
        <v>17187</v>
      </c>
      <c r="BF86" s="585">
        <v>17187</v>
      </c>
      <c r="BG86" s="585">
        <v>3817</v>
      </c>
      <c r="BH86" s="585">
        <v>34</v>
      </c>
      <c r="BI86" s="585">
        <v>0</v>
      </c>
      <c r="BJ86" s="585">
        <v>0</v>
      </c>
      <c r="BK86" s="585">
        <v>38225</v>
      </c>
      <c r="BL86" s="585">
        <v>-3528</v>
      </c>
      <c r="BM86" s="585">
        <v>-3528</v>
      </c>
      <c r="BN86" s="585">
        <v>0</v>
      </c>
      <c r="BO86" s="585">
        <v>0</v>
      </c>
      <c r="BP86" s="585">
        <v>0</v>
      </c>
      <c r="BQ86" s="585">
        <v>0</v>
      </c>
      <c r="BR86" s="585">
        <v>0</v>
      </c>
      <c r="BS86" s="585">
        <v>-3528</v>
      </c>
      <c r="BT86" s="585">
        <v>65997</v>
      </c>
      <c r="BU86" s="585">
        <v>25621</v>
      </c>
      <c r="BV86" s="585">
        <v>24424</v>
      </c>
      <c r="BW86" s="585">
        <v>11600</v>
      </c>
      <c r="BX86" s="585">
        <v>4352</v>
      </c>
      <c r="BY86" s="585">
        <v>0</v>
      </c>
      <c r="BZ86" s="585">
        <v>0</v>
      </c>
      <c r="CA86" s="585">
        <v>65997</v>
      </c>
      <c r="CB86" s="299">
        <v>0</v>
      </c>
      <c r="CC86" s="297">
        <v>0</v>
      </c>
      <c r="CD86" s="297">
        <v>0</v>
      </c>
      <c r="CE86" s="297">
        <v>0</v>
      </c>
      <c r="CF86" s="297">
        <v>0</v>
      </c>
      <c r="CG86" s="297">
        <v>0</v>
      </c>
      <c r="CH86" s="297">
        <v>0</v>
      </c>
      <c r="CI86" s="297">
        <v>0</v>
      </c>
    </row>
    <row r="87" spans="1:87">
      <c r="A87" s="295">
        <v>31000</v>
      </c>
      <c r="B87" s="296" t="s">
        <v>439</v>
      </c>
      <c r="C87" s="299">
        <v>90935</v>
      </c>
      <c r="D87" s="299">
        <v>4212763</v>
      </c>
      <c r="E87" s="299">
        <v>9479661</v>
      </c>
      <c r="F87" s="299">
        <v>7233382</v>
      </c>
      <c r="G87" s="299">
        <v>0</v>
      </c>
      <c r="H87" s="299">
        <v>0</v>
      </c>
      <c r="I87" s="299">
        <v>21016741</v>
      </c>
      <c r="J87" s="299">
        <v>147432138</v>
      </c>
      <c r="K87" s="299">
        <v>175406087</v>
      </c>
      <c r="L87" s="357">
        <v>124971500</v>
      </c>
      <c r="M87" s="299">
        <v>121694644</v>
      </c>
      <c r="N87" s="299">
        <v>180757177</v>
      </c>
      <c r="O87" s="299">
        <v>11498263.3412607</v>
      </c>
      <c r="P87" s="299">
        <v>6596106.2499999991</v>
      </c>
      <c r="Q87" s="299">
        <v>4902157.0912607005</v>
      </c>
      <c r="R87" s="583">
        <v>7.1400000000000005E-2</v>
      </c>
      <c r="S87" s="584">
        <v>4.3346343000000001E-3</v>
      </c>
      <c r="T87" s="585">
        <v>147432138</v>
      </c>
      <c r="U87" s="585">
        <v>92382440.476190463</v>
      </c>
      <c r="V87" s="583">
        <v>1.5958891888983748</v>
      </c>
      <c r="W87" s="583">
        <v>9.7874245867096379E-2</v>
      </c>
      <c r="X87" s="585">
        <v>4175545</v>
      </c>
      <c r="Y87" s="585">
        <v>1650950</v>
      </c>
      <c r="Z87" s="585">
        <v>1650950</v>
      </c>
      <c r="AA87" s="585">
        <v>585642</v>
      </c>
      <c r="AB87" s="585">
        <v>288003</v>
      </c>
      <c r="AC87" s="585">
        <v>0</v>
      </c>
      <c r="AD87" s="585">
        <v>0</v>
      </c>
      <c r="AE87" s="585">
        <v>4175545</v>
      </c>
      <c r="AF87" s="585">
        <v>1277770</v>
      </c>
      <c r="AG87" s="585">
        <v>695490</v>
      </c>
      <c r="AH87" s="585">
        <v>582280</v>
      </c>
      <c r="AI87" s="585">
        <v>0</v>
      </c>
      <c r="AJ87" s="585">
        <v>0</v>
      </c>
      <c r="AK87" s="585">
        <v>0</v>
      </c>
      <c r="AL87" s="585">
        <v>0</v>
      </c>
      <c r="AM87" s="585">
        <v>1277770</v>
      </c>
      <c r="AN87" s="585">
        <v>35507679</v>
      </c>
      <c r="AO87" s="585">
        <v>10014426</v>
      </c>
      <c r="AP87" s="585">
        <v>10014426</v>
      </c>
      <c r="AQ87" s="585">
        <v>8613313</v>
      </c>
      <c r="AR87" s="585">
        <v>6865514</v>
      </c>
      <c r="AS87" s="585">
        <v>0</v>
      </c>
      <c r="AT87" s="585">
        <v>0</v>
      </c>
      <c r="AU87" s="585">
        <v>35507679</v>
      </c>
      <c r="AV87" s="585">
        <v>19222140</v>
      </c>
      <c r="AW87" s="585">
        <v>11594154</v>
      </c>
      <c r="AX87" s="585">
        <v>7627986</v>
      </c>
      <c r="AY87" s="585">
        <v>0</v>
      </c>
      <c r="AZ87" s="585">
        <v>0</v>
      </c>
      <c r="BA87" s="585">
        <v>0</v>
      </c>
      <c r="BB87" s="585">
        <v>0</v>
      </c>
      <c r="BC87" s="585">
        <v>19222140</v>
      </c>
      <c r="BD87" s="585">
        <v>696008</v>
      </c>
      <c r="BE87" s="585">
        <v>312944</v>
      </c>
      <c r="BF87" s="585">
        <v>312944</v>
      </c>
      <c r="BG87" s="585">
        <v>69494</v>
      </c>
      <c r="BH87" s="585">
        <v>626</v>
      </c>
      <c r="BI87" s="585">
        <v>0</v>
      </c>
      <c r="BJ87" s="585">
        <v>0</v>
      </c>
      <c r="BK87" s="585">
        <v>696008</v>
      </c>
      <c r="BL87" s="585">
        <v>-64237</v>
      </c>
      <c r="BM87" s="585">
        <v>-64237</v>
      </c>
      <c r="BN87" s="585">
        <v>0</v>
      </c>
      <c r="BO87" s="585">
        <v>0</v>
      </c>
      <c r="BP87" s="585">
        <v>0</v>
      </c>
      <c r="BQ87" s="585">
        <v>0</v>
      </c>
      <c r="BR87" s="585">
        <v>0</v>
      </c>
      <c r="BS87" s="585">
        <v>-64237</v>
      </c>
      <c r="BT87" s="585">
        <v>1201658</v>
      </c>
      <c r="BU87" s="585">
        <v>466497</v>
      </c>
      <c r="BV87" s="585">
        <v>444710</v>
      </c>
      <c r="BW87" s="585">
        <v>211212</v>
      </c>
      <c r="BX87" s="585">
        <v>79240</v>
      </c>
      <c r="BY87" s="585">
        <v>0</v>
      </c>
      <c r="BZ87" s="585">
        <v>0</v>
      </c>
      <c r="CA87" s="585">
        <v>1201658</v>
      </c>
      <c r="CB87" s="299">
        <v>0</v>
      </c>
      <c r="CC87" s="297">
        <v>0</v>
      </c>
      <c r="CD87" s="297">
        <v>0</v>
      </c>
      <c r="CE87" s="297">
        <v>0</v>
      </c>
      <c r="CF87" s="297">
        <v>0</v>
      </c>
      <c r="CG87" s="297">
        <v>0</v>
      </c>
      <c r="CH87" s="297">
        <v>0</v>
      </c>
      <c r="CI87" s="297">
        <v>0</v>
      </c>
    </row>
    <row r="88" spans="1:87">
      <c r="A88" s="295">
        <v>31005</v>
      </c>
      <c r="B88" s="296" t="s">
        <v>440</v>
      </c>
      <c r="C88" s="299">
        <v>114004</v>
      </c>
      <c r="D88" s="299">
        <v>583321</v>
      </c>
      <c r="E88" s="299">
        <v>931034</v>
      </c>
      <c r="F88" s="299">
        <v>660019</v>
      </c>
      <c r="G88" s="299">
        <v>0</v>
      </c>
      <c r="H88" s="299">
        <v>0</v>
      </c>
      <c r="I88" s="299">
        <v>2288378</v>
      </c>
      <c r="J88" s="299">
        <v>13646246</v>
      </c>
      <c r="K88" s="299">
        <v>16235500</v>
      </c>
      <c r="L88" s="357">
        <v>11567300</v>
      </c>
      <c r="M88" s="299">
        <v>11263996</v>
      </c>
      <c r="N88" s="299">
        <v>16730795</v>
      </c>
      <c r="O88" s="299">
        <v>1064273.5495283999</v>
      </c>
      <c r="P88" s="299">
        <v>704656.41999999993</v>
      </c>
      <c r="Q88" s="299">
        <v>359617.12952840002</v>
      </c>
      <c r="R88" s="583">
        <v>7.1400000000000005E-2</v>
      </c>
      <c r="S88" s="584">
        <v>4.0121159999999999E-4</v>
      </c>
      <c r="T88" s="585">
        <v>13646246</v>
      </c>
      <c r="U88" s="585">
        <v>9869137.5350140035</v>
      </c>
      <c r="V88" s="583">
        <v>1.3827192043464249</v>
      </c>
      <c r="W88" s="583">
        <v>9.7874245867096379E-2</v>
      </c>
      <c r="X88" s="585">
        <v>709576</v>
      </c>
      <c r="Y88" s="585">
        <v>292305</v>
      </c>
      <c r="Z88" s="585">
        <v>292305</v>
      </c>
      <c r="AA88" s="585">
        <v>107808</v>
      </c>
      <c r="AB88" s="585">
        <v>17158</v>
      </c>
      <c r="AC88" s="585">
        <v>0</v>
      </c>
      <c r="AD88" s="585">
        <v>0</v>
      </c>
      <c r="AE88" s="585">
        <v>709576</v>
      </c>
      <c r="AF88" s="585">
        <v>98281</v>
      </c>
      <c r="AG88" s="585">
        <v>98281</v>
      </c>
      <c r="AH88" s="585">
        <v>0</v>
      </c>
      <c r="AI88" s="585">
        <v>0</v>
      </c>
      <c r="AJ88" s="585">
        <v>0</v>
      </c>
      <c r="AK88" s="585">
        <v>0</v>
      </c>
      <c r="AL88" s="585">
        <v>0</v>
      </c>
      <c r="AM88" s="585">
        <v>98281</v>
      </c>
      <c r="AN88" s="585">
        <v>3286573</v>
      </c>
      <c r="AO88" s="585">
        <v>926930</v>
      </c>
      <c r="AP88" s="585">
        <v>926930</v>
      </c>
      <c r="AQ88" s="585">
        <v>797244</v>
      </c>
      <c r="AR88" s="585">
        <v>635469</v>
      </c>
      <c r="AS88" s="585">
        <v>0</v>
      </c>
      <c r="AT88" s="585">
        <v>0</v>
      </c>
      <c r="AU88" s="585">
        <v>3286573</v>
      </c>
      <c r="AV88" s="585">
        <v>1779192</v>
      </c>
      <c r="AW88" s="585">
        <v>1073149</v>
      </c>
      <c r="AX88" s="585">
        <v>706043</v>
      </c>
      <c r="AY88" s="585">
        <v>0</v>
      </c>
      <c r="AZ88" s="585">
        <v>0</v>
      </c>
      <c r="BA88" s="585">
        <v>0</v>
      </c>
      <c r="BB88" s="585">
        <v>0</v>
      </c>
      <c r="BC88" s="585">
        <v>1779192</v>
      </c>
      <c r="BD88" s="585">
        <v>64422</v>
      </c>
      <c r="BE88" s="585">
        <v>28966</v>
      </c>
      <c r="BF88" s="585">
        <v>28966</v>
      </c>
      <c r="BG88" s="585">
        <v>6432</v>
      </c>
      <c r="BH88" s="585">
        <v>58</v>
      </c>
      <c r="BI88" s="585">
        <v>0</v>
      </c>
      <c r="BJ88" s="585">
        <v>0</v>
      </c>
      <c r="BK88" s="585">
        <v>64422</v>
      </c>
      <c r="BL88" s="585">
        <v>-5946</v>
      </c>
      <c r="BM88" s="585">
        <v>-5946</v>
      </c>
      <c r="BN88" s="585">
        <v>0</v>
      </c>
      <c r="BO88" s="585">
        <v>0</v>
      </c>
      <c r="BP88" s="585">
        <v>0</v>
      </c>
      <c r="BQ88" s="585">
        <v>0</v>
      </c>
      <c r="BR88" s="585">
        <v>0</v>
      </c>
      <c r="BS88" s="585">
        <v>-5946</v>
      </c>
      <c r="BT88" s="585">
        <v>111225</v>
      </c>
      <c r="BU88" s="585">
        <v>43179</v>
      </c>
      <c r="BV88" s="585">
        <v>41162</v>
      </c>
      <c r="BW88" s="585">
        <v>19550</v>
      </c>
      <c r="BX88" s="585">
        <v>7334</v>
      </c>
      <c r="BY88" s="585">
        <v>0</v>
      </c>
      <c r="BZ88" s="585">
        <v>0</v>
      </c>
      <c r="CA88" s="585">
        <v>111225</v>
      </c>
      <c r="CB88" s="299">
        <v>0</v>
      </c>
      <c r="CC88" s="297">
        <v>0</v>
      </c>
      <c r="CD88" s="297">
        <v>0</v>
      </c>
      <c r="CE88" s="297">
        <v>0</v>
      </c>
      <c r="CF88" s="297">
        <v>0</v>
      </c>
      <c r="CG88" s="297">
        <v>0</v>
      </c>
      <c r="CH88" s="297">
        <v>0</v>
      </c>
      <c r="CI88" s="297">
        <v>0</v>
      </c>
    </row>
    <row r="89" spans="1:87">
      <c r="A89" s="295">
        <v>31100</v>
      </c>
      <c r="B89" s="296" t="s">
        <v>441</v>
      </c>
      <c r="C89" s="299">
        <v>-3504074</v>
      </c>
      <c r="D89" s="299">
        <v>5276708</v>
      </c>
      <c r="E89" s="299">
        <v>19076388</v>
      </c>
      <c r="F89" s="299">
        <v>13306944</v>
      </c>
      <c r="G89" s="299">
        <v>0</v>
      </c>
      <c r="H89" s="299">
        <v>0</v>
      </c>
      <c r="I89" s="299">
        <v>34155966</v>
      </c>
      <c r="J89" s="299">
        <v>291238068</v>
      </c>
      <c r="K89" s="299">
        <v>346497925</v>
      </c>
      <c r="L89" s="357">
        <v>246869229</v>
      </c>
      <c r="M89" s="299">
        <v>240396113</v>
      </c>
      <c r="N89" s="299">
        <v>357068491</v>
      </c>
      <c r="O89" s="299">
        <v>22713717.957830098</v>
      </c>
      <c r="P89" s="299">
        <v>12429846.270000001</v>
      </c>
      <c r="Q89" s="299">
        <v>10283871.687830096</v>
      </c>
      <c r="R89" s="583">
        <v>7.1400000000000005E-2</v>
      </c>
      <c r="S89" s="584">
        <v>8.5626548999999993E-3</v>
      </c>
      <c r="T89" s="585">
        <v>291238068</v>
      </c>
      <c r="U89" s="585">
        <v>174087482.77310926</v>
      </c>
      <c r="V89" s="583">
        <v>1.6729408878843679</v>
      </c>
      <c r="W89" s="583">
        <v>9.7874245867096379E-2</v>
      </c>
      <c r="X89" s="585">
        <v>5760279</v>
      </c>
      <c r="Y89" s="585">
        <v>1920093</v>
      </c>
      <c r="Z89" s="585">
        <v>1920093</v>
      </c>
      <c r="AA89" s="585">
        <v>1920093</v>
      </c>
      <c r="AB89" s="585">
        <v>0</v>
      </c>
      <c r="AC89" s="585">
        <v>0</v>
      </c>
      <c r="AD89" s="585">
        <v>0</v>
      </c>
      <c r="AE89" s="585">
        <v>5760279</v>
      </c>
      <c r="AF89" s="585">
        <v>7396597</v>
      </c>
      <c r="AG89" s="585">
        <v>3716381</v>
      </c>
      <c r="AH89" s="585">
        <v>2854240</v>
      </c>
      <c r="AI89" s="585">
        <v>412988</v>
      </c>
      <c r="AJ89" s="585">
        <v>412988</v>
      </c>
      <c r="AK89" s="585">
        <v>0</v>
      </c>
      <c r="AL89" s="585">
        <v>0</v>
      </c>
      <c r="AM89" s="585">
        <v>7396597</v>
      </c>
      <c r="AN89" s="585">
        <v>70142018</v>
      </c>
      <c r="AO89" s="585">
        <v>19782539</v>
      </c>
      <c r="AP89" s="585">
        <v>19782539</v>
      </c>
      <c r="AQ89" s="585">
        <v>17014775</v>
      </c>
      <c r="AR89" s="585">
        <v>13562165</v>
      </c>
      <c r="AS89" s="585">
        <v>0</v>
      </c>
      <c r="AT89" s="585">
        <v>0</v>
      </c>
      <c r="AU89" s="585">
        <v>70142018</v>
      </c>
      <c r="AV89" s="585">
        <v>37971497</v>
      </c>
      <c r="AW89" s="585">
        <v>22903142</v>
      </c>
      <c r="AX89" s="585">
        <v>15068356</v>
      </c>
      <c r="AY89" s="585">
        <v>0</v>
      </c>
      <c r="AZ89" s="585">
        <v>0</v>
      </c>
      <c r="BA89" s="585">
        <v>0</v>
      </c>
      <c r="BB89" s="585">
        <v>0</v>
      </c>
      <c r="BC89" s="585">
        <v>37971497</v>
      </c>
      <c r="BD89" s="585">
        <v>1374896</v>
      </c>
      <c r="BE89" s="585">
        <v>618190</v>
      </c>
      <c r="BF89" s="585">
        <v>618190</v>
      </c>
      <c r="BG89" s="585">
        <v>137280</v>
      </c>
      <c r="BH89" s="585">
        <v>1236</v>
      </c>
      <c r="BI89" s="585">
        <v>0</v>
      </c>
      <c r="BJ89" s="585">
        <v>0</v>
      </c>
      <c r="BK89" s="585">
        <v>1374896</v>
      </c>
      <c r="BL89" s="585">
        <v>-126893</v>
      </c>
      <c r="BM89" s="585">
        <v>-126893</v>
      </c>
      <c r="BN89" s="585">
        <v>0</v>
      </c>
      <c r="BO89" s="585">
        <v>0</v>
      </c>
      <c r="BP89" s="585">
        <v>0</v>
      </c>
      <c r="BQ89" s="585">
        <v>0</v>
      </c>
      <c r="BR89" s="585">
        <v>0</v>
      </c>
      <c r="BS89" s="585">
        <v>-126893</v>
      </c>
      <c r="BT89" s="585">
        <v>2373760</v>
      </c>
      <c r="BU89" s="585">
        <v>921520</v>
      </c>
      <c r="BV89" s="585">
        <v>878482</v>
      </c>
      <c r="BW89" s="585">
        <v>417229</v>
      </c>
      <c r="BX89" s="585">
        <v>156530</v>
      </c>
      <c r="BY89" s="585">
        <v>0</v>
      </c>
      <c r="BZ89" s="585">
        <v>0</v>
      </c>
      <c r="CA89" s="585">
        <v>2373760</v>
      </c>
      <c r="CB89" s="299">
        <v>0</v>
      </c>
      <c r="CC89" s="297">
        <v>0</v>
      </c>
      <c r="CD89" s="297">
        <v>0</v>
      </c>
      <c r="CE89" s="297">
        <v>0</v>
      </c>
      <c r="CF89" s="297">
        <v>0</v>
      </c>
      <c r="CG89" s="297">
        <v>0</v>
      </c>
      <c r="CH89" s="297">
        <v>0</v>
      </c>
      <c r="CI89" s="297">
        <v>0</v>
      </c>
    </row>
    <row r="90" spans="1:87">
      <c r="A90" s="295">
        <v>31101</v>
      </c>
      <c r="B90" s="296" t="s">
        <v>442</v>
      </c>
      <c r="C90" s="299">
        <v>49768</v>
      </c>
      <c r="D90" s="299">
        <v>120594</v>
      </c>
      <c r="E90" s="299">
        <v>164307</v>
      </c>
      <c r="F90" s="299">
        <v>91353</v>
      </c>
      <c r="G90" s="299">
        <v>0</v>
      </c>
      <c r="H90" s="299">
        <v>0</v>
      </c>
      <c r="I90" s="299">
        <v>426022</v>
      </c>
      <c r="J90" s="299">
        <v>2132685</v>
      </c>
      <c r="K90" s="299">
        <v>2537343</v>
      </c>
      <c r="L90" s="357">
        <v>1807779</v>
      </c>
      <c r="M90" s="299">
        <v>1760378</v>
      </c>
      <c r="N90" s="299">
        <v>2614749</v>
      </c>
      <c r="O90" s="299">
        <v>166328.51971719999</v>
      </c>
      <c r="P90" s="299">
        <v>51317.070000000007</v>
      </c>
      <c r="Q90" s="299">
        <v>115011.44971719998</v>
      </c>
      <c r="R90" s="583">
        <v>7.1400000000000005E-2</v>
      </c>
      <c r="S90" s="584">
        <v>6.2702799999999999E-5</v>
      </c>
      <c r="T90" s="585">
        <v>2132685</v>
      </c>
      <c r="U90" s="585">
        <v>718726.4705882353</v>
      </c>
      <c r="V90" s="583">
        <v>2.9673110526380402</v>
      </c>
      <c r="W90" s="583">
        <v>9.7874245867096379E-2</v>
      </c>
      <c r="X90" s="585">
        <v>213224</v>
      </c>
      <c r="Y90" s="585">
        <v>84229</v>
      </c>
      <c r="Z90" s="585">
        <v>84229</v>
      </c>
      <c r="AA90" s="585">
        <v>44766</v>
      </c>
      <c r="AB90" s="585">
        <v>0</v>
      </c>
      <c r="AC90" s="585">
        <v>0</v>
      </c>
      <c r="AD90" s="585">
        <v>0</v>
      </c>
      <c r="AE90" s="585">
        <v>213224</v>
      </c>
      <c r="AF90" s="585">
        <v>49303</v>
      </c>
      <c r="AG90" s="585">
        <v>21955</v>
      </c>
      <c r="AH90" s="585">
        <v>9116</v>
      </c>
      <c r="AI90" s="585">
        <v>9116</v>
      </c>
      <c r="AJ90" s="585">
        <v>9116</v>
      </c>
      <c r="AK90" s="585">
        <v>0</v>
      </c>
      <c r="AL90" s="585">
        <v>0</v>
      </c>
      <c r="AM90" s="585">
        <v>49303</v>
      </c>
      <c r="AN90" s="585">
        <v>513638</v>
      </c>
      <c r="AO90" s="585">
        <v>144864</v>
      </c>
      <c r="AP90" s="585">
        <v>144864</v>
      </c>
      <c r="AQ90" s="585">
        <v>124596</v>
      </c>
      <c r="AR90" s="585">
        <v>99313</v>
      </c>
      <c r="AS90" s="585">
        <v>0</v>
      </c>
      <c r="AT90" s="585">
        <v>0</v>
      </c>
      <c r="AU90" s="585">
        <v>513638</v>
      </c>
      <c r="AV90" s="585">
        <v>278059</v>
      </c>
      <c r="AW90" s="585">
        <v>167716</v>
      </c>
      <c r="AX90" s="585">
        <v>110343</v>
      </c>
      <c r="AY90" s="585">
        <v>0</v>
      </c>
      <c r="AZ90" s="585">
        <v>0</v>
      </c>
      <c r="BA90" s="585">
        <v>0</v>
      </c>
      <c r="BB90" s="585">
        <v>0</v>
      </c>
      <c r="BC90" s="585">
        <v>278059</v>
      </c>
      <c r="BD90" s="585">
        <v>10068</v>
      </c>
      <c r="BE90" s="585">
        <v>4527</v>
      </c>
      <c r="BF90" s="585">
        <v>4527</v>
      </c>
      <c r="BG90" s="585">
        <v>1005</v>
      </c>
      <c r="BH90" s="585">
        <v>9</v>
      </c>
      <c r="BI90" s="585">
        <v>0</v>
      </c>
      <c r="BJ90" s="585">
        <v>0</v>
      </c>
      <c r="BK90" s="585">
        <v>10068</v>
      </c>
      <c r="BL90" s="585">
        <v>-929</v>
      </c>
      <c r="BM90" s="585">
        <v>-929</v>
      </c>
      <c r="BN90" s="585">
        <v>0</v>
      </c>
      <c r="BO90" s="585">
        <v>0</v>
      </c>
      <c r="BP90" s="585">
        <v>0</v>
      </c>
      <c r="BQ90" s="585">
        <v>0</v>
      </c>
      <c r="BR90" s="585">
        <v>0</v>
      </c>
      <c r="BS90" s="585">
        <v>-929</v>
      </c>
      <c r="BT90" s="585">
        <v>17383</v>
      </c>
      <c r="BU90" s="585">
        <v>6748</v>
      </c>
      <c r="BV90" s="585">
        <v>6433</v>
      </c>
      <c r="BW90" s="585">
        <v>3055</v>
      </c>
      <c r="BX90" s="585">
        <v>1146</v>
      </c>
      <c r="BY90" s="585">
        <v>0</v>
      </c>
      <c r="BZ90" s="585">
        <v>0</v>
      </c>
      <c r="CA90" s="585">
        <v>17383</v>
      </c>
      <c r="CB90" s="299">
        <v>0</v>
      </c>
      <c r="CC90" s="297">
        <v>0</v>
      </c>
      <c r="CD90" s="297">
        <v>0</v>
      </c>
      <c r="CE90" s="297">
        <v>0</v>
      </c>
      <c r="CF90" s="297">
        <v>0</v>
      </c>
      <c r="CG90" s="297">
        <v>0</v>
      </c>
      <c r="CH90" s="297">
        <v>0</v>
      </c>
      <c r="CI90" s="297">
        <v>0</v>
      </c>
    </row>
    <row r="91" spans="1:87">
      <c r="A91" s="295">
        <v>31102</v>
      </c>
      <c r="B91" s="296" t="s">
        <v>443</v>
      </c>
      <c r="C91" s="299">
        <v>-105688</v>
      </c>
      <c r="D91" s="299">
        <v>127821</v>
      </c>
      <c r="E91" s="299">
        <v>390099</v>
      </c>
      <c r="F91" s="299">
        <v>286089</v>
      </c>
      <c r="G91" s="299">
        <v>0</v>
      </c>
      <c r="H91" s="299">
        <v>0</v>
      </c>
      <c r="I91" s="299">
        <v>698321</v>
      </c>
      <c r="J91" s="299">
        <v>5432627</v>
      </c>
      <c r="K91" s="299">
        <v>6463420</v>
      </c>
      <c r="L91" s="357">
        <v>4604990</v>
      </c>
      <c r="M91" s="299">
        <v>4484243</v>
      </c>
      <c r="N91" s="299">
        <v>6660599</v>
      </c>
      <c r="O91" s="299">
        <v>423691.70887600002</v>
      </c>
      <c r="P91" s="299">
        <v>200482.93</v>
      </c>
      <c r="Q91" s="299">
        <v>223208.77887600003</v>
      </c>
      <c r="R91" s="583">
        <v>7.1400000000000005E-2</v>
      </c>
      <c r="S91" s="584">
        <v>1.59724E-4</v>
      </c>
      <c r="T91" s="585">
        <v>5432627</v>
      </c>
      <c r="U91" s="585">
        <v>2807884.1736694677</v>
      </c>
      <c r="V91" s="583">
        <v>1.9347760320542005</v>
      </c>
      <c r="W91" s="583">
        <v>9.7874245867096379E-2</v>
      </c>
      <c r="X91" s="585">
        <v>217270</v>
      </c>
      <c r="Y91" s="585">
        <v>62369</v>
      </c>
      <c r="Z91" s="585">
        <v>62369</v>
      </c>
      <c r="AA91" s="585">
        <v>62369</v>
      </c>
      <c r="AB91" s="585">
        <v>30163</v>
      </c>
      <c r="AC91" s="585">
        <v>0</v>
      </c>
      <c r="AD91" s="585">
        <v>0</v>
      </c>
      <c r="AE91" s="585">
        <v>217270</v>
      </c>
      <c r="AF91" s="585">
        <v>186604</v>
      </c>
      <c r="AG91" s="585">
        <v>136201</v>
      </c>
      <c r="AH91" s="585">
        <v>50403</v>
      </c>
      <c r="AI91" s="585">
        <v>0</v>
      </c>
      <c r="AJ91" s="585">
        <v>0</v>
      </c>
      <c r="AK91" s="585">
        <v>0</v>
      </c>
      <c r="AL91" s="585">
        <v>0</v>
      </c>
      <c r="AM91" s="585">
        <v>186604</v>
      </c>
      <c r="AN91" s="585">
        <v>1308398</v>
      </c>
      <c r="AO91" s="585">
        <v>369015</v>
      </c>
      <c r="AP91" s="585">
        <v>369015</v>
      </c>
      <c r="AQ91" s="585">
        <v>317386</v>
      </c>
      <c r="AR91" s="585">
        <v>252983</v>
      </c>
      <c r="AS91" s="585">
        <v>0</v>
      </c>
      <c r="AT91" s="585">
        <v>0</v>
      </c>
      <c r="AU91" s="585">
        <v>1308398</v>
      </c>
      <c r="AV91" s="585">
        <v>708304</v>
      </c>
      <c r="AW91" s="585">
        <v>427225</v>
      </c>
      <c r="AX91" s="585">
        <v>281078</v>
      </c>
      <c r="AY91" s="585">
        <v>0</v>
      </c>
      <c r="AZ91" s="585">
        <v>0</v>
      </c>
      <c r="BA91" s="585">
        <v>0</v>
      </c>
      <c r="BB91" s="585">
        <v>0</v>
      </c>
      <c r="BC91" s="585">
        <v>708304</v>
      </c>
      <c r="BD91" s="585">
        <v>25646</v>
      </c>
      <c r="BE91" s="585">
        <v>11531</v>
      </c>
      <c r="BF91" s="585">
        <v>11531</v>
      </c>
      <c r="BG91" s="585">
        <v>2561</v>
      </c>
      <c r="BH91" s="585">
        <v>23</v>
      </c>
      <c r="BI91" s="585">
        <v>0</v>
      </c>
      <c r="BJ91" s="585">
        <v>0</v>
      </c>
      <c r="BK91" s="585">
        <v>25646</v>
      </c>
      <c r="BL91" s="585">
        <v>-2367</v>
      </c>
      <c r="BM91" s="585">
        <v>-2367</v>
      </c>
      <c r="BN91" s="585">
        <v>0</v>
      </c>
      <c r="BO91" s="585">
        <v>0</v>
      </c>
      <c r="BP91" s="585">
        <v>0</v>
      </c>
      <c r="BQ91" s="585">
        <v>0</v>
      </c>
      <c r="BR91" s="585">
        <v>0</v>
      </c>
      <c r="BS91" s="585">
        <v>-2367</v>
      </c>
      <c r="BT91" s="585">
        <v>44279</v>
      </c>
      <c r="BU91" s="585">
        <v>17190</v>
      </c>
      <c r="BV91" s="585">
        <v>16387</v>
      </c>
      <c r="BW91" s="585">
        <v>7783</v>
      </c>
      <c r="BX91" s="585">
        <v>2920</v>
      </c>
      <c r="BY91" s="585">
        <v>0</v>
      </c>
      <c r="BZ91" s="585">
        <v>0</v>
      </c>
      <c r="CA91" s="585">
        <v>44279</v>
      </c>
      <c r="CB91" s="299">
        <v>0</v>
      </c>
      <c r="CC91" s="297">
        <v>0</v>
      </c>
      <c r="CD91" s="297">
        <v>0</v>
      </c>
      <c r="CE91" s="297">
        <v>0</v>
      </c>
      <c r="CF91" s="297">
        <v>0</v>
      </c>
      <c r="CG91" s="297">
        <v>0</v>
      </c>
      <c r="CH91" s="297">
        <v>0</v>
      </c>
      <c r="CI91" s="297">
        <v>0</v>
      </c>
    </row>
    <row r="92" spans="1:87">
      <c r="A92" s="295">
        <v>31105</v>
      </c>
      <c r="B92" s="296" t="s">
        <v>444</v>
      </c>
      <c r="C92" s="299">
        <v>-692683</v>
      </c>
      <c r="D92" s="299">
        <v>936057</v>
      </c>
      <c r="E92" s="299">
        <v>2653695</v>
      </c>
      <c r="F92" s="299">
        <v>2058731</v>
      </c>
      <c r="G92" s="299">
        <v>0</v>
      </c>
      <c r="H92" s="299">
        <v>0</v>
      </c>
      <c r="I92" s="299">
        <v>4955800</v>
      </c>
      <c r="J92" s="299">
        <v>43245317</v>
      </c>
      <c r="K92" s="299">
        <v>51450735</v>
      </c>
      <c r="L92" s="357">
        <v>36657083</v>
      </c>
      <c r="M92" s="299">
        <v>35695904</v>
      </c>
      <c r="N92" s="299">
        <v>53020336</v>
      </c>
      <c r="O92" s="299">
        <v>3372711.3668447002</v>
      </c>
      <c r="P92" s="299">
        <v>2014951.7700000005</v>
      </c>
      <c r="Q92" s="299">
        <v>1357759.5968446997</v>
      </c>
      <c r="R92" s="583">
        <v>7.1400000000000005E-2</v>
      </c>
      <c r="S92" s="584">
        <v>1.2714503E-3</v>
      </c>
      <c r="T92" s="585">
        <v>43245317</v>
      </c>
      <c r="U92" s="585">
        <v>28220613.02521009</v>
      </c>
      <c r="V92" s="583">
        <v>1.5324017575864852</v>
      </c>
      <c r="W92" s="583">
        <v>9.7874245867096379E-2</v>
      </c>
      <c r="X92" s="585">
        <v>344596</v>
      </c>
      <c r="Y92" s="585">
        <v>139119</v>
      </c>
      <c r="Z92" s="585">
        <v>139119</v>
      </c>
      <c r="AA92" s="585">
        <v>44870</v>
      </c>
      <c r="AB92" s="585">
        <v>21488</v>
      </c>
      <c r="AC92" s="585">
        <v>0</v>
      </c>
      <c r="AD92" s="585">
        <v>0</v>
      </c>
      <c r="AE92" s="585">
        <v>344596</v>
      </c>
      <c r="AF92" s="585">
        <v>703515</v>
      </c>
      <c r="AG92" s="585">
        <v>578216</v>
      </c>
      <c r="AH92" s="585">
        <v>125299</v>
      </c>
      <c r="AI92" s="585">
        <v>0</v>
      </c>
      <c r="AJ92" s="585">
        <v>0</v>
      </c>
      <c r="AK92" s="585">
        <v>0</v>
      </c>
      <c r="AL92" s="585">
        <v>0</v>
      </c>
      <c r="AM92" s="585">
        <v>703515</v>
      </c>
      <c r="AN92" s="585">
        <v>10415238</v>
      </c>
      <c r="AO92" s="585">
        <v>2937467</v>
      </c>
      <c r="AP92" s="585">
        <v>2937467</v>
      </c>
      <c r="AQ92" s="585">
        <v>2526488</v>
      </c>
      <c r="AR92" s="585">
        <v>2013817</v>
      </c>
      <c r="AS92" s="585">
        <v>0</v>
      </c>
      <c r="AT92" s="585">
        <v>0</v>
      </c>
      <c r="AU92" s="585">
        <v>10415238</v>
      </c>
      <c r="AV92" s="585">
        <v>5638306</v>
      </c>
      <c r="AW92" s="585">
        <v>3400838</v>
      </c>
      <c r="AX92" s="585">
        <v>2237468</v>
      </c>
      <c r="AY92" s="585">
        <v>0</v>
      </c>
      <c r="AZ92" s="585">
        <v>0</v>
      </c>
      <c r="BA92" s="585">
        <v>0</v>
      </c>
      <c r="BB92" s="585">
        <v>0</v>
      </c>
      <c r="BC92" s="585">
        <v>5638306</v>
      </c>
      <c r="BD92" s="585">
        <v>204156</v>
      </c>
      <c r="BE92" s="585">
        <v>91794</v>
      </c>
      <c r="BF92" s="585">
        <v>91794</v>
      </c>
      <c r="BG92" s="585">
        <v>20384</v>
      </c>
      <c r="BH92" s="585">
        <v>184</v>
      </c>
      <c r="BI92" s="585">
        <v>0</v>
      </c>
      <c r="BJ92" s="585">
        <v>0</v>
      </c>
      <c r="BK92" s="585">
        <v>204156</v>
      </c>
      <c r="BL92" s="585">
        <v>-18842</v>
      </c>
      <c r="BM92" s="585">
        <v>-18842</v>
      </c>
      <c r="BN92" s="585">
        <v>0</v>
      </c>
      <c r="BO92" s="585">
        <v>0</v>
      </c>
      <c r="BP92" s="585">
        <v>0</v>
      </c>
      <c r="BQ92" s="585">
        <v>0</v>
      </c>
      <c r="BR92" s="585">
        <v>0</v>
      </c>
      <c r="BS92" s="585">
        <v>-18842</v>
      </c>
      <c r="BT92" s="585">
        <v>352475</v>
      </c>
      <c r="BU92" s="585">
        <v>136834</v>
      </c>
      <c r="BV92" s="585">
        <v>130444</v>
      </c>
      <c r="BW92" s="585">
        <v>61953</v>
      </c>
      <c r="BX92" s="585">
        <v>23243</v>
      </c>
      <c r="BY92" s="585">
        <v>0</v>
      </c>
      <c r="BZ92" s="585">
        <v>0</v>
      </c>
      <c r="CA92" s="585">
        <v>352475</v>
      </c>
      <c r="CB92" s="299">
        <v>0</v>
      </c>
      <c r="CC92" s="297">
        <v>0</v>
      </c>
      <c r="CD92" s="297">
        <v>0</v>
      </c>
      <c r="CE92" s="297">
        <v>0</v>
      </c>
      <c r="CF92" s="297">
        <v>0</v>
      </c>
      <c r="CG92" s="297">
        <v>0</v>
      </c>
      <c r="CH92" s="297">
        <v>0</v>
      </c>
      <c r="CI92" s="297">
        <v>0</v>
      </c>
    </row>
    <row r="93" spans="1:87">
      <c r="A93" s="295">
        <v>31110</v>
      </c>
      <c r="B93" s="296" t="s">
        <v>445</v>
      </c>
      <c r="C93" s="299">
        <v>-1943992</v>
      </c>
      <c r="D93" s="299">
        <v>-45817</v>
      </c>
      <c r="E93" s="299">
        <v>3285711</v>
      </c>
      <c r="F93" s="299">
        <v>2621893</v>
      </c>
      <c r="G93" s="299">
        <v>0</v>
      </c>
      <c r="H93" s="299">
        <v>0</v>
      </c>
      <c r="I93" s="299">
        <v>3917795</v>
      </c>
      <c r="J93" s="299">
        <v>65220923</v>
      </c>
      <c r="K93" s="299">
        <v>77596018</v>
      </c>
      <c r="L93" s="357">
        <v>55284802</v>
      </c>
      <c r="M93" s="299">
        <v>53835189</v>
      </c>
      <c r="N93" s="299">
        <v>79963230</v>
      </c>
      <c r="O93" s="299">
        <v>5086593.4563076003</v>
      </c>
      <c r="P93" s="299">
        <v>2835309.3800000004</v>
      </c>
      <c r="Q93" s="299">
        <v>2251284.0763075999</v>
      </c>
      <c r="R93" s="583">
        <v>7.1400000000000005E-2</v>
      </c>
      <c r="S93" s="584">
        <v>1.9175524E-3</v>
      </c>
      <c r="T93" s="585">
        <v>65220923</v>
      </c>
      <c r="U93" s="585">
        <v>39710215.406162471</v>
      </c>
      <c r="V93" s="583">
        <v>1.6424217882705976</v>
      </c>
      <c r="W93" s="583">
        <v>9.7874245867096379E-2</v>
      </c>
      <c r="X93" s="585">
        <v>0</v>
      </c>
      <c r="Y93" s="585">
        <v>0</v>
      </c>
      <c r="Z93" s="585">
        <v>0</v>
      </c>
      <c r="AA93" s="585">
        <v>0</v>
      </c>
      <c r="AB93" s="585">
        <v>0</v>
      </c>
      <c r="AC93" s="585">
        <v>0</v>
      </c>
      <c r="AD93" s="585">
        <v>0</v>
      </c>
      <c r="AE93" s="585">
        <v>0</v>
      </c>
      <c r="AF93" s="585">
        <v>4097661</v>
      </c>
      <c r="AG93" s="585">
        <v>1561544</v>
      </c>
      <c r="AH93" s="585">
        <v>1436699</v>
      </c>
      <c r="AI93" s="585">
        <v>648819</v>
      </c>
      <c r="AJ93" s="585">
        <v>450599</v>
      </c>
      <c r="AK93" s="585">
        <v>0</v>
      </c>
      <c r="AL93" s="585">
        <v>0</v>
      </c>
      <c r="AM93" s="585">
        <v>4097661</v>
      </c>
      <c r="AN93" s="585">
        <v>15707861</v>
      </c>
      <c r="AO93" s="585">
        <v>4430174</v>
      </c>
      <c r="AP93" s="585">
        <v>4430174</v>
      </c>
      <c r="AQ93" s="585">
        <v>3810351</v>
      </c>
      <c r="AR93" s="585">
        <v>3037161</v>
      </c>
      <c r="AS93" s="585">
        <v>0</v>
      </c>
      <c r="AT93" s="585">
        <v>0</v>
      </c>
      <c r="AU93" s="585">
        <v>15707861</v>
      </c>
      <c r="AV93" s="585">
        <v>8503477</v>
      </c>
      <c r="AW93" s="585">
        <v>5129014</v>
      </c>
      <c r="AX93" s="585">
        <v>3374463</v>
      </c>
      <c r="AY93" s="585">
        <v>0</v>
      </c>
      <c r="AZ93" s="585">
        <v>0</v>
      </c>
      <c r="BA93" s="585">
        <v>0</v>
      </c>
      <c r="BB93" s="585">
        <v>0</v>
      </c>
      <c r="BC93" s="585">
        <v>8503477</v>
      </c>
      <c r="BD93" s="585">
        <v>307900</v>
      </c>
      <c r="BE93" s="585">
        <v>138440</v>
      </c>
      <c r="BF93" s="585">
        <v>138440</v>
      </c>
      <c r="BG93" s="585">
        <v>30743</v>
      </c>
      <c r="BH93" s="585">
        <v>277</v>
      </c>
      <c r="BI93" s="585">
        <v>0</v>
      </c>
      <c r="BJ93" s="585">
        <v>0</v>
      </c>
      <c r="BK93" s="585">
        <v>307900</v>
      </c>
      <c r="BL93" s="585">
        <v>-28417</v>
      </c>
      <c r="BM93" s="585">
        <v>-28417</v>
      </c>
      <c r="BN93" s="585">
        <v>0</v>
      </c>
      <c r="BO93" s="585">
        <v>0</v>
      </c>
      <c r="BP93" s="585">
        <v>0</v>
      </c>
      <c r="BQ93" s="585">
        <v>0</v>
      </c>
      <c r="BR93" s="585">
        <v>0</v>
      </c>
      <c r="BS93" s="585">
        <v>-28417</v>
      </c>
      <c r="BT93" s="585">
        <v>531589</v>
      </c>
      <c r="BU93" s="585">
        <v>206368</v>
      </c>
      <c r="BV93" s="585">
        <v>196730</v>
      </c>
      <c r="BW93" s="585">
        <v>93436</v>
      </c>
      <c r="BX93" s="585">
        <v>35054</v>
      </c>
      <c r="BY93" s="585">
        <v>0</v>
      </c>
      <c r="BZ93" s="585">
        <v>0</v>
      </c>
      <c r="CA93" s="585">
        <v>531589</v>
      </c>
      <c r="CB93" s="299">
        <v>0</v>
      </c>
      <c r="CC93" s="297">
        <v>0</v>
      </c>
      <c r="CD93" s="297">
        <v>0</v>
      </c>
      <c r="CE93" s="297">
        <v>0</v>
      </c>
      <c r="CF93" s="297">
        <v>0</v>
      </c>
      <c r="CG93" s="297">
        <v>0</v>
      </c>
      <c r="CH93" s="297">
        <v>0</v>
      </c>
      <c r="CI93" s="297">
        <v>0</v>
      </c>
    </row>
    <row r="94" spans="1:87">
      <c r="A94" s="295">
        <v>31200</v>
      </c>
      <c r="B94" s="296" t="s">
        <v>446</v>
      </c>
      <c r="C94" s="299">
        <v>-223809</v>
      </c>
      <c r="D94" s="299">
        <v>3272796</v>
      </c>
      <c r="E94" s="299">
        <v>8523227</v>
      </c>
      <c r="F94" s="299">
        <v>6274236</v>
      </c>
      <c r="G94" s="299">
        <v>0</v>
      </c>
      <c r="H94" s="299">
        <v>0</v>
      </c>
      <c r="I94" s="299">
        <v>17846450</v>
      </c>
      <c r="J94" s="299">
        <v>129076033</v>
      </c>
      <c r="K94" s="299">
        <v>153567073</v>
      </c>
      <c r="L94" s="357">
        <v>109411867</v>
      </c>
      <c r="M94" s="299">
        <v>106542997</v>
      </c>
      <c r="N94" s="299">
        <v>158251923</v>
      </c>
      <c r="O94" s="299">
        <v>10066666.874106301</v>
      </c>
      <c r="P94" s="299">
        <v>5517844.0299999993</v>
      </c>
      <c r="Q94" s="299">
        <v>4548822.8441063017</v>
      </c>
      <c r="R94" s="583">
        <v>7.1400000000000005E-2</v>
      </c>
      <c r="S94" s="584">
        <v>3.7949487E-3</v>
      </c>
      <c r="T94" s="585">
        <v>129076033</v>
      </c>
      <c r="U94" s="585">
        <v>77280728.711484581</v>
      </c>
      <c r="V94" s="583">
        <v>1.6702227728970442</v>
      </c>
      <c r="W94" s="583">
        <v>9.7874245867096379E-2</v>
      </c>
      <c r="X94" s="585">
        <v>5103168</v>
      </c>
      <c r="Y94" s="585">
        <v>2092965</v>
      </c>
      <c r="Z94" s="585">
        <v>2080047</v>
      </c>
      <c r="AA94" s="585">
        <v>736562</v>
      </c>
      <c r="AB94" s="585">
        <v>193594</v>
      </c>
      <c r="AC94" s="585">
        <v>0</v>
      </c>
      <c r="AD94" s="585">
        <v>0</v>
      </c>
      <c r="AE94" s="585">
        <v>5103168</v>
      </c>
      <c r="AF94" s="585">
        <v>3119774</v>
      </c>
      <c r="AG94" s="585">
        <v>1559887</v>
      </c>
      <c r="AH94" s="585">
        <v>1559887</v>
      </c>
      <c r="AI94" s="585">
        <v>0</v>
      </c>
      <c r="AJ94" s="585">
        <v>0</v>
      </c>
      <c r="AK94" s="585">
        <v>0</v>
      </c>
      <c r="AL94" s="585">
        <v>0</v>
      </c>
      <c r="AM94" s="585">
        <v>3119774</v>
      </c>
      <c r="AN94" s="585">
        <v>31086779</v>
      </c>
      <c r="AO94" s="585">
        <v>8767575</v>
      </c>
      <c r="AP94" s="585">
        <v>8767575</v>
      </c>
      <c r="AQ94" s="585">
        <v>7540909</v>
      </c>
      <c r="AR94" s="585">
        <v>6010720</v>
      </c>
      <c r="AS94" s="585">
        <v>0</v>
      </c>
      <c r="AT94" s="585">
        <v>0</v>
      </c>
      <c r="AU94" s="585">
        <v>31086779</v>
      </c>
      <c r="AV94" s="585">
        <v>16828879</v>
      </c>
      <c r="AW94" s="585">
        <v>10150619</v>
      </c>
      <c r="AX94" s="585">
        <v>6678260</v>
      </c>
      <c r="AY94" s="585">
        <v>0</v>
      </c>
      <c r="AZ94" s="585">
        <v>0</v>
      </c>
      <c r="BA94" s="585">
        <v>0</v>
      </c>
      <c r="BB94" s="585">
        <v>0</v>
      </c>
      <c r="BC94" s="585">
        <v>16828879</v>
      </c>
      <c r="BD94" s="585">
        <v>609350</v>
      </c>
      <c r="BE94" s="585">
        <v>273980</v>
      </c>
      <c r="BF94" s="585">
        <v>273980</v>
      </c>
      <c r="BG94" s="585">
        <v>60842</v>
      </c>
      <c r="BH94" s="585">
        <v>548</v>
      </c>
      <c r="BI94" s="585">
        <v>0</v>
      </c>
      <c r="BJ94" s="585">
        <v>0</v>
      </c>
      <c r="BK94" s="585">
        <v>609350</v>
      </c>
      <c r="BL94" s="585">
        <v>-56239</v>
      </c>
      <c r="BM94" s="585">
        <v>-56239</v>
      </c>
      <c r="BN94" s="585">
        <v>0</v>
      </c>
      <c r="BO94" s="585">
        <v>0</v>
      </c>
      <c r="BP94" s="585">
        <v>0</v>
      </c>
      <c r="BQ94" s="585">
        <v>0</v>
      </c>
      <c r="BR94" s="585">
        <v>0</v>
      </c>
      <c r="BS94" s="585">
        <v>-56239</v>
      </c>
      <c r="BT94" s="585">
        <v>1052045</v>
      </c>
      <c r="BU94" s="585">
        <v>408415</v>
      </c>
      <c r="BV94" s="585">
        <v>389341</v>
      </c>
      <c r="BW94" s="585">
        <v>184915</v>
      </c>
      <c r="BX94" s="585">
        <v>69374</v>
      </c>
      <c r="BY94" s="585">
        <v>0</v>
      </c>
      <c r="BZ94" s="585">
        <v>0</v>
      </c>
      <c r="CA94" s="585">
        <v>1052045</v>
      </c>
      <c r="CB94" s="299">
        <v>0</v>
      </c>
      <c r="CC94" s="297">
        <v>0</v>
      </c>
      <c r="CD94" s="297">
        <v>0</v>
      </c>
      <c r="CE94" s="297">
        <v>0</v>
      </c>
      <c r="CF94" s="297">
        <v>0</v>
      </c>
      <c r="CG94" s="297">
        <v>0</v>
      </c>
      <c r="CH94" s="297">
        <v>0</v>
      </c>
      <c r="CI94" s="297">
        <v>0</v>
      </c>
    </row>
    <row r="95" spans="1:87">
      <c r="A95" s="295">
        <v>31205</v>
      </c>
      <c r="B95" s="296" t="s">
        <v>447</v>
      </c>
      <c r="C95" s="299">
        <v>-165094</v>
      </c>
      <c r="D95" s="299">
        <v>393362</v>
      </c>
      <c r="E95" s="299">
        <v>832488</v>
      </c>
      <c r="F95" s="299">
        <v>618334</v>
      </c>
      <c r="G95" s="299">
        <v>0</v>
      </c>
      <c r="H95" s="299">
        <v>0</v>
      </c>
      <c r="I95" s="299">
        <v>1679090</v>
      </c>
      <c r="J95" s="299">
        <v>13617280</v>
      </c>
      <c r="K95" s="299">
        <v>16201039</v>
      </c>
      <c r="L95" s="357">
        <v>11542748</v>
      </c>
      <c r="M95" s="299">
        <v>11240087</v>
      </c>
      <c r="N95" s="299">
        <v>16695282</v>
      </c>
      <c r="O95" s="299">
        <v>1062014.5536400001</v>
      </c>
      <c r="P95" s="299">
        <v>665669.88</v>
      </c>
      <c r="Q95" s="299">
        <v>396344.67364000005</v>
      </c>
      <c r="R95" s="583">
        <v>7.1400000000000005E-2</v>
      </c>
      <c r="S95" s="584">
        <v>4.0036E-4</v>
      </c>
      <c r="T95" s="585">
        <v>13617280</v>
      </c>
      <c r="U95" s="585">
        <v>9323107.5630252101</v>
      </c>
      <c r="V95" s="583">
        <v>1.4605945397439344</v>
      </c>
      <c r="W95" s="583">
        <v>9.7874245867096379E-2</v>
      </c>
      <c r="X95" s="585">
        <v>286423</v>
      </c>
      <c r="Y95" s="585">
        <v>126126</v>
      </c>
      <c r="Z95" s="585">
        <v>126126</v>
      </c>
      <c r="AA95" s="585">
        <v>34171</v>
      </c>
      <c r="AB95" s="585">
        <v>0</v>
      </c>
      <c r="AC95" s="585">
        <v>0</v>
      </c>
      <c r="AD95" s="585">
        <v>0</v>
      </c>
      <c r="AE95" s="585">
        <v>286423</v>
      </c>
      <c r="AF95" s="585">
        <v>280856</v>
      </c>
      <c r="AG95" s="585">
        <v>211370</v>
      </c>
      <c r="AH95" s="585">
        <v>23162</v>
      </c>
      <c r="AI95" s="585">
        <v>23162</v>
      </c>
      <c r="AJ95" s="585">
        <v>23162</v>
      </c>
      <c r="AK95" s="585">
        <v>0</v>
      </c>
      <c r="AL95" s="585">
        <v>0</v>
      </c>
      <c r="AM95" s="585">
        <v>280856</v>
      </c>
      <c r="AN95" s="585">
        <v>3279597</v>
      </c>
      <c r="AO95" s="585">
        <v>924963</v>
      </c>
      <c r="AP95" s="585">
        <v>924963</v>
      </c>
      <c r="AQ95" s="585">
        <v>795552</v>
      </c>
      <c r="AR95" s="585">
        <v>634120</v>
      </c>
      <c r="AS95" s="585">
        <v>0</v>
      </c>
      <c r="AT95" s="585">
        <v>0</v>
      </c>
      <c r="AU95" s="585">
        <v>3279597</v>
      </c>
      <c r="AV95" s="585">
        <v>1775415</v>
      </c>
      <c r="AW95" s="585">
        <v>1070871</v>
      </c>
      <c r="AX95" s="585">
        <v>704544</v>
      </c>
      <c r="AY95" s="585">
        <v>0</v>
      </c>
      <c r="AZ95" s="585">
        <v>0</v>
      </c>
      <c r="BA95" s="585">
        <v>0</v>
      </c>
      <c r="BB95" s="585">
        <v>0</v>
      </c>
      <c r="BC95" s="585">
        <v>1775415</v>
      </c>
      <c r="BD95" s="585">
        <v>64285</v>
      </c>
      <c r="BE95" s="585">
        <v>28904</v>
      </c>
      <c r="BF95" s="585">
        <v>28904</v>
      </c>
      <c r="BG95" s="585">
        <v>6419</v>
      </c>
      <c r="BH95" s="585">
        <v>58</v>
      </c>
      <c r="BI95" s="585">
        <v>0</v>
      </c>
      <c r="BJ95" s="585">
        <v>0</v>
      </c>
      <c r="BK95" s="585">
        <v>64285</v>
      </c>
      <c r="BL95" s="585">
        <v>-5933</v>
      </c>
      <c r="BM95" s="585">
        <v>-5933</v>
      </c>
      <c r="BN95" s="585">
        <v>0</v>
      </c>
      <c r="BO95" s="585">
        <v>0</v>
      </c>
      <c r="BP95" s="585">
        <v>0</v>
      </c>
      <c r="BQ95" s="585">
        <v>0</v>
      </c>
      <c r="BR95" s="585">
        <v>0</v>
      </c>
      <c r="BS95" s="585">
        <v>-5933</v>
      </c>
      <c r="BT95" s="585">
        <v>110989</v>
      </c>
      <c r="BU95" s="585">
        <v>43087</v>
      </c>
      <c r="BV95" s="585">
        <v>41075</v>
      </c>
      <c r="BW95" s="585">
        <v>19508</v>
      </c>
      <c r="BX95" s="585">
        <v>7319</v>
      </c>
      <c r="BY95" s="585">
        <v>0</v>
      </c>
      <c r="BZ95" s="585">
        <v>0</v>
      </c>
      <c r="CA95" s="585">
        <v>110989</v>
      </c>
      <c r="CB95" s="299">
        <v>0</v>
      </c>
      <c r="CC95" s="297">
        <v>0</v>
      </c>
      <c r="CD95" s="297">
        <v>0</v>
      </c>
      <c r="CE95" s="297">
        <v>0</v>
      </c>
      <c r="CF95" s="297">
        <v>0</v>
      </c>
      <c r="CG95" s="297">
        <v>0</v>
      </c>
      <c r="CH95" s="297">
        <v>0</v>
      </c>
      <c r="CI95" s="297">
        <v>0</v>
      </c>
    </row>
    <row r="96" spans="1:87">
      <c r="A96" s="295">
        <v>31300</v>
      </c>
      <c r="B96" s="296" t="s">
        <v>448</v>
      </c>
      <c r="C96" s="299">
        <v>113858</v>
      </c>
      <c r="D96" s="299">
        <v>9881651</v>
      </c>
      <c r="E96" s="299">
        <v>24953509</v>
      </c>
      <c r="F96" s="299">
        <v>18189413</v>
      </c>
      <c r="G96" s="299">
        <v>0</v>
      </c>
      <c r="H96" s="299">
        <v>0</v>
      </c>
      <c r="I96" s="299">
        <v>53138431</v>
      </c>
      <c r="J96" s="299">
        <v>388514598</v>
      </c>
      <c r="K96" s="299">
        <v>462231819</v>
      </c>
      <c r="L96" s="357">
        <v>329326108</v>
      </c>
      <c r="M96" s="299">
        <v>320690904</v>
      </c>
      <c r="N96" s="299">
        <v>476333064</v>
      </c>
      <c r="O96" s="299">
        <v>30300334.9486247</v>
      </c>
      <c r="P96" s="299">
        <v>15478288.33</v>
      </c>
      <c r="Q96" s="299">
        <v>14822046.6186247</v>
      </c>
      <c r="R96" s="583">
        <v>7.1400000000000005E-2</v>
      </c>
      <c r="S96" s="584">
        <v>1.14226703E-2</v>
      </c>
      <c r="T96" s="585">
        <v>388514598</v>
      </c>
      <c r="U96" s="585">
        <v>216782749.71988794</v>
      </c>
      <c r="V96" s="583">
        <v>1.7921841036798933</v>
      </c>
      <c r="W96" s="583">
        <v>9.7874245867096379E-2</v>
      </c>
      <c r="X96" s="585">
        <v>8344182</v>
      </c>
      <c r="Y96" s="585">
        <v>3755459</v>
      </c>
      <c r="Z96" s="585">
        <v>2959702</v>
      </c>
      <c r="AA96" s="585">
        <v>1629021</v>
      </c>
      <c r="AB96" s="585">
        <v>0</v>
      </c>
      <c r="AC96" s="585">
        <v>0</v>
      </c>
      <c r="AD96" s="585">
        <v>0</v>
      </c>
      <c r="AE96" s="585">
        <v>8344182</v>
      </c>
      <c r="AF96" s="585">
        <v>2953028</v>
      </c>
      <c r="AG96" s="585">
        <v>1363396</v>
      </c>
      <c r="AH96" s="585">
        <v>1363396</v>
      </c>
      <c r="AI96" s="585">
        <v>113118</v>
      </c>
      <c r="AJ96" s="585">
        <v>113118</v>
      </c>
      <c r="AK96" s="585">
        <v>0</v>
      </c>
      <c r="AL96" s="585">
        <v>0</v>
      </c>
      <c r="AM96" s="585">
        <v>2953028</v>
      </c>
      <c r="AN96" s="585">
        <v>93570178</v>
      </c>
      <c r="AO96" s="585">
        <v>26390112</v>
      </c>
      <c r="AP96" s="585">
        <v>26390112</v>
      </c>
      <c r="AQ96" s="585">
        <v>22697886</v>
      </c>
      <c r="AR96" s="585">
        <v>18092069</v>
      </c>
      <c r="AS96" s="585">
        <v>0</v>
      </c>
      <c r="AT96" s="585">
        <v>0</v>
      </c>
      <c r="AU96" s="585">
        <v>93570178</v>
      </c>
      <c r="AV96" s="585">
        <v>50654371</v>
      </c>
      <c r="AW96" s="585">
        <v>30553028</v>
      </c>
      <c r="AX96" s="585">
        <v>20101343</v>
      </c>
      <c r="AY96" s="585">
        <v>0</v>
      </c>
      <c r="AZ96" s="585">
        <v>0</v>
      </c>
      <c r="BA96" s="585">
        <v>0</v>
      </c>
      <c r="BB96" s="585">
        <v>0</v>
      </c>
      <c r="BC96" s="585">
        <v>50654371</v>
      </c>
      <c r="BD96" s="585">
        <v>1834125</v>
      </c>
      <c r="BE96" s="585">
        <v>824672</v>
      </c>
      <c r="BF96" s="585">
        <v>824672</v>
      </c>
      <c r="BG96" s="585">
        <v>183132</v>
      </c>
      <c r="BH96" s="585">
        <v>1649</v>
      </c>
      <c r="BI96" s="585">
        <v>0</v>
      </c>
      <c r="BJ96" s="585">
        <v>0</v>
      </c>
      <c r="BK96" s="585">
        <v>1834125</v>
      </c>
      <c r="BL96" s="585">
        <v>-169277</v>
      </c>
      <c r="BM96" s="585">
        <v>-169277</v>
      </c>
      <c r="BN96" s="585">
        <v>0</v>
      </c>
      <c r="BO96" s="585">
        <v>0</v>
      </c>
      <c r="BP96" s="585">
        <v>0</v>
      </c>
      <c r="BQ96" s="585">
        <v>0</v>
      </c>
      <c r="BR96" s="585">
        <v>0</v>
      </c>
      <c r="BS96" s="585">
        <v>-169277</v>
      </c>
      <c r="BT96" s="585">
        <v>3166621</v>
      </c>
      <c r="BU96" s="585">
        <v>1229317</v>
      </c>
      <c r="BV96" s="585">
        <v>1171904</v>
      </c>
      <c r="BW96" s="585">
        <v>556588</v>
      </c>
      <c r="BX96" s="585">
        <v>208813</v>
      </c>
      <c r="BY96" s="585">
        <v>0</v>
      </c>
      <c r="BZ96" s="585">
        <v>0</v>
      </c>
      <c r="CA96" s="585">
        <v>3166621</v>
      </c>
      <c r="CB96" s="299">
        <v>0</v>
      </c>
      <c r="CC96" s="297">
        <v>0</v>
      </c>
      <c r="CD96" s="297">
        <v>0</v>
      </c>
      <c r="CE96" s="297">
        <v>0</v>
      </c>
      <c r="CF96" s="297">
        <v>0</v>
      </c>
      <c r="CG96" s="297">
        <v>0</v>
      </c>
      <c r="CH96" s="297">
        <v>0</v>
      </c>
      <c r="CI96" s="297">
        <v>0</v>
      </c>
    </row>
    <row r="97" spans="1:87">
      <c r="A97" s="295">
        <v>31301</v>
      </c>
      <c r="B97" s="296" t="s">
        <v>449</v>
      </c>
      <c r="C97" s="299">
        <v>-593366</v>
      </c>
      <c r="D97" s="299">
        <v>-410317</v>
      </c>
      <c r="E97" s="299">
        <v>-65245</v>
      </c>
      <c r="F97" s="299">
        <v>110425</v>
      </c>
      <c r="G97" s="299">
        <v>0</v>
      </c>
      <c r="H97" s="299">
        <v>0</v>
      </c>
      <c r="I97" s="299">
        <v>-958503</v>
      </c>
      <c r="J97" s="299">
        <v>4971552</v>
      </c>
      <c r="K97" s="299">
        <v>5914860</v>
      </c>
      <c r="L97" s="357">
        <v>4214158</v>
      </c>
      <c r="M97" s="299">
        <v>4103659</v>
      </c>
      <c r="N97" s="299">
        <v>6095304</v>
      </c>
      <c r="O97" s="299">
        <v>387732.39903199999</v>
      </c>
      <c r="P97" s="299">
        <v>274894.71000000002</v>
      </c>
      <c r="Q97" s="299">
        <v>112837.68903199997</v>
      </c>
      <c r="R97" s="583">
        <v>7.1400000000000005E-2</v>
      </c>
      <c r="S97" s="584">
        <v>1.4616799999999999E-4</v>
      </c>
      <c r="T97" s="585">
        <v>4971552</v>
      </c>
      <c r="U97" s="585">
        <v>3850065.9663865548</v>
      </c>
      <c r="V97" s="583">
        <v>1.2912900826647409</v>
      </c>
      <c r="W97" s="583">
        <v>9.7874245867096379E-2</v>
      </c>
      <c r="X97" s="585">
        <v>0</v>
      </c>
      <c r="Y97" s="585">
        <v>0</v>
      </c>
      <c r="Z97" s="585">
        <v>0</v>
      </c>
      <c r="AA97" s="585">
        <v>0</v>
      </c>
      <c r="AB97" s="585">
        <v>0</v>
      </c>
      <c r="AC97" s="585">
        <v>0</v>
      </c>
      <c r="AD97" s="585">
        <v>0</v>
      </c>
      <c r="AE97" s="585">
        <v>0</v>
      </c>
      <c r="AF97" s="585">
        <v>1569492</v>
      </c>
      <c r="AG97" s="585">
        <v>564213</v>
      </c>
      <c r="AH97" s="585">
        <v>516339</v>
      </c>
      <c r="AI97" s="585">
        <v>365160</v>
      </c>
      <c r="AJ97" s="585">
        <v>123780</v>
      </c>
      <c r="AK97" s="585">
        <v>0</v>
      </c>
      <c r="AL97" s="585">
        <v>0</v>
      </c>
      <c r="AM97" s="585">
        <v>1569492</v>
      </c>
      <c r="AN97" s="585">
        <v>1197353</v>
      </c>
      <c r="AO97" s="585">
        <v>337696</v>
      </c>
      <c r="AP97" s="585">
        <v>337696</v>
      </c>
      <c r="AQ97" s="585">
        <v>290449</v>
      </c>
      <c r="AR97" s="585">
        <v>231512</v>
      </c>
      <c r="AS97" s="585">
        <v>0</v>
      </c>
      <c r="AT97" s="585">
        <v>0</v>
      </c>
      <c r="AU97" s="585">
        <v>1197353</v>
      </c>
      <c r="AV97" s="585">
        <v>648189</v>
      </c>
      <c r="AW97" s="585">
        <v>390966</v>
      </c>
      <c r="AX97" s="585">
        <v>257223</v>
      </c>
      <c r="AY97" s="585">
        <v>0</v>
      </c>
      <c r="AZ97" s="585">
        <v>0</v>
      </c>
      <c r="BA97" s="585">
        <v>0</v>
      </c>
      <c r="BB97" s="585">
        <v>0</v>
      </c>
      <c r="BC97" s="585">
        <v>648189</v>
      </c>
      <c r="BD97" s="585">
        <v>23470</v>
      </c>
      <c r="BE97" s="585">
        <v>10553</v>
      </c>
      <c r="BF97" s="585">
        <v>10553</v>
      </c>
      <c r="BG97" s="585">
        <v>2343</v>
      </c>
      <c r="BH97" s="585">
        <v>21</v>
      </c>
      <c r="BI97" s="585">
        <v>0</v>
      </c>
      <c r="BJ97" s="585">
        <v>0</v>
      </c>
      <c r="BK97" s="585">
        <v>23470</v>
      </c>
      <c r="BL97" s="585">
        <v>-2166</v>
      </c>
      <c r="BM97" s="585">
        <v>-2166</v>
      </c>
      <c r="BN97" s="585">
        <v>0</v>
      </c>
      <c r="BO97" s="585">
        <v>0</v>
      </c>
      <c r="BP97" s="585">
        <v>0</v>
      </c>
      <c r="BQ97" s="585">
        <v>0</v>
      </c>
      <c r="BR97" s="585">
        <v>0</v>
      </c>
      <c r="BS97" s="585">
        <v>-2166</v>
      </c>
      <c r="BT97" s="585">
        <v>40521</v>
      </c>
      <c r="BU97" s="585">
        <v>15731</v>
      </c>
      <c r="BV97" s="585">
        <v>14996</v>
      </c>
      <c r="BW97" s="585">
        <v>7122</v>
      </c>
      <c r="BX97" s="585">
        <v>2672</v>
      </c>
      <c r="BY97" s="585">
        <v>0</v>
      </c>
      <c r="BZ97" s="585">
        <v>0</v>
      </c>
      <c r="CA97" s="585">
        <v>40521</v>
      </c>
      <c r="CB97" s="299">
        <v>0</v>
      </c>
      <c r="CC97" s="297">
        <v>0</v>
      </c>
      <c r="CD97" s="297">
        <v>0</v>
      </c>
      <c r="CE97" s="297">
        <v>0</v>
      </c>
      <c r="CF97" s="297">
        <v>0</v>
      </c>
      <c r="CG97" s="297">
        <v>0</v>
      </c>
      <c r="CH97" s="297">
        <v>0</v>
      </c>
      <c r="CI97" s="297">
        <v>0</v>
      </c>
    </row>
    <row r="98" spans="1:87">
      <c r="A98" s="295">
        <v>31320</v>
      </c>
      <c r="B98" s="296" t="s">
        <v>450</v>
      </c>
      <c r="C98" s="299">
        <v>-1010559</v>
      </c>
      <c r="D98" s="299">
        <v>1060967</v>
      </c>
      <c r="E98" s="299">
        <v>3837449</v>
      </c>
      <c r="F98" s="299">
        <v>2575063</v>
      </c>
      <c r="G98" s="299">
        <v>0</v>
      </c>
      <c r="H98" s="299">
        <v>0</v>
      </c>
      <c r="I98" s="299">
        <v>6462920</v>
      </c>
      <c r="J98" s="299">
        <v>62310398</v>
      </c>
      <c r="K98" s="299">
        <v>74133247</v>
      </c>
      <c r="L98" s="357">
        <v>52817683</v>
      </c>
      <c r="M98" s="299">
        <v>51432759</v>
      </c>
      <c r="N98" s="299">
        <v>76394820</v>
      </c>
      <c r="O98" s="299">
        <v>4859600.9760795999</v>
      </c>
      <c r="P98" s="299">
        <v>2536641.5400000005</v>
      </c>
      <c r="Q98" s="299">
        <v>2322959.4360795994</v>
      </c>
      <c r="R98" s="583">
        <v>7.1400000000000005E-2</v>
      </c>
      <c r="S98" s="584">
        <v>1.8319803999999999E-3</v>
      </c>
      <c r="T98" s="585">
        <v>62310398</v>
      </c>
      <c r="U98" s="585">
        <v>35527192.436974794</v>
      </c>
      <c r="V98" s="583">
        <v>1.7538790353484472</v>
      </c>
      <c r="W98" s="583">
        <v>9.7874245867096379E-2</v>
      </c>
      <c r="X98" s="585">
        <v>1625375</v>
      </c>
      <c r="Y98" s="585">
        <v>593279</v>
      </c>
      <c r="Z98" s="585">
        <v>593279</v>
      </c>
      <c r="AA98" s="585">
        <v>438817</v>
      </c>
      <c r="AB98" s="585">
        <v>0</v>
      </c>
      <c r="AC98" s="585">
        <v>0</v>
      </c>
      <c r="AD98" s="585">
        <v>0</v>
      </c>
      <c r="AE98" s="585">
        <v>1625375</v>
      </c>
      <c r="AF98" s="585">
        <v>2820216</v>
      </c>
      <c r="AG98" s="585">
        <v>1238457</v>
      </c>
      <c r="AH98" s="585">
        <v>861125</v>
      </c>
      <c r="AI98" s="585">
        <v>360317</v>
      </c>
      <c r="AJ98" s="585">
        <v>360317</v>
      </c>
      <c r="AK98" s="585">
        <v>0</v>
      </c>
      <c r="AL98" s="585">
        <v>0</v>
      </c>
      <c r="AM98" s="585">
        <v>2820216</v>
      </c>
      <c r="AN98" s="585">
        <v>15006888</v>
      </c>
      <c r="AO98" s="585">
        <v>4232475</v>
      </c>
      <c r="AP98" s="585">
        <v>4232475</v>
      </c>
      <c r="AQ98" s="585">
        <v>3640312</v>
      </c>
      <c r="AR98" s="585">
        <v>2901626</v>
      </c>
      <c r="AS98" s="585">
        <v>0</v>
      </c>
      <c r="AT98" s="585">
        <v>0</v>
      </c>
      <c r="AU98" s="585">
        <v>15006888</v>
      </c>
      <c r="AV98" s="585">
        <v>8124004</v>
      </c>
      <c r="AW98" s="585">
        <v>4900128</v>
      </c>
      <c r="AX98" s="585">
        <v>3223875</v>
      </c>
      <c r="AY98" s="585">
        <v>0</v>
      </c>
      <c r="AZ98" s="585">
        <v>0</v>
      </c>
      <c r="BA98" s="585">
        <v>0</v>
      </c>
      <c r="BB98" s="585">
        <v>0</v>
      </c>
      <c r="BC98" s="585">
        <v>8124004</v>
      </c>
      <c r="BD98" s="585">
        <v>294160</v>
      </c>
      <c r="BE98" s="585">
        <v>132262</v>
      </c>
      <c r="BF98" s="585">
        <v>132262</v>
      </c>
      <c r="BG98" s="585">
        <v>29371</v>
      </c>
      <c r="BH98" s="585">
        <v>265</v>
      </c>
      <c r="BI98" s="585">
        <v>0</v>
      </c>
      <c r="BJ98" s="585">
        <v>0</v>
      </c>
      <c r="BK98" s="585">
        <v>294160</v>
      </c>
      <c r="BL98" s="585">
        <v>-27149</v>
      </c>
      <c r="BM98" s="585">
        <v>-27149</v>
      </c>
      <c r="BN98" s="585">
        <v>0</v>
      </c>
      <c r="BO98" s="585">
        <v>0</v>
      </c>
      <c r="BP98" s="585">
        <v>0</v>
      </c>
      <c r="BQ98" s="585">
        <v>0</v>
      </c>
      <c r="BR98" s="585">
        <v>0</v>
      </c>
      <c r="BS98" s="585">
        <v>-27149</v>
      </c>
      <c r="BT98" s="585">
        <v>507866</v>
      </c>
      <c r="BU98" s="585">
        <v>197159</v>
      </c>
      <c r="BV98" s="585">
        <v>187951</v>
      </c>
      <c r="BW98" s="585">
        <v>89266</v>
      </c>
      <c r="BX98" s="585">
        <v>33490</v>
      </c>
      <c r="BY98" s="585">
        <v>0</v>
      </c>
      <c r="BZ98" s="585">
        <v>0</v>
      </c>
      <c r="CA98" s="585">
        <v>507866</v>
      </c>
      <c r="CB98" s="299">
        <v>0</v>
      </c>
      <c r="CC98" s="297">
        <v>0</v>
      </c>
      <c r="CD98" s="297">
        <v>0</v>
      </c>
      <c r="CE98" s="297">
        <v>0</v>
      </c>
      <c r="CF98" s="297">
        <v>0</v>
      </c>
      <c r="CG98" s="297">
        <v>0</v>
      </c>
      <c r="CH98" s="297">
        <v>0</v>
      </c>
      <c r="CI98" s="297">
        <v>0</v>
      </c>
    </row>
    <row r="99" spans="1:87">
      <c r="A99" s="295">
        <v>31400</v>
      </c>
      <c r="B99" s="296" t="s">
        <v>451</v>
      </c>
      <c r="C99" s="299">
        <v>-1699230</v>
      </c>
      <c r="D99" s="299">
        <v>2989435</v>
      </c>
      <c r="E99" s="299">
        <v>8165883</v>
      </c>
      <c r="F99" s="299">
        <v>6409507</v>
      </c>
      <c r="G99" s="299">
        <v>0</v>
      </c>
      <c r="H99" s="299">
        <v>0</v>
      </c>
      <c r="I99" s="299">
        <v>15865595</v>
      </c>
      <c r="J99" s="299">
        <v>126869395</v>
      </c>
      <c r="K99" s="299">
        <v>150941745</v>
      </c>
      <c r="L99" s="357">
        <v>107541400</v>
      </c>
      <c r="M99" s="299">
        <v>104721576</v>
      </c>
      <c r="N99" s="299">
        <v>155546504</v>
      </c>
      <c r="O99" s="299">
        <v>9894570.6996684</v>
      </c>
      <c r="P99" s="299">
        <v>5252409.2299999995</v>
      </c>
      <c r="Q99" s="299">
        <v>4642161.4696684005</v>
      </c>
      <c r="R99" s="583">
        <v>7.1400000000000005E-2</v>
      </c>
      <c r="S99" s="584">
        <v>3.7300715999999999E-3</v>
      </c>
      <c r="T99" s="585">
        <v>126869395</v>
      </c>
      <c r="U99" s="585">
        <v>73563154.481792703</v>
      </c>
      <c r="V99" s="583">
        <v>1.7246323365782377</v>
      </c>
      <c r="W99" s="583">
        <v>9.7874245867096379E-2</v>
      </c>
      <c r="X99" s="585">
        <v>5261006</v>
      </c>
      <c r="Y99" s="585">
        <v>2157926</v>
      </c>
      <c r="Z99" s="585">
        <v>2157926</v>
      </c>
      <c r="AA99" s="585">
        <v>512336</v>
      </c>
      <c r="AB99" s="585">
        <v>432818</v>
      </c>
      <c r="AC99" s="585">
        <v>0</v>
      </c>
      <c r="AD99" s="585">
        <v>0</v>
      </c>
      <c r="AE99" s="585">
        <v>5261006</v>
      </c>
      <c r="AF99" s="585">
        <v>4987278</v>
      </c>
      <c r="AG99" s="585">
        <v>3113209</v>
      </c>
      <c r="AH99" s="585">
        <v>1874069</v>
      </c>
      <c r="AI99" s="585">
        <v>0</v>
      </c>
      <c r="AJ99" s="585">
        <v>0</v>
      </c>
      <c r="AK99" s="585">
        <v>0</v>
      </c>
      <c r="AL99" s="585">
        <v>0</v>
      </c>
      <c r="AM99" s="585">
        <v>4987278</v>
      </c>
      <c r="AN99" s="585">
        <v>30555330</v>
      </c>
      <c r="AO99" s="585">
        <v>8617688</v>
      </c>
      <c r="AP99" s="585">
        <v>8617688</v>
      </c>
      <c r="AQ99" s="585">
        <v>7411992</v>
      </c>
      <c r="AR99" s="585">
        <v>5907963</v>
      </c>
      <c r="AS99" s="585">
        <v>0</v>
      </c>
      <c r="AT99" s="585">
        <v>0</v>
      </c>
      <c r="AU99" s="585">
        <v>30555330</v>
      </c>
      <c r="AV99" s="585">
        <v>16541179</v>
      </c>
      <c r="AW99" s="585">
        <v>9977088</v>
      </c>
      <c r="AX99" s="585">
        <v>6564091</v>
      </c>
      <c r="AY99" s="585">
        <v>0</v>
      </c>
      <c r="AZ99" s="585">
        <v>0</v>
      </c>
      <c r="BA99" s="585">
        <v>0</v>
      </c>
      <c r="BB99" s="585">
        <v>0</v>
      </c>
      <c r="BC99" s="585">
        <v>16541179</v>
      </c>
      <c r="BD99" s="585">
        <v>598935</v>
      </c>
      <c r="BE99" s="585">
        <v>269297</v>
      </c>
      <c r="BF99" s="585">
        <v>269297</v>
      </c>
      <c r="BG99" s="585">
        <v>59802</v>
      </c>
      <c r="BH99" s="585">
        <v>539</v>
      </c>
      <c r="BI99" s="585">
        <v>0</v>
      </c>
      <c r="BJ99" s="585">
        <v>0</v>
      </c>
      <c r="BK99" s="585">
        <v>598935</v>
      </c>
      <c r="BL99" s="585">
        <v>-55277</v>
      </c>
      <c r="BM99" s="585">
        <v>-55277</v>
      </c>
      <c r="BN99" s="585">
        <v>0</v>
      </c>
      <c r="BO99" s="585">
        <v>0</v>
      </c>
      <c r="BP99" s="585">
        <v>0</v>
      </c>
      <c r="BQ99" s="585">
        <v>0</v>
      </c>
      <c r="BR99" s="585">
        <v>0</v>
      </c>
      <c r="BS99" s="585">
        <v>-55277</v>
      </c>
      <c r="BT99" s="585">
        <v>1034060</v>
      </c>
      <c r="BU99" s="585">
        <v>401433</v>
      </c>
      <c r="BV99" s="585">
        <v>382685</v>
      </c>
      <c r="BW99" s="585">
        <v>181754</v>
      </c>
      <c r="BX99" s="585">
        <v>68188</v>
      </c>
      <c r="BY99" s="585">
        <v>0</v>
      </c>
      <c r="BZ99" s="585">
        <v>0</v>
      </c>
      <c r="CA99" s="585">
        <v>1034060</v>
      </c>
      <c r="CB99" s="299">
        <v>0</v>
      </c>
      <c r="CC99" s="297">
        <v>0</v>
      </c>
      <c r="CD99" s="297">
        <v>0</v>
      </c>
      <c r="CE99" s="297">
        <v>0</v>
      </c>
      <c r="CF99" s="297">
        <v>0</v>
      </c>
      <c r="CG99" s="297">
        <v>0</v>
      </c>
      <c r="CH99" s="297">
        <v>0</v>
      </c>
      <c r="CI99" s="297">
        <v>0</v>
      </c>
    </row>
    <row r="100" spans="1:87">
      <c r="A100" s="295">
        <v>31405</v>
      </c>
      <c r="B100" s="296" t="s">
        <v>452</v>
      </c>
      <c r="C100" s="299">
        <v>305596</v>
      </c>
      <c r="D100" s="299">
        <v>1330364</v>
      </c>
      <c r="E100" s="299">
        <v>2097465</v>
      </c>
      <c r="F100" s="299">
        <v>1582896</v>
      </c>
      <c r="G100" s="299">
        <v>0</v>
      </c>
      <c r="H100" s="299">
        <v>0</v>
      </c>
      <c r="I100" s="299">
        <v>5316321</v>
      </c>
      <c r="J100" s="299">
        <v>27599734</v>
      </c>
      <c r="K100" s="299">
        <v>32836540</v>
      </c>
      <c r="L100" s="357">
        <v>23395036</v>
      </c>
      <c r="M100" s="299">
        <v>22781598</v>
      </c>
      <c r="N100" s="299">
        <v>33838280</v>
      </c>
      <c r="O100" s="299">
        <v>2152509.0080035999</v>
      </c>
      <c r="P100" s="299">
        <v>1379087.9999999998</v>
      </c>
      <c r="Q100" s="299">
        <v>773421.00800360017</v>
      </c>
      <c r="R100" s="583">
        <v>7.1400000000000005E-2</v>
      </c>
      <c r="S100" s="584">
        <v>8.1145640000000003E-4</v>
      </c>
      <c r="T100" s="585">
        <v>27599734</v>
      </c>
      <c r="U100" s="585">
        <v>19314957.983193271</v>
      </c>
      <c r="V100" s="583">
        <v>1.4289305741185483</v>
      </c>
      <c r="W100" s="583">
        <v>9.7874245867096379E-2</v>
      </c>
      <c r="X100" s="585">
        <v>2198738</v>
      </c>
      <c r="Y100" s="585">
        <v>741780</v>
      </c>
      <c r="Z100" s="585">
        <v>741780</v>
      </c>
      <c r="AA100" s="585">
        <v>432478</v>
      </c>
      <c r="AB100" s="585">
        <v>282700</v>
      </c>
      <c r="AC100" s="585">
        <v>0</v>
      </c>
      <c r="AD100" s="585">
        <v>0</v>
      </c>
      <c r="AE100" s="585">
        <v>2198738</v>
      </c>
      <c r="AF100" s="585">
        <v>274342</v>
      </c>
      <c r="AG100" s="585">
        <v>274342</v>
      </c>
      <c r="AH100" s="585">
        <v>0</v>
      </c>
      <c r="AI100" s="585">
        <v>0</v>
      </c>
      <c r="AJ100" s="585">
        <v>0</v>
      </c>
      <c r="AK100" s="585">
        <v>0</v>
      </c>
      <c r="AL100" s="585">
        <v>0</v>
      </c>
      <c r="AM100" s="585">
        <v>274342</v>
      </c>
      <c r="AN100" s="585">
        <v>6647143</v>
      </c>
      <c r="AO100" s="585">
        <v>1874730</v>
      </c>
      <c r="AP100" s="585">
        <v>1874730</v>
      </c>
      <c r="AQ100" s="585">
        <v>1612438</v>
      </c>
      <c r="AR100" s="585">
        <v>1285245</v>
      </c>
      <c r="AS100" s="585">
        <v>0</v>
      </c>
      <c r="AT100" s="585">
        <v>0</v>
      </c>
      <c r="AU100" s="585">
        <v>6647143</v>
      </c>
      <c r="AV100" s="585">
        <v>3598442</v>
      </c>
      <c r="AW100" s="585">
        <v>2170460</v>
      </c>
      <c r="AX100" s="585">
        <v>1427982</v>
      </c>
      <c r="AY100" s="585">
        <v>0</v>
      </c>
      <c r="AZ100" s="585">
        <v>0</v>
      </c>
      <c r="BA100" s="585">
        <v>0</v>
      </c>
      <c r="BB100" s="585">
        <v>0</v>
      </c>
      <c r="BC100" s="585">
        <v>3598442</v>
      </c>
      <c r="BD100" s="585">
        <v>130295</v>
      </c>
      <c r="BE100" s="585">
        <v>58584</v>
      </c>
      <c r="BF100" s="585">
        <v>58584</v>
      </c>
      <c r="BG100" s="585">
        <v>13010</v>
      </c>
      <c r="BH100" s="585">
        <v>117</v>
      </c>
      <c r="BI100" s="585">
        <v>0</v>
      </c>
      <c r="BJ100" s="585">
        <v>0</v>
      </c>
      <c r="BK100" s="585">
        <v>130295</v>
      </c>
      <c r="BL100" s="585">
        <v>-12025</v>
      </c>
      <c r="BM100" s="585">
        <v>-12025</v>
      </c>
      <c r="BN100" s="585">
        <v>0</v>
      </c>
      <c r="BO100" s="585">
        <v>0</v>
      </c>
      <c r="BP100" s="585">
        <v>0</v>
      </c>
      <c r="BQ100" s="585">
        <v>0</v>
      </c>
      <c r="BR100" s="585">
        <v>0</v>
      </c>
      <c r="BS100" s="585">
        <v>-12025</v>
      </c>
      <c r="BT100" s="585">
        <v>224954</v>
      </c>
      <c r="BU100" s="585">
        <v>87330</v>
      </c>
      <c r="BV100" s="585">
        <v>83251</v>
      </c>
      <c r="BW100" s="585">
        <v>39539</v>
      </c>
      <c r="BX100" s="585">
        <v>14834</v>
      </c>
      <c r="BY100" s="585">
        <v>0</v>
      </c>
      <c r="BZ100" s="585">
        <v>0</v>
      </c>
      <c r="CA100" s="585">
        <v>224954</v>
      </c>
      <c r="CB100" s="299">
        <v>0</v>
      </c>
      <c r="CC100" s="297">
        <v>0</v>
      </c>
      <c r="CD100" s="297">
        <v>0</v>
      </c>
      <c r="CE100" s="297">
        <v>0</v>
      </c>
      <c r="CF100" s="297">
        <v>0</v>
      </c>
      <c r="CG100" s="297">
        <v>0</v>
      </c>
      <c r="CH100" s="297">
        <v>0</v>
      </c>
      <c r="CI100" s="297">
        <v>0</v>
      </c>
    </row>
    <row r="101" spans="1:87">
      <c r="A101" s="295">
        <v>31500</v>
      </c>
      <c r="B101" s="296" t="s">
        <v>453</v>
      </c>
      <c r="C101" s="299">
        <v>624901</v>
      </c>
      <c r="D101" s="299">
        <v>1489565</v>
      </c>
      <c r="E101" s="299">
        <v>1872550</v>
      </c>
      <c r="F101" s="299">
        <v>1321791</v>
      </c>
      <c r="G101" s="299">
        <v>0</v>
      </c>
      <c r="H101" s="299">
        <v>0</v>
      </c>
      <c r="I101" s="299">
        <v>5308807</v>
      </c>
      <c r="J101" s="299">
        <v>25226968</v>
      </c>
      <c r="K101" s="299">
        <v>30013563</v>
      </c>
      <c r="L101" s="357">
        <v>21383750</v>
      </c>
      <c r="M101" s="299">
        <v>20823050</v>
      </c>
      <c r="N101" s="299">
        <v>30929182</v>
      </c>
      <c r="O101" s="299">
        <v>1967456.500055</v>
      </c>
      <c r="P101" s="299">
        <v>1032343.6900000001</v>
      </c>
      <c r="Q101" s="299">
        <v>935112.81005499989</v>
      </c>
      <c r="R101" s="583">
        <v>7.1400000000000005E-2</v>
      </c>
      <c r="S101" s="584">
        <v>7.4169500000000001E-4</v>
      </c>
      <c r="T101" s="585">
        <v>25226968</v>
      </c>
      <c r="U101" s="585">
        <v>14458595.098039215</v>
      </c>
      <c r="V101" s="583">
        <v>1.7447731144653966</v>
      </c>
      <c r="W101" s="583">
        <v>9.7874245867096379E-2</v>
      </c>
      <c r="X101" s="585">
        <v>2478701</v>
      </c>
      <c r="Y101" s="585">
        <v>997312</v>
      </c>
      <c r="Z101" s="585">
        <v>997312</v>
      </c>
      <c r="AA101" s="585">
        <v>350703</v>
      </c>
      <c r="AB101" s="585">
        <v>133374</v>
      </c>
      <c r="AC101" s="585">
        <v>0</v>
      </c>
      <c r="AD101" s="585">
        <v>0</v>
      </c>
      <c r="AE101" s="585">
        <v>2478701</v>
      </c>
      <c r="AF101" s="585">
        <v>270213</v>
      </c>
      <c r="AG101" s="585">
        <v>224483</v>
      </c>
      <c r="AH101" s="585">
        <v>45730</v>
      </c>
      <c r="AI101" s="585">
        <v>0</v>
      </c>
      <c r="AJ101" s="585">
        <v>0</v>
      </c>
      <c r="AK101" s="585">
        <v>0</v>
      </c>
      <c r="AL101" s="585">
        <v>0</v>
      </c>
      <c r="AM101" s="585">
        <v>270213</v>
      </c>
      <c r="AN101" s="585">
        <v>6075684</v>
      </c>
      <c r="AO101" s="585">
        <v>1713559</v>
      </c>
      <c r="AP101" s="585">
        <v>1713559</v>
      </c>
      <c r="AQ101" s="585">
        <v>1473815</v>
      </c>
      <c r="AR101" s="585">
        <v>1174751</v>
      </c>
      <c r="AS101" s="585">
        <v>0</v>
      </c>
      <c r="AT101" s="585">
        <v>0</v>
      </c>
      <c r="AU101" s="585">
        <v>6075684</v>
      </c>
      <c r="AV101" s="585">
        <v>3289081</v>
      </c>
      <c r="AW101" s="585">
        <v>1983864</v>
      </c>
      <c r="AX101" s="585">
        <v>1305217</v>
      </c>
      <c r="AY101" s="585">
        <v>0</v>
      </c>
      <c r="AZ101" s="585">
        <v>0</v>
      </c>
      <c r="BA101" s="585">
        <v>0</v>
      </c>
      <c r="BB101" s="585">
        <v>0</v>
      </c>
      <c r="BC101" s="585">
        <v>3289081</v>
      </c>
      <c r="BD101" s="585">
        <v>119092</v>
      </c>
      <c r="BE101" s="585">
        <v>53547</v>
      </c>
      <c r="BF101" s="585">
        <v>53547</v>
      </c>
      <c r="BG101" s="585">
        <v>11891</v>
      </c>
      <c r="BH101" s="585">
        <v>107</v>
      </c>
      <c r="BI101" s="585">
        <v>0</v>
      </c>
      <c r="BJ101" s="585">
        <v>0</v>
      </c>
      <c r="BK101" s="585">
        <v>119092</v>
      </c>
      <c r="BL101" s="585">
        <v>-10991</v>
      </c>
      <c r="BM101" s="585">
        <v>-10991</v>
      </c>
      <c r="BN101" s="585">
        <v>0</v>
      </c>
      <c r="BO101" s="585">
        <v>0</v>
      </c>
      <c r="BP101" s="585">
        <v>0</v>
      </c>
      <c r="BQ101" s="585">
        <v>0</v>
      </c>
      <c r="BR101" s="585">
        <v>0</v>
      </c>
      <c r="BS101" s="585">
        <v>-10991</v>
      </c>
      <c r="BT101" s="585">
        <v>205615</v>
      </c>
      <c r="BU101" s="585">
        <v>79822</v>
      </c>
      <c r="BV101" s="585">
        <v>76094</v>
      </c>
      <c r="BW101" s="585">
        <v>36140</v>
      </c>
      <c r="BX101" s="585">
        <v>13559</v>
      </c>
      <c r="BY101" s="585">
        <v>0</v>
      </c>
      <c r="BZ101" s="585">
        <v>0</v>
      </c>
      <c r="CA101" s="585">
        <v>205615</v>
      </c>
      <c r="CB101" s="299">
        <v>0</v>
      </c>
      <c r="CC101" s="297">
        <v>0</v>
      </c>
      <c r="CD101" s="297">
        <v>0</v>
      </c>
      <c r="CE101" s="297">
        <v>0</v>
      </c>
      <c r="CF101" s="297">
        <v>0</v>
      </c>
      <c r="CG101" s="297">
        <v>0</v>
      </c>
      <c r="CH101" s="297">
        <v>0</v>
      </c>
      <c r="CI101" s="297">
        <v>0</v>
      </c>
    </row>
    <row r="102" spans="1:87">
      <c r="A102" s="295">
        <v>31600</v>
      </c>
      <c r="B102" s="296" t="s">
        <v>454</v>
      </c>
      <c r="C102" s="299">
        <v>65461</v>
      </c>
      <c r="D102" s="299">
        <v>2878833</v>
      </c>
      <c r="E102" s="299">
        <v>5654780</v>
      </c>
      <c r="F102" s="299">
        <v>4690755</v>
      </c>
      <c r="G102" s="299">
        <v>0</v>
      </c>
      <c r="H102" s="299">
        <v>0</v>
      </c>
      <c r="I102" s="299">
        <v>13289829</v>
      </c>
      <c r="J102" s="299">
        <v>99398657</v>
      </c>
      <c r="K102" s="299">
        <v>118258677</v>
      </c>
      <c r="L102" s="357">
        <v>84255709</v>
      </c>
      <c r="M102" s="299">
        <v>82046455</v>
      </c>
      <c r="N102" s="299">
        <v>121866378</v>
      </c>
      <c r="O102" s="299">
        <v>7752122.1282621995</v>
      </c>
      <c r="P102" s="299">
        <v>4089286.4200000004</v>
      </c>
      <c r="Q102" s="299">
        <v>3662835.7082621991</v>
      </c>
      <c r="R102" s="583">
        <v>7.1400000000000005E-2</v>
      </c>
      <c r="S102" s="584">
        <v>2.9224078E-3</v>
      </c>
      <c r="T102" s="585">
        <v>99398657</v>
      </c>
      <c r="U102" s="585">
        <v>57272919.047619052</v>
      </c>
      <c r="V102" s="583">
        <v>1.735526295025331</v>
      </c>
      <c r="W102" s="583">
        <v>9.7874245867096379E-2</v>
      </c>
      <c r="X102" s="585">
        <v>4038376</v>
      </c>
      <c r="Y102" s="585">
        <v>2011004</v>
      </c>
      <c r="Z102" s="585">
        <v>2011004</v>
      </c>
      <c r="AA102" s="585">
        <v>8184</v>
      </c>
      <c r="AB102" s="585">
        <v>8184</v>
      </c>
      <c r="AC102" s="585">
        <v>0</v>
      </c>
      <c r="AD102" s="585">
        <v>0</v>
      </c>
      <c r="AE102" s="585">
        <v>4038376</v>
      </c>
      <c r="AF102" s="585">
        <v>2964344</v>
      </c>
      <c r="AG102" s="585">
        <v>1362681</v>
      </c>
      <c r="AH102" s="585">
        <v>1251917</v>
      </c>
      <c r="AI102" s="585">
        <v>349746</v>
      </c>
      <c r="AJ102" s="585">
        <v>0</v>
      </c>
      <c r="AK102" s="585">
        <v>0</v>
      </c>
      <c r="AL102" s="585">
        <v>0</v>
      </c>
      <c r="AM102" s="585">
        <v>2964344</v>
      </c>
      <c r="AN102" s="585">
        <v>23939255</v>
      </c>
      <c r="AO102" s="585">
        <v>6751720</v>
      </c>
      <c r="AP102" s="585">
        <v>6751720</v>
      </c>
      <c r="AQ102" s="585">
        <v>5807090</v>
      </c>
      <c r="AR102" s="585">
        <v>4628725</v>
      </c>
      <c r="AS102" s="585">
        <v>0</v>
      </c>
      <c r="AT102" s="585">
        <v>0</v>
      </c>
      <c r="AU102" s="585">
        <v>23939255</v>
      </c>
      <c r="AV102" s="585">
        <v>12959555</v>
      </c>
      <c r="AW102" s="585">
        <v>7816772</v>
      </c>
      <c r="AX102" s="585">
        <v>5142784</v>
      </c>
      <c r="AY102" s="585">
        <v>0</v>
      </c>
      <c r="AZ102" s="585">
        <v>0</v>
      </c>
      <c r="BA102" s="585">
        <v>0</v>
      </c>
      <c r="BB102" s="585">
        <v>0</v>
      </c>
      <c r="BC102" s="585">
        <v>12959555</v>
      </c>
      <c r="BD102" s="585">
        <v>469247</v>
      </c>
      <c r="BE102" s="585">
        <v>210986</v>
      </c>
      <c r="BF102" s="585">
        <v>210986</v>
      </c>
      <c r="BG102" s="585">
        <v>46853</v>
      </c>
      <c r="BH102" s="585">
        <v>422</v>
      </c>
      <c r="BI102" s="585">
        <v>0</v>
      </c>
      <c r="BJ102" s="585">
        <v>0</v>
      </c>
      <c r="BK102" s="585">
        <v>469247</v>
      </c>
      <c r="BL102" s="585">
        <v>-43308</v>
      </c>
      <c r="BM102" s="585">
        <v>-43308</v>
      </c>
      <c r="BN102" s="585">
        <v>0</v>
      </c>
      <c r="BO102" s="585">
        <v>0</v>
      </c>
      <c r="BP102" s="585">
        <v>0</v>
      </c>
      <c r="BQ102" s="585">
        <v>0</v>
      </c>
      <c r="BR102" s="585">
        <v>0</v>
      </c>
      <c r="BS102" s="585">
        <v>-43308</v>
      </c>
      <c r="BT102" s="585">
        <v>810157</v>
      </c>
      <c r="BU102" s="585">
        <v>314512</v>
      </c>
      <c r="BV102" s="585">
        <v>299823</v>
      </c>
      <c r="BW102" s="585">
        <v>142399</v>
      </c>
      <c r="BX102" s="585">
        <v>53423</v>
      </c>
      <c r="BY102" s="585">
        <v>0</v>
      </c>
      <c r="BZ102" s="585">
        <v>0</v>
      </c>
      <c r="CA102" s="585">
        <v>810157</v>
      </c>
      <c r="CB102" s="299">
        <v>0</v>
      </c>
      <c r="CC102" s="297">
        <v>0</v>
      </c>
      <c r="CD102" s="297">
        <v>0</v>
      </c>
      <c r="CE102" s="297">
        <v>0</v>
      </c>
      <c r="CF102" s="297">
        <v>0</v>
      </c>
      <c r="CG102" s="297">
        <v>0</v>
      </c>
      <c r="CH102" s="297">
        <v>0</v>
      </c>
      <c r="CI102" s="297">
        <v>0</v>
      </c>
    </row>
    <row r="103" spans="1:87">
      <c r="A103" s="295">
        <v>31605</v>
      </c>
      <c r="B103" s="296" t="s">
        <v>455</v>
      </c>
      <c r="C103" s="299">
        <v>207110</v>
      </c>
      <c r="D103" s="299">
        <v>540937</v>
      </c>
      <c r="E103" s="299">
        <v>1014278</v>
      </c>
      <c r="F103" s="299">
        <v>759513</v>
      </c>
      <c r="G103" s="299">
        <v>0</v>
      </c>
      <c r="H103" s="299">
        <v>0</v>
      </c>
      <c r="I103" s="299">
        <v>2521838</v>
      </c>
      <c r="J103" s="299">
        <v>14827125</v>
      </c>
      <c r="K103" s="299">
        <v>17640442</v>
      </c>
      <c r="L103" s="357">
        <v>12568278</v>
      </c>
      <c r="M103" s="299">
        <v>12238727</v>
      </c>
      <c r="N103" s="299">
        <v>18178596</v>
      </c>
      <c r="O103" s="299">
        <v>1156370.6048945</v>
      </c>
      <c r="P103" s="299">
        <v>737660.07000000007</v>
      </c>
      <c r="Q103" s="299">
        <v>418710.53489449993</v>
      </c>
      <c r="R103" s="583">
        <v>7.1400000000000005E-2</v>
      </c>
      <c r="S103" s="584">
        <v>4.3593050000000002E-4</v>
      </c>
      <c r="T103" s="585">
        <v>14827125</v>
      </c>
      <c r="U103" s="585">
        <v>10331373.529411765</v>
      </c>
      <c r="V103" s="583">
        <v>1.4351552538285013</v>
      </c>
      <c r="W103" s="583">
        <v>9.7874245867096379E-2</v>
      </c>
      <c r="X103" s="585">
        <v>699629</v>
      </c>
      <c r="Y103" s="585">
        <v>294055</v>
      </c>
      <c r="Z103" s="585">
        <v>224738</v>
      </c>
      <c r="AA103" s="585">
        <v>119814</v>
      </c>
      <c r="AB103" s="585">
        <v>61022</v>
      </c>
      <c r="AC103" s="585">
        <v>0</v>
      </c>
      <c r="AD103" s="585">
        <v>0</v>
      </c>
      <c r="AE103" s="585">
        <v>699629</v>
      </c>
      <c r="AF103" s="585">
        <v>0</v>
      </c>
      <c r="AG103" s="585">
        <v>0</v>
      </c>
      <c r="AH103" s="585">
        <v>0</v>
      </c>
      <c r="AI103" s="585">
        <v>0</v>
      </c>
      <c r="AJ103" s="585">
        <v>0</v>
      </c>
      <c r="AK103" s="585">
        <v>0</v>
      </c>
      <c r="AL103" s="585">
        <v>0</v>
      </c>
      <c r="AM103" s="585">
        <v>0</v>
      </c>
      <c r="AN103" s="585">
        <v>3570977</v>
      </c>
      <c r="AO103" s="585">
        <v>1007142</v>
      </c>
      <c r="AP103" s="585">
        <v>1007142</v>
      </c>
      <c r="AQ103" s="585">
        <v>866234</v>
      </c>
      <c r="AR103" s="585">
        <v>690459</v>
      </c>
      <c r="AS103" s="585">
        <v>0</v>
      </c>
      <c r="AT103" s="585">
        <v>0</v>
      </c>
      <c r="AU103" s="585">
        <v>3570977</v>
      </c>
      <c r="AV103" s="585">
        <v>1933154</v>
      </c>
      <c r="AW103" s="585">
        <v>1166014</v>
      </c>
      <c r="AX103" s="585">
        <v>767140</v>
      </c>
      <c r="AY103" s="585">
        <v>0</v>
      </c>
      <c r="AZ103" s="585">
        <v>0</v>
      </c>
      <c r="BA103" s="585">
        <v>0</v>
      </c>
      <c r="BB103" s="585">
        <v>0</v>
      </c>
      <c r="BC103" s="585">
        <v>1933154</v>
      </c>
      <c r="BD103" s="585">
        <v>69996</v>
      </c>
      <c r="BE103" s="585">
        <v>31472</v>
      </c>
      <c r="BF103" s="585">
        <v>31472</v>
      </c>
      <c r="BG103" s="585">
        <v>6989</v>
      </c>
      <c r="BH103" s="585">
        <v>63</v>
      </c>
      <c r="BI103" s="585">
        <v>0</v>
      </c>
      <c r="BJ103" s="585">
        <v>0</v>
      </c>
      <c r="BK103" s="585">
        <v>69996</v>
      </c>
      <c r="BL103" s="585">
        <v>-6460</v>
      </c>
      <c r="BM103" s="585">
        <v>-6460</v>
      </c>
      <c r="BN103" s="585">
        <v>0</v>
      </c>
      <c r="BO103" s="585">
        <v>0</v>
      </c>
      <c r="BP103" s="585">
        <v>0</v>
      </c>
      <c r="BQ103" s="585">
        <v>0</v>
      </c>
      <c r="BR103" s="585">
        <v>0</v>
      </c>
      <c r="BS103" s="585">
        <v>-6460</v>
      </c>
      <c r="BT103" s="585">
        <v>120850</v>
      </c>
      <c r="BU103" s="585">
        <v>46915</v>
      </c>
      <c r="BV103" s="585">
        <v>44724</v>
      </c>
      <c r="BW103" s="585">
        <v>21241</v>
      </c>
      <c r="BX103" s="585">
        <v>7969</v>
      </c>
      <c r="BY103" s="585">
        <v>0</v>
      </c>
      <c r="BZ103" s="585">
        <v>0</v>
      </c>
      <c r="CA103" s="585">
        <v>120850</v>
      </c>
      <c r="CB103" s="299">
        <v>0</v>
      </c>
      <c r="CC103" s="297">
        <v>0</v>
      </c>
      <c r="CD103" s="297">
        <v>0</v>
      </c>
      <c r="CE103" s="297">
        <v>0</v>
      </c>
      <c r="CF103" s="297">
        <v>0</v>
      </c>
      <c r="CG103" s="297">
        <v>0</v>
      </c>
      <c r="CH103" s="297">
        <v>0</v>
      </c>
      <c r="CI103" s="297">
        <v>0</v>
      </c>
    </row>
    <row r="104" spans="1:87">
      <c r="A104" s="295">
        <v>31700</v>
      </c>
      <c r="B104" s="296" t="s">
        <v>456</v>
      </c>
      <c r="C104" s="299">
        <v>-1063621</v>
      </c>
      <c r="D104" s="299">
        <v>-97198</v>
      </c>
      <c r="E104" s="299">
        <v>1209544</v>
      </c>
      <c r="F104" s="299">
        <v>646994</v>
      </c>
      <c r="G104" s="299">
        <v>0</v>
      </c>
      <c r="H104" s="299">
        <v>0</v>
      </c>
      <c r="I104" s="299">
        <v>695719</v>
      </c>
      <c r="J104" s="299">
        <v>23435463</v>
      </c>
      <c r="K104" s="299">
        <v>27882136</v>
      </c>
      <c r="L104" s="357">
        <v>19865174</v>
      </c>
      <c r="M104" s="299">
        <v>19344292</v>
      </c>
      <c r="N104" s="299">
        <v>28732733</v>
      </c>
      <c r="O104" s="299">
        <v>1827736.7024568</v>
      </c>
      <c r="P104" s="299">
        <v>1083032.6600000001</v>
      </c>
      <c r="Q104" s="299">
        <v>744704.04245679989</v>
      </c>
      <c r="R104" s="583">
        <v>7.1400000000000005E-2</v>
      </c>
      <c r="S104" s="584">
        <v>6.8902320000000005E-4</v>
      </c>
      <c r="T104" s="585">
        <v>23435463</v>
      </c>
      <c r="U104" s="585">
        <v>15168524.649859944</v>
      </c>
      <c r="V104" s="583">
        <v>1.5450060926140492</v>
      </c>
      <c r="W104" s="583">
        <v>9.7874245867096379E-2</v>
      </c>
      <c r="X104" s="585">
        <v>758397</v>
      </c>
      <c r="Y104" s="585">
        <v>252799</v>
      </c>
      <c r="Z104" s="585">
        <v>252799</v>
      </c>
      <c r="AA104" s="585">
        <v>252799</v>
      </c>
      <c r="AB104" s="585">
        <v>0</v>
      </c>
      <c r="AC104" s="585">
        <v>0</v>
      </c>
      <c r="AD104" s="585">
        <v>0</v>
      </c>
      <c r="AE104" s="585">
        <v>758397</v>
      </c>
      <c r="AF104" s="585">
        <v>2942826</v>
      </c>
      <c r="AG104" s="585">
        <v>1178997</v>
      </c>
      <c r="AH104" s="585">
        <v>849775</v>
      </c>
      <c r="AI104" s="585">
        <v>457027</v>
      </c>
      <c r="AJ104" s="585">
        <v>457027</v>
      </c>
      <c r="AK104" s="585">
        <v>0</v>
      </c>
      <c r="AL104" s="585">
        <v>0</v>
      </c>
      <c r="AM104" s="585">
        <v>2942826</v>
      </c>
      <c r="AN104" s="585">
        <v>5644216</v>
      </c>
      <c r="AO104" s="585">
        <v>1591869</v>
      </c>
      <c r="AP104" s="585">
        <v>1591869</v>
      </c>
      <c r="AQ104" s="585">
        <v>1369152</v>
      </c>
      <c r="AR104" s="585">
        <v>1091326</v>
      </c>
      <c r="AS104" s="585">
        <v>0</v>
      </c>
      <c r="AT104" s="585">
        <v>0</v>
      </c>
      <c r="AU104" s="585">
        <v>5644216</v>
      </c>
      <c r="AV104" s="585">
        <v>3055506</v>
      </c>
      <c r="AW104" s="585">
        <v>1842979</v>
      </c>
      <c r="AX104" s="585">
        <v>1212527</v>
      </c>
      <c r="AY104" s="585">
        <v>0</v>
      </c>
      <c r="AZ104" s="585">
        <v>0</v>
      </c>
      <c r="BA104" s="585">
        <v>0</v>
      </c>
      <c r="BB104" s="585">
        <v>0</v>
      </c>
      <c r="BC104" s="585">
        <v>3055506</v>
      </c>
      <c r="BD104" s="585">
        <v>110636</v>
      </c>
      <c r="BE104" s="585">
        <v>49745</v>
      </c>
      <c r="BF104" s="585">
        <v>49745</v>
      </c>
      <c r="BG104" s="585">
        <v>11047</v>
      </c>
      <c r="BH104" s="585">
        <v>99</v>
      </c>
      <c r="BI104" s="585">
        <v>0</v>
      </c>
      <c r="BJ104" s="585">
        <v>0</v>
      </c>
      <c r="BK104" s="585">
        <v>110636</v>
      </c>
      <c r="BL104" s="585">
        <v>-10211</v>
      </c>
      <c r="BM104" s="585">
        <v>-10211</v>
      </c>
      <c r="BN104" s="585">
        <v>0</v>
      </c>
      <c r="BO104" s="585">
        <v>0</v>
      </c>
      <c r="BP104" s="585">
        <v>0</v>
      </c>
      <c r="BQ104" s="585">
        <v>0</v>
      </c>
      <c r="BR104" s="585">
        <v>0</v>
      </c>
      <c r="BS104" s="585">
        <v>-10211</v>
      </c>
      <c r="BT104" s="585">
        <v>191013</v>
      </c>
      <c r="BU104" s="585">
        <v>74153</v>
      </c>
      <c r="BV104" s="585">
        <v>70690</v>
      </c>
      <c r="BW104" s="585">
        <v>33574</v>
      </c>
      <c r="BX104" s="585">
        <v>12596</v>
      </c>
      <c r="BY104" s="585">
        <v>0</v>
      </c>
      <c r="BZ104" s="585">
        <v>0</v>
      </c>
      <c r="CA104" s="585">
        <v>191013</v>
      </c>
      <c r="CB104" s="299">
        <v>0</v>
      </c>
      <c r="CC104" s="297">
        <v>0</v>
      </c>
      <c r="CD104" s="297">
        <v>0</v>
      </c>
      <c r="CE104" s="297">
        <v>0</v>
      </c>
      <c r="CF104" s="297">
        <v>0</v>
      </c>
      <c r="CG104" s="297">
        <v>0</v>
      </c>
      <c r="CH104" s="297">
        <v>0</v>
      </c>
      <c r="CI104" s="297">
        <v>0</v>
      </c>
    </row>
    <row r="105" spans="1:87">
      <c r="A105" s="295">
        <v>31800</v>
      </c>
      <c r="B105" s="296" t="s">
        <v>457</v>
      </c>
      <c r="C105" s="299">
        <v>1732562</v>
      </c>
      <c r="D105" s="299">
        <v>6498510</v>
      </c>
      <c r="E105" s="299">
        <v>12092160</v>
      </c>
      <c r="F105" s="299">
        <v>8944252</v>
      </c>
      <c r="G105" s="299">
        <v>0</v>
      </c>
      <c r="H105" s="299">
        <v>0</v>
      </c>
      <c r="I105" s="299">
        <v>29267484</v>
      </c>
      <c r="J105" s="299">
        <v>180752969</v>
      </c>
      <c r="K105" s="299">
        <v>215049252</v>
      </c>
      <c r="L105" s="357">
        <v>153216049</v>
      </c>
      <c r="M105" s="299">
        <v>149198597</v>
      </c>
      <c r="N105" s="299">
        <v>221609731</v>
      </c>
      <c r="O105" s="299">
        <v>14096961.970104</v>
      </c>
      <c r="P105" s="299">
        <v>7316979.6799999997</v>
      </c>
      <c r="Q105" s="299">
        <v>6779982.2901039999</v>
      </c>
      <c r="R105" s="583">
        <v>7.1400000000000005E-2</v>
      </c>
      <c r="S105" s="584">
        <v>5.3142959999999996E-3</v>
      </c>
      <c r="T105" s="585">
        <v>180752969</v>
      </c>
      <c r="U105" s="585">
        <v>102478707.00280111</v>
      </c>
      <c r="V105" s="583">
        <v>1.7638100078200576</v>
      </c>
      <c r="W105" s="583">
        <v>9.7874245867096379E-2</v>
      </c>
      <c r="X105" s="585">
        <v>10681306</v>
      </c>
      <c r="Y105" s="585">
        <v>4606386</v>
      </c>
      <c r="Z105" s="585">
        <v>4457736</v>
      </c>
      <c r="AA105" s="585">
        <v>1188022</v>
      </c>
      <c r="AB105" s="585">
        <v>429162</v>
      </c>
      <c r="AC105" s="585">
        <v>0</v>
      </c>
      <c r="AD105" s="585">
        <v>0</v>
      </c>
      <c r="AE105" s="585">
        <v>10681306</v>
      </c>
      <c r="AF105" s="585">
        <v>3627818</v>
      </c>
      <c r="AG105" s="585">
        <v>1813909</v>
      </c>
      <c r="AH105" s="585">
        <v>1813909</v>
      </c>
      <c r="AI105" s="585">
        <v>0</v>
      </c>
      <c r="AJ105" s="585">
        <v>0</v>
      </c>
      <c r="AK105" s="585">
        <v>0</v>
      </c>
      <c r="AL105" s="585">
        <v>0</v>
      </c>
      <c r="AM105" s="585">
        <v>3627818</v>
      </c>
      <c r="AN105" s="585">
        <v>43532695</v>
      </c>
      <c r="AO105" s="585">
        <v>12277765</v>
      </c>
      <c r="AP105" s="585">
        <v>12277765</v>
      </c>
      <c r="AQ105" s="585">
        <v>10559990</v>
      </c>
      <c r="AR105" s="585">
        <v>8417175</v>
      </c>
      <c r="AS105" s="585">
        <v>0</v>
      </c>
      <c r="AT105" s="585">
        <v>0</v>
      </c>
      <c r="AU105" s="585">
        <v>43532695</v>
      </c>
      <c r="AV105" s="585">
        <v>23566497</v>
      </c>
      <c r="AW105" s="585">
        <v>14214525</v>
      </c>
      <c r="AX105" s="585">
        <v>9351971</v>
      </c>
      <c r="AY105" s="585">
        <v>0</v>
      </c>
      <c r="AZ105" s="585">
        <v>0</v>
      </c>
      <c r="BA105" s="585">
        <v>0</v>
      </c>
      <c r="BB105" s="585">
        <v>0</v>
      </c>
      <c r="BC105" s="585">
        <v>23566497</v>
      </c>
      <c r="BD105" s="585">
        <v>853310</v>
      </c>
      <c r="BE105" s="585">
        <v>383671</v>
      </c>
      <c r="BF105" s="585">
        <v>383671</v>
      </c>
      <c r="BG105" s="585">
        <v>85201</v>
      </c>
      <c r="BH105" s="585">
        <v>767</v>
      </c>
      <c r="BI105" s="585">
        <v>0</v>
      </c>
      <c r="BJ105" s="585">
        <v>0</v>
      </c>
      <c r="BK105" s="585">
        <v>853310</v>
      </c>
      <c r="BL105" s="585">
        <v>-78755</v>
      </c>
      <c r="BM105" s="585">
        <v>-78755</v>
      </c>
      <c r="BN105" s="585">
        <v>0</v>
      </c>
      <c r="BO105" s="585">
        <v>0</v>
      </c>
      <c r="BP105" s="585">
        <v>0</v>
      </c>
      <c r="BQ105" s="585">
        <v>0</v>
      </c>
      <c r="BR105" s="585">
        <v>0</v>
      </c>
      <c r="BS105" s="585">
        <v>-78755</v>
      </c>
      <c r="BT105" s="585">
        <v>1473242</v>
      </c>
      <c r="BU105" s="585">
        <v>571929</v>
      </c>
      <c r="BV105" s="585">
        <v>545218</v>
      </c>
      <c r="BW105" s="585">
        <v>258947</v>
      </c>
      <c r="BX105" s="585">
        <v>97148</v>
      </c>
      <c r="BY105" s="585">
        <v>0</v>
      </c>
      <c r="BZ105" s="585">
        <v>0</v>
      </c>
      <c r="CA105" s="585">
        <v>1473242</v>
      </c>
      <c r="CB105" s="299">
        <v>0</v>
      </c>
      <c r="CC105" s="297">
        <v>0</v>
      </c>
      <c r="CD105" s="297">
        <v>0</v>
      </c>
      <c r="CE105" s="297">
        <v>0</v>
      </c>
      <c r="CF105" s="297">
        <v>0</v>
      </c>
      <c r="CG105" s="297">
        <v>0</v>
      </c>
      <c r="CH105" s="297">
        <v>0</v>
      </c>
      <c r="CI105" s="297">
        <v>0</v>
      </c>
    </row>
    <row r="106" spans="1:87">
      <c r="A106" s="295">
        <v>31805</v>
      </c>
      <c r="B106" s="296" t="s">
        <v>458</v>
      </c>
      <c r="C106" s="299">
        <v>8580</v>
      </c>
      <c r="D106" s="299">
        <v>962971</v>
      </c>
      <c r="E106" s="299">
        <v>1576292</v>
      </c>
      <c r="F106" s="299">
        <v>934535</v>
      </c>
      <c r="G106" s="299">
        <v>0</v>
      </c>
      <c r="H106" s="299">
        <v>0</v>
      </c>
      <c r="I106" s="299">
        <v>3482378</v>
      </c>
      <c r="J106" s="299">
        <v>34390592</v>
      </c>
      <c r="K106" s="299">
        <v>40915904</v>
      </c>
      <c r="L106" s="357">
        <v>29151337</v>
      </c>
      <c r="M106" s="299">
        <v>28386964</v>
      </c>
      <c r="N106" s="299">
        <v>42164120</v>
      </c>
      <c r="O106" s="299">
        <v>2682129.4799264004</v>
      </c>
      <c r="P106" s="299">
        <v>1552184.84</v>
      </c>
      <c r="Q106" s="299">
        <v>1129944.6399264003</v>
      </c>
      <c r="R106" s="583">
        <v>7.1400000000000005E-2</v>
      </c>
      <c r="S106" s="584">
        <v>1.0111136000000001E-3</v>
      </c>
      <c r="T106" s="585">
        <v>34390592</v>
      </c>
      <c r="U106" s="585">
        <v>21739283.473389354</v>
      </c>
      <c r="V106" s="583">
        <v>1.5819560953835887</v>
      </c>
      <c r="W106" s="583">
        <v>9.7874245867096379E-2</v>
      </c>
      <c r="X106" s="585">
        <v>2046654</v>
      </c>
      <c r="Y106" s="585">
        <v>929722</v>
      </c>
      <c r="Z106" s="585">
        <v>929722</v>
      </c>
      <c r="AA106" s="585">
        <v>187210</v>
      </c>
      <c r="AB106" s="585">
        <v>0</v>
      </c>
      <c r="AC106" s="585">
        <v>0</v>
      </c>
      <c r="AD106" s="585">
        <v>0</v>
      </c>
      <c r="AE106" s="585">
        <v>2046654</v>
      </c>
      <c r="AF106" s="585">
        <v>2790776</v>
      </c>
      <c r="AG106" s="585">
        <v>719480</v>
      </c>
      <c r="AH106" s="585">
        <v>700154</v>
      </c>
      <c r="AI106" s="585">
        <v>685571</v>
      </c>
      <c r="AJ106" s="585">
        <v>685571</v>
      </c>
      <c r="AK106" s="585">
        <v>0</v>
      </c>
      <c r="AL106" s="585">
        <v>0</v>
      </c>
      <c r="AM106" s="585">
        <v>2790776</v>
      </c>
      <c r="AN106" s="585">
        <v>8282659</v>
      </c>
      <c r="AO106" s="585">
        <v>2336004</v>
      </c>
      <c r="AP106" s="585">
        <v>2336004</v>
      </c>
      <c r="AQ106" s="585">
        <v>2009175</v>
      </c>
      <c r="AR106" s="585">
        <v>1601476</v>
      </c>
      <c r="AS106" s="585">
        <v>0</v>
      </c>
      <c r="AT106" s="585">
        <v>0</v>
      </c>
      <c r="AU106" s="585">
        <v>8282659</v>
      </c>
      <c r="AV106" s="585">
        <v>4483831</v>
      </c>
      <c r="AW106" s="585">
        <v>2704497</v>
      </c>
      <c r="AX106" s="585">
        <v>1779334</v>
      </c>
      <c r="AY106" s="585">
        <v>0</v>
      </c>
      <c r="AZ106" s="585">
        <v>0</v>
      </c>
      <c r="BA106" s="585">
        <v>0</v>
      </c>
      <c r="BB106" s="585">
        <v>0</v>
      </c>
      <c r="BC106" s="585">
        <v>4483831</v>
      </c>
      <c r="BD106" s="585">
        <v>162353</v>
      </c>
      <c r="BE106" s="585">
        <v>72998</v>
      </c>
      <c r="BF106" s="585">
        <v>72998</v>
      </c>
      <c r="BG106" s="585">
        <v>16211</v>
      </c>
      <c r="BH106" s="585">
        <v>146</v>
      </c>
      <c r="BI106" s="585">
        <v>0</v>
      </c>
      <c r="BJ106" s="585">
        <v>0</v>
      </c>
      <c r="BK106" s="585">
        <v>162353</v>
      </c>
      <c r="BL106" s="585">
        <v>-14984</v>
      </c>
      <c r="BM106" s="585">
        <v>-14984</v>
      </c>
      <c r="BN106" s="585">
        <v>0</v>
      </c>
      <c r="BO106" s="585">
        <v>0</v>
      </c>
      <c r="BP106" s="585">
        <v>0</v>
      </c>
      <c r="BQ106" s="585">
        <v>0</v>
      </c>
      <c r="BR106" s="585">
        <v>0</v>
      </c>
      <c r="BS106" s="585">
        <v>-14984</v>
      </c>
      <c r="BT106" s="585">
        <v>280303</v>
      </c>
      <c r="BU106" s="585">
        <v>108817</v>
      </c>
      <c r="BV106" s="585">
        <v>103735</v>
      </c>
      <c r="BW106" s="585">
        <v>49268</v>
      </c>
      <c r="BX106" s="585">
        <v>18484</v>
      </c>
      <c r="BY106" s="585">
        <v>0</v>
      </c>
      <c r="BZ106" s="585">
        <v>0</v>
      </c>
      <c r="CA106" s="585">
        <v>280303</v>
      </c>
      <c r="CB106" s="299">
        <v>0</v>
      </c>
      <c r="CC106" s="297">
        <v>0</v>
      </c>
      <c r="CD106" s="297">
        <v>0</v>
      </c>
      <c r="CE106" s="297">
        <v>0</v>
      </c>
      <c r="CF106" s="297">
        <v>0</v>
      </c>
      <c r="CG106" s="297">
        <v>0</v>
      </c>
      <c r="CH106" s="297">
        <v>0</v>
      </c>
      <c r="CI106" s="297">
        <v>0</v>
      </c>
    </row>
    <row r="107" spans="1:87">
      <c r="A107" s="295">
        <v>31810</v>
      </c>
      <c r="B107" s="296" t="s">
        <v>459</v>
      </c>
      <c r="C107" s="299">
        <v>-987675</v>
      </c>
      <c r="D107" s="299">
        <v>322079</v>
      </c>
      <c r="E107" s="299">
        <v>1876661</v>
      </c>
      <c r="F107" s="299">
        <v>1705338</v>
      </c>
      <c r="G107" s="299">
        <v>0</v>
      </c>
      <c r="H107" s="299">
        <v>0</v>
      </c>
      <c r="I107" s="299">
        <v>2916403</v>
      </c>
      <c r="J107" s="299">
        <v>38959285</v>
      </c>
      <c r="K107" s="299">
        <v>46351467</v>
      </c>
      <c r="L107" s="357">
        <v>33024010</v>
      </c>
      <c r="M107" s="299">
        <v>32158093</v>
      </c>
      <c r="N107" s="299">
        <v>47765505</v>
      </c>
      <c r="O107" s="299">
        <v>3038442.8431428</v>
      </c>
      <c r="P107" s="299">
        <v>1749786.8</v>
      </c>
      <c r="Q107" s="299">
        <v>1288656.0431428</v>
      </c>
      <c r="R107" s="583">
        <v>7.1400000000000005E-2</v>
      </c>
      <c r="S107" s="584">
        <v>1.1454372000000001E-3</v>
      </c>
      <c r="T107" s="585">
        <v>38959285</v>
      </c>
      <c r="U107" s="585">
        <v>24506817.927170869</v>
      </c>
      <c r="V107" s="583">
        <v>1.5897325028397744</v>
      </c>
      <c r="W107" s="583">
        <v>9.7874245867096379E-2</v>
      </c>
      <c r="X107" s="585">
        <v>162790</v>
      </c>
      <c r="Y107" s="585">
        <v>81395</v>
      </c>
      <c r="Z107" s="585">
        <v>81395</v>
      </c>
      <c r="AA107" s="585">
        <v>0</v>
      </c>
      <c r="AB107" s="585">
        <v>0</v>
      </c>
      <c r="AC107" s="585">
        <v>0</v>
      </c>
      <c r="AD107" s="585">
        <v>0</v>
      </c>
      <c r="AE107" s="585">
        <v>162790</v>
      </c>
      <c r="AF107" s="585">
        <v>2034366</v>
      </c>
      <c r="AG107" s="585">
        <v>840617</v>
      </c>
      <c r="AH107" s="585">
        <v>590150</v>
      </c>
      <c r="AI107" s="585">
        <v>473604</v>
      </c>
      <c r="AJ107" s="585">
        <v>129995</v>
      </c>
      <c r="AK107" s="585">
        <v>0</v>
      </c>
      <c r="AL107" s="585">
        <v>0</v>
      </c>
      <c r="AM107" s="585">
        <v>2034366</v>
      </c>
      <c r="AN107" s="585">
        <v>9382987</v>
      </c>
      <c r="AO107" s="585">
        <v>2646335</v>
      </c>
      <c r="AP107" s="585">
        <v>2646335</v>
      </c>
      <c r="AQ107" s="585">
        <v>2276088</v>
      </c>
      <c r="AR107" s="585">
        <v>1814228</v>
      </c>
      <c r="AS107" s="585">
        <v>0</v>
      </c>
      <c r="AT107" s="585">
        <v>0</v>
      </c>
      <c r="AU107" s="585">
        <v>9382987</v>
      </c>
      <c r="AV107" s="585">
        <v>5079495</v>
      </c>
      <c r="AW107" s="585">
        <v>3063782</v>
      </c>
      <c r="AX107" s="585">
        <v>2015713</v>
      </c>
      <c r="AY107" s="585">
        <v>0</v>
      </c>
      <c r="AZ107" s="585">
        <v>0</v>
      </c>
      <c r="BA107" s="585">
        <v>0</v>
      </c>
      <c r="BB107" s="585">
        <v>0</v>
      </c>
      <c r="BC107" s="585">
        <v>5079495</v>
      </c>
      <c r="BD107" s="585">
        <v>183921</v>
      </c>
      <c r="BE107" s="585">
        <v>82696</v>
      </c>
      <c r="BF107" s="585">
        <v>82696</v>
      </c>
      <c r="BG107" s="585">
        <v>18364</v>
      </c>
      <c r="BH107" s="585">
        <v>165</v>
      </c>
      <c r="BI107" s="585">
        <v>0</v>
      </c>
      <c r="BJ107" s="585">
        <v>0</v>
      </c>
      <c r="BK107" s="585">
        <v>183921</v>
      </c>
      <c r="BL107" s="585">
        <v>-16975</v>
      </c>
      <c r="BM107" s="585">
        <v>-16975</v>
      </c>
      <c r="BN107" s="585">
        <v>0</v>
      </c>
      <c r="BO107" s="585">
        <v>0</v>
      </c>
      <c r="BP107" s="585">
        <v>0</v>
      </c>
      <c r="BQ107" s="585">
        <v>0</v>
      </c>
      <c r="BR107" s="585">
        <v>0</v>
      </c>
      <c r="BS107" s="585">
        <v>-16975</v>
      </c>
      <c r="BT107" s="585">
        <v>317541</v>
      </c>
      <c r="BU107" s="585">
        <v>123273</v>
      </c>
      <c r="BV107" s="585">
        <v>117516</v>
      </c>
      <c r="BW107" s="585">
        <v>55813</v>
      </c>
      <c r="BX107" s="585">
        <v>20939</v>
      </c>
      <c r="BY107" s="585">
        <v>0</v>
      </c>
      <c r="BZ107" s="585">
        <v>0</v>
      </c>
      <c r="CA107" s="585">
        <v>317541</v>
      </c>
      <c r="CB107" s="299">
        <v>0</v>
      </c>
      <c r="CC107" s="297">
        <v>0</v>
      </c>
      <c r="CD107" s="297">
        <v>0</v>
      </c>
      <c r="CE107" s="297">
        <v>0</v>
      </c>
      <c r="CF107" s="297">
        <v>0</v>
      </c>
      <c r="CG107" s="297">
        <v>0</v>
      </c>
      <c r="CH107" s="297">
        <v>0</v>
      </c>
      <c r="CI107" s="297">
        <v>0</v>
      </c>
    </row>
    <row r="108" spans="1:87">
      <c r="A108" s="295">
        <v>31820</v>
      </c>
      <c r="B108" s="296" t="s">
        <v>460</v>
      </c>
      <c r="C108" s="299">
        <v>-1049479</v>
      </c>
      <c r="D108" s="299">
        <v>114664</v>
      </c>
      <c r="E108" s="299">
        <v>1663636</v>
      </c>
      <c r="F108" s="299">
        <v>1388842</v>
      </c>
      <c r="G108" s="299">
        <v>0</v>
      </c>
      <c r="H108" s="299">
        <v>0</v>
      </c>
      <c r="I108" s="299">
        <v>2117663</v>
      </c>
      <c r="J108" s="299">
        <v>33034711</v>
      </c>
      <c r="K108" s="299">
        <v>39302756</v>
      </c>
      <c r="L108" s="357">
        <v>28002018</v>
      </c>
      <c r="M108" s="299">
        <v>27267782</v>
      </c>
      <c r="N108" s="299">
        <v>40501760</v>
      </c>
      <c r="O108" s="299">
        <v>2576384.0149254999</v>
      </c>
      <c r="P108" s="299">
        <v>1422038.68</v>
      </c>
      <c r="Q108" s="299">
        <v>1154345.3349255</v>
      </c>
      <c r="R108" s="583">
        <v>7.1400000000000005E-2</v>
      </c>
      <c r="S108" s="584">
        <v>9.7124950000000005E-4</v>
      </c>
      <c r="T108" s="585">
        <v>33034711</v>
      </c>
      <c r="U108" s="585">
        <v>19916508.123249296</v>
      </c>
      <c r="V108" s="583">
        <v>1.6586597808999122</v>
      </c>
      <c r="W108" s="583">
        <v>9.7874245867096379E-2</v>
      </c>
      <c r="X108" s="585">
        <v>0</v>
      </c>
      <c r="Y108" s="585">
        <v>0</v>
      </c>
      <c r="Z108" s="585">
        <v>0</v>
      </c>
      <c r="AA108" s="585">
        <v>0</v>
      </c>
      <c r="AB108" s="585">
        <v>0</v>
      </c>
      <c r="AC108" s="585">
        <v>0</v>
      </c>
      <c r="AD108" s="585">
        <v>0</v>
      </c>
      <c r="AE108" s="585">
        <v>0</v>
      </c>
      <c r="AF108" s="585">
        <v>1942203</v>
      </c>
      <c r="AG108" s="585">
        <v>855767</v>
      </c>
      <c r="AH108" s="585">
        <v>589824</v>
      </c>
      <c r="AI108" s="585">
        <v>329222</v>
      </c>
      <c r="AJ108" s="585">
        <v>167390</v>
      </c>
      <c r="AK108" s="585">
        <v>0</v>
      </c>
      <c r="AL108" s="585">
        <v>0</v>
      </c>
      <c r="AM108" s="585">
        <v>1942203</v>
      </c>
      <c r="AN108" s="585">
        <v>7956107</v>
      </c>
      <c r="AO108" s="585">
        <v>2243905</v>
      </c>
      <c r="AP108" s="585">
        <v>2243905</v>
      </c>
      <c r="AQ108" s="585">
        <v>1929961</v>
      </c>
      <c r="AR108" s="585">
        <v>1538337</v>
      </c>
      <c r="AS108" s="585">
        <v>0</v>
      </c>
      <c r="AT108" s="585">
        <v>0</v>
      </c>
      <c r="AU108" s="585">
        <v>7956107</v>
      </c>
      <c r="AV108" s="585">
        <v>4307052</v>
      </c>
      <c r="AW108" s="585">
        <v>2597870</v>
      </c>
      <c r="AX108" s="585">
        <v>1709182</v>
      </c>
      <c r="AY108" s="585">
        <v>0</v>
      </c>
      <c r="AZ108" s="585">
        <v>0</v>
      </c>
      <c r="BA108" s="585">
        <v>0</v>
      </c>
      <c r="BB108" s="585">
        <v>0</v>
      </c>
      <c r="BC108" s="585">
        <v>4307052</v>
      </c>
      <c r="BD108" s="585">
        <v>155951</v>
      </c>
      <c r="BE108" s="585">
        <v>70120</v>
      </c>
      <c r="BF108" s="585">
        <v>70120</v>
      </c>
      <c r="BG108" s="585">
        <v>15571</v>
      </c>
      <c r="BH108" s="585">
        <v>140</v>
      </c>
      <c r="BI108" s="585">
        <v>0</v>
      </c>
      <c r="BJ108" s="585">
        <v>0</v>
      </c>
      <c r="BK108" s="585">
        <v>155951</v>
      </c>
      <c r="BL108" s="585">
        <v>-14393</v>
      </c>
      <c r="BM108" s="585">
        <v>-14393</v>
      </c>
      <c r="BN108" s="585">
        <v>0</v>
      </c>
      <c r="BO108" s="585">
        <v>0</v>
      </c>
      <c r="BP108" s="585">
        <v>0</v>
      </c>
      <c r="BQ108" s="585">
        <v>0</v>
      </c>
      <c r="BR108" s="585">
        <v>0</v>
      </c>
      <c r="BS108" s="585">
        <v>-14393</v>
      </c>
      <c r="BT108" s="585">
        <v>269252</v>
      </c>
      <c r="BU108" s="585">
        <v>104527</v>
      </c>
      <c r="BV108" s="585">
        <v>99645</v>
      </c>
      <c r="BW108" s="585">
        <v>47326</v>
      </c>
      <c r="BX108" s="585">
        <v>17755</v>
      </c>
      <c r="BY108" s="585">
        <v>0</v>
      </c>
      <c r="BZ108" s="585">
        <v>0</v>
      </c>
      <c r="CA108" s="585">
        <v>269252</v>
      </c>
      <c r="CB108" s="299">
        <v>0</v>
      </c>
      <c r="CC108" s="297">
        <v>0</v>
      </c>
      <c r="CD108" s="297">
        <v>0</v>
      </c>
      <c r="CE108" s="297">
        <v>0</v>
      </c>
      <c r="CF108" s="297">
        <v>0</v>
      </c>
      <c r="CG108" s="297">
        <v>0</v>
      </c>
      <c r="CH108" s="297">
        <v>0</v>
      </c>
      <c r="CI108" s="297">
        <v>0</v>
      </c>
    </row>
    <row r="109" spans="1:87">
      <c r="A109" s="295">
        <v>31900</v>
      </c>
      <c r="B109" s="296" t="s">
        <v>461</v>
      </c>
      <c r="C109" s="299">
        <v>-832799</v>
      </c>
      <c r="D109" s="299">
        <v>1649895</v>
      </c>
      <c r="E109" s="299">
        <v>6094487</v>
      </c>
      <c r="F109" s="299">
        <v>4619182</v>
      </c>
      <c r="G109" s="299">
        <v>0</v>
      </c>
      <c r="H109" s="299">
        <v>0</v>
      </c>
      <c r="I109" s="299">
        <v>11530765</v>
      </c>
      <c r="J109" s="299">
        <v>108465700</v>
      </c>
      <c r="K109" s="299">
        <v>129046110</v>
      </c>
      <c r="L109" s="357">
        <v>91941427</v>
      </c>
      <c r="M109" s="299">
        <v>89530647</v>
      </c>
      <c r="N109" s="299">
        <v>132982903</v>
      </c>
      <c r="O109" s="299">
        <v>8459262.6460331995</v>
      </c>
      <c r="P109" s="299">
        <v>4602486.6900000004</v>
      </c>
      <c r="Q109" s="299">
        <v>3856775.9560331991</v>
      </c>
      <c r="R109" s="583">
        <v>7.1400000000000005E-2</v>
      </c>
      <c r="S109" s="584">
        <v>3.1889867999999998E-3</v>
      </c>
      <c r="T109" s="585">
        <v>108465700</v>
      </c>
      <c r="U109" s="585">
        <v>64460597.899159662</v>
      </c>
      <c r="V109" s="583">
        <v>1.6826666760007514</v>
      </c>
      <c r="W109" s="583">
        <v>9.7874245867096379E-2</v>
      </c>
      <c r="X109" s="585">
        <v>1967564</v>
      </c>
      <c r="Y109" s="585">
        <v>1196157</v>
      </c>
      <c r="Z109" s="585">
        <v>729714</v>
      </c>
      <c r="AA109" s="585">
        <v>41693</v>
      </c>
      <c r="AB109" s="585">
        <v>0</v>
      </c>
      <c r="AC109" s="585">
        <v>0</v>
      </c>
      <c r="AD109" s="585">
        <v>0</v>
      </c>
      <c r="AE109" s="585">
        <v>1967564</v>
      </c>
      <c r="AF109" s="585">
        <v>3766908</v>
      </c>
      <c r="AG109" s="585">
        <v>1392926</v>
      </c>
      <c r="AH109" s="585">
        <v>1392926</v>
      </c>
      <c r="AI109" s="585">
        <v>490528</v>
      </c>
      <c r="AJ109" s="585">
        <v>490528</v>
      </c>
      <c r="AK109" s="585">
        <v>0</v>
      </c>
      <c r="AL109" s="585">
        <v>0</v>
      </c>
      <c r="AM109" s="585">
        <v>3766908</v>
      </c>
      <c r="AN109" s="585">
        <v>26122969</v>
      </c>
      <c r="AO109" s="585">
        <v>7367605</v>
      </c>
      <c r="AP109" s="585">
        <v>7367605</v>
      </c>
      <c r="AQ109" s="585">
        <v>6336807</v>
      </c>
      <c r="AR109" s="585">
        <v>5050953</v>
      </c>
      <c r="AS109" s="585">
        <v>0</v>
      </c>
      <c r="AT109" s="585">
        <v>0</v>
      </c>
      <c r="AU109" s="585">
        <v>26122969</v>
      </c>
      <c r="AV109" s="585">
        <v>14141713</v>
      </c>
      <c r="AW109" s="585">
        <v>8529810</v>
      </c>
      <c r="AX109" s="585">
        <v>5611903</v>
      </c>
      <c r="AY109" s="585">
        <v>0</v>
      </c>
      <c r="AZ109" s="585">
        <v>0</v>
      </c>
      <c r="BA109" s="585">
        <v>0</v>
      </c>
      <c r="BB109" s="585">
        <v>0</v>
      </c>
      <c r="BC109" s="585">
        <v>14141713</v>
      </c>
      <c r="BD109" s="585">
        <v>512051</v>
      </c>
      <c r="BE109" s="585">
        <v>230232</v>
      </c>
      <c r="BF109" s="585">
        <v>230232</v>
      </c>
      <c r="BG109" s="585">
        <v>51127</v>
      </c>
      <c r="BH109" s="585">
        <v>460</v>
      </c>
      <c r="BI109" s="585">
        <v>0</v>
      </c>
      <c r="BJ109" s="585">
        <v>0</v>
      </c>
      <c r="BK109" s="585">
        <v>512051</v>
      </c>
      <c r="BL109" s="585">
        <v>-47259</v>
      </c>
      <c r="BM109" s="585">
        <v>-47259</v>
      </c>
      <c r="BN109" s="585">
        <v>0</v>
      </c>
      <c r="BO109" s="585">
        <v>0</v>
      </c>
      <c r="BP109" s="585">
        <v>0</v>
      </c>
      <c r="BQ109" s="585">
        <v>0</v>
      </c>
      <c r="BR109" s="585">
        <v>0</v>
      </c>
      <c r="BS109" s="585">
        <v>-47259</v>
      </c>
      <c r="BT109" s="585">
        <v>884059</v>
      </c>
      <c r="BU109" s="585">
        <v>343201</v>
      </c>
      <c r="BV109" s="585">
        <v>327173</v>
      </c>
      <c r="BW109" s="585">
        <v>155388</v>
      </c>
      <c r="BX109" s="585">
        <v>58297</v>
      </c>
      <c r="BY109" s="585">
        <v>0</v>
      </c>
      <c r="BZ109" s="585">
        <v>0</v>
      </c>
      <c r="CA109" s="585">
        <v>884059</v>
      </c>
      <c r="CB109" s="299">
        <v>0</v>
      </c>
      <c r="CC109" s="297">
        <v>0</v>
      </c>
      <c r="CD109" s="297">
        <v>0</v>
      </c>
      <c r="CE109" s="297">
        <v>0</v>
      </c>
      <c r="CF109" s="297">
        <v>0</v>
      </c>
      <c r="CG109" s="297">
        <v>0</v>
      </c>
      <c r="CH109" s="297">
        <v>0</v>
      </c>
      <c r="CI109" s="297">
        <v>0</v>
      </c>
    </row>
    <row r="110" spans="1:87">
      <c r="A110" s="295">
        <v>32000</v>
      </c>
      <c r="B110" s="296" t="s">
        <v>462</v>
      </c>
      <c r="C110" s="299">
        <v>-974038</v>
      </c>
      <c r="D110" s="299">
        <v>148027</v>
      </c>
      <c r="E110" s="299">
        <v>2089003</v>
      </c>
      <c r="F110" s="299">
        <v>1550612</v>
      </c>
      <c r="G110" s="299">
        <v>0</v>
      </c>
      <c r="H110" s="299">
        <v>0</v>
      </c>
      <c r="I110" s="299">
        <v>2813604</v>
      </c>
      <c r="J110" s="299">
        <v>39474542</v>
      </c>
      <c r="K110" s="299">
        <v>46964489</v>
      </c>
      <c r="L110" s="357">
        <v>33460769</v>
      </c>
      <c r="M110" s="299">
        <v>32583400</v>
      </c>
      <c r="N110" s="299">
        <v>48397228</v>
      </c>
      <c r="O110" s="299">
        <v>3078627.8228437998</v>
      </c>
      <c r="P110" s="299">
        <v>1722744.24</v>
      </c>
      <c r="Q110" s="299">
        <v>1355883.5828437998</v>
      </c>
      <c r="R110" s="583">
        <v>7.1400000000000005E-2</v>
      </c>
      <c r="S110" s="584">
        <v>1.1605862E-3</v>
      </c>
      <c r="T110" s="585">
        <v>39474542</v>
      </c>
      <c r="U110" s="585">
        <v>24128070.588235293</v>
      </c>
      <c r="V110" s="583">
        <v>1.6360422129752703</v>
      </c>
      <c r="W110" s="583">
        <v>9.7874245867096379E-2</v>
      </c>
      <c r="X110" s="585">
        <v>209924</v>
      </c>
      <c r="Y110" s="585">
        <v>96638</v>
      </c>
      <c r="Z110" s="585">
        <v>96638</v>
      </c>
      <c r="AA110" s="585">
        <v>16648</v>
      </c>
      <c r="AB110" s="585">
        <v>0</v>
      </c>
      <c r="AC110" s="585">
        <v>0</v>
      </c>
      <c r="AD110" s="585">
        <v>0</v>
      </c>
      <c r="AE110" s="585">
        <v>209924</v>
      </c>
      <c r="AF110" s="585">
        <v>2247623</v>
      </c>
      <c r="AG110" s="585">
        <v>839202</v>
      </c>
      <c r="AH110" s="585">
        <v>790433</v>
      </c>
      <c r="AI110" s="585">
        <v>308994</v>
      </c>
      <c r="AJ110" s="585">
        <v>308994</v>
      </c>
      <c r="AK110" s="585">
        <v>0</v>
      </c>
      <c r="AL110" s="585">
        <v>0</v>
      </c>
      <c r="AM110" s="585">
        <v>2247623</v>
      </c>
      <c r="AN110" s="585">
        <v>9507082</v>
      </c>
      <c r="AO110" s="585">
        <v>2681334</v>
      </c>
      <c r="AP110" s="585">
        <v>2681334</v>
      </c>
      <c r="AQ110" s="585">
        <v>2306190</v>
      </c>
      <c r="AR110" s="585">
        <v>1838222</v>
      </c>
      <c r="AS110" s="585">
        <v>0</v>
      </c>
      <c r="AT110" s="585">
        <v>0</v>
      </c>
      <c r="AU110" s="585">
        <v>9507082</v>
      </c>
      <c r="AV110" s="585">
        <v>5146674</v>
      </c>
      <c r="AW110" s="585">
        <v>3104302</v>
      </c>
      <c r="AX110" s="585">
        <v>2042372</v>
      </c>
      <c r="AY110" s="585">
        <v>0</v>
      </c>
      <c r="AZ110" s="585">
        <v>0</v>
      </c>
      <c r="BA110" s="585">
        <v>0</v>
      </c>
      <c r="BB110" s="585">
        <v>0</v>
      </c>
      <c r="BC110" s="585">
        <v>5146674</v>
      </c>
      <c r="BD110" s="585">
        <v>186355</v>
      </c>
      <c r="BE110" s="585">
        <v>83790</v>
      </c>
      <c r="BF110" s="585">
        <v>83790</v>
      </c>
      <c r="BG110" s="585">
        <v>18607</v>
      </c>
      <c r="BH110" s="585">
        <v>168</v>
      </c>
      <c r="BI110" s="585">
        <v>0</v>
      </c>
      <c r="BJ110" s="585">
        <v>0</v>
      </c>
      <c r="BK110" s="585">
        <v>186355</v>
      </c>
      <c r="BL110" s="585">
        <v>-17199</v>
      </c>
      <c r="BM110" s="585">
        <v>-17199</v>
      </c>
      <c r="BN110" s="585">
        <v>0</v>
      </c>
      <c r="BO110" s="585">
        <v>0</v>
      </c>
      <c r="BP110" s="585">
        <v>0</v>
      </c>
      <c r="BQ110" s="585">
        <v>0</v>
      </c>
      <c r="BR110" s="585">
        <v>0</v>
      </c>
      <c r="BS110" s="585">
        <v>-17199</v>
      </c>
      <c r="BT110" s="585">
        <v>321741</v>
      </c>
      <c r="BU110" s="585">
        <v>124903</v>
      </c>
      <c r="BV110" s="585">
        <v>119070</v>
      </c>
      <c r="BW110" s="585">
        <v>56551</v>
      </c>
      <c r="BX110" s="585">
        <v>21216</v>
      </c>
      <c r="BY110" s="585">
        <v>0</v>
      </c>
      <c r="BZ110" s="585">
        <v>0</v>
      </c>
      <c r="CA110" s="585">
        <v>321741</v>
      </c>
      <c r="CB110" s="299">
        <v>0</v>
      </c>
      <c r="CC110" s="297">
        <v>0</v>
      </c>
      <c r="CD110" s="297">
        <v>0</v>
      </c>
      <c r="CE110" s="297">
        <v>0</v>
      </c>
      <c r="CF110" s="297">
        <v>0</v>
      </c>
      <c r="CG110" s="297">
        <v>0</v>
      </c>
      <c r="CH110" s="297">
        <v>0</v>
      </c>
      <c r="CI110" s="297">
        <v>0</v>
      </c>
    </row>
    <row r="111" spans="1:87">
      <c r="A111" s="295">
        <v>32005</v>
      </c>
      <c r="B111" s="296" t="s">
        <v>463</v>
      </c>
      <c r="C111" s="299">
        <v>395944</v>
      </c>
      <c r="D111" s="299">
        <v>689691</v>
      </c>
      <c r="E111" s="299">
        <v>746393</v>
      </c>
      <c r="F111" s="299">
        <v>623161</v>
      </c>
      <c r="G111" s="299">
        <v>0</v>
      </c>
      <c r="H111" s="299">
        <v>0</v>
      </c>
      <c r="I111" s="299">
        <v>2455189</v>
      </c>
      <c r="J111" s="299">
        <v>11239232</v>
      </c>
      <c r="K111" s="299">
        <v>13371778</v>
      </c>
      <c r="L111" s="357">
        <v>9526985</v>
      </c>
      <c r="M111" s="299">
        <v>9277179</v>
      </c>
      <c r="N111" s="299">
        <v>13779709</v>
      </c>
      <c r="O111" s="299">
        <v>876550.08930169989</v>
      </c>
      <c r="P111" s="299">
        <v>429149.37</v>
      </c>
      <c r="Q111" s="299">
        <v>447400.71930169989</v>
      </c>
      <c r="R111" s="583">
        <v>7.1400000000000005E-2</v>
      </c>
      <c r="S111" s="584">
        <v>3.3044329999999997E-4</v>
      </c>
      <c r="T111" s="585">
        <v>11239232</v>
      </c>
      <c r="U111" s="585">
        <v>6010495.3781512603</v>
      </c>
      <c r="V111" s="583">
        <v>1.8699343885789697</v>
      </c>
      <c r="W111" s="583">
        <v>9.7874245867096379E-2</v>
      </c>
      <c r="X111" s="585">
        <v>1149879</v>
      </c>
      <c r="Y111" s="585">
        <v>487169</v>
      </c>
      <c r="Z111" s="585">
        <v>475326</v>
      </c>
      <c r="AA111" s="585">
        <v>93692</v>
      </c>
      <c r="AB111" s="585">
        <v>93692</v>
      </c>
      <c r="AC111" s="585">
        <v>0</v>
      </c>
      <c r="AD111" s="585">
        <v>0</v>
      </c>
      <c r="AE111" s="585">
        <v>1149879</v>
      </c>
      <c r="AF111" s="585">
        <v>75957</v>
      </c>
      <c r="AG111" s="585">
        <v>25319</v>
      </c>
      <c r="AH111" s="585">
        <v>25319</v>
      </c>
      <c r="AI111" s="585">
        <v>25319</v>
      </c>
      <c r="AJ111" s="585">
        <v>0</v>
      </c>
      <c r="AK111" s="585">
        <v>0</v>
      </c>
      <c r="AL111" s="585">
        <v>0</v>
      </c>
      <c r="AM111" s="585">
        <v>75957</v>
      </c>
      <c r="AN111" s="585">
        <v>2706866</v>
      </c>
      <c r="AO111" s="585">
        <v>763432</v>
      </c>
      <c r="AP111" s="585">
        <v>763432</v>
      </c>
      <c r="AQ111" s="585">
        <v>656621</v>
      </c>
      <c r="AR111" s="585">
        <v>523381</v>
      </c>
      <c r="AS111" s="585">
        <v>0</v>
      </c>
      <c r="AT111" s="585">
        <v>0</v>
      </c>
      <c r="AU111" s="585">
        <v>2706866</v>
      </c>
      <c r="AV111" s="585">
        <v>1465366</v>
      </c>
      <c r="AW111" s="585">
        <v>883860</v>
      </c>
      <c r="AX111" s="585">
        <v>581506</v>
      </c>
      <c r="AY111" s="585">
        <v>0</v>
      </c>
      <c r="AZ111" s="585">
        <v>0</v>
      </c>
      <c r="BA111" s="585">
        <v>0</v>
      </c>
      <c r="BB111" s="585">
        <v>0</v>
      </c>
      <c r="BC111" s="585">
        <v>1465366</v>
      </c>
      <c r="BD111" s="585">
        <v>53060</v>
      </c>
      <c r="BE111" s="585">
        <v>23857</v>
      </c>
      <c r="BF111" s="585">
        <v>23857</v>
      </c>
      <c r="BG111" s="585">
        <v>5298</v>
      </c>
      <c r="BH111" s="585">
        <v>48</v>
      </c>
      <c r="BI111" s="585">
        <v>0</v>
      </c>
      <c r="BJ111" s="585">
        <v>0</v>
      </c>
      <c r="BK111" s="585">
        <v>53060</v>
      </c>
      <c r="BL111" s="585">
        <v>-4897</v>
      </c>
      <c r="BM111" s="585">
        <v>-4897</v>
      </c>
      <c r="BN111" s="585">
        <v>0</v>
      </c>
      <c r="BO111" s="585">
        <v>0</v>
      </c>
      <c r="BP111" s="585">
        <v>0</v>
      </c>
      <c r="BQ111" s="585">
        <v>0</v>
      </c>
      <c r="BR111" s="585">
        <v>0</v>
      </c>
      <c r="BS111" s="585">
        <v>-4897</v>
      </c>
      <c r="BT111" s="585">
        <v>91606</v>
      </c>
      <c r="BU111" s="585">
        <v>35563</v>
      </c>
      <c r="BV111" s="585">
        <v>33902</v>
      </c>
      <c r="BW111" s="585">
        <v>16101</v>
      </c>
      <c r="BX111" s="585">
        <v>6041</v>
      </c>
      <c r="BY111" s="585">
        <v>0</v>
      </c>
      <c r="BZ111" s="585">
        <v>0</v>
      </c>
      <c r="CA111" s="585">
        <v>91606</v>
      </c>
      <c r="CB111" s="299">
        <v>0</v>
      </c>
      <c r="CC111" s="297">
        <v>0</v>
      </c>
      <c r="CD111" s="297">
        <v>0</v>
      </c>
      <c r="CE111" s="297">
        <v>0</v>
      </c>
      <c r="CF111" s="297">
        <v>0</v>
      </c>
      <c r="CG111" s="297">
        <v>0</v>
      </c>
      <c r="CH111" s="297">
        <v>0</v>
      </c>
      <c r="CI111" s="297">
        <v>0</v>
      </c>
    </row>
    <row r="112" spans="1:87">
      <c r="A112" s="295">
        <v>32100</v>
      </c>
      <c r="B112" s="296" t="s">
        <v>464</v>
      </c>
      <c r="C112" s="299">
        <v>-445443</v>
      </c>
      <c r="D112" s="299">
        <v>175848</v>
      </c>
      <c r="E112" s="299">
        <v>1249874</v>
      </c>
      <c r="F112" s="299">
        <v>603695</v>
      </c>
      <c r="G112" s="299">
        <v>0</v>
      </c>
      <c r="H112" s="299">
        <v>0</v>
      </c>
      <c r="I112" s="299">
        <v>1583974</v>
      </c>
      <c r="J112" s="299">
        <v>22349088</v>
      </c>
      <c r="K112" s="299">
        <v>26589630</v>
      </c>
      <c r="L112" s="357">
        <v>18944302</v>
      </c>
      <c r="M112" s="299">
        <v>18447567</v>
      </c>
      <c r="N112" s="299">
        <v>27400796</v>
      </c>
      <c r="O112" s="299">
        <v>1743010.0323371999</v>
      </c>
      <c r="P112" s="299">
        <v>1008345.8400000002</v>
      </c>
      <c r="Q112" s="299">
        <v>734664.1923371997</v>
      </c>
      <c r="R112" s="583">
        <v>7.1400000000000005E-2</v>
      </c>
      <c r="S112" s="584">
        <v>6.5708279999999997E-4</v>
      </c>
      <c r="T112" s="585">
        <v>22349088</v>
      </c>
      <c r="U112" s="585">
        <v>14122490.756302522</v>
      </c>
      <c r="V112" s="583">
        <v>1.5825174458001432</v>
      </c>
      <c r="W112" s="583">
        <v>9.7874245867096379E-2</v>
      </c>
      <c r="X112" s="585">
        <v>1360907</v>
      </c>
      <c r="Y112" s="585">
        <v>505060</v>
      </c>
      <c r="Z112" s="585">
        <v>505060</v>
      </c>
      <c r="AA112" s="585">
        <v>350787</v>
      </c>
      <c r="AB112" s="585">
        <v>0</v>
      </c>
      <c r="AC112" s="585">
        <v>0</v>
      </c>
      <c r="AD112" s="585">
        <v>0</v>
      </c>
      <c r="AE112" s="585">
        <v>1360907</v>
      </c>
      <c r="AF112" s="585">
        <v>2523569</v>
      </c>
      <c r="AG112" s="585">
        <v>819451</v>
      </c>
      <c r="AH112" s="585">
        <v>805822</v>
      </c>
      <c r="AI112" s="585">
        <v>449148</v>
      </c>
      <c r="AJ112" s="585">
        <v>449148</v>
      </c>
      <c r="AK112" s="585">
        <v>0</v>
      </c>
      <c r="AL112" s="585">
        <v>0</v>
      </c>
      <c r="AM112" s="585">
        <v>2523569</v>
      </c>
      <c r="AN112" s="585">
        <v>5382573</v>
      </c>
      <c r="AO112" s="585">
        <v>1518077</v>
      </c>
      <c r="AP112" s="585">
        <v>1518077</v>
      </c>
      <c r="AQ112" s="585">
        <v>1305683</v>
      </c>
      <c r="AR112" s="585">
        <v>1040736</v>
      </c>
      <c r="AS112" s="585">
        <v>0</v>
      </c>
      <c r="AT112" s="585">
        <v>0</v>
      </c>
      <c r="AU112" s="585">
        <v>5382573</v>
      </c>
      <c r="AV112" s="585">
        <v>2913865</v>
      </c>
      <c r="AW112" s="585">
        <v>1757546</v>
      </c>
      <c r="AX112" s="585">
        <v>1156319</v>
      </c>
      <c r="AY112" s="585">
        <v>0</v>
      </c>
      <c r="AZ112" s="585">
        <v>0</v>
      </c>
      <c r="BA112" s="585">
        <v>0</v>
      </c>
      <c r="BB112" s="585">
        <v>0</v>
      </c>
      <c r="BC112" s="585">
        <v>2913865</v>
      </c>
      <c r="BD112" s="585">
        <v>105508</v>
      </c>
      <c r="BE112" s="585">
        <v>47439</v>
      </c>
      <c r="BF112" s="585">
        <v>47439</v>
      </c>
      <c r="BG112" s="585">
        <v>10535</v>
      </c>
      <c r="BH112" s="585">
        <v>95</v>
      </c>
      <c r="BI112" s="585">
        <v>0</v>
      </c>
      <c r="BJ112" s="585">
        <v>0</v>
      </c>
      <c r="BK112" s="585">
        <v>105508</v>
      </c>
      <c r="BL112" s="585">
        <v>-9738</v>
      </c>
      <c r="BM112" s="585">
        <v>-9738</v>
      </c>
      <c r="BN112" s="585">
        <v>0</v>
      </c>
      <c r="BO112" s="585">
        <v>0</v>
      </c>
      <c r="BP112" s="585">
        <v>0</v>
      </c>
      <c r="BQ112" s="585">
        <v>0</v>
      </c>
      <c r="BR112" s="585">
        <v>0</v>
      </c>
      <c r="BS112" s="585">
        <v>-9738</v>
      </c>
      <c r="BT112" s="585">
        <v>182158</v>
      </c>
      <c r="BU112" s="585">
        <v>70716</v>
      </c>
      <c r="BV112" s="585">
        <v>67413</v>
      </c>
      <c r="BW112" s="585">
        <v>32017</v>
      </c>
      <c r="BX112" s="585">
        <v>12012</v>
      </c>
      <c r="BY112" s="585">
        <v>0</v>
      </c>
      <c r="BZ112" s="585">
        <v>0</v>
      </c>
      <c r="CA112" s="585">
        <v>182158</v>
      </c>
      <c r="CB112" s="299">
        <v>0</v>
      </c>
      <c r="CC112" s="297">
        <v>0</v>
      </c>
      <c r="CD112" s="297">
        <v>0</v>
      </c>
      <c r="CE112" s="297">
        <v>0</v>
      </c>
      <c r="CF112" s="297">
        <v>0</v>
      </c>
      <c r="CG112" s="297">
        <v>0</v>
      </c>
      <c r="CH112" s="297">
        <v>0</v>
      </c>
      <c r="CI112" s="297">
        <v>0</v>
      </c>
    </row>
    <row r="113" spans="1:87">
      <c r="A113" s="295">
        <v>32200</v>
      </c>
      <c r="B113" s="296" t="s">
        <v>465</v>
      </c>
      <c r="C113" s="299">
        <v>209540</v>
      </c>
      <c r="D113" s="299">
        <v>721168</v>
      </c>
      <c r="E113" s="299">
        <v>1341361</v>
      </c>
      <c r="F113" s="299">
        <v>884225</v>
      </c>
      <c r="G113" s="299">
        <v>0</v>
      </c>
      <c r="H113" s="299">
        <v>0</v>
      </c>
      <c r="I113" s="299">
        <v>3156294</v>
      </c>
      <c r="J113" s="299">
        <v>18138404</v>
      </c>
      <c r="K113" s="299">
        <v>21580006</v>
      </c>
      <c r="L113" s="357">
        <v>15375098</v>
      </c>
      <c r="M113" s="299">
        <v>14971950</v>
      </c>
      <c r="N113" s="299">
        <v>22238345</v>
      </c>
      <c r="O113" s="299">
        <v>1414617.921965</v>
      </c>
      <c r="P113" s="299">
        <v>766757.98</v>
      </c>
      <c r="Q113" s="299">
        <v>647859.94196500001</v>
      </c>
      <c r="R113" s="583">
        <v>7.1400000000000005E-2</v>
      </c>
      <c r="S113" s="584">
        <v>5.3328499999999999E-4</v>
      </c>
      <c r="T113" s="585">
        <v>18138404</v>
      </c>
      <c r="U113" s="585">
        <v>10738907.282913163</v>
      </c>
      <c r="V113" s="583">
        <v>1.6890362792181182</v>
      </c>
      <c r="W113" s="583">
        <v>9.7874245867096379E-2</v>
      </c>
      <c r="X113" s="585">
        <v>1248647</v>
      </c>
      <c r="Y113" s="585">
        <v>485882</v>
      </c>
      <c r="Z113" s="585">
        <v>485882</v>
      </c>
      <c r="AA113" s="585">
        <v>247140</v>
      </c>
      <c r="AB113" s="585">
        <v>29743</v>
      </c>
      <c r="AC113" s="585">
        <v>0</v>
      </c>
      <c r="AD113" s="585">
        <v>0</v>
      </c>
      <c r="AE113" s="585">
        <v>1248647</v>
      </c>
      <c r="AF113" s="585">
        <v>321508</v>
      </c>
      <c r="AG113" s="585">
        <v>169980</v>
      </c>
      <c r="AH113" s="585">
        <v>151528</v>
      </c>
      <c r="AI113" s="585">
        <v>0</v>
      </c>
      <c r="AJ113" s="585">
        <v>0</v>
      </c>
      <c r="AK113" s="585">
        <v>0</v>
      </c>
      <c r="AL113" s="585">
        <v>0</v>
      </c>
      <c r="AM113" s="585">
        <v>321508</v>
      </c>
      <c r="AN113" s="585">
        <v>4368468</v>
      </c>
      <c r="AO113" s="585">
        <v>1232063</v>
      </c>
      <c r="AP113" s="585">
        <v>1232063</v>
      </c>
      <c r="AQ113" s="585">
        <v>1059686</v>
      </c>
      <c r="AR113" s="585">
        <v>844656</v>
      </c>
      <c r="AS113" s="585">
        <v>0</v>
      </c>
      <c r="AT113" s="585">
        <v>0</v>
      </c>
      <c r="AU113" s="585">
        <v>4368468</v>
      </c>
      <c r="AV113" s="585">
        <v>2364878</v>
      </c>
      <c r="AW113" s="585">
        <v>1426415</v>
      </c>
      <c r="AX113" s="585">
        <v>938462</v>
      </c>
      <c r="AY113" s="585">
        <v>0</v>
      </c>
      <c r="AZ113" s="585">
        <v>0</v>
      </c>
      <c r="BA113" s="585">
        <v>0</v>
      </c>
      <c r="BB113" s="585">
        <v>0</v>
      </c>
      <c r="BC113" s="585">
        <v>2364878</v>
      </c>
      <c r="BD113" s="585">
        <v>85629</v>
      </c>
      <c r="BE113" s="585">
        <v>38501</v>
      </c>
      <c r="BF113" s="585">
        <v>38501</v>
      </c>
      <c r="BG113" s="585">
        <v>8550</v>
      </c>
      <c r="BH113" s="585">
        <v>77</v>
      </c>
      <c r="BI113" s="585">
        <v>0</v>
      </c>
      <c r="BJ113" s="585">
        <v>0</v>
      </c>
      <c r="BK113" s="585">
        <v>85629</v>
      </c>
      <c r="BL113" s="585">
        <v>-7903</v>
      </c>
      <c r="BM113" s="585">
        <v>-7903</v>
      </c>
      <c r="BN113" s="585">
        <v>0</v>
      </c>
      <c r="BO113" s="585">
        <v>0</v>
      </c>
      <c r="BP113" s="585">
        <v>0</v>
      </c>
      <c r="BQ113" s="585">
        <v>0</v>
      </c>
      <c r="BR113" s="585">
        <v>0</v>
      </c>
      <c r="BS113" s="585">
        <v>-7903</v>
      </c>
      <c r="BT113" s="585">
        <v>147839</v>
      </c>
      <c r="BU113" s="585">
        <v>57393</v>
      </c>
      <c r="BV113" s="585">
        <v>54712</v>
      </c>
      <c r="BW113" s="585">
        <v>25985</v>
      </c>
      <c r="BX113" s="585">
        <v>9749</v>
      </c>
      <c r="BY113" s="585">
        <v>0</v>
      </c>
      <c r="BZ113" s="585">
        <v>0</v>
      </c>
      <c r="CA113" s="585">
        <v>147839</v>
      </c>
      <c r="CB113" s="299">
        <v>0</v>
      </c>
      <c r="CC113" s="297">
        <v>0</v>
      </c>
      <c r="CD113" s="297">
        <v>0</v>
      </c>
      <c r="CE113" s="297">
        <v>0</v>
      </c>
      <c r="CF113" s="297">
        <v>0</v>
      </c>
      <c r="CG113" s="297">
        <v>0</v>
      </c>
      <c r="CH113" s="297">
        <v>0</v>
      </c>
      <c r="CI113" s="297">
        <v>0</v>
      </c>
    </row>
    <row r="114" spans="1:87">
      <c r="A114" s="295">
        <v>32300</v>
      </c>
      <c r="B114" s="296" t="s">
        <v>466</v>
      </c>
      <c r="C114" s="299">
        <v>-668473</v>
      </c>
      <c r="D114" s="299">
        <v>4991571</v>
      </c>
      <c r="E114" s="299">
        <v>10907642</v>
      </c>
      <c r="F114" s="299">
        <v>8183603</v>
      </c>
      <c r="G114" s="299">
        <v>0</v>
      </c>
      <c r="H114" s="299">
        <v>0</v>
      </c>
      <c r="I114" s="299">
        <v>23414343</v>
      </c>
      <c r="J114" s="299">
        <v>172014087</v>
      </c>
      <c r="K114" s="299">
        <v>204652245</v>
      </c>
      <c r="L114" s="357">
        <v>145808498</v>
      </c>
      <c r="M114" s="299">
        <v>141985278</v>
      </c>
      <c r="N114" s="299">
        <v>210895544</v>
      </c>
      <c r="O114" s="299">
        <v>13415414.7404148</v>
      </c>
      <c r="P114" s="299">
        <v>7064518.0699999994</v>
      </c>
      <c r="Q114" s="299">
        <v>6350896.6704148008</v>
      </c>
      <c r="R114" s="583">
        <v>7.1400000000000005E-2</v>
      </c>
      <c r="S114" s="584">
        <v>5.0573652000000004E-3</v>
      </c>
      <c r="T114" s="585">
        <v>172014087</v>
      </c>
      <c r="U114" s="585">
        <v>98942830.112044796</v>
      </c>
      <c r="V114" s="583">
        <v>1.7385199797217028</v>
      </c>
      <c r="W114" s="583">
        <v>9.7874245867096379E-2</v>
      </c>
      <c r="X114" s="585">
        <v>5916738</v>
      </c>
      <c r="Y114" s="585">
        <v>2652929</v>
      </c>
      <c r="Z114" s="585">
        <v>2652929</v>
      </c>
      <c r="AA114" s="585">
        <v>530687</v>
      </c>
      <c r="AB114" s="585">
        <v>80193</v>
      </c>
      <c r="AC114" s="585">
        <v>0</v>
      </c>
      <c r="AD114" s="585">
        <v>0</v>
      </c>
      <c r="AE114" s="585">
        <v>5916738</v>
      </c>
      <c r="AF114" s="585">
        <v>3642409</v>
      </c>
      <c r="AG114" s="585">
        <v>2312731</v>
      </c>
      <c r="AH114" s="585">
        <v>1329678</v>
      </c>
      <c r="AI114" s="585">
        <v>0</v>
      </c>
      <c r="AJ114" s="585">
        <v>0</v>
      </c>
      <c r="AK114" s="585">
        <v>0</v>
      </c>
      <c r="AL114" s="585">
        <v>0</v>
      </c>
      <c r="AM114" s="585">
        <v>3642409</v>
      </c>
      <c r="AN114" s="585">
        <v>41428016</v>
      </c>
      <c r="AO114" s="585">
        <v>11684171</v>
      </c>
      <c r="AP114" s="585">
        <v>11684171</v>
      </c>
      <c r="AQ114" s="585">
        <v>10049445</v>
      </c>
      <c r="AR114" s="585">
        <v>8010229</v>
      </c>
      <c r="AS114" s="585">
        <v>0</v>
      </c>
      <c r="AT114" s="585">
        <v>0</v>
      </c>
      <c r="AU114" s="585">
        <v>41428016</v>
      </c>
      <c r="AV114" s="585">
        <v>22427125</v>
      </c>
      <c r="AW114" s="585">
        <v>13527294</v>
      </c>
      <c r="AX114" s="585">
        <v>8899831</v>
      </c>
      <c r="AY114" s="585">
        <v>0</v>
      </c>
      <c r="AZ114" s="585">
        <v>0</v>
      </c>
      <c r="BA114" s="585">
        <v>0</v>
      </c>
      <c r="BB114" s="585">
        <v>0</v>
      </c>
      <c r="BC114" s="585">
        <v>22427125</v>
      </c>
      <c r="BD114" s="585">
        <v>812055</v>
      </c>
      <c r="BE114" s="585">
        <v>365122</v>
      </c>
      <c r="BF114" s="585">
        <v>365122</v>
      </c>
      <c r="BG114" s="585">
        <v>81081</v>
      </c>
      <c r="BH114" s="585">
        <v>730</v>
      </c>
      <c r="BI114" s="585">
        <v>0</v>
      </c>
      <c r="BJ114" s="585">
        <v>0</v>
      </c>
      <c r="BK114" s="585">
        <v>812055</v>
      </c>
      <c r="BL114" s="585">
        <v>-74947</v>
      </c>
      <c r="BM114" s="585">
        <v>-74947</v>
      </c>
      <c r="BN114" s="585">
        <v>0</v>
      </c>
      <c r="BO114" s="585">
        <v>0</v>
      </c>
      <c r="BP114" s="585">
        <v>0</v>
      </c>
      <c r="BQ114" s="585">
        <v>0</v>
      </c>
      <c r="BR114" s="585">
        <v>0</v>
      </c>
      <c r="BS114" s="585">
        <v>-74947</v>
      </c>
      <c r="BT114" s="585">
        <v>1402015</v>
      </c>
      <c r="BU114" s="585">
        <v>544278</v>
      </c>
      <c r="BV114" s="585">
        <v>518858</v>
      </c>
      <c r="BW114" s="585">
        <v>246428</v>
      </c>
      <c r="BX114" s="585">
        <v>92452</v>
      </c>
      <c r="BY114" s="585">
        <v>0</v>
      </c>
      <c r="BZ114" s="585">
        <v>0</v>
      </c>
      <c r="CA114" s="585">
        <v>1402015</v>
      </c>
      <c r="CB114" s="299">
        <v>0</v>
      </c>
      <c r="CC114" s="297">
        <v>0</v>
      </c>
      <c r="CD114" s="297">
        <v>0</v>
      </c>
      <c r="CE114" s="297">
        <v>0</v>
      </c>
      <c r="CF114" s="297">
        <v>0</v>
      </c>
      <c r="CG114" s="297">
        <v>0</v>
      </c>
      <c r="CH114" s="297">
        <v>0</v>
      </c>
      <c r="CI114" s="297">
        <v>0</v>
      </c>
    </row>
    <row r="115" spans="1:87">
      <c r="A115" s="295">
        <v>32305</v>
      </c>
      <c r="B115" s="296" t="s">
        <v>467</v>
      </c>
      <c r="C115" s="299">
        <v>400407</v>
      </c>
      <c r="D115" s="299">
        <v>1171394</v>
      </c>
      <c r="E115" s="299">
        <v>1833687</v>
      </c>
      <c r="F115" s="299">
        <v>1117564</v>
      </c>
      <c r="G115" s="299">
        <v>0</v>
      </c>
      <c r="H115" s="299">
        <v>0</v>
      </c>
      <c r="I115" s="299">
        <v>4523052</v>
      </c>
      <c r="J115" s="299">
        <v>21095850</v>
      </c>
      <c r="K115" s="299">
        <v>25098601</v>
      </c>
      <c r="L115" s="357">
        <v>17881990</v>
      </c>
      <c r="M115" s="299">
        <v>17413109</v>
      </c>
      <c r="N115" s="299">
        <v>25864281</v>
      </c>
      <c r="O115" s="299">
        <v>1645269.7314885</v>
      </c>
      <c r="P115" s="299">
        <v>919293.42999999993</v>
      </c>
      <c r="Q115" s="299">
        <v>725976.30148850009</v>
      </c>
      <c r="R115" s="583">
        <v>7.1400000000000005E-2</v>
      </c>
      <c r="S115" s="584">
        <v>6.2023649999999998E-4</v>
      </c>
      <c r="T115" s="585">
        <v>21095850</v>
      </c>
      <c r="U115" s="585">
        <v>12875258.123249298</v>
      </c>
      <c r="V115" s="583">
        <v>1.6384797724487166</v>
      </c>
      <c r="W115" s="583">
        <v>9.7874245867096379E-2</v>
      </c>
      <c r="X115" s="585">
        <v>2167049</v>
      </c>
      <c r="Y115" s="585">
        <v>741117</v>
      </c>
      <c r="Z115" s="585">
        <v>741117</v>
      </c>
      <c r="AA115" s="585">
        <v>561055</v>
      </c>
      <c r="AB115" s="585">
        <v>123760</v>
      </c>
      <c r="AC115" s="585">
        <v>0</v>
      </c>
      <c r="AD115" s="585">
        <v>0</v>
      </c>
      <c r="AE115" s="585">
        <v>2167049</v>
      </c>
      <c r="AF115" s="585">
        <v>236613</v>
      </c>
      <c r="AG115" s="585">
        <v>217006</v>
      </c>
      <c r="AH115" s="585">
        <v>19607</v>
      </c>
      <c r="AI115" s="585">
        <v>0</v>
      </c>
      <c r="AJ115" s="585">
        <v>0</v>
      </c>
      <c r="AK115" s="585">
        <v>0</v>
      </c>
      <c r="AL115" s="585">
        <v>0</v>
      </c>
      <c r="AM115" s="585">
        <v>236613</v>
      </c>
      <c r="AN115" s="585">
        <v>5080742</v>
      </c>
      <c r="AO115" s="585">
        <v>1432950</v>
      </c>
      <c r="AP115" s="585">
        <v>1432950</v>
      </c>
      <c r="AQ115" s="585">
        <v>1232466</v>
      </c>
      <c r="AR115" s="585">
        <v>982376</v>
      </c>
      <c r="AS115" s="585">
        <v>0</v>
      </c>
      <c r="AT115" s="585">
        <v>0</v>
      </c>
      <c r="AU115" s="585">
        <v>5080742</v>
      </c>
      <c r="AV115" s="585">
        <v>2750468</v>
      </c>
      <c r="AW115" s="585">
        <v>1658991</v>
      </c>
      <c r="AX115" s="585">
        <v>1091477</v>
      </c>
      <c r="AY115" s="585">
        <v>0</v>
      </c>
      <c r="AZ115" s="585">
        <v>0</v>
      </c>
      <c r="BA115" s="585">
        <v>0</v>
      </c>
      <c r="BB115" s="585">
        <v>0</v>
      </c>
      <c r="BC115" s="585">
        <v>2750468</v>
      </c>
      <c r="BD115" s="585">
        <v>99592</v>
      </c>
      <c r="BE115" s="585">
        <v>44779</v>
      </c>
      <c r="BF115" s="585">
        <v>44779</v>
      </c>
      <c r="BG115" s="585">
        <v>9944</v>
      </c>
      <c r="BH115" s="585">
        <v>90</v>
      </c>
      <c r="BI115" s="585">
        <v>0</v>
      </c>
      <c r="BJ115" s="585">
        <v>0</v>
      </c>
      <c r="BK115" s="585">
        <v>99592</v>
      </c>
      <c r="BL115" s="585">
        <v>-9192</v>
      </c>
      <c r="BM115" s="585">
        <v>-9192</v>
      </c>
      <c r="BN115" s="585">
        <v>0</v>
      </c>
      <c r="BO115" s="585">
        <v>0</v>
      </c>
      <c r="BP115" s="585">
        <v>0</v>
      </c>
      <c r="BQ115" s="585">
        <v>0</v>
      </c>
      <c r="BR115" s="585">
        <v>0</v>
      </c>
      <c r="BS115" s="585">
        <v>-9192</v>
      </c>
      <c r="BT115" s="585">
        <v>171943</v>
      </c>
      <c r="BU115" s="585">
        <v>66750</v>
      </c>
      <c r="BV115" s="585">
        <v>63633</v>
      </c>
      <c r="BW115" s="585">
        <v>30222</v>
      </c>
      <c r="BX115" s="585">
        <v>11338</v>
      </c>
      <c r="BY115" s="585">
        <v>0</v>
      </c>
      <c r="BZ115" s="585">
        <v>0</v>
      </c>
      <c r="CA115" s="585">
        <v>171943</v>
      </c>
      <c r="CB115" s="299">
        <v>0</v>
      </c>
      <c r="CC115" s="297">
        <v>0</v>
      </c>
      <c r="CD115" s="297">
        <v>0</v>
      </c>
      <c r="CE115" s="297">
        <v>0</v>
      </c>
      <c r="CF115" s="297">
        <v>0</v>
      </c>
      <c r="CG115" s="297">
        <v>0</v>
      </c>
      <c r="CH115" s="297">
        <v>0</v>
      </c>
      <c r="CI115" s="297">
        <v>0</v>
      </c>
    </row>
    <row r="116" spans="1:87">
      <c r="A116" s="295">
        <v>32400</v>
      </c>
      <c r="B116" s="296" t="s">
        <v>468</v>
      </c>
      <c r="C116" s="299">
        <v>-117611</v>
      </c>
      <c r="D116" s="299">
        <v>1816161</v>
      </c>
      <c r="E116" s="299">
        <v>4304812</v>
      </c>
      <c r="F116" s="299">
        <v>3157625</v>
      </c>
      <c r="G116" s="299">
        <v>0</v>
      </c>
      <c r="H116" s="299">
        <v>0</v>
      </c>
      <c r="I116" s="299">
        <v>9160987</v>
      </c>
      <c r="J116" s="299">
        <v>60839074</v>
      </c>
      <c r="K116" s="299">
        <v>72382752</v>
      </c>
      <c r="L116" s="357">
        <v>51570509</v>
      </c>
      <c r="M116" s="299">
        <v>50218287</v>
      </c>
      <c r="N116" s="299">
        <v>74590923</v>
      </c>
      <c r="O116" s="299">
        <v>4744852.1551077999</v>
      </c>
      <c r="P116" s="299">
        <v>2600601.65</v>
      </c>
      <c r="Q116" s="299">
        <v>2144250.5051078</v>
      </c>
      <c r="R116" s="583">
        <v>7.1400000000000005E-2</v>
      </c>
      <c r="S116" s="584">
        <v>1.7887222E-3</v>
      </c>
      <c r="T116" s="585">
        <v>60839074</v>
      </c>
      <c r="U116" s="585">
        <v>36422992.296918765</v>
      </c>
      <c r="V116" s="583">
        <v>1.6703480456532049</v>
      </c>
      <c r="W116" s="583">
        <v>9.7874245867096379E-2</v>
      </c>
      <c r="X116" s="585">
        <v>3213408</v>
      </c>
      <c r="Y116" s="585">
        <v>1143614</v>
      </c>
      <c r="Z116" s="585">
        <v>1143614</v>
      </c>
      <c r="AA116" s="585">
        <v>634622</v>
      </c>
      <c r="AB116" s="585">
        <v>291558</v>
      </c>
      <c r="AC116" s="585">
        <v>0</v>
      </c>
      <c r="AD116" s="585">
        <v>0</v>
      </c>
      <c r="AE116" s="585">
        <v>3213408</v>
      </c>
      <c r="AF116" s="585">
        <v>1529361</v>
      </c>
      <c r="AG116" s="585">
        <v>904472</v>
      </c>
      <c r="AH116" s="585">
        <v>624889</v>
      </c>
      <c r="AI116" s="585">
        <v>0</v>
      </c>
      <c r="AJ116" s="585">
        <v>0</v>
      </c>
      <c r="AK116" s="585">
        <v>0</v>
      </c>
      <c r="AL116" s="585">
        <v>0</v>
      </c>
      <c r="AM116" s="585">
        <v>1529361</v>
      </c>
      <c r="AN116" s="585">
        <v>14652533</v>
      </c>
      <c r="AO116" s="585">
        <v>4132534</v>
      </c>
      <c r="AP116" s="585">
        <v>4132534</v>
      </c>
      <c r="AQ116" s="585">
        <v>3554354</v>
      </c>
      <c r="AR116" s="585">
        <v>2833110</v>
      </c>
      <c r="AS116" s="585">
        <v>0</v>
      </c>
      <c r="AT116" s="585">
        <v>0</v>
      </c>
      <c r="AU116" s="585">
        <v>14652533</v>
      </c>
      <c r="AV116" s="585">
        <v>7932173</v>
      </c>
      <c r="AW116" s="585">
        <v>4784422</v>
      </c>
      <c r="AX116" s="585">
        <v>3147751</v>
      </c>
      <c r="AY116" s="585">
        <v>0</v>
      </c>
      <c r="AZ116" s="585">
        <v>0</v>
      </c>
      <c r="BA116" s="585">
        <v>0</v>
      </c>
      <c r="BB116" s="585">
        <v>0</v>
      </c>
      <c r="BC116" s="585">
        <v>7932173</v>
      </c>
      <c r="BD116" s="585">
        <v>287213</v>
      </c>
      <c r="BE116" s="585">
        <v>129139</v>
      </c>
      <c r="BF116" s="585">
        <v>129139</v>
      </c>
      <c r="BG116" s="585">
        <v>28677</v>
      </c>
      <c r="BH116" s="585">
        <v>258</v>
      </c>
      <c r="BI116" s="585">
        <v>0</v>
      </c>
      <c r="BJ116" s="585">
        <v>0</v>
      </c>
      <c r="BK116" s="585">
        <v>287213</v>
      </c>
      <c r="BL116" s="585">
        <v>-26508</v>
      </c>
      <c r="BM116" s="585">
        <v>-26508</v>
      </c>
      <c r="BN116" s="585">
        <v>0</v>
      </c>
      <c r="BO116" s="585">
        <v>0</v>
      </c>
      <c r="BP116" s="585">
        <v>0</v>
      </c>
      <c r="BQ116" s="585">
        <v>0</v>
      </c>
      <c r="BR116" s="585">
        <v>0</v>
      </c>
      <c r="BS116" s="585">
        <v>-26508</v>
      </c>
      <c r="BT116" s="585">
        <v>495874</v>
      </c>
      <c r="BU116" s="585">
        <v>192504</v>
      </c>
      <c r="BV116" s="585">
        <v>183513</v>
      </c>
      <c r="BW116" s="585">
        <v>87158</v>
      </c>
      <c r="BX116" s="585">
        <v>32699</v>
      </c>
      <c r="BY116" s="585">
        <v>0</v>
      </c>
      <c r="BZ116" s="585">
        <v>0</v>
      </c>
      <c r="CA116" s="585">
        <v>495874</v>
      </c>
      <c r="CB116" s="299">
        <v>0</v>
      </c>
      <c r="CC116" s="297">
        <v>0</v>
      </c>
      <c r="CD116" s="297">
        <v>0</v>
      </c>
      <c r="CE116" s="297">
        <v>0</v>
      </c>
      <c r="CF116" s="297">
        <v>0</v>
      </c>
      <c r="CG116" s="297">
        <v>0</v>
      </c>
      <c r="CH116" s="297">
        <v>0</v>
      </c>
      <c r="CI116" s="297">
        <v>0</v>
      </c>
    </row>
    <row r="117" spans="1:87">
      <c r="A117" s="295">
        <v>32405</v>
      </c>
      <c r="B117" s="296" t="s">
        <v>469</v>
      </c>
      <c r="C117" s="299">
        <v>-435003</v>
      </c>
      <c r="D117" s="299">
        <v>177999</v>
      </c>
      <c r="E117" s="299">
        <v>1000475</v>
      </c>
      <c r="F117" s="299">
        <v>746108</v>
      </c>
      <c r="G117" s="299">
        <v>0</v>
      </c>
      <c r="H117" s="299">
        <v>0</v>
      </c>
      <c r="I117" s="299">
        <v>1489579</v>
      </c>
      <c r="J117" s="299">
        <v>14452014</v>
      </c>
      <c r="K117" s="299">
        <v>17194156</v>
      </c>
      <c r="L117" s="357">
        <v>12250313</v>
      </c>
      <c r="M117" s="299">
        <v>11929100</v>
      </c>
      <c r="N117" s="299">
        <v>17718696</v>
      </c>
      <c r="O117" s="299">
        <v>1127115.6001331001</v>
      </c>
      <c r="P117" s="299">
        <v>695466.8</v>
      </c>
      <c r="Q117" s="299">
        <v>431648.80013310001</v>
      </c>
      <c r="R117" s="583">
        <v>7.1400000000000005E-2</v>
      </c>
      <c r="S117" s="584">
        <v>4.2490190000000003E-4</v>
      </c>
      <c r="T117" s="585">
        <v>14452014</v>
      </c>
      <c r="U117" s="585">
        <v>9740431.3725490198</v>
      </c>
      <c r="V117" s="583">
        <v>1.4837139596023849</v>
      </c>
      <c r="W117" s="583">
        <v>9.7874245867096379E-2</v>
      </c>
      <c r="X117" s="585">
        <v>451208</v>
      </c>
      <c r="Y117" s="585">
        <v>128640</v>
      </c>
      <c r="Z117" s="585">
        <v>128640</v>
      </c>
      <c r="AA117" s="585">
        <v>128640</v>
      </c>
      <c r="AB117" s="585">
        <v>65288</v>
      </c>
      <c r="AC117" s="585">
        <v>0</v>
      </c>
      <c r="AD117" s="585">
        <v>0</v>
      </c>
      <c r="AE117" s="585">
        <v>451208</v>
      </c>
      <c r="AF117" s="585">
        <v>737738</v>
      </c>
      <c r="AG117" s="585">
        <v>478898</v>
      </c>
      <c r="AH117" s="585">
        <v>258840</v>
      </c>
      <c r="AI117" s="585">
        <v>0</v>
      </c>
      <c r="AJ117" s="585">
        <v>0</v>
      </c>
      <c r="AK117" s="585">
        <v>0</v>
      </c>
      <c r="AL117" s="585">
        <v>0</v>
      </c>
      <c r="AM117" s="585">
        <v>737738</v>
      </c>
      <c r="AN117" s="585">
        <v>3480635</v>
      </c>
      <c r="AO117" s="585">
        <v>981663</v>
      </c>
      <c r="AP117" s="585">
        <v>981663</v>
      </c>
      <c r="AQ117" s="585">
        <v>844319</v>
      </c>
      <c r="AR117" s="585">
        <v>672991</v>
      </c>
      <c r="AS117" s="585">
        <v>0</v>
      </c>
      <c r="AT117" s="585">
        <v>0</v>
      </c>
      <c r="AU117" s="585">
        <v>3480635</v>
      </c>
      <c r="AV117" s="585">
        <v>1884248</v>
      </c>
      <c r="AW117" s="585">
        <v>1136515</v>
      </c>
      <c r="AX117" s="585">
        <v>747732</v>
      </c>
      <c r="AY117" s="585">
        <v>0</v>
      </c>
      <c r="AZ117" s="585">
        <v>0</v>
      </c>
      <c r="BA117" s="585">
        <v>0</v>
      </c>
      <c r="BB117" s="585">
        <v>0</v>
      </c>
      <c r="BC117" s="585">
        <v>1884248</v>
      </c>
      <c r="BD117" s="585">
        <v>68225</v>
      </c>
      <c r="BE117" s="585">
        <v>30676</v>
      </c>
      <c r="BF117" s="585">
        <v>30676</v>
      </c>
      <c r="BG117" s="585">
        <v>6812</v>
      </c>
      <c r="BH117" s="585">
        <v>61</v>
      </c>
      <c r="BI117" s="585">
        <v>0</v>
      </c>
      <c r="BJ117" s="585">
        <v>0</v>
      </c>
      <c r="BK117" s="585">
        <v>68225</v>
      </c>
      <c r="BL117" s="585">
        <v>-6297</v>
      </c>
      <c r="BM117" s="585">
        <v>-6297</v>
      </c>
      <c r="BN117" s="585">
        <v>0</v>
      </c>
      <c r="BO117" s="585">
        <v>0</v>
      </c>
      <c r="BP117" s="585">
        <v>0</v>
      </c>
      <c r="BQ117" s="585">
        <v>0</v>
      </c>
      <c r="BR117" s="585">
        <v>0</v>
      </c>
      <c r="BS117" s="585">
        <v>-6297</v>
      </c>
      <c r="BT117" s="585">
        <v>117792</v>
      </c>
      <c r="BU117" s="585">
        <v>45728</v>
      </c>
      <c r="BV117" s="585">
        <v>43593</v>
      </c>
      <c r="BW117" s="585">
        <v>20704</v>
      </c>
      <c r="BX117" s="585">
        <v>7767</v>
      </c>
      <c r="BY117" s="585">
        <v>0</v>
      </c>
      <c r="BZ117" s="585">
        <v>0</v>
      </c>
      <c r="CA117" s="585">
        <v>117792</v>
      </c>
      <c r="CB117" s="299">
        <v>0</v>
      </c>
      <c r="CC117" s="297">
        <v>0</v>
      </c>
      <c r="CD117" s="297">
        <v>0</v>
      </c>
      <c r="CE117" s="297">
        <v>0</v>
      </c>
      <c r="CF117" s="297">
        <v>0</v>
      </c>
      <c r="CG117" s="297">
        <v>0</v>
      </c>
      <c r="CH117" s="297">
        <v>0</v>
      </c>
      <c r="CI117" s="297">
        <v>0</v>
      </c>
    </row>
    <row r="118" spans="1:87">
      <c r="A118" s="295">
        <v>32410</v>
      </c>
      <c r="B118" s="296" t="s">
        <v>470</v>
      </c>
      <c r="C118" s="299">
        <v>344269</v>
      </c>
      <c r="D118" s="299">
        <v>1031578</v>
      </c>
      <c r="E118" s="299">
        <v>1571629</v>
      </c>
      <c r="F118" s="299">
        <v>1071643</v>
      </c>
      <c r="G118" s="299">
        <v>0</v>
      </c>
      <c r="H118" s="299">
        <v>0</v>
      </c>
      <c r="I118" s="299">
        <v>4019119</v>
      </c>
      <c r="J118" s="299">
        <v>26554125</v>
      </c>
      <c r="K118" s="299">
        <v>31592537</v>
      </c>
      <c r="L118" s="357">
        <v>22508721</v>
      </c>
      <c r="M118" s="299">
        <v>21918524</v>
      </c>
      <c r="N118" s="299">
        <v>32556326</v>
      </c>
      <c r="O118" s="299">
        <v>2070961.8029754001</v>
      </c>
      <c r="P118" s="299">
        <v>1188393.53</v>
      </c>
      <c r="Q118" s="299">
        <v>882568.27297540009</v>
      </c>
      <c r="R118" s="583">
        <v>7.1400000000000005E-2</v>
      </c>
      <c r="S118" s="584">
        <v>7.8071460000000005E-4</v>
      </c>
      <c r="T118" s="585">
        <v>26554125</v>
      </c>
      <c r="U118" s="585">
        <v>16644167.086834732</v>
      </c>
      <c r="V118" s="583">
        <v>1.5954012514692841</v>
      </c>
      <c r="W118" s="583">
        <v>9.7874245867096379E-2</v>
      </c>
      <c r="X118" s="585">
        <v>1699455</v>
      </c>
      <c r="Y118" s="585">
        <v>792563</v>
      </c>
      <c r="Z118" s="585">
        <v>757877</v>
      </c>
      <c r="AA118" s="585">
        <v>149015</v>
      </c>
      <c r="AB118" s="585">
        <v>0</v>
      </c>
      <c r="AC118" s="585">
        <v>0</v>
      </c>
      <c r="AD118" s="585">
        <v>0</v>
      </c>
      <c r="AE118" s="585">
        <v>1699455</v>
      </c>
      <c r="AF118" s="585">
        <v>943758</v>
      </c>
      <c r="AG118" s="585">
        <v>292584</v>
      </c>
      <c r="AH118" s="585">
        <v>292584</v>
      </c>
      <c r="AI118" s="585">
        <v>179295</v>
      </c>
      <c r="AJ118" s="585">
        <v>179295</v>
      </c>
      <c r="AK118" s="585">
        <v>0</v>
      </c>
      <c r="AL118" s="585">
        <v>0</v>
      </c>
      <c r="AM118" s="585">
        <v>943758</v>
      </c>
      <c r="AN118" s="585">
        <v>6395318</v>
      </c>
      <c r="AO118" s="585">
        <v>1803707</v>
      </c>
      <c r="AP118" s="585">
        <v>1803707</v>
      </c>
      <c r="AQ118" s="585">
        <v>1551351</v>
      </c>
      <c r="AR118" s="585">
        <v>1236553</v>
      </c>
      <c r="AS118" s="585">
        <v>0</v>
      </c>
      <c r="AT118" s="585">
        <v>0</v>
      </c>
      <c r="AU118" s="585">
        <v>6395318</v>
      </c>
      <c r="AV118" s="585">
        <v>3462116</v>
      </c>
      <c r="AW118" s="585">
        <v>2088233</v>
      </c>
      <c r="AX118" s="585">
        <v>1373883</v>
      </c>
      <c r="AY118" s="585">
        <v>0</v>
      </c>
      <c r="AZ118" s="585">
        <v>0</v>
      </c>
      <c r="BA118" s="585">
        <v>0</v>
      </c>
      <c r="BB118" s="585">
        <v>0</v>
      </c>
      <c r="BC118" s="585">
        <v>3462116</v>
      </c>
      <c r="BD118" s="585">
        <v>125360</v>
      </c>
      <c r="BE118" s="585">
        <v>56365</v>
      </c>
      <c r="BF118" s="585">
        <v>56365</v>
      </c>
      <c r="BG118" s="585">
        <v>12517</v>
      </c>
      <c r="BH118" s="585">
        <v>113</v>
      </c>
      <c r="BI118" s="585">
        <v>0</v>
      </c>
      <c r="BJ118" s="585">
        <v>0</v>
      </c>
      <c r="BK118" s="585">
        <v>125360</v>
      </c>
      <c r="BL118" s="585">
        <v>-11570</v>
      </c>
      <c r="BM118" s="585">
        <v>-11570</v>
      </c>
      <c r="BN118" s="585">
        <v>0</v>
      </c>
      <c r="BO118" s="585">
        <v>0</v>
      </c>
      <c r="BP118" s="585">
        <v>0</v>
      </c>
      <c r="BQ118" s="585">
        <v>0</v>
      </c>
      <c r="BR118" s="585">
        <v>0</v>
      </c>
      <c r="BS118" s="585">
        <v>-11570</v>
      </c>
      <c r="BT118" s="585">
        <v>216432</v>
      </c>
      <c r="BU118" s="585">
        <v>84021</v>
      </c>
      <c r="BV118" s="585">
        <v>80097</v>
      </c>
      <c r="BW118" s="585">
        <v>38042</v>
      </c>
      <c r="BX118" s="585">
        <v>14272</v>
      </c>
      <c r="BY118" s="585">
        <v>0</v>
      </c>
      <c r="BZ118" s="585">
        <v>0</v>
      </c>
      <c r="CA118" s="585">
        <v>216432</v>
      </c>
      <c r="CB118" s="299">
        <v>0</v>
      </c>
      <c r="CC118" s="297">
        <v>0</v>
      </c>
      <c r="CD118" s="297">
        <v>0</v>
      </c>
      <c r="CE118" s="297">
        <v>0</v>
      </c>
      <c r="CF118" s="297">
        <v>0</v>
      </c>
      <c r="CG118" s="297">
        <v>0</v>
      </c>
      <c r="CH118" s="297">
        <v>0</v>
      </c>
      <c r="CI118" s="297">
        <v>0</v>
      </c>
    </row>
    <row r="119" spans="1:87">
      <c r="A119" s="295">
        <v>32500</v>
      </c>
      <c r="B119" s="296" t="s">
        <v>471</v>
      </c>
      <c r="C119" s="299">
        <v>-3202102</v>
      </c>
      <c r="D119" s="299">
        <v>479544</v>
      </c>
      <c r="E119" s="299">
        <v>6644572</v>
      </c>
      <c r="F119" s="299">
        <v>5577593</v>
      </c>
      <c r="G119" s="299">
        <v>0</v>
      </c>
      <c r="H119" s="299">
        <v>0</v>
      </c>
      <c r="I119" s="299">
        <v>9499607</v>
      </c>
      <c r="J119" s="299">
        <v>131626875</v>
      </c>
      <c r="K119" s="299">
        <v>156601915</v>
      </c>
      <c r="L119" s="357">
        <v>111574100</v>
      </c>
      <c r="M119" s="299">
        <v>108648534</v>
      </c>
      <c r="N119" s="299">
        <v>161379349</v>
      </c>
      <c r="O119" s="299">
        <v>10265607.591159299</v>
      </c>
      <c r="P119" s="299">
        <v>5929321.0500000007</v>
      </c>
      <c r="Q119" s="299">
        <v>4336286.5411592983</v>
      </c>
      <c r="R119" s="583">
        <v>7.1400000000000005E-2</v>
      </c>
      <c r="S119" s="584">
        <v>3.8699456999999999E-3</v>
      </c>
      <c r="T119" s="585">
        <v>131626875</v>
      </c>
      <c r="U119" s="585">
        <v>83043712.184873953</v>
      </c>
      <c r="V119" s="583">
        <v>1.5850312026871947</v>
      </c>
      <c r="W119" s="583">
        <v>9.7874245867096379E-2</v>
      </c>
      <c r="X119" s="585">
        <v>286314</v>
      </c>
      <c r="Y119" s="585">
        <v>143157</v>
      </c>
      <c r="Z119" s="585">
        <v>143157</v>
      </c>
      <c r="AA119" s="585">
        <v>0</v>
      </c>
      <c r="AB119" s="585">
        <v>0</v>
      </c>
      <c r="AC119" s="585">
        <v>0</v>
      </c>
      <c r="AD119" s="585">
        <v>0</v>
      </c>
      <c r="AE119" s="585">
        <v>286314</v>
      </c>
      <c r="AF119" s="585">
        <v>6963254</v>
      </c>
      <c r="AG119" s="585">
        <v>2573414</v>
      </c>
      <c r="AH119" s="585">
        <v>2470648</v>
      </c>
      <c r="AI119" s="585">
        <v>1295976</v>
      </c>
      <c r="AJ119" s="585">
        <v>623216</v>
      </c>
      <c r="AK119" s="585">
        <v>0</v>
      </c>
      <c r="AL119" s="585">
        <v>0</v>
      </c>
      <c r="AM119" s="585">
        <v>6963254</v>
      </c>
      <c r="AN119" s="585">
        <v>31701126</v>
      </c>
      <c r="AO119" s="585">
        <v>8940843</v>
      </c>
      <c r="AP119" s="585">
        <v>8940843</v>
      </c>
      <c r="AQ119" s="585">
        <v>7689934</v>
      </c>
      <c r="AR119" s="585">
        <v>6129506</v>
      </c>
      <c r="AS119" s="585">
        <v>0</v>
      </c>
      <c r="AT119" s="585">
        <v>0</v>
      </c>
      <c r="AU119" s="585">
        <v>31701126</v>
      </c>
      <c r="AV119" s="585">
        <v>17161457</v>
      </c>
      <c r="AW119" s="585">
        <v>10351219</v>
      </c>
      <c r="AX119" s="585">
        <v>6810238</v>
      </c>
      <c r="AY119" s="585">
        <v>0</v>
      </c>
      <c r="AZ119" s="585">
        <v>0</v>
      </c>
      <c r="BA119" s="585">
        <v>0</v>
      </c>
      <c r="BB119" s="585">
        <v>0</v>
      </c>
      <c r="BC119" s="585">
        <v>17161457</v>
      </c>
      <c r="BD119" s="585">
        <v>621393</v>
      </c>
      <c r="BE119" s="585">
        <v>279395</v>
      </c>
      <c r="BF119" s="585">
        <v>279395</v>
      </c>
      <c r="BG119" s="585">
        <v>62044</v>
      </c>
      <c r="BH119" s="585">
        <v>559</v>
      </c>
      <c r="BI119" s="585">
        <v>0</v>
      </c>
      <c r="BJ119" s="585">
        <v>0</v>
      </c>
      <c r="BK119" s="585">
        <v>621393</v>
      </c>
      <c r="BL119" s="585">
        <v>-57350</v>
      </c>
      <c r="BM119" s="585">
        <v>-57350</v>
      </c>
      <c r="BN119" s="585">
        <v>0</v>
      </c>
      <c r="BO119" s="585">
        <v>0</v>
      </c>
      <c r="BP119" s="585">
        <v>0</v>
      </c>
      <c r="BQ119" s="585">
        <v>0</v>
      </c>
      <c r="BR119" s="585">
        <v>0</v>
      </c>
      <c r="BS119" s="585">
        <v>-57350</v>
      </c>
      <c r="BT119" s="585">
        <v>1072836</v>
      </c>
      <c r="BU119" s="585">
        <v>416487</v>
      </c>
      <c r="BV119" s="585">
        <v>397035</v>
      </c>
      <c r="BW119" s="585">
        <v>188569</v>
      </c>
      <c r="BX119" s="585">
        <v>70745</v>
      </c>
      <c r="BY119" s="585">
        <v>0</v>
      </c>
      <c r="BZ119" s="585">
        <v>0</v>
      </c>
      <c r="CA119" s="585">
        <v>1072836</v>
      </c>
      <c r="CB119" s="299">
        <v>0</v>
      </c>
      <c r="CC119" s="297">
        <v>0</v>
      </c>
      <c r="CD119" s="297">
        <v>0</v>
      </c>
      <c r="CE119" s="297">
        <v>0</v>
      </c>
      <c r="CF119" s="297">
        <v>0</v>
      </c>
      <c r="CG119" s="297">
        <v>0</v>
      </c>
      <c r="CH119" s="297">
        <v>0</v>
      </c>
      <c r="CI119" s="297">
        <v>0</v>
      </c>
    </row>
    <row r="120" spans="1:87">
      <c r="A120" s="295">
        <v>32505</v>
      </c>
      <c r="B120" s="296" t="s">
        <v>472</v>
      </c>
      <c r="C120" s="299">
        <v>245894</v>
      </c>
      <c r="D120" s="299">
        <v>942980</v>
      </c>
      <c r="E120" s="299">
        <v>1545683</v>
      </c>
      <c r="F120" s="299">
        <v>1203126</v>
      </c>
      <c r="G120" s="299">
        <v>0</v>
      </c>
      <c r="H120" s="299">
        <v>0</v>
      </c>
      <c r="I120" s="299">
        <v>3937683</v>
      </c>
      <c r="J120" s="299">
        <v>22670102</v>
      </c>
      <c r="K120" s="299">
        <v>26971554</v>
      </c>
      <c r="L120" s="357">
        <v>19216412</v>
      </c>
      <c r="M120" s="299">
        <v>18712541</v>
      </c>
      <c r="N120" s="299">
        <v>27794372</v>
      </c>
      <c r="O120" s="299">
        <v>1768045.9988640998</v>
      </c>
      <c r="P120" s="299">
        <v>1070792.8600000003</v>
      </c>
      <c r="Q120" s="299">
        <v>697253.13886409951</v>
      </c>
      <c r="R120" s="583">
        <v>7.1400000000000005E-2</v>
      </c>
      <c r="S120" s="584">
        <v>6.6652089999999996E-4</v>
      </c>
      <c r="T120" s="585">
        <v>22670102</v>
      </c>
      <c r="U120" s="585">
        <v>14997098.879551824</v>
      </c>
      <c r="V120" s="583">
        <v>1.5116324951961293</v>
      </c>
      <c r="W120" s="583">
        <v>9.7874245867096379E-2</v>
      </c>
      <c r="X120" s="585">
        <v>1232290</v>
      </c>
      <c r="Y120" s="585">
        <v>459524</v>
      </c>
      <c r="Z120" s="585">
        <v>459524</v>
      </c>
      <c r="AA120" s="585">
        <v>178082</v>
      </c>
      <c r="AB120" s="585">
        <v>135160</v>
      </c>
      <c r="AC120" s="585">
        <v>0</v>
      </c>
      <c r="AD120" s="585">
        <v>0</v>
      </c>
      <c r="AE120" s="585">
        <v>1232290</v>
      </c>
      <c r="AF120" s="585">
        <v>80695</v>
      </c>
      <c r="AG120" s="585">
        <v>80695</v>
      </c>
      <c r="AH120" s="585">
        <v>0</v>
      </c>
      <c r="AI120" s="585">
        <v>0</v>
      </c>
      <c r="AJ120" s="585">
        <v>0</v>
      </c>
      <c r="AK120" s="585">
        <v>0</v>
      </c>
      <c r="AL120" s="585">
        <v>0</v>
      </c>
      <c r="AM120" s="585">
        <v>80695</v>
      </c>
      <c r="AN120" s="585">
        <v>5459886</v>
      </c>
      <c r="AO120" s="585">
        <v>1539882</v>
      </c>
      <c r="AP120" s="585">
        <v>1539882</v>
      </c>
      <c r="AQ120" s="585">
        <v>1324438</v>
      </c>
      <c r="AR120" s="585">
        <v>1055685</v>
      </c>
      <c r="AS120" s="585">
        <v>0</v>
      </c>
      <c r="AT120" s="585">
        <v>0</v>
      </c>
      <c r="AU120" s="585">
        <v>5459886</v>
      </c>
      <c r="AV120" s="585">
        <v>2955718</v>
      </c>
      <c r="AW120" s="585">
        <v>1782791</v>
      </c>
      <c r="AX120" s="585">
        <v>1172928</v>
      </c>
      <c r="AY120" s="585">
        <v>0</v>
      </c>
      <c r="AZ120" s="585">
        <v>0</v>
      </c>
      <c r="BA120" s="585">
        <v>0</v>
      </c>
      <c r="BB120" s="585">
        <v>0</v>
      </c>
      <c r="BC120" s="585">
        <v>2955718</v>
      </c>
      <c r="BD120" s="585">
        <v>107022</v>
      </c>
      <c r="BE120" s="585">
        <v>48120</v>
      </c>
      <c r="BF120" s="585">
        <v>48120</v>
      </c>
      <c r="BG120" s="585">
        <v>10686</v>
      </c>
      <c r="BH120" s="585">
        <v>96</v>
      </c>
      <c r="BI120" s="585">
        <v>0</v>
      </c>
      <c r="BJ120" s="585">
        <v>0</v>
      </c>
      <c r="BK120" s="585">
        <v>107022</v>
      </c>
      <c r="BL120" s="585">
        <v>-9877</v>
      </c>
      <c r="BM120" s="585">
        <v>-9877</v>
      </c>
      <c r="BN120" s="585">
        <v>0</v>
      </c>
      <c r="BO120" s="585">
        <v>0</v>
      </c>
      <c r="BP120" s="585">
        <v>0</v>
      </c>
      <c r="BQ120" s="585">
        <v>0</v>
      </c>
      <c r="BR120" s="585">
        <v>0</v>
      </c>
      <c r="BS120" s="585">
        <v>-9877</v>
      </c>
      <c r="BT120" s="585">
        <v>184775</v>
      </c>
      <c r="BU120" s="585">
        <v>71731</v>
      </c>
      <c r="BV120" s="585">
        <v>68381</v>
      </c>
      <c r="BW120" s="585">
        <v>32477</v>
      </c>
      <c r="BX120" s="585">
        <v>12184</v>
      </c>
      <c r="BY120" s="585">
        <v>0</v>
      </c>
      <c r="BZ120" s="585">
        <v>0</v>
      </c>
      <c r="CA120" s="585">
        <v>184775</v>
      </c>
      <c r="CB120" s="299">
        <v>0</v>
      </c>
      <c r="CC120" s="297">
        <v>0</v>
      </c>
      <c r="CD120" s="297">
        <v>0</v>
      </c>
      <c r="CE120" s="297">
        <v>0</v>
      </c>
      <c r="CF120" s="297">
        <v>0</v>
      </c>
      <c r="CG120" s="297">
        <v>0</v>
      </c>
      <c r="CH120" s="297">
        <v>0</v>
      </c>
      <c r="CI120" s="297">
        <v>0</v>
      </c>
    </row>
    <row r="121" spans="1:87">
      <c r="A121" s="295">
        <v>32600</v>
      </c>
      <c r="B121" s="296" t="s">
        <v>473</v>
      </c>
      <c r="C121" s="299">
        <v>-10661812</v>
      </c>
      <c r="D121" s="299">
        <v>7137572</v>
      </c>
      <c r="E121" s="299">
        <v>18218444</v>
      </c>
      <c r="F121" s="299">
        <v>18554746</v>
      </c>
      <c r="G121" s="299">
        <v>0</v>
      </c>
      <c r="H121" s="299">
        <v>0</v>
      </c>
      <c r="I121" s="299">
        <v>33248950</v>
      </c>
      <c r="J121" s="299">
        <v>481054657</v>
      </c>
      <c r="K121" s="299">
        <v>572330540</v>
      </c>
      <c r="L121" s="357">
        <v>407768096</v>
      </c>
      <c r="M121" s="299">
        <v>397076078</v>
      </c>
      <c r="N121" s="299">
        <v>589790552</v>
      </c>
      <c r="O121" s="299">
        <v>37517553.589215696</v>
      </c>
      <c r="P121" s="299">
        <v>21097203.760000002</v>
      </c>
      <c r="Q121" s="299">
        <v>16420349.829215694</v>
      </c>
      <c r="R121" s="583">
        <v>7.1400000000000005E-2</v>
      </c>
      <c r="S121" s="584">
        <v>1.41434293E-2</v>
      </c>
      <c r="T121" s="585">
        <v>481054657</v>
      </c>
      <c r="U121" s="585">
        <v>295479044.25770307</v>
      </c>
      <c r="V121" s="583">
        <v>1.6280499966029622</v>
      </c>
      <c r="W121" s="583">
        <v>9.7874245867096379E-2</v>
      </c>
      <c r="X121" s="585">
        <v>16368058</v>
      </c>
      <c r="Y121" s="585">
        <v>8184029</v>
      </c>
      <c r="Z121" s="585">
        <v>8184029</v>
      </c>
      <c r="AA121" s="585">
        <v>0</v>
      </c>
      <c r="AB121" s="585">
        <v>0</v>
      </c>
      <c r="AC121" s="585">
        <v>0</v>
      </c>
      <c r="AD121" s="585">
        <v>0</v>
      </c>
      <c r="AE121" s="585">
        <v>16368058</v>
      </c>
      <c r="AF121" s="585">
        <v>42239280</v>
      </c>
      <c r="AG121" s="585">
        <v>16024992</v>
      </c>
      <c r="AH121" s="585">
        <v>11305283</v>
      </c>
      <c r="AI121" s="585">
        <v>10801751</v>
      </c>
      <c r="AJ121" s="585">
        <v>4107254</v>
      </c>
      <c r="AK121" s="585">
        <v>0</v>
      </c>
      <c r="AL121" s="585">
        <v>0</v>
      </c>
      <c r="AM121" s="585">
        <v>42239280</v>
      </c>
      <c r="AN121" s="585">
        <v>115857603</v>
      </c>
      <c r="AO121" s="585">
        <v>32675957</v>
      </c>
      <c r="AP121" s="585">
        <v>32675957</v>
      </c>
      <c r="AQ121" s="585">
        <v>28104282</v>
      </c>
      <c r="AR121" s="585">
        <v>22401408</v>
      </c>
      <c r="AS121" s="585">
        <v>0</v>
      </c>
      <c r="AT121" s="585">
        <v>0</v>
      </c>
      <c r="AU121" s="585">
        <v>115857603</v>
      </c>
      <c r="AV121" s="585">
        <v>62719705</v>
      </c>
      <c r="AW121" s="585">
        <v>37830435</v>
      </c>
      <c r="AX121" s="585">
        <v>24889270</v>
      </c>
      <c r="AY121" s="585">
        <v>0</v>
      </c>
      <c r="AZ121" s="585">
        <v>0</v>
      </c>
      <c r="BA121" s="585">
        <v>0</v>
      </c>
      <c r="BB121" s="585">
        <v>0</v>
      </c>
      <c r="BC121" s="585">
        <v>62719705</v>
      </c>
      <c r="BD121" s="585">
        <v>2270994</v>
      </c>
      <c r="BE121" s="585">
        <v>1021100</v>
      </c>
      <c r="BF121" s="585">
        <v>1021100</v>
      </c>
      <c r="BG121" s="585">
        <v>226752</v>
      </c>
      <c r="BH121" s="585">
        <v>2042</v>
      </c>
      <c r="BI121" s="585">
        <v>0</v>
      </c>
      <c r="BJ121" s="585">
        <v>0</v>
      </c>
      <c r="BK121" s="585">
        <v>2270994</v>
      </c>
      <c r="BL121" s="585">
        <v>-209597</v>
      </c>
      <c r="BM121" s="585">
        <v>-209597</v>
      </c>
      <c r="BN121" s="585">
        <v>0</v>
      </c>
      <c r="BO121" s="585">
        <v>0</v>
      </c>
      <c r="BP121" s="585">
        <v>0</v>
      </c>
      <c r="BQ121" s="585">
        <v>0</v>
      </c>
      <c r="BR121" s="585">
        <v>0</v>
      </c>
      <c r="BS121" s="585">
        <v>-209597</v>
      </c>
      <c r="BT121" s="585">
        <v>3920876</v>
      </c>
      <c r="BU121" s="585">
        <v>1522127</v>
      </c>
      <c r="BV121" s="585">
        <v>1451039</v>
      </c>
      <c r="BW121" s="585">
        <v>689161</v>
      </c>
      <c r="BX121" s="585">
        <v>258550</v>
      </c>
      <c r="BY121" s="585">
        <v>0</v>
      </c>
      <c r="BZ121" s="585">
        <v>0</v>
      </c>
      <c r="CA121" s="585">
        <v>3920876</v>
      </c>
      <c r="CB121" s="299">
        <v>0</v>
      </c>
      <c r="CC121" s="297">
        <v>0</v>
      </c>
      <c r="CD121" s="297">
        <v>0</v>
      </c>
      <c r="CE121" s="297">
        <v>0</v>
      </c>
      <c r="CF121" s="297">
        <v>0</v>
      </c>
      <c r="CG121" s="297">
        <v>0</v>
      </c>
      <c r="CH121" s="297">
        <v>0</v>
      </c>
      <c r="CI121" s="297">
        <v>0</v>
      </c>
    </row>
    <row r="122" spans="1:87">
      <c r="A122" s="295">
        <v>32605</v>
      </c>
      <c r="B122" s="296" t="s">
        <v>474</v>
      </c>
      <c r="C122" s="299">
        <v>2442622</v>
      </c>
      <c r="D122" s="299">
        <v>4510422</v>
      </c>
      <c r="E122" s="299">
        <v>6909560</v>
      </c>
      <c r="F122" s="299">
        <v>4406656</v>
      </c>
      <c r="G122" s="299">
        <v>0</v>
      </c>
      <c r="H122" s="299">
        <v>0</v>
      </c>
      <c r="I122" s="299">
        <v>18269260</v>
      </c>
      <c r="J122" s="299">
        <v>88979935</v>
      </c>
      <c r="K122" s="299">
        <v>105863093</v>
      </c>
      <c r="L122" s="357">
        <v>75424233</v>
      </c>
      <c r="M122" s="299">
        <v>73446547</v>
      </c>
      <c r="N122" s="299">
        <v>109092644</v>
      </c>
      <c r="O122" s="299">
        <v>6939563.7476418</v>
      </c>
      <c r="P122" s="299">
        <v>3923822.6600000006</v>
      </c>
      <c r="Q122" s="299">
        <v>3015741.0876417994</v>
      </c>
      <c r="R122" s="583">
        <v>7.1400000000000005E-2</v>
      </c>
      <c r="S122" s="584">
        <v>2.6160882E-3</v>
      </c>
      <c r="T122" s="585">
        <v>88979935</v>
      </c>
      <c r="U122" s="585">
        <v>54955499.439775914</v>
      </c>
      <c r="V122" s="583">
        <v>1.6191270374589253</v>
      </c>
      <c r="W122" s="583">
        <v>9.7874245867096379E-2</v>
      </c>
      <c r="X122" s="585">
        <v>7604369</v>
      </c>
      <c r="Y122" s="585">
        <v>3099628</v>
      </c>
      <c r="Z122" s="585">
        <v>2748101</v>
      </c>
      <c r="AA122" s="585">
        <v>1541739</v>
      </c>
      <c r="AB122" s="585">
        <v>214901</v>
      </c>
      <c r="AC122" s="585">
        <v>0</v>
      </c>
      <c r="AD122" s="585">
        <v>0</v>
      </c>
      <c r="AE122" s="585">
        <v>7604369</v>
      </c>
      <c r="AF122" s="585">
        <v>270476</v>
      </c>
      <c r="AG122" s="585">
        <v>135238</v>
      </c>
      <c r="AH122" s="585">
        <v>135238</v>
      </c>
      <c r="AI122" s="585">
        <v>0</v>
      </c>
      <c r="AJ122" s="585">
        <v>0</v>
      </c>
      <c r="AK122" s="585">
        <v>0</v>
      </c>
      <c r="AL122" s="585">
        <v>0</v>
      </c>
      <c r="AM122" s="585">
        <v>270476</v>
      </c>
      <c r="AN122" s="585">
        <v>21430001</v>
      </c>
      <c r="AO122" s="585">
        <v>6044021</v>
      </c>
      <c r="AP122" s="585">
        <v>6044021</v>
      </c>
      <c r="AQ122" s="585">
        <v>5198405</v>
      </c>
      <c r="AR122" s="585">
        <v>4143554</v>
      </c>
      <c r="AS122" s="585">
        <v>0</v>
      </c>
      <c r="AT122" s="585">
        <v>0</v>
      </c>
      <c r="AU122" s="585">
        <v>21430001</v>
      </c>
      <c r="AV122" s="585">
        <v>11601167</v>
      </c>
      <c r="AW122" s="585">
        <v>6997437</v>
      </c>
      <c r="AX122" s="585">
        <v>4603730</v>
      </c>
      <c r="AY122" s="585">
        <v>0</v>
      </c>
      <c r="AZ122" s="585">
        <v>0</v>
      </c>
      <c r="BA122" s="585">
        <v>0</v>
      </c>
      <c r="BB122" s="585">
        <v>0</v>
      </c>
      <c r="BC122" s="585">
        <v>11601167</v>
      </c>
      <c r="BD122" s="585">
        <v>420062</v>
      </c>
      <c r="BE122" s="585">
        <v>188871</v>
      </c>
      <c r="BF122" s="585">
        <v>188871</v>
      </c>
      <c r="BG122" s="585">
        <v>41942</v>
      </c>
      <c r="BH122" s="585">
        <v>378</v>
      </c>
      <c r="BI122" s="585">
        <v>0</v>
      </c>
      <c r="BJ122" s="585">
        <v>0</v>
      </c>
      <c r="BK122" s="585">
        <v>420062</v>
      </c>
      <c r="BL122" s="585">
        <v>-38769</v>
      </c>
      <c r="BM122" s="585">
        <v>-38769</v>
      </c>
      <c r="BN122" s="585">
        <v>0</v>
      </c>
      <c r="BO122" s="585">
        <v>0</v>
      </c>
      <c r="BP122" s="585">
        <v>0</v>
      </c>
      <c r="BQ122" s="585">
        <v>0</v>
      </c>
      <c r="BR122" s="585">
        <v>0</v>
      </c>
      <c r="BS122" s="585">
        <v>-38769</v>
      </c>
      <c r="BT122" s="585">
        <v>725238</v>
      </c>
      <c r="BU122" s="585">
        <v>281545</v>
      </c>
      <c r="BV122" s="585">
        <v>268396</v>
      </c>
      <c r="BW122" s="585">
        <v>127473</v>
      </c>
      <c r="BX122" s="585">
        <v>47824</v>
      </c>
      <c r="BY122" s="585">
        <v>0</v>
      </c>
      <c r="BZ122" s="585">
        <v>0</v>
      </c>
      <c r="CA122" s="585">
        <v>725238</v>
      </c>
      <c r="CB122" s="299">
        <v>0</v>
      </c>
      <c r="CC122" s="297">
        <v>0</v>
      </c>
      <c r="CD122" s="297">
        <v>0</v>
      </c>
      <c r="CE122" s="297">
        <v>0</v>
      </c>
      <c r="CF122" s="297">
        <v>0</v>
      </c>
      <c r="CG122" s="297">
        <v>0</v>
      </c>
      <c r="CH122" s="297">
        <v>0</v>
      </c>
      <c r="CI122" s="297">
        <v>0</v>
      </c>
    </row>
    <row r="123" spans="1:87">
      <c r="A123" s="295">
        <v>32700</v>
      </c>
      <c r="B123" s="296" t="s">
        <v>475</v>
      </c>
      <c r="C123" s="299">
        <v>-32974</v>
      </c>
      <c r="D123" s="299">
        <v>1145726</v>
      </c>
      <c r="E123" s="299">
        <v>2614494</v>
      </c>
      <c r="F123" s="299">
        <v>2267006</v>
      </c>
      <c r="G123" s="299">
        <v>0</v>
      </c>
      <c r="H123" s="299">
        <v>0</v>
      </c>
      <c r="I123" s="299">
        <v>5994252</v>
      </c>
      <c r="J123" s="299">
        <v>47694457</v>
      </c>
      <c r="K123" s="299">
        <v>56744059</v>
      </c>
      <c r="L123" s="357">
        <v>40428416</v>
      </c>
      <c r="M123" s="299">
        <v>39368349</v>
      </c>
      <c r="N123" s="299">
        <v>58475143</v>
      </c>
      <c r="O123" s="299">
        <v>3719700.6688261</v>
      </c>
      <c r="P123" s="299">
        <v>2249792.8499999996</v>
      </c>
      <c r="Q123" s="299">
        <v>1469907.8188261003</v>
      </c>
      <c r="R123" s="583">
        <v>7.1400000000000005E-2</v>
      </c>
      <c r="S123" s="584">
        <v>1.4022589000000001E-3</v>
      </c>
      <c r="T123" s="585">
        <v>47694457</v>
      </c>
      <c r="U123" s="585">
        <v>31509703.781512596</v>
      </c>
      <c r="V123" s="583">
        <v>1.5136434582410558</v>
      </c>
      <c r="W123" s="583">
        <v>9.7874245867096379E-2</v>
      </c>
      <c r="X123" s="585">
        <v>981443</v>
      </c>
      <c r="Y123" s="585">
        <v>529600</v>
      </c>
      <c r="Z123" s="585">
        <v>411507</v>
      </c>
      <c r="AA123" s="585">
        <v>20168</v>
      </c>
      <c r="AB123" s="585">
        <v>20168</v>
      </c>
      <c r="AC123" s="585">
        <v>0</v>
      </c>
      <c r="AD123" s="585">
        <v>0</v>
      </c>
      <c r="AE123" s="585">
        <v>981443</v>
      </c>
      <c r="AF123" s="585">
        <v>848697</v>
      </c>
      <c r="AG123" s="585">
        <v>282899</v>
      </c>
      <c r="AH123" s="585">
        <v>282899</v>
      </c>
      <c r="AI123" s="585">
        <v>282899</v>
      </c>
      <c r="AJ123" s="585">
        <v>0</v>
      </c>
      <c r="AK123" s="585">
        <v>0</v>
      </c>
      <c r="AL123" s="585">
        <v>0</v>
      </c>
      <c r="AM123" s="585">
        <v>848697</v>
      </c>
      <c r="AN123" s="585">
        <v>11486773</v>
      </c>
      <c r="AO123" s="585">
        <v>3239678</v>
      </c>
      <c r="AP123" s="585">
        <v>3239678</v>
      </c>
      <c r="AQ123" s="585">
        <v>2786416</v>
      </c>
      <c r="AR123" s="585">
        <v>2221001</v>
      </c>
      <c r="AS123" s="585">
        <v>0</v>
      </c>
      <c r="AT123" s="585">
        <v>0</v>
      </c>
      <c r="AU123" s="585">
        <v>11486773</v>
      </c>
      <c r="AV123" s="585">
        <v>6218383</v>
      </c>
      <c r="AW123" s="585">
        <v>3750722</v>
      </c>
      <c r="AX123" s="585">
        <v>2467662</v>
      </c>
      <c r="AY123" s="585">
        <v>0</v>
      </c>
      <c r="AZ123" s="585">
        <v>0</v>
      </c>
      <c r="BA123" s="585">
        <v>0</v>
      </c>
      <c r="BB123" s="585">
        <v>0</v>
      </c>
      <c r="BC123" s="585">
        <v>6218383</v>
      </c>
      <c r="BD123" s="585">
        <v>225160</v>
      </c>
      <c r="BE123" s="585">
        <v>101238</v>
      </c>
      <c r="BF123" s="585">
        <v>101238</v>
      </c>
      <c r="BG123" s="585">
        <v>22482</v>
      </c>
      <c r="BH123" s="585">
        <v>202</v>
      </c>
      <c r="BI123" s="585">
        <v>0</v>
      </c>
      <c r="BJ123" s="585">
        <v>0</v>
      </c>
      <c r="BK123" s="585">
        <v>225160</v>
      </c>
      <c r="BL123" s="585">
        <v>-20781</v>
      </c>
      <c r="BM123" s="585">
        <v>-20781</v>
      </c>
      <c r="BN123" s="585">
        <v>0</v>
      </c>
      <c r="BO123" s="585">
        <v>0</v>
      </c>
      <c r="BP123" s="585">
        <v>0</v>
      </c>
      <c r="BQ123" s="585">
        <v>0</v>
      </c>
      <c r="BR123" s="585">
        <v>0</v>
      </c>
      <c r="BS123" s="585">
        <v>-20781</v>
      </c>
      <c r="BT123" s="585">
        <v>388738</v>
      </c>
      <c r="BU123" s="585">
        <v>150912</v>
      </c>
      <c r="BV123" s="585">
        <v>143864</v>
      </c>
      <c r="BW123" s="585">
        <v>68327</v>
      </c>
      <c r="BX123" s="585">
        <v>25634</v>
      </c>
      <c r="BY123" s="585">
        <v>0</v>
      </c>
      <c r="BZ123" s="585">
        <v>0</v>
      </c>
      <c r="CA123" s="585">
        <v>388738</v>
      </c>
      <c r="CB123" s="299">
        <v>0</v>
      </c>
      <c r="CC123" s="297">
        <v>0</v>
      </c>
      <c r="CD123" s="297">
        <v>0</v>
      </c>
      <c r="CE123" s="297">
        <v>0</v>
      </c>
      <c r="CF123" s="297">
        <v>0</v>
      </c>
      <c r="CG123" s="297">
        <v>0</v>
      </c>
      <c r="CH123" s="297">
        <v>0</v>
      </c>
      <c r="CI123" s="297">
        <v>0</v>
      </c>
    </row>
    <row r="124" spans="1:87">
      <c r="A124" s="295">
        <v>32800</v>
      </c>
      <c r="B124" s="296" t="s">
        <v>476</v>
      </c>
      <c r="C124" s="299">
        <v>-698855</v>
      </c>
      <c r="D124" s="299">
        <v>826713</v>
      </c>
      <c r="E124" s="299">
        <v>3437766</v>
      </c>
      <c r="F124" s="299">
        <v>2958447</v>
      </c>
      <c r="G124" s="299">
        <v>0</v>
      </c>
      <c r="H124" s="299">
        <v>0</v>
      </c>
      <c r="I124" s="299">
        <v>6524071</v>
      </c>
      <c r="J124" s="299">
        <v>65148224</v>
      </c>
      <c r="K124" s="299">
        <v>77509526</v>
      </c>
      <c r="L124" s="357">
        <v>55223179</v>
      </c>
      <c r="M124" s="299">
        <v>53775181</v>
      </c>
      <c r="N124" s="299">
        <v>79874099</v>
      </c>
      <c r="O124" s="299">
        <v>5080923.6843349999</v>
      </c>
      <c r="P124" s="299">
        <v>2996862.5400000005</v>
      </c>
      <c r="Q124" s="299">
        <v>2084061.1443349994</v>
      </c>
      <c r="R124" s="583">
        <v>7.1400000000000005E-2</v>
      </c>
      <c r="S124" s="584">
        <v>1.915415E-3</v>
      </c>
      <c r="T124" s="585">
        <v>65148224</v>
      </c>
      <c r="U124" s="585">
        <v>41972864.705882356</v>
      </c>
      <c r="V124" s="583">
        <v>1.5521510017606612</v>
      </c>
      <c r="W124" s="583">
        <v>9.7874245867096379E-2</v>
      </c>
      <c r="X124" s="585">
        <v>1414877</v>
      </c>
      <c r="Y124" s="585">
        <v>830331</v>
      </c>
      <c r="Z124" s="585">
        <v>584546</v>
      </c>
      <c r="AA124" s="585">
        <v>0</v>
      </c>
      <c r="AB124" s="585">
        <v>0</v>
      </c>
      <c r="AC124" s="585">
        <v>0</v>
      </c>
      <c r="AD124" s="585">
        <v>0</v>
      </c>
      <c r="AE124" s="585">
        <v>1414877</v>
      </c>
      <c r="AF124" s="585">
        <v>2897326</v>
      </c>
      <c r="AG124" s="585">
        <v>1147164</v>
      </c>
      <c r="AH124" s="585">
        <v>1147164</v>
      </c>
      <c r="AI124" s="585">
        <v>492378</v>
      </c>
      <c r="AJ124" s="585">
        <v>110620</v>
      </c>
      <c r="AK124" s="585">
        <v>0</v>
      </c>
      <c r="AL124" s="585">
        <v>0</v>
      </c>
      <c r="AM124" s="585">
        <v>2897326</v>
      </c>
      <c r="AN124" s="585">
        <v>15690352</v>
      </c>
      <c r="AO124" s="585">
        <v>4425236</v>
      </c>
      <c r="AP124" s="585">
        <v>4425236</v>
      </c>
      <c r="AQ124" s="585">
        <v>3806104</v>
      </c>
      <c r="AR124" s="585">
        <v>3033776</v>
      </c>
      <c r="AS124" s="585">
        <v>0</v>
      </c>
      <c r="AT124" s="585">
        <v>0</v>
      </c>
      <c r="AU124" s="585">
        <v>15690352</v>
      </c>
      <c r="AV124" s="585">
        <v>8493998</v>
      </c>
      <c r="AW124" s="585">
        <v>5123297</v>
      </c>
      <c r="AX124" s="585">
        <v>3370702</v>
      </c>
      <c r="AY124" s="585">
        <v>0</v>
      </c>
      <c r="AZ124" s="585">
        <v>0</v>
      </c>
      <c r="BA124" s="585">
        <v>0</v>
      </c>
      <c r="BB124" s="585">
        <v>0</v>
      </c>
      <c r="BC124" s="585">
        <v>8493998</v>
      </c>
      <c r="BD124" s="585">
        <v>307556</v>
      </c>
      <c r="BE124" s="585">
        <v>138285</v>
      </c>
      <c r="BF124" s="585">
        <v>138285</v>
      </c>
      <c r="BG124" s="585">
        <v>30709</v>
      </c>
      <c r="BH124" s="585">
        <v>277</v>
      </c>
      <c r="BI124" s="585">
        <v>0</v>
      </c>
      <c r="BJ124" s="585">
        <v>0</v>
      </c>
      <c r="BK124" s="585">
        <v>307556</v>
      </c>
      <c r="BL124" s="585">
        <v>-28385</v>
      </c>
      <c r="BM124" s="585">
        <v>-28385</v>
      </c>
      <c r="BN124" s="585">
        <v>0</v>
      </c>
      <c r="BO124" s="585">
        <v>0</v>
      </c>
      <c r="BP124" s="585">
        <v>0</v>
      </c>
      <c r="BQ124" s="585">
        <v>0</v>
      </c>
      <c r="BR124" s="585">
        <v>0</v>
      </c>
      <c r="BS124" s="585">
        <v>-28385</v>
      </c>
      <c r="BT124" s="585">
        <v>530996</v>
      </c>
      <c r="BU124" s="585">
        <v>206138</v>
      </c>
      <c r="BV124" s="585">
        <v>196511</v>
      </c>
      <c r="BW124" s="585">
        <v>93332</v>
      </c>
      <c r="BX124" s="585">
        <v>35015</v>
      </c>
      <c r="BY124" s="585">
        <v>0</v>
      </c>
      <c r="BZ124" s="585">
        <v>0</v>
      </c>
      <c r="CA124" s="585">
        <v>530996</v>
      </c>
      <c r="CB124" s="299">
        <v>0</v>
      </c>
      <c r="CC124" s="297">
        <v>0</v>
      </c>
      <c r="CD124" s="297">
        <v>0</v>
      </c>
      <c r="CE124" s="297">
        <v>0</v>
      </c>
      <c r="CF124" s="297">
        <v>0</v>
      </c>
      <c r="CG124" s="297">
        <v>0</v>
      </c>
      <c r="CH124" s="297">
        <v>0</v>
      </c>
      <c r="CI124" s="297">
        <v>0</v>
      </c>
    </row>
    <row r="125" spans="1:87">
      <c r="A125" s="295">
        <v>32900</v>
      </c>
      <c r="B125" s="296" t="s">
        <v>477</v>
      </c>
      <c r="C125" s="299">
        <v>-1398959</v>
      </c>
      <c r="D125" s="299">
        <v>4108678</v>
      </c>
      <c r="E125" s="299">
        <v>12128792</v>
      </c>
      <c r="F125" s="299">
        <v>9706322</v>
      </c>
      <c r="G125" s="299">
        <v>0</v>
      </c>
      <c r="H125" s="299">
        <v>0</v>
      </c>
      <c r="I125" s="299">
        <v>24544833</v>
      </c>
      <c r="J125" s="299">
        <v>189186282</v>
      </c>
      <c r="K125" s="299">
        <v>225082712</v>
      </c>
      <c r="L125" s="357">
        <v>160364584</v>
      </c>
      <c r="M125" s="299">
        <v>156159692</v>
      </c>
      <c r="N125" s="299">
        <v>231949280</v>
      </c>
      <c r="O125" s="299">
        <v>14754677.8011772</v>
      </c>
      <c r="P125" s="299">
        <v>7649863.1799999997</v>
      </c>
      <c r="Q125" s="299">
        <v>7104814.6211772002</v>
      </c>
      <c r="R125" s="583">
        <v>7.1400000000000005E-2</v>
      </c>
      <c r="S125" s="584">
        <v>5.5622427999999996E-3</v>
      </c>
      <c r="T125" s="585">
        <v>189186282</v>
      </c>
      <c r="U125" s="585">
        <v>107140940.89635853</v>
      </c>
      <c r="V125" s="583">
        <v>1.7657702127425501</v>
      </c>
      <c r="W125" s="583">
        <v>9.7874245867096379E-2</v>
      </c>
      <c r="X125" s="585">
        <v>5976716</v>
      </c>
      <c r="Y125" s="585">
        <v>2194411</v>
      </c>
      <c r="Z125" s="585">
        <v>2194411</v>
      </c>
      <c r="AA125" s="585">
        <v>793947</v>
      </c>
      <c r="AB125" s="585">
        <v>793947</v>
      </c>
      <c r="AC125" s="585">
        <v>0</v>
      </c>
      <c r="AD125" s="585">
        <v>0</v>
      </c>
      <c r="AE125" s="585">
        <v>5976716</v>
      </c>
      <c r="AF125" s="585">
        <v>4682308</v>
      </c>
      <c r="AG125" s="585">
        <v>2484003</v>
      </c>
      <c r="AH125" s="585">
        <v>2120262</v>
      </c>
      <c r="AI125" s="585">
        <v>78043</v>
      </c>
      <c r="AJ125" s="585">
        <v>0</v>
      </c>
      <c r="AK125" s="585">
        <v>0</v>
      </c>
      <c r="AL125" s="585">
        <v>0</v>
      </c>
      <c r="AM125" s="585">
        <v>4682308</v>
      </c>
      <c r="AN125" s="585">
        <v>45563781</v>
      </c>
      <c r="AO125" s="585">
        <v>12850604</v>
      </c>
      <c r="AP125" s="585">
        <v>12850604</v>
      </c>
      <c r="AQ125" s="585">
        <v>11052683</v>
      </c>
      <c r="AR125" s="585">
        <v>8809891</v>
      </c>
      <c r="AS125" s="585">
        <v>0</v>
      </c>
      <c r="AT125" s="585">
        <v>0</v>
      </c>
      <c r="AU125" s="585">
        <v>45563781</v>
      </c>
      <c r="AV125" s="585">
        <v>24666028</v>
      </c>
      <c r="AW125" s="585">
        <v>14877726</v>
      </c>
      <c r="AX125" s="585">
        <v>9788302</v>
      </c>
      <c r="AY125" s="585">
        <v>0</v>
      </c>
      <c r="AZ125" s="585">
        <v>0</v>
      </c>
      <c r="BA125" s="585">
        <v>0</v>
      </c>
      <c r="BB125" s="585">
        <v>0</v>
      </c>
      <c r="BC125" s="585">
        <v>24666028</v>
      </c>
      <c r="BD125" s="585">
        <v>893123</v>
      </c>
      <c r="BE125" s="585">
        <v>401572</v>
      </c>
      <c r="BF125" s="585">
        <v>401572</v>
      </c>
      <c r="BG125" s="585">
        <v>89176</v>
      </c>
      <c r="BH125" s="585">
        <v>803</v>
      </c>
      <c r="BI125" s="585">
        <v>0</v>
      </c>
      <c r="BJ125" s="585">
        <v>0</v>
      </c>
      <c r="BK125" s="585">
        <v>893123</v>
      </c>
      <c r="BL125" s="585">
        <v>-82429</v>
      </c>
      <c r="BM125" s="585">
        <v>-82429</v>
      </c>
      <c r="BN125" s="585">
        <v>0</v>
      </c>
      <c r="BO125" s="585">
        <v>0</v>
      </c>
      <c r="BP125" s="585">
        <v>0</v>
      </c>
      <c r="BQ125" s="585">
        <v>0</v>
      </c>
      <c r="BR125" s="585">
        <v>0</v>
      </c>
      <c r="BS125" s="585">
        <v>-82429</v>
      </c>
      <c r="BT125" s="585">
        <v>1541979</v>
      </c>
      <c r="BU125" s="585">
        <v>598613</v>
      </c>
      <c r="BV125" s="585">
        <v>570656</v>
      </c>
      <c r="BW125" s="585">
        <v>271029</v>
      </c>
      <c r="BX125" s="585">
        <v>101681</v>
      </c>
      <c r="BY125" s="585">
        <v>0</v>
      </c>
      <c r="BZ125" s="585">
        <v>0</v>
      </c>
      <c r="CA125" s="585">
        <v>1541979</v>
      </c>
      <c r="CB125" s="299">
        <v>0</v>
      </c>
      <c r="CC125" s="297">
        <v>0</v>
      </c>
      <c r="CD125" s="297">
        <v>0</v>
      </c>
      <c r="CE125" s="297">
        <v>0</v>
      </c>
      <c r="CF125" s="297">
        <v>0</v>
      </c>
      <c r="CG125" s="297">
        <v>0</v>
      </c>
      <c r="CH125" s="297">
        <v>0</v>
      </c>
      <c r="CI125" s="297">
        <v>0</v>
      </c>
    </row>
    <row r="126" spans="1:87">
      <c r="A126" s="295">
        <v>32901</v>
      </c>
      <c r="B126" s="296" t="s">
        <v>478</v>
      </c>
      <c r="C126" s="299">
        <v>-678384</v>
      </c>
      <c r="D126" s="299">
        <v>-684085</v>
      </c>
      <c r="E126" s="299">
        <v>-592943</v>
      </c>
      <c r="F126" s="299">
        <v>-379089</v>
      </c>
      <c r="G126" s="299">
        <v>0</v>
      </c>
      <c r="H126" s="299">
        <v>0</v>
      </c>
      <c r="I126" s="299">
        <v>-2334501</v>
      </c>
      <c r="J126" s="299">
        <v>657885</v>
      </c>
      <c r="K126" s="299">
        <v>782713</v>
      </c>
      <c r="L126" s="357">
        <v>557659</v>
      </c>
      <c r="M126" s="299">
        <v>543037</v>
      </c>
      <c r="N126" s="299">
        <v>806591</v>
      </c>
      <c r="O126" s="299">
        <v>51308.598017600001</v>
      </c>
      <c r="P126" s="299">
        <v>858.67</v>
      </c>
      <c r="Q126" s="299">
        <v>50449.928017600003</v>
      </c>
      <c r="R126" s="583">
        <v>7.1400000000000005E-2</v>
      </c>
      <c r="S126" s="584">
        <v>1.93424E-5</v>
      </c>
      <c r="T126" s="585">
        <v>657885</v>
      </c>
      <c r="U126" s="585">
        <v>12026.190476190475</v>
      </c>
      <c r="V126" s="583">
        <v>54.704355573153833</v>
      </c>
      <c r="W126" s="583">
        <v>9.7874245867096379E-2</v>
      </c>
      <c r="X126" s="585">
        <v>75993</v>
      </c>
      <c r="Y126" s="585">
        <v>49791</v>
      </c>
      <c r="Z126" s="585">
        <v>26202</v>
      </c>
      <c r="AA126" s="585">
        <v>0</v>
      </c>
      <c r="AB126" s="585">
        <v>0</v>
      </c>
      <c r="AC126" s="585">
        <v>0</v>
      </c>
      <c r="AD126" s="585">
        <v>0</v>
      </c>
      <c r="AE126" s="585">
        <v>75993</v>
      </c>
      <c r="AF126" s="585">
        <v>2491346</v>
      </c>
      <c r="AG126" s="585">
        <v>724317</v>
      </c>
      <c r="AH126" s="585">
        <v>724317</v>
      </c>
      <c r="AI126" s="585">
        <v>632631</v>
      </c>
      <c r="AJ126" s="585">
        <v>410081</v>
      </c>
      <c r="AK126" s="585">
        <v>0</v>
      </c>
      <c r="AL126" s="585">
        <v>0</v>
      </c>
      <c r="AM126" s="585">
        <v>2491346</v>
      </c>
      <c r="AN126" s="585">
        <v>158446</v>
      </c>
      <c r="AO126" s="585">
        <v>44687</v>
      </c>
      <c r="AP126" s="585">
        <v>44687</v>
      </c>
      <c r="AQ126" s="585">
        <v>38435</v>
      </c>
      <c r="AR126" s="585">
        <v>30636</v>
      </c>
      <c r="AS126" s="585">
        <v>0</v>
      </c>
      <c r="AT126" s="585">
        <v>0</v>
      </c>
      <c r="AU126" s="585">
        <v>158446</v>
      </c>
      <c r="AV126" s="585">
        <v>85775</v>
      </c>
      <c r="AW126" s="585">
        <v>51736</v>
      </c>
      <c r="AX126" s="585">
        <v>34038</v>
      </c>
      <c r="AY126" s="585">
        <v>0</v>
      </c>
      <c r="AZ126" s="585">
        <v>0</v>
      </c>
      <c r="BA126" s="585">
        <v>0</v>
      </c>
      <c r="BB126" s="585">
        <v>0</v>
      </c>
      <c r="BC126" s="585">
        <v>85775</v>
      </c>
      <c r="BD126" s="585">
        <v>3105</v>
      </c>
      <c r="BE126" s="585">
        <v>1396</v>
      </c>
      <c r="BF126" s="585">
        <v>1396</v>
      </c>
      <c r="BG126" s="585">
        <v>310</v>
      </c>
      <c r="BH126" s="585">
        <v>3</v>
      </c>
      <c r="BI126" s="585">
        <v>0</v>
      </c>
      <c r="BJ126" s="585">
        <v>0</v>
      </c>
      <c r="BK126" s="585">
        <v>3105</v>
      </c>
      <c r="BL126" s="585">
        <v>-287</v>
      </c>
      <c r="BM126" s="585">
        <v>-287</v>
      </c>
      <c r="BN126" s="585">
        <v>0</v>
      </c>
      <c r="BO126" s="585">
        <v>0</v>
      </c>
      <c r="BP126" s="585">
        <v>0</v>
      </c>
      <c r="BQ126" s="585">
        <v>0</v>
      </c>
      <c r="BR126" s="585">
        <v>0</v>
      </c>
      <c r="BS126" s="585">
        <v>-287</v>
      </c>
      <c r="BT126" s="585">
        <v>5362</v>
      </c>
      <c r="BU126" s="585">
        <v>2082</v>
      </c>
      <c r="BV126" s="585">
        <v>1984</v>
      </c>
      <c r="BW126" s="585">
        <v>942</v>
      </c>
      <c r="BX126" s="585">
        <v>354</v>
      </c>
      <c r="BY126" s="585">
        <v>0</v>
      </c>
      <c r="BZ126" s="585">
        <v>0</v>
      </c>
      <c r="CA126" s="585">
        <v>5362</v>
      </c>
      <c r="CB126" s="299">
        <v>0</v>
      </c>
      <c r="CC126" s="297">
        <v>0</v>
      </c>
      <c r="CD126" s="297">
        <v>0</v>
      </c>
      <c r="CE126" s="297">
        <v>0</v>
      </c>
      <c r="CF126" s="297">
        <v>0</v>
      </c>
      <c r="CG126" s="297">
        <v>0</v>
      </c>
      <c r="CH126" s="297">
        <v>0</v>
      </c>
      <c r="CI126" s="297">
        <v>0</v>
      </c>
    </row>
    <row r="127" spans="1:87">
      <c r="A127" s="295">
        <v>32904</v>
      </c>
      <c r="B127" s="296" t="s">
        <v>829</v>
      </c>
      <c r="C127" s="299">
        <v>600093</v>
      </c>
      <c r="D127" s="299">
        <v>501958</v>
      </c>
      <c r="E127" s="299">
        <v>442531</v>
      </c>
      <c r="F127" s="299">
        <v>209485</v>
      </c>
      <c r="G127" s="299">
        <v>0</v>
      </c>
      <c r="H127" s="299">
        <v>0</v>
      </c>
      <c r="I127" s="299">
        <v>1754067</v>
      </c>
      <c r="J127" s="299">
        <v>3154185</v>
      </c>
      <c r="K127" s="299">
        <v>3752663</v>
      </c>
      <c r="L127" s="357">
        <v>2673659</v>
      </c>
      <c r="M127" s="299">
        <v>2603553</v>
      </c>
      <c r="N127" s="299">
        <v>3867145</v>
      </c>
      <c r="O127" s="299">
        <v>245995.52713420001</v>
      </c>
      <c r="P127" s="299">
        <v>127961.21</v>
      </c>
      <c r="Q127" s="299">
        <v>118034.3171342</v>
      </c>
      <c r="R127" s="583">
        <v>7.1400000000000005E-2</v>
      </c>
      <c r="S127" s="584">
        <v>9.2735800000000001E-5</v>
      </c>
      <c r="T127" s="585">
        <v>3154185</v>
      </c>
      <c r="U127" s="585">
        <v>1792173.8095238095</v>
      </c>
      <c r="V127" s="583">
        <v>1.7599771758957266</v>
      </c>
      <c r="W127" s="583">
        <v>9.7874245867096379E-2</v>
      </c>
      <c r="X127" s="585">
        <v>1366428</v>
      </c>
      <c r="Y127" s="585">
        <v>618589</v>
      </c>
      <c r="Z127" s="585">
        <v>434693</v>
      </c>
      <c r="AA127" s="585">
        <v>252251</v>
      </c>
      <c r="AB127" s="585">
        <v>60895</v>
      </c>
      <c r="AC127" s="585">
        <v>0</v>
      </c>
      <c r="AD127" s="585">
        <v>0</v>
      </c>
      <c r="AE127" s="585">
        <v>1366428</v>
      </c>
      <c r="AF127" s="585">
        <v>0</v>
      </c>
      <c r="AG127" s="585">
        <v>0</v>
      </c>
      <c r="AH127" s="585">
        <v>0</v>
      </c>
      <c r="AI127" s="585">
        <v>0</v>
      </c>
      <c r="AJ127" s="585">
        <v>0</v>
      </c>
      <c r="AK127" s="585">
        <v>0</v>
      </c>
      <c r="AL127" s="585">
        <v>0</v>
      </c>
      <c r="AM127" s="585">
        <v>0</v>
      </c>
      <c r="AN127" s="585">
        <v>759656</v>
      </c>
      <c r="AO127" s="585">
        <v>214250</v>
      </c>
      <c r="AP127" s="585">
        <v>214250</v>
      </c>
      <c r="AQ127" s="585">
        <v>184274</v>
      </c>
      <c r="AR127" s="585">
        <v>146882</v>
      </c>
      <c r="AS127" s="585">
        <v>0</v>
      </c>
      <c r="AT127" s="585">
        <v>0</v>
      </c>
      <c r="AU127" s="585">
        <v>759656</v>
      </c>
      <c r="AV127" s="585">
        <v>411241</v>
      </c>
      <c r="AW127" s="585">
        <v>248047</v>
      </c>
      <c r="AX127" s="585">
        <v>163194</v>
      </c>
      <c r="AY127" s="585">
        <v>0</v>
      </c>
      <c r="AZ127" s="585">
        <v>0</v>
      </c>
      <c r="BA127" s="585">
        <v>0</v>
      </c>
      <c r="BB127" s="585">
        <v>0</v>
      </c>
      <c r="BC127" s="585">
        <v>411241</v>
      </c>
      <c r="BD127" s="585">
        <v>14890</v>
      </c>
      <c r="BE127" s="585">
        <v>6695</v>
      </c>
      <c r="BF127" s="585">
        <v>6695</v>
      </c>
      <c r="BG127" s="585">
        <v>1487</v>
      </c>
      <c r="BH127" s="585">
        <v>13</v>
      </c>
      <c r="BI127" s="585">
        <v>0</v>
      </c>
      <c r="BJ127" s="585">
        <v>0</v>
      </c>
      <c r="BK127" s="585">
        <v>14890</v>
      </c>
      <c r="BL127" s="585">
        <v>-1374</v>
      </c>
      <c r="BM127" s="585">
        <v>-1374</v>
      </c>
      <c r="BN127" s="585">
        <v>0</v>
      </c>
      <c r="BO127" s="585">
        <v>0</v>
      </c>
      <c r="BP127" s="585">
        <v>0</v>
      </c>
      <c r="BQ127" s="585">
        <v>0</v>
      </c>
      <c r="BR127" s="585">
        <v>0</v>
      </c>
      <c r="BS127" s="585">
        <v>-1374</v>
      </c>
      <c r="BT127" s="585">
        <v>25708</v>
      </c>
      <c r="BU127" s="585">
        <v>9980</v>
      </c>
      <c r="BV127" s="585">
        <v>9514</v>
      </c>
      <c r="BW127" s="585">
        <v>4519</v>
      </c>
      <c r="BX127" s="585">
        <v>1695</v>
      </c>
      <c r="BY127" s="585">
        <v>0</v>
      </c>
      <c r="BZ127" s="585">
        <v>0</v>
      </c>
      <c r="CA127" s="585">
        <v>25708</v>
      </c>
      <c r="CB127" s="299">
        <v>0</v>
      </c>
      <c r="CC127" s="297">
        <v>0</v>
      </c>
      <c r="CD127" s="297">
        <v>0</v>
      </c>
      <c r="CE127" s="297">
        <v>0</v>
      </c>
      <c r="CF127" s="297">
        <v>0</v>
      </c>
      <c r="CG127" s="297">
        <v>0</v>
      </c>
      <c r="CH127" s="297">
        <v>0</v>
      </c>
      <c r="CI127" s="297">
        <v>0</v>
      </c>
    </row>
    <row r="128" spans="1:87">
      <c r="A128" s="295">
        <v>32905</v>
      </c>
      <c r="B128" s="296" t="s">
        <v>479</v>
      </c>
      <c r="C128" s="299">
        <v>177024</v>
      </c>
      <c r="D128" s="299">
        <v>888409</v>
      </c>
      <c r="E128" s="299">
        <v>1729982</v>
      </c>
      <c r="F128" s="299">
        <v>1340303</v>
      </c>
      <c r="G128" s="299">
        <v>0</v>
      </c>
      <c r="H128" s="299">
        <v>0</v>
      </c>
      <c r="I128" s="299">
        <v>4135718</v>
      </c>
      <c r="J128" s="299">
        <v>26775704</v>
      </c>
      <c r="K128" s="299">
        <v>31856158</v>
      </c>
      <c r="L128" s="357">
        <v>22696543</v>
      </c>
      <c r="M128" s="299">
        <v>22101421</v>
      </c>
      <c r="N128" s="299">
        <v>32827989</v>
      </c>
      <c r="O128" s="299">
        <v>2088242.7501508</v>
      </c>
      <c r="P128" s="299">
        <v>1219734.5399999998</v>
      </c>
      <c r="Q128" s="299">
        <v>868508.21015080018</v>
      </c>
      <c r="R128" s="583">
        <v>7.1400000000000005E-2</v>
      </c>
      <c r="S128" s="584">
        <v>7.8722920000000004E-4</v>
      </c>
      <c r="T128" s="585">
        <v>26775704</v>
      </c>
      <c r="U128" s="585">
        <v>17083116.806722686</v>
      </c>
      <c r="V128" s="583">
        <v>1.5673781490192122</v>
      </c>
      <c r="W128" s="583">
        <v>9.7874245867096379E-2</v>
      </c>
      <c r="X128" s="585">
        <v>845065</v>
      </c>
      <c r="Y128" s="585">
        <v>334034</v>
      </c>
      <c r="Z128" s="585">
        <v>317398</v>
      </c>
      <c r="AA128" s="585">
        <v>114706</v>
      </c>
      <c r="AB128" s="585">
        <v>78927</v>
      </c>
      <c r="AC128" s="585">
        <v>0</v>
      </c>
      <c r="AD128" s="585">
        <v>0</v>
      </c>
      <c r="AE128" s="585">
        <v>845065</v>
      </c>
      <c r="AF128" s="585">
        <v>0</v>
      </c>
      <c r="AG128" s="585">
        <v>0</v>
      </c>
      <c r="AH128" s="585">
        <v>0</v>
      </c>
      <c r="AI128" s="585">
        <v>0</v>
      </c>
      <c r="AJ128" s="585">
        <v>0</v>
      </c>
      <c r="AK128" s="585">
        <v>0</v>
      </c>
      <c r="AL128" s="585">
        <v>0</v>
      </c>
      <c r="AM128" s="585">
        <v>0</v>
      </c>
      <c r="AN128" s="585">
        <v>6448683</v>
      </c>
      <c r="AO128" s="585">
        <v>1818757</v>
      </c>
      <c r="AP128" s="585">
        <v>1818757</v>
      </c>
      <c r="AQ128" s="585">
        <v>1564296</v>
      </c>
      <c r="AR128" s="585">
        <v>1246872</v>
      </c>
      <c r="AS128" s="585">
        <v>0</v>
      </c>
      <c r="AT128" s="585">
        <v>0</v>
      </c>
      <c r="AU128" s="585">
        <v>6448683</v>
      </c>
      <c r="AV128" s="585">
        <v>3491005</v>
      </c>
      <c r="AW128" s="585">
        <v>2105658</v>
      </c>
      <c r="AX128" s="585">
        <v>1385347</v>
      </c>
      <c r="AY128" s="585">
        <v>0</v>
      </c>
      <c r="AZ128" s="585">
        <v>0</v>
      </c>
      <c r="BA128" s="585">
        <v>0</v>
      </c>
      <c r="BB128" s="585">
        <v>0</v>
      </c>
      <c r="BC128" s="585">
        <v>3491005</v>
      </c>
      <c r="BD128" s="585">
        <v>126405</v>
      </c>
      <c r="BE128" s="585">
        <v>56835</v>
      </c>
      <c r="BF128" s="585">
        <v>56835</v>
      </c>
      <c r="BG128" s="585">
        <v>12621</v>
      </c>
      <c r="BH128" s="585">
        <v>114</v>
      </c>
      <c r="BI128" s="585">
        <v>0</v>
      </c>
      <c r="BJ128" s="585">
        <v>0</v>
      </c>
      <c r="BK128" s="585">
        <v>126405</v>
      </c>
      <c r="BL128" s="585">
        <v>-11666</v>
      </c>
      <c r="BM128" s="585">
        <v>-11666</v>
      </c>
      <c r="BN128" s="585">
        <v>0</v>
      </c>
      <c r="BO128" s="585">
        <v>0</v>
      </c>
      <c r="BP128" s="585">
        <v>0</v>
      </c>
      <c r="BQ128" s="585">
        <v>0</v>
      </c>
      <c r="BR128" s="585">
        <v>0</v>
      </c>
      <c r="BS128" s="585">
        <v>-11666</v>
      </c>
      <c r="BT128" s="585">
        <v>218238</v>
      </c>
      <c r="BU128" s="585">
        <v>84722</v>
      </c>
      <c r="BV128" s="585">
        <v>80765</v>
      </c>
      <c r="BW128" s="585">
        <v>38359</v>
      </c>
      <c r="BX128" s="585">
        <v>14391</v>
      </c>
      <c r="BY128" s="585">
        <v>0</v>
      </c>
      <c r="BZ128" s="585">
        <v>0</v>
      </c>
      <c r="CA128" s="585">
        <v>218238</v>
      </c>
      <c r="CB128" s="299">
        <v>0</v>
      </c>
      <c r="CC128" s="297">
        <v>0</v>
      </c>
      <c r="CD128" s="297">
        <v>0</v>
      </c>
      <c r="CE128" s="297">
        <v>0</v>
      </c>
      <c r="CF128" s="297">
        <v>0</v>
      </c>
      <c r="CG128" s="297">
        <v>0</v>
      </c>
      <c r="CH128" s="297">
        <v>0</v>
      </c>
      <c r="CI128" s="297">
        <v>0</v>
      </c>
    </row>
    <row r="129" spans="1:87">
      <c r="A129" s="295">
        <v>32910</v>
      </c>
      <c r="B129" s="296" t="s">
        <v>480</v>
      </c>
      <c r="C129" s="299">
        <v>-1326126</v>
      </c>
      <c r="D129" s="299">
        <v>34452</v>
      </c>
      <c r="E129" s="299">
        <v>1158373</v>
      </c>
      <c r="F129" s="299">
        <v>1011567</v>
      </c>
      <c r="G129" s="299">
        <v>0</v>
      </c>
      <c r="H129" s="299">
        <v>0</v>
      </c>
      <c r="I129" s="299">
        <v>878266</v>
      </c>
      <c r="J129" s="299">
        <v>30542503</v>
      </c>
      <c r="K129" s="299">
        <v>36337674</v>
      </c>
      <c r="L129" s="357">
        <v>25889487</v>
      </c>
      <c r="M129" s="299">
        <v>25210643</v>
      </c>
      <c r="N129" s="299">
        <v>37446222</v>
      </c>
      <c r="O129" s="299">
        <v>2382016.1994836</v>
      </c>
      <c r="P129" s="299">
        <v>1427219.82</v>
      </c>
      <c r="Q129" s="299">
        <v>954796.37948359991</v>
      </c>
      <c r="R129" s="583">
        <v>7.1400000000000005E-2</v>
      </c>
      <c r="S129" s="584">
        <v>8.9797640000000001E-4</v>
      </c>
      <c r="T129" s="585">
        <v>30542503</v>
      </c>
      <c r="U129" s="585">
        <v>19989073.109243698</v>
      </c>
      <c r="V129" s="583">
        <v>1.5279599425686226</v>
      </c>
      <c r="W129" s="583">
        <v>9.7874245867096379E-2</v>
      </c>
      <c r="X129" s="585">
        <v>565400</v>
      </c>
      <c r="Y129" s="585">
        <v>282700</v>
      </c>
      <c r="Z129" s="585">
        <v>282700</v>
      </c>
      <c r="AA129" s="585">
        <v>0</v>
      </c>
      <c r="AB129" s="585">
        <v>0</v>
      </c>
      <c r="AC129" s="585">
        <v>0</v>
      </c>
      <c r="AD129" s="585">
        <v>0</v>
      </c>
      <c r="AE129" s="585">
        <v>565400</v>
      </c>
      <c r="AF129" s="585">
        <v>3440716</v>
      </c>
      <c r="AG129" s="585">
        <v>1429728</v>
      </c>
      <c r="AH129" s="585">
        <v>899588</v>
      </c>
      <c r="AI129" s="585">
        <v>684140</v>
      </c>
      <c r="AJ129" s="585">
        <v>427260</v>
      </c>
      <c r="AK129" s="585">
        <v>0</v>
      </c>
      <c r="AL129" s="585">
        <v>0</v>
      </c>
      <c r="AM129" s="585">
        <v>3440716</v>
      </c>
      <c r="AN129" s="585">
        <v>7355882</v>
      </c>
      <c r="AO129" s="585">
        <v>2074620</v>
      </c>
      <c r="AP129" s="585">
        <v>2074620</v>
      </c>
      <c r="AQ129" s="585">
        <v>1784361</v>
      </c>
      <c r="AR129" s="585">
        <v>1422281</v>
      </c>
      <c r="AS129" s="585">
        <v>0</v>
      </c>
      <c r="AT129" s="585">
        <v>0</v>
      </c>
      <c r="AU129" s="585">
        <v>7355882</v>
      </c>
      <c r="AV129" s="585">
        <v>3982119</v>
      </c>
      <c r="AW129" s="585">
        <v>2401881</v>
      </c>
      <c r="AX129" s="585">
        <v>1580237</v>
      </c>
      <c r="AY129" s="585">
        <v>0</v>
      </c>
      <c r="AZ129" s="585">
        <v>0</v>
      </c>
      <c r="BA129" s="585">
        <v>0</v>
      </c>
      <c r="BB129" s="585">
        <v>0</v>
      </c>
      <c r="BC129" s="585">
        <v>3982119</v>
      </c>
      <c r="BD129" s="585">
        <v>144187</v>
      </c>
      <c r="BE129" s="585">
        <v>64830</v>
      </c>
      <c r="BF129" s="585">
        <v>64830</v>
      </c>
      <c r="BG129" s="585">
        <v>14397</v>
      </c>
      <c r="BH129" s="585">
        <v>130</v>
      </c>
      <c r="BI129" s="585">
        <v>0</v>
      </c>
      <c r="BJ129" s="585">
        <v>0</v>
      </c>
      <c r="BK129" s="585">
        <v>144187</v>
      </c>
      <c r="BL129" s="585">
        <v>-13307</v>
      </c>
      <c r="BM129" s="585">
        <v>-13307</v>
      </c>
      <c r="BN129" s="585">
        <v>0</v>
      </c>
      <c r="BO129" s="585">
        <v>0</v>
      </c>
      <c r="BP129" s="585">
        <v>0</v>
      </c>
      <c r="BQ129" s="585">
        <v>0</v>
      </c>
      <c r="BR129" s="585">
        <v>0</v>
      </c>
      <c r="BS129" s="585">
        <v>-13307</v>
      </c>
      <c r="BT129" s="585">
        <v>248939</v>
      </c>
      <c r="BU129" s="585">
        <v>96641</v>
      </c>
      <c r="BV129" s="585">
        <v>92127</v>
      </c>
      <c r="BW129" s="585">
        <v>43755</v>
      </c>
      <c r="BX129" s="585">
        <v>16416</v>
      </c>
      <c r="BY129" s="585">
        <v>0</v>
      </c>
      <c r="BZ129" s="585">
        <v>0</v>
      </c>
      <c r="CA129" s="585">
        <v>248939</v>
      </c>
      <c r="CB129" s="299">
        <v>0</v>
      </c>
      <c r="CC129" s="297">
        <v>0</v>
      </c>
      <c r="CD129" s="297">
        <v>0</v>
      </c>
      <c r="CE129" s="297">
        <v>0</v>
      </c>
      <c r="CF129" s="297">
        <v>0</v>
      </c>
      <c r="CG129" s="297">
        <v>0</v>
      </c>
      <c r="CH129" s="297">
        <v>0</v>
      </c>
      <c r="CI129" s="297">
        <v>0</v>
      </c>
    </row>
    <row r="130" spans="1:87">
      <c r="A130" s="295">
        <v>32915</v>
      </c>
      <c r="B130" s="296" t="s">
        <v>832</v>
      </c>
      <c r="C130" s="299">
        <v>863926</v>
      </c>
      <c r="D130" s="299">
        <v>991319</v>
      </c>
      <c r="E130" s="299">
        <v>598561</v>
      </c>
      <c r="F130" s="299">
        <v>344552</v>
      </c>
      <c r="G130" s="299">
        <v>0</v>
      </c>
      <c r="H130" s="299">
        <v>0</v>
      </c>
      <c r="I130" s="299">
        <v>2798358</v>
      </c>
      <c r="J130" s="299">
        <v>4685370</v>
      </c>
      <c r="K130" s="299">
        <v>5574378</v>
      </c>
      <c r="L130" s="357">
        <v>3971575</v>
      </c>
      <c r="M130" s="299">
        <v>3867437</v>
      </c>
      <c r="N130" s="299">
        <v>5744435</v>
      </c>
      <c r="O130" s="299">
        <v>365413.01034599997</v>
      </c>
      <c r="P130" s="299">
        <v>168860.77999999997</v>
      </c>
      <c r="Q130" s="299">
        <v>196552.230346</v>
      </c>
      <c r="R130" s="583">
        <v>7.1400000000000005E-2</v>
      </c>
      <c r="S130" s="584">
        <v>1.37754E-4</v>
      </c>
      <c r="T130" s="585">
        <v>4685370</v>
      </c>
      <c r="U130" s="585">
        <v>2364996.9187675063</v>
      </c>
      <c r="V130" s="583">
        <v>1.981131545169933</v>
      </c>
      <c r="W130" s="583">
        <v>9.7874245867096379E-2</v>
      </c>
      <c r="X130" s="585">
        <v>2222539</v>
      </c>
      <c r="Y130" s="585">
        <v>891400</v>
      </c>
      <c r="Z130" s="585">
        <v>891400</v>
      </c>
      <c r="AA130" s="585">
        <v>315910</v>
      </c>
      <c r="AB130" s="585">
        <v>123829</v>
      </c>
      <c r="AC130" s="585">
        <v>0</v>
      </c>
      <c r="AD130" s="585">
        <v>0</v>
      </c>
      <c r="AE130" s="585">
        <v>2222539</v>
      </c>
      <c r="AF130" s="585">
        <v>0</v>
      </c>
      <c r="AG130" s="585">
        <v>0</v>
      </c>
      <c r="AH130" s="585">
        <v>0</v>
      </c>
      <c r="AI130" s="585">
        <v>0</v>
      </c>
      <c r="AJ130" s="585">
        <v>0</v>
      </c>
      <c r="AK130" s="585">
        <v>0</v>
      </c>
      <c r="AL130" s="585">
        <v>0</v>
      </c>
      <c r="AM130" s="585">
        <v>0</v>
      </c>
      <c r="AN130" s="585">
        <v>1128428</v>
      </c>
      <c r="AO130" s="585">
        <v>318257</v>
      </c>
      <c r="AP130" s="585">
        <v>318257</v>
      </c>
      <c r="AQ130" s="585">
        <v>273730</v>
      </c>
      <c r="AR130" s="585">
        <v>218185</v>
      </c>
      <c r="AS130" s="585">
        <v>0</v>
      </c>
      <c r="AT130" s="585">
        <v>0</v>
      </c>
      <c r="AU130" s="585">
        <v>1128428</v>
      </c>
      <c r="AV130" s="585">
        <v>610877</v>
      </c>
      <c r="AW130" s="585">
        <v>368460</v>
      </c>
      <c r="AX130" s="585">
        <v>242416</v>
      </c>
      <c r="AY130" s="585">
        <v>0</v>
      </c>
      <c r="AZ130" s="585">
        <v>0</v>
      </c>
      <c r="BA130" s="585">
        <v>0</v>
      </c>
      <c r="BB130" s="585">
        <v>0</v>
      </c>
      <c r="BC130" s="585">
        <v>610877</v>
      </c>
      <c r="BD130" s="585">
        <v>22119</v>
      </c>
      <c r="BE130" s="585">
        <v>9945</v>
      </c>
      <c r="BF130" s="585">
        <v>9945</v>
      </c>
      <c r="BG130" s="585">
        <v>2209</v>
      </c>
      <c r="BH130" s="585">
        <v>20</v>
      </c>
      <c r="BI130" s="585">
        <v>0</v>
      </c>
      <c r="BJ130" s="585">
        <v>0</v>
      </c>
      <c r="BK130" s="585">
        <v>22119</v>
      </c>
      <c r="BL130" s="585">
        <v>-2041</v>
      </c>
      <c r="BM130" s="585">
        <v>-2041</v>
      </c>
      <c r="BN130" s="585">
        <v>0</v>
      </c>
      <c r="BO130" s="585">
        <v>0</v>
      </c>
      <c r="BP130" s="585">
        <v>0</v>
      </c>
      <c r="BQ130" s="585">
        <v>0</v>
      </c>
      <c r="BR130" s="585">
        <v>0</v>
      </c>
      <c r="BS130" s="585">
        <v>-2041</v>
      </c>
      <c r="BT130" s="585">
        <v>38189</v>
      </c>
      <c r="BU130" s="585">
        <v>14825</v>
      </c>
      <c r="BV130" s="585">
        <v>14133</v>
      </c>
      <c r="BW130" s="585">
        <v>6712</v>
      </c>
      <c r="BX130" s="585">
        <v>2518</v>
      </c>
      <c r="BY130" s="585">
        <v>0</v>
      </c>
      <c r="BZ130" s="585">
        <v>0</v>
      </c>
      <c r="CA130" s="585">
        <v>38189</v>
      </c>
      <c r="CB130" s="299">
        <v>0</v>
      </c>
      <c r="CC130" s="297">
        <v>0</v>
      </c>
      <c r="CD130" s="297">
        <v>0</v>
      </c>
      <c r="CE130" s="297">
        <v>0</v>
      </c>
      <c r="CF130" s="297">
        <v>0</v>
      </c>
      <c r="CG130" s="297">
        <v>0</v>
      </c>
      <c r="CH130" s="297">
        <v>0</v>
      </c>
      <c r="CI130" s="297">
        <v>0</v>
      </c>
    </row>
    <row r="131" spans="1:87">
      <c r="A131" s="295">
        <v>32920</v>
      </c>
      <c r="B131" s="296" t="s">
        <v>481</v>
      </c>
      <c r="C131" s="299">
        <v>-1408861</v>
      </c>
      <c r="D131" s="299">
        <v>-840698</v>
      </c>
      <c r="E131" s="299">
        <v>870052</v>
      </c>
      <c r="F131" s="299">
        <v>613730</v>
      </c>
      <c r="G131" s="299">
        <v>0</v>
      </c>
      <c r="H131" s="299">
        <v>0</v>
      </c>
      <c r="I131" s="299">
        <v>-765777</v>
      </c>
      <c r="J131" s="299">
        <v>24206655</v>
      </c>
      <c r="K131" s="299">
        <v>28799654</v>
      </c>
      <c r="L131" s="357">
        <v>20518877</v>
      </c>
      <c r="M131" s="299">
        <v>19980855</v>
      </c>
      <c r="N131" s="299">
        <v>29678241</v>
      </c>
      <c r="O131" s="299">
        <v>1887882.0700881002</v>
      </c>
      <c r="P131" s="299">
        <v>1088521.33</v>
      </c>
      <c r="Q131" s="299">
        <v>799360.74008810008</v>
      </c>
      <c r="R131" s="583">
        <v>7.1400000000000005E-2</v>
      </c>
      <c r="S131" s="584">
        <v>7.1169690000000003E-4</v>
      </c>
      <c r="T131" s="585">
        <v>24206655</v>
      </c>
      <c r="U131" s="585">
        <v>15245396.778711485</v>
      </c>
      <c r="V131" s="583">
        <v>1.5878009179663939</v>
      </c>
      <c r="W131" s="583">
        <v>9.7874245867096379E-2</v>
      </c>
      <c r="X131" s="585">
        <v>90006</v>
      </c>
      <c r="Y131" s="585">
        <v>90006</v>
      </c>
      <c r="Z131" s="585">
        <v>0</v>
      </c>
      <c r="AA131" s="585">
        <v>0</v>
      </c>
      <c r="AB131" s="585">
        <v>0</v>
      </c>
      <c r="AC131" s="585">
        <v>0</v>
      </c>
      <c r="AD131" s="585">
        <v>0</v>
      </c>
      <c r="AE131" s="585">
        <v>90006</v>
      </c>
      <c r="AF131" s="585">
        <v>3830708</v>
      </c>
      <c r="AG131" s="585">
        <v>1356922</v>
      </c>
      <c r="AH131" s="585">
        <v>1356922</v>
      </c>
      <c r="AI131" s="585">
        <v>590243</v>
      </c>
      <c r="AJ131" s="585">
        <v>526621</v>
      </c>
      <c r="AK131" s="585">
        <v>0</v>
      </c>
      <c r="AL131" s="585">
        <v>0</v>
      </c>
      <c r="AM131" s="585">
        <v>3830708</v>
      </c>
      <c r="AN131" s="585">
        <v>5829951</v>
      </c>
      <c r="AO131" s="585">
        <v>1644253</v>
      </c>
      <c r="AP131" s="585">
        <v>1644253</v>
      </c>
      <c r="AQ131" s="585">
        <v>1414207</v>
      </c>
      <c r="AR131" s="585">
        <v>1127238</v>
      </c>
      <c r="AS131" s="585">
        <v>0</v>
      </c>
      <c r="AT131" s="585">
        <v>0</v>
      </c>
      <c r="AU131" s="585">
        <v>5829951</v>
      </c>
      <c r="AV131" s="585">
        <v>3156054</v>
      </c>
      <c r="AW131" s="585">
        <v>1903626</v>
      </c>
      <c r="AX131" s="585">
        <v>1252427</v>
      </c>
      <c r="AY131" s="585">
        <v>0</v>
      </c>
      <c r="AZ131" s="585">
        <v>0</v>
      </c>
      <c r="BA131" s="585">
        <v>0</v>
      </c>
      <c r="BB131" s="585">
        <v>0</v>
      </c>
      <c r="BC131" s="585">
        <v>3156054</v>
      </c>
      <c r="BD131" s="585">
        <v>114277</v>
      </c>
      <c r="BE131" s="585">
        <v>51382</v>
      </c>
      <c r="BF131" s="585">
        <v>51382</v>
      </c>
      <c r="BG131" s="585">
        <v>11410</v>
      </c>
      <c r="BH131" s="585">
        <v>103</v>
      </c>
      <c r="BI131" s="585">
        <v>0</v>
      </c>
      <c r="BJ131" s="585">
        <v>0</v>
      </c>
      <c r="BK131" s="585">
        <v>114277</v>
      </c>
      <c r="BL131" s="585">
        <v>-10547</v>
      </c>
      <c r="BM131" s="585">
        <v>-10547</v>
      </c>
      <c r="BN131" s="585">
        <v>0</v>
      </c>
      <c r="BO131" s="585">
        <v>0</v>
      </c>
      <c r="BP131" s="585">
        <v>0</v>
      </c>
      <c r="BQ131" s="585">
        <v>0</v>
      </c>
      <c r="BR131" s="585">
        <v>0</v>
      </c>
      <c r="BS131" s="585">
        <v>-10547</v>
      </c>
      <c r="BT131" s="585">
        <v>197298</v>
      </c>
      <c r="BU131" s="585">
        <v>76593</v>
      </c>
      <c r="BV131" s="585">
        <v>73016</v>
      </c>
      <c r="BW131" s="585">
        <v>34679</v>
      </c>
      <c r="BX131" s="585">
        <v>13010</v>
      </c>
      <c r="BY131" s="585">
        <v>0</v>
      </c>
      <c r="BZ131" s="585">
        <v>0</v>
      </c>
      <c r="CA131" s="585">
        <v>197298</v>
      </c>
      <c r="CB131" s="299">
        <v>0</v>
      </c>
      <c r="CC131" s="297">
        <v>0</v>
      </c>
      <c r="CD131" s="297">
        <v>0</v>
      </c>
      <c r="CE131" s="297">
        <v>0</v>
      </c>
      <c r="CF131" s="297">
        <v>0</v>
      </c>
      <c r="CG131" s="297">
        <v>0</v>
      </c>
      <c r="CH131" s="297">
        <v>0</v>
      </c>
      <c r="CI131" s="297">
        <v>0</v>
      </c>
    </row>
    <row r="132" spans="1:87">
      <c r="A132" s="295">
        <v>33000</v>
      </c>
      <c r="B132" s="296" t="s">
        <v>482</v>
      </c>
      <c r="C132" s="299">
        <v>-664082</v>
      </c>
      <c r="D132" s="299">
        <v>1643223</v>
      </c>
      <c r="E132" s="299">
        <v>5148749</v>
      </c>
      <c r="F132" s="299">
        <v>3428974</v>
      </c>
      <c r="G132" s="299">
        <v>0</v>
      </c>
      <c r="H132" s="299">
        <v>0</v>
      </c>
      <c r="I132" s="299">
        <v>9556864</v>
      </c>
      <c r="J132" s="299">
        <v>72891405</v>
      </c>
      <c r="K132" s="299">
        <v>86721907</v>
      </c>
      <c r="L132" s="357">
        <v>61786720</v>
      </c>
      <c r="M132" s="299">
        <v>60166621</v>
      </c>
      <c r="N132" s="299">
        <v>89367520</v>
      </c>
      <c r="O132" s="299">
        <v>5684815.9408737002</v>
      </c>
      <c r="P132" s="299">
        <v>2977865.1700000004</v>
      </c>
      <c r="Q132" s="299">
        <v>2706950.7708736998</v>
      </c>
      <c r="R132" s="583">
        <v>7.1400000000000005E-2</v>
      </c>
      <c r="S132" s="584">
        <v>2.1430713E-3</v>
      </c>
      <c r="T132" s="585">
        <v>72891405</v>
      </c>
      <c r="U132" s="585">
        <v>41706795.098039217</v>
      </c>
      <c r="V132" s="583">
        <v>1.7477105308297083</v>
      </c>
      <c r="W132" s="583">
        <v>9.7874245867096379E-2</v>
      </c>
      <c r="X132" s="585">
        <v>2990281</v>
      </c>
      <c r="Y132" s="585">
        <v>1116963</v>
      </c>
      <c r="Z132" s="585">
        <v>1116963</v>
      </c>
      <c r="AA132" s="585">
        <v>756355</v>
      </c>
      <c r="AB132" s="585">
        <v>0</v>
      </c>
      <c r="AC132" s="585">
        <v>0</v>
      </c>
      <c r="AD132" s="585">
        <v>0</v>
      </c>
      <c r="AE132" s="585">
        <v>2990281</v>
      </c>
      <c r="AF132" s="585">
        <v>2391552</v>
      </c>
      <c r="AG132" s="585">
        <v>1353618</v>
      </c>
      <c r="AH132" s="585">
        <v>1028200</v>
      </c>
      <c r="AI132" s="585">
        <v>4867</v>
      </c>
      <c r="AJ132" s="585">
        <v>4867</v>
      </c>
      <c r="AK132" s="585">
        <v>0</v>
      </c>
      <c r="AL132" s="585">
        <v>0</v>
      </c>
      <c r="AM132" s="585">
        <v>2391552</v>
      </c>
      <c r="AN132" s="585">
        <v>17555226</v>
      </c>
      <c r="AO132" s="585">
        <v>4951197</v>
      </c>
      <c r="AP132" s="585">
        <v>4951197</v>
      </c>
      <c r="AQ132" s="585">
        <v>4258478</v>
      </c>
      <c r="AR132" s="585">
        <v>3394355</v>
      </c>
      <c r="AS132" s="585">
        <v>0</v>
      </c>
      <c r="AT132" s="585">
        <v>0</v>
      </c>
      <c r="AU132" s="585">
        <v>17555226</v>
      </c>
      <c r="AV132" s="585">
        <v>9503551</v>
      </c>
      <c r="AW132" s="585">
        <v>5732225</v>
      </c>
      <c r="AX132" s="585">
        <v>3771326</v>
      </c>
      <c r="AY132" s="585">
        <v>0</v>
      </c>
      <c r="AZ132" s="585">
        <v>0</v>
      </c>
      <c r="BA132" s="585">
        <v>0</v>
      </c>
      <c r="BB132" s="585">
        <v>0</v>
      </c>
      <c r="BC132" s="585">
        <v>9503551</v>
      </c>
      <c r="BD132" s="585">
        <v>344109</v>
      </c>
      <c r="BE132" s="585">
        <v>154721</v>
      </c>
      <c r="BF132" s="585">
        <v>154721</v>
      </c>
      <c r="BG132" s="585">
        <v>34358</v>
      </c>
      <c r="BH132" s="585">
        <v>309</v>
      </c>
      <c r="BI132" s="585">
        <v>0</v>
      </c>
      <c r="BJ132" s="585">
        <v>0</v>
      </c>
      <c r="BK132" s="585">
        <v>344109</v>
      </c>
      <c r="BL132" s="585">
        <v>-31759</v>
      </c>
      <c r="BM132" s="585">
        <v>-31759</v>
      </c>
      <c r="BN132" s="585">
        <v>0</v>
      </c>
      <c r="BO132" s="585">
        <v>0</v>
      </c>
      <c r="BP132" s="585">
        <v>0</v>
      </c>
      <c r="BQ132" s="585">
        <v>0</v>
      </c>
      <c r="BR132" s="585">
        <v>0</v>
      </c>
      <c r="BS132" s="585">
        <v>-31759</v>
      </c>
      <c r="BT132" s="585">
        <v>594108</v>
      </c>
      <c r="BU132" s="585">
        <v>230639</v>
      </c>
      <c r="BV132" s="585">
        <v>219867</v>
      </c>
      <c r="BW132" s="585">
        <v>104425</v>
      </c>
      <c r="BX132" s="585">
        <v>39177</v>
      </c>
      <c r="BY132" s="585">
        <v>0</v>
      </c>
      <c r="BZ132" s="585">
        <v>0</v>
      </c>
      <c r="CA132" s="585">
        <v>594108</v>
      </c>
      <c r="CB132" s="299">
        <v>0</v>
      </c>
      <c r="CC132" s="297">
        <v>0</v>
      </c>
      <c r="CD132" s="297">
        <v>0</v>
      </c>
      <c r="CE132" s="297">
        <v>0</v>
      </c>
      <c r="CF132" s="297">
        <v>0</v>
      </c>
      <c r="CG132" s="297">
        <v>0</v>
      </c>
      <c r="CH132" s="297">
        <v>0</v>
      </c>
      <c r="CI132" s="297">
        <v>0</v>
      </c>
    </row>
    <row r="133" spans="1:87">
      <c r="A133" s="295">
        <v>33001</v>
      </c>
      <c r="B133" s="296" t="s">
        <v>483</v>
      </c>
      <c r="C133" s="299">
        <v>-153125</v>
      </c>
      <c r="D133" s="299">
        <v>-97568</v>
      </c>
      <c r="E133" s="299">
        <v>-85070</v>
      </c>
      <c r="F133" s="299">
        <v>-29067</v>
      </c>
      <c r="G133" s="299">
        <v>0</v>
      </c>
      <c r="H133" s="299">
        <v>0</v>
      </c>
      <c r="I133" s="299">
        <v>-364830</v>
      </c>
      <c r="J133" s="299">
        <v>884093</v>
      </c>
      <c r="K133" s="299">
        <v>1051841</v>
      </c>
      <c r="L133" s="357">
        <v>749405</v>
      </c>
      <c r="M133" s="299">
        <v>729755</v>
      </c>
      <c r="N133" s="299">
        <v>1083930</v>
      </c>
      <c r="O133" s="299">
        <v>68950.570721900003</v>
      </c>
      <c r="P133" s="299">
        <v>45885.030000000006</v>
      </c>
      <c r="Q133" s="299">
        <v>23065.540721899997</v>
      </c>
      <c r="R133" s="583">
        <v>7.1400000000000005E-2</v>
      </c>
      <c r="S133" s="584">
        <v>2.59931E-5</v>
      </c>
      <c r="T133" s="585">
        <v>884093</v>
      </c>
      <c r="U133" s="585">
        <v>642647.47899159673</v>
      </c>
      <c r="V133" s="583">
        <v>1.3757044552438997</v>
      </c>
      <c r="W133" s="583">
        <v>9.7874245867096379E-2</v>
      </c>
      <c r="X133" s="585">
        <v>43964</v>
      </c>
      <c r="Y133" s="585">
        <v>21982</v>
      </c>
      <c r="Z133" s="585">
        <v>21982</v>
      </c>
      <c r="AA133" s="585">
        <v>0</v>
      </c>
      <c r="AB133" s="585">
        <v>0</v>
      </c>
      <c r="AC133" s="585">
        <v>0</v>
      </c>
      <c r="AD133" s="585">
        <v>0</v>
      </c>
      <c r="AE133" s="585">
        <v>43964</v>
      </c>
      <c r="AF133" s="585">
        <v>517447</v>
      </c>
      <c r="AG133" s="585">
        <v>169923</v>
      </c>
      <c r="AH133" s="585">
        <v>138404</v>
      </c>
      <c r="AI133" s="585">
        <v>138404</v>
      </c>
      <c r="AJ133" s="585">
        <v>70716</v>
      </c>
      <c r="AK133" s="585">
        <v>0</v>
      </c>
      <c r="AL133" s="585">
        <v>0</v>
      </c>
      <c r="AM133" s="585">
        <v>517447</v>
      </c>
      <c r="AN133" s="585">
        <v>212926</v>
      </c>
      <c r="AO133" s="585">
        <v>60053</v>
      </c>
      <c r="AP133" s="585">
        <v>60053</v>
      </c>
      <c r="AQ133" s="585">
        <v>51651</v>
      </c>
      <c r="AR133" s="585">
        <v>41170</v>
      </c>
      <c r="AS133" s="585">
        <v>0</v>
      </c>
      <c r="AT133" s="585">
        <v>0</v>
      </c>
      <c r="AU133" s="585">
        <v>212926</v>
      </c>
      <c r="AV133" s="585">
        <v>115268</v>
      </c>
      <c r="AW133" s="585">
        <v>69526</v>
      </c>
      <c r="AX133" s="585">
        <v>45742</v>
      </c>
      <c r="AY133" s="585">
        <v>0</v>
      </c>
      <c r="AZ133" s="585">
        <v>0</v>
      </c>
      <c r="BA133" s="585">
        <v>0</v>
      </c>
      <c r="BB133" s="585">
        <v>0</v>
      </c>
      <c r="BC133" s="585">
        <v>115268</v>
      </c>
      <c r="BD133" s="585">
        <v>4175</v>
      </c>
      <c r="BE133" s="585">
        <v>1877</v>
      </c>
      <c r="BF133" s="585">
        <v>1877</v>
      </c>
      <c r="BG133" s="585">
        <v>417</v>
      </c>
      <c r="BH133" s="585">
        <v>4</v>
      </c>
      <c r="BI133" s="585">
        <v>0</v>
      </c>
      <c r="BJ133" s="585">
        <v>0</v>
      </c>
      <c r="BK133" s="585">
        <v>4175</v>
      </c>
      <c r="BL133" s="585">
        <v>-385</v>
      </c>
      <c r="BM133" s="585">
        <v>-385</v>
      </c>
      <c r="BN133" s="585">
        <v>0</v>
      </c>
      <c r="BO133" s="585">
        <v>0</v>
      </c>
      <c r="BP133" s="585">
        <v>0</v>
      </c>
      <c r="BQ133" s="585">
        <v>0</v>
      </c>
      <c r="BR133" s="585">
        <v>0</v>
      </c>
      <c r="BS133" s="585">
        <v>-385</v>
      </c>
      <c r="BT133" s="585">
        <v>7206</v>
      </c>
      <c r="BU133" s="585">
        <v>2797</v>
      </c>
      <c r="BV133" s="585">
        <v>2667</v>
      </c>
      <c r="BW133" s="585">
        <v>1267</v>
      </c>
      <c r="BX133" s="585">
        <v>475</v>
      </c>
      <c r="BY133" s="585">
        <v>0</v>
      </c>
      <c r="BZ133" s="585">
        <v>0</v>
      </c>
      <c r="CA133" s="585">
        <v>7206</v>
      </c>
      <c r="CB133" s="299">
        <v>0</v>
      </c>
      <c r="CC133" s="297">
        <v>0</v>
      </c>
      <c r="CD133" s="297">
        <v>0</v>
      </c>
      <c r="CE133" s="297">
        <v>0</v>
      </c>
      <c r="CF133" s="297">
        <v>0</v>
      </c>
      <c r="CG133" s="297">
        <v>0</v>
      </c>
      <c r="CH133" s="297">
        <v>0</v>
      </c>
      <c r="CI133" s="297">
        <v>0</v>
      </c>
    </row>
    <row r="134" spans="1:87">
      <c r="A134" s="295">
        <v>33027</v>
      </c>
      <c r="B134" s="296" t="s">
        <v>484</v>
      </c>
      <c r="C134" s="299">
        <v>511172</v>
      </c>
      <c r="D134" s="299">
        <v>789363</v>
      </c>
      <c r="E134" s="299">
        <v>1152644</v>
      </c>
      <c r="F134" s="299">
        <v>806492</v>
      </c>
      <c r="G134" s="299">
        <v>0</v>
      </c>
      <c r="H134" s="299">
        <v>0</v>
      </c>
      <c r="I134" s="299">
        <v>3259671</v>
      </c>
      <c r="J134" s="299">
        <v>13606822</v>
      </c>
      <c r="K134" s="299">
        <v>16188596</v>
      </c>
      <c r="L134" s="357">
        <v>11533882</v>
      </c>
      <c r="M134" s="299">
        <v>11231454</v>
      </c>
      <c r="N134" s="299">
        <v>16682459</v>
      </c>
      <c r="O134" s="299">
        <v>1061198.8640725</v>
      </c>
      <c r="P134" s="299">
        <v>457315.8</v>
      </c>
      <c r="Q134" s="299">
        <v>603883.06407249998</v>
      </c>
      <c r="R134" s="583">
        <v>7.1400000000000005E-2</v>
      </c>
      <c r="S134" s="584">
        <v>4.0005249999999998E-4</v>
      </c>
      <c r="T134" s="585">
        <v>13606822</v>
      </c>
      <c r="U134" s="585">
        <v>6404983.1932773106</v>
      </c>
      <c r="V134" s="583">
        <v>2.1244118195785058</v>
      </c>
      <c r="W134" s="583">
        <v>9.7874245867096379E-2</v>
      </c>
      <c r="X134" s="585">
        <v>1587433</v>
      </c>
      <c r="Y134" s="585">
        <v>590961</v>
      </c>
      <c r="Z134" s="585">
        <v>499188</v>
      </c>
      <c r="AA134" s="585">
        <v>331796</v>
      </c>
      <c r="AB134" s="585">
        <v>165488</v>
      </c>
      <c r="AC134" s="585">
        <v>0</v>
      </c>
      <c r="AD134" s="585">
        <v>0</v>
      </c>
      <c r="AE134" s="585">
        <v>1587433</v>
      </c>
      <c r="AF134" s="585">
        <v>0</v>
      </c>
      <c r="AG134" s="585">
        <v>0</v>
      </c>
      <c r="AH134" s="585">
        <v>0</v>
      </c>
      <c r="AI134" s="585">
        <v>0</v>
      </c>
      <c r="AJ134" s="585">
        <v>0</v>
      </c>
      <c r="AK134" s="585">
        <v>0</v>
      </c>
      <c r="AL134" s="585">
        <v>0</v>
      </c>
      <c r="AM134" s="585">
        <v>0</v>
      </c>
      <c r="AN134" s="585">
        <v>3277078</v>
      </c>
      <c r="AO134" s="585">
        <v>924252</v>
      </c>
      <c r="AP134" s="585">
        <v>924252</v>
      </c>
      <c r="AQ134" s="585">
        <v>794941</v>
      </c>
      <c r="AR134" s="585">
        <v>633633</v>
      </c>
      <c r="AS134" s="585">
        <v>0</v>
      </c>
      <c r="AT134" s="585">
        <v>0</v>
      </c>
      <c r="AU134" s="585">
        <v>3277078</v>
      </c>
      <c r="AV134" s="585">
        <v>1774052</v>
      </c>
      <c r="AW134" s="585">
        <v>1070049</v>
      </c>
      <c r="AX134" s="585">
        <v>704003</v>
      </c>
      <c r="AY134" s="585">
        <v>0</v>
      </c>
      <c r="AZ134" s="585">
        <v>0</v>
      </c>
      <c r="BA134" s="585">
        <v>0</v>
      </c>
      <c r="BB134" s="585">
        <v>0</v>
      </c>
      <c r="BC134" s="585">
        <v>1774052</v>
      </c>
      <c r="BD134" s="585">
        <v>64236</v>
      </c>
      <c r="BE134" s="585">
        <v>28882</v>
      </c>
      <c r="BF134" s="585">
        <v>28882</v>
      </c>
      <c r="BG134" s="585">
        <v>6414</v>
      </c>
      <c r="BH134" s="585">
        <v>58</v>
      </c>
      <c r="BI134" s="585">
        <v>0</v>
      </c>
      <c r="BJ134" s="585">
        <v>0</v>
      </c>
      <c r="BK134" s="585">
        <v>64236</v>
      </c>
      <c r="BL134" s="585">
        <v>-5929</v>
      </c>
      <c r="BM134" s="585">
        <v>-5929</v>
      </c>
      <c r="BN134" s="585">
        <v>0</v>
      </c>
      <c r="BO134" s="585">
        <v>0</v>
      </c>
      <c r="BP134" s="585">
        <v>0</v>
      </c>
      <c r="BQ134" s="585">
        <v>0</v>
      </c>
      <c r="BR134" s="585">
        <v>0</v>
      </c>
      <c r="BS134" s="585">
        <v>-5929</v>
      </c>
      <c r="BT134" s="585">
        <v>110904</v>
      </c>
      <c r="BU134" s="585">
        <v>43054</v>
      </c>
      <c r="BV134" s="585">
        <v>41043</v>
      </c>
      <c r="BW134" s="585">
        <v>19493</v>
      </c>
      <c r="BX134" s="585">
        <v>7313</v>
      </c>
      <c r="BY134" s="585">
        <v>0</v>
      </c>
      <c r="BZ134" s="585">
        <v>0</v>
      </c>
      <c r="CA134" s="585">
        <v>110904</v>
      </c>
      <c r="CB134" s="299">
        <v>0</v>
      </c>
      <c r="CC134" s="297">
        <v>0</v>
      </c>
      <c r="CD134" s="297">
        <v>0</v>
      </c>
      <c r="CE134" s="297">
        <v>0</v>
      </c>
      <c r="CF134" s="297">
        <v>0</v>
      </c>
      <c r="CG134" s="297">
        <v>0</v>
      </c>
      <c r="CH134" s="297">
        <v>0</v>
      </c>
      <c r="CI134" s="297">
        <v>0</v>
      </c>
    </row>
    <row r="135" spans="1:87">
      <c r="A135" s="295">
        <v>33100</v>
      </c>
      <c r="B135" s="296" t="s">
        <v>485</v>
      </c>
      <c r="C135" s="299">
        <v>-994317</v>
      </c>
      <c r="D135" s="299">
        <v>2076202</v>
      </c>
      <c r="E135" s="299">
        <v>6169400</v>
      </c>
      <c r="F135" s="299">
        <v>4291557</v>
      </c>
      <c r="G135" s="299">
        <v>0</v>
      </c>
      <c r="H135" s="299">
        <v>0</v>
      </c>
      <c r="I135" s="299">
        <v>11542842</v>
      </c>
      <c r="J135" s="299">
        <v>96516937</v>
      </c>
      <c r="K135" s="299">
        <v>114830176</v>
      </c>
      <c r="L135" s="357">
        <v>81813006</v>
      </c>
      <c r="M135" s="299">
        <v>79667802</v>
      </c>
      <c r="N135" s="299">
        <v>118333285</v>
      </c>
      <c r="O135" s="299">
        <v>7527376.1764722997</v>
      </c>
      <c r="P135" s="299">
        <v>4302517.75</v>
      </c>
      <c r="Q135" s="299">
        <v>3224858.4264722997</v>
      </c>
      <c r="R135" s="583">
        <v>7.1400000000000005E-2</v>
      </c>
      <c r="S135" s="584">
        <v>2.8376827E-3</v>
      </c>
      <c r="T135" s="585">
        <v>96516937</v>
      </c>
      <c r="U135" s="585">
        <v>60259352.240896352</v>
      </c>
      <c r="V135" s="583">
        <v>1.6016922421296229</v>
      </c>
      <c r="W135" s="583">
        <v>9.7874245867096379E-2</v>
      </c>
      <c r="X135" s="585">
        <v>2584588</v>
      </c>
      <c r="Y135" s="585">
        <v>991214</v>
      </c>
      <c r="Z135" s="585">
        <v>991214</v>
      </c>
      <c r="AA135" s="585">
        <v>602160</v>
      </c>
      <c r="AB135" s="585">
        <v>0</v>
      </c>
      <c r="AC135" s="585">
        <v>0</v>
      </c>
      <c r="AD135" s="585">
        <v>0</v>
      </c>
      <c r="AE135" s="585">
        <v>2584588</v>
      </c>
      <c r="AF135" s="585">
        <v>2903388</v>
      </c>
      <c r="AG135" s="585">
        <v>1419567</v>
      </c>
      <c r="AH135" s="585">
        <v>973303</v>
      </c>
      <c r="AI135" s="585">
        <v>255259</v>
      </c>
      <c r="AJ135" s="585">
        <v>255259</v>
      </c>
      <c r="AK135" s="585">
        <v>0</v>
      </c>
      <c r="AL135" s="585">
        <v>0</v>
      </c>
      <c r="AM135" s="585">
        <v>2903388</v>
      </c>
      <c r="AN135" s="585">
        <v>23245219</v>
      </c>
      <c r="AO135" s="585">
        <v>6555977</v>
      </c>
      <c r="AP135" s="585">
        <v>6555977</v>
      </c>
      <c r="AQ135" s="585">
        <v>5638734</v>
      </c>
      <c r="AR135" s="585">
        <v>4494531</v>
      </c>
      <c r="AS135" s="585">
        <v>0</v>
      </c>
      <c r="AT135" s="585">
        <v>0</v>
      </c>
      <c r="AU135" s="585">
        <v>23245219</v>
      </c>
      <c r="AV135" s="585">
        <v>12583838</v>
      </c>
      <c r="AW135" s="585">
        <v>7590152</v>
      </c>
      <c r="AX135" s="585">
        <v>4993686</v>
      </c>
      <c r="AY135" s="585">
        <v>0</v>
      </c>
      <c r="AZ135" s="585">
        <v>0</v>
      </c>
      <c r="BA135" s="585">
        <v>0</v>
      </c>
      <c r="BB135" s="585">
        <v>0</v>
      </c>
      <c r="BC135" s="585">
        <v>12583838</v>
      </c>
      <c r="BD135" s="585">
        <v>455645</v>
      </c>
      <c r="BE135" s="585">
        <v>204870</v>
      </c>
      <c r="BF135" s="585">
        <v>204870</v>
      </c>
      <c r="BG135" s="585">
        <v>45495</v>
      </c>
      <c r="BH135" s="585">
        <v>410</v>
      </c>
      <c r="BI135" s="585">
        <v>0</v>
      </c>
      <c r="BJ135" s="585">
        <v>0</v>
      </c>
      <c r="BK135" s="585">
        <v>455645</v>
      </c>
      <c r="BL135" s="585">
        <v>-42053</v>
      </c>
      <c r="BM135" s="585">
        <v>-42053</v>
      </c>
      <c r="BN135" s="585">
        <v>0</v>
      </c>
      <c r="BO135" s="585">
        <v>0</v>
      </c>
      <c r="BP135" s="585">
        <v>0</v>
      </c>
      <c r="BQ135" s="585">
        <v>0</v>
      </c>
      <c r="BR135" s="585">
        <v>0</v>
      </c>
      <c r="BS135" s="585">
        <v>-42053</v>
      </c>
      <c r="BT135" s="585">
        <v>786669</v>
      </c>
      <c r="BU135" s="585">
        <v>305394</v>
      </c>
      <c r="BV135" s="585">
        <v>291131</v>
      </c>
      <c r="BW135" s="585">
        <v>138271</v>
      </c>
      <c r="BX135" s="585">
        <v>51874</v>
      </c>
      <c r="BY135" s="585">
        <v>0</v>
      </c>
      <c r="BZ135" s="585">
        <v>0</v>
      </c>
      <c r="CA135" s="585">
        <v>786669</v>
      </c>
      <c r="CB135" s="299">
        <v>0</v>
      </c>
      <c r="CC135" s="297">
        <v>0</v>
      </c>
      <c r="CD135" s="297">
        <v>0</v>
      </c>
      <c r="CE135" s="297">
        <v>0</v>
      </c>
      <c r="CF135" s="297">
        <v>0</v>
      </c>
      <c r="CG135" s="297">
        <v>0</v>
      </c>
      <c r="CH135" s="297">
        <v>0</v>
      </c>
      <c r="CI135" s="297">
        <v>0</v>
      </c>
    </row>
    <row r="136" spans="1:87">
      <c r="A136" s="295">
        <v>33105</v>
      </c>
      <c r="B136" s="296" t="s">
        <v>486</v>
      </c>
      <c r="C136" s="299">
        <v>185139</v>
      </c>
      <c r="D136" s="299">
        <v>488131</v>
      </c>
      <c r="E136" s="299">
        <v>779068</v>
      </c>
      <c r="F136" s="299">
        <v>449632</v>
      </c>
      <c r="G136" s="299">
        <v>0</v>
      </c>
      <c r="H136" s="299">
        <v>0</v>
      </c>
      <c r="I136" s="299">
        <v>1901970</v>
      </c>
      <c r="J136" s="299">
        <v>11927647</v>
      </c>
      <c r="K136" s="299">
        <v>14190813</v>
      </c>
      <c r="L136" s="357">
        <v>10110523</v>
      </c>
      <c r="M136" s="299">
        <v>9845416</v>
      </c>
      <c r="N136" s="299">
        <v>14623730</v>
      </c>
      <c r="O136" s="299">
        <v>930239.70506170008</v>
      </c>
      <c r="P136" s="299">
        <v>580295.97999999986</v>
      </c>
      <c r="Q136" s="299">
        <v>349943.72506170021</v>
      </c>
      <c r="R136" s="583">
        <v>7.1400000000000005E-2</v>
      </c>
      <c r="S136" s="584">
        <v>3.5068330000000001E-4</v>
      </c>
      <c r="T136" s="585">
        <v>11927647</v>
      </c>
      <c r="U136" s="585">
        <v>8127394.6778711462</v>
      </c>
      <c r="V136" s="583">
        <v>1.4675855514284284</v>
      </c>
      <c r="W136" s="583">
        <v>9.7874245867096379E-2</v>
      </c>
      <c r="X136" s="585">
        <v>885166</v>
      </c>
      <c r="Y136" s="585">
        <v>367348</v>
      </c>
      <c r="Z136" s="585">
        <v>346033</v>
      </c>
      <c r="AA136" s="585">
        <v>171785</v>
      </c>
      <c r="AB136" s="585">
        <v>0</v>
      </c>
      <c r="AC136" s="585">
        <v>0</v>
      </c>
      <c r="AD136" s="585">
        <v>0</v>
      </c>
      <c r="AE136" s="585">
        <v>885166</v>
      </c>
      <c r="AF136" s="585">
        <v>449068</v>
      </c>
      <c r="AG136" s="585">
        <v>112267</v>
      </c>
      <c r="AH136" s="585">
        <v>112267</v>
      </c>
      <c r="AI136" s="585">
        <v>112267</v>
      </c>
      <c r="AJ136" s="585">
        <v>112267</v>
      </c>
      <c r="AK136" s="585">
        <v>0</v>
      </c>
      <c r="AL136" s="585">
        <v>0</v>
      </c>
      <c r="AM136" s="585">
        <v>449068</v>
      </c>
      <c r="AN136" s="585">
        <v>2872664</v>
      </c>
      <c r="AO136" s="585">
        <v>810193</v>
      </c>
      <c r="AP136" s="585">
        <v>810193</v>
      </c>
      <c r="AQ136" s="585">
        <v>696840</v>
      </c>
      <c r="AR136" s="585">
        <v>555438</v>
      </c>
      <c r="AS136" s="585">
        <v>0</v>
      </c>
      <c r="AT136" s="585">
        <v>0</v>
      </c>
      <c r="AU136" s="585">
        <v>2872664</v>
      </c>
      <c r="AV136" s="585">
        <v>1555122</v>
      </c>
      <c r="AW136" s="585">
        <v>937998</v>
      </c>
      <c r="AX136" s="585">
        <v>617124</v>
      </c>
      <c r="AY136" s="585">
        <v>0</v>
      </c>
      <c r="AZ136" s="585">
        <v>0</v>
      </c>
      <c r="BA136" s="585">
        <v>0</v>
      </c>
      <c r="BB136" s="585">
        <v>0</v>
      </c>
      <c r="BC136" s="585">
        <v>1555122</v>
      </c>
      <c r="BD136" s="585">
        <v>56309</v>
      </c>
      <c r="BE136" s="585">
        <v>25318</v>
      </c>
      <c r="BF136" s="585">
        <v>25318</v>
      </c>
      <c r="BG136" s="585">
        <v>5622</v>
      </c>
      <c r="BH136" s="585">
        <v>51</v>
      </c>
      <c r="BI136" s="585">
        <v>0</v>
      </c>
      <c r="BJ136" s="585">
        <v>0</v>
      </c>
      <c r="BK136" s="585">
        <v>56309</v>
      </c>
      <c r="BL136" s="585">
        <v>-5197</v>
      </c>
      <c r="BM136" s="585">
        <v>-5197</v>
      </c>
      <c r="BN136" s="585">
        <v>0</v>
      </c>
      <c r="BO136" s="585">
        <v>0</v>
      </c>
      <c r="BP136" s="585">
        <v>0</v>
      </c>
      <c r="BQ136" s="585">
        <v>0</v>
      </c>
      <c r="BR136" s="585">
        <v>0</v>
      </c>
      <c r="BS136" s="585">
        <v>-5197</v>
      </c>
      <c r="BT136" s="585">
        <v>97217</v>
      </c>
      <c r="BU136" s="585">
        <v>37741</v>
      </c>
      <c r="BV136" s="585">
        <v>35978</v>
      </c>
      <c r="BW136" s="585">
        <v>17088</v>
      </c>
      <c r="BX136" s="585">
        <v>6411</v>
      </c>
      <c r="BY136" s="585">
        <v>0</v>
      </c>
      <c r="BZ136" s="585">
        <v>0</v>
      </c>
      <c r="CA136" s="585">
        <v>97217</v>
      </c>
      <c r="CB136" s="299">
        <v>0</v>
      </c>
      <c r="CC136" s="297">
        <v>0</v>
      </c>
      <c r="CD136" s="297">
        <v>0</v>
      </c>
      <c r="CE136" s="297">
        <v>0</v>
      </c>
      <c r="CF136" s="297">
        <v>0</v>
      </c>
      <c r="CG136" s="297">
        <v>0</v>
      </c>
      <c r="CH136" s="297">
        <v>0</v>
      </c>
      <c r="CI136" s="297">
        <v>0</v>
      </c>
    </row>
    <row r="137" spans="1:87">
      <c r="A137" s="295">
        <v>33200</v>
      </c>
      <c r="B137" s="296" t="s">
        <v>487</v>
      </c>
      <c r="C137" s="299">
        <v>-6754852</v>
      </c>
      <c r="D137" s="299">
        <v>2985438</v>
      </c>
      <c r="E137" s="299">
        <v>22289213</v>
      </c>
      <c r="F137" s="299">
        <v>20262254</v>
      </c>
      <c r="G137" s="299">
        <v>0</v>
      </c>
      <c r="H137" s="299">
        <v>0</v>
      </c>
      <c r="I137" s="299">
        <v>38782053</v>
      </c>
      <c r="J137" s="299">
        <v>448243219</v>
      </c>
      <c r="K137" s="299">
        <v>533293420</v>
      </c>
      <c r="L137" s="357">
        <v>379955336</v>
      </c>
      <c r="M137" s="299">
        <v>369992592</v>
      </c>
      <c r="N137" s="299">
        <v>549562532</v>
      </c>
      <c r="O137" s="299">
        <v>34958582.623385802</v>
      </c>
      <c r="P137" s="299">
        <v>19115170.140000001</v>
      </c>
      <c r="Q137" s="299">
        <v>15843412.483385801</v>
      </c>
      <c r="R137" s="583">
        <v>7.1400000000000005E-2</v>
      </c>
      <c r="S137" s="584">
        <v>1.31787442E-2</v>
      </c>
      <c r="T137" s="585">
        <v>448243219</v>
      </c>
      <c r="U137" s="585">
        <v>267719469.74789914</v>
      </c>
      <c r="V137" s="583">
        <v>1.6743019079714037</v>
      </c>
      <c r="W137" s="583">
        <v>9.7874245867096379E-2</v>
      </c>
      <c r="X137" s="585">
        <v>3163300</v>
      </c>
      <c r="Y137" s="585">
        <v>2805278</v>
      </c>
      <c r="Z137" s="585">
        <v>358022</v>
      </c>
      <c r="AA137" s="585">
        <v>0</v>
      </c>
      <c r="AB137" s="585">
        <v>0</v>
      </c>
      <c r="AC137" s="585">
        <v>0</v>
      </c>
      <c r="AD137" s="585">
        <v>0</v>
      </c>
      <c r="AE137" s="585">
        <v>3163300</v>
      </c>
      <c r="AF137" s="585">
        <v>19468991</v>
      </c>
      <c r="AG137" s="585">
        <v>6931683</v>
      </c>
      <c r="AH137" s="585">
        <v>6931683</v>
      </c>
      <c r="AI137" s="585">
        <v>4751593</v>
      </c>
      <c r="AJ137" s="585">
        <v>854032</v>
      </c>
      <c r="AK137" s="585">
        <v>0</v>
      </c>
      <c r="AL137" s="585">
        <v>0</v>
      </c>
      <c r="AM137" s="585">
        <v>19468991</v>
      </c>
      <c r="AN137" s="585">
        <v>107955269</v>
      </c>
      <c r="AO137" s="585">
        <v>30447218</v>
      </c>
      <c r="AP137" s="585">
        <v>30447218</v>
      </c>
      <c r="AQ137" s="585">
        <v>26187365</v>
      </c>
      <c r="AR137" s="585">
        <v>20873468</v>
      </c>
      <c r="AS137" s="585">
        <v>0</v>
      </c>
      <c r="AT137" s="585">
        <v>0</v>
      </c>
      <c r="AU137" s="585">
        <v>107955269</v>
      </c>
      <c r="AV137" s="585">
        <v>58441763</v>
      </c>
      <c r="AW137" s="585">
        <v>35250124</v>
      </c>
      <c r="AX137" s="585">
        <v>23191640</v>
      </c>
      <c r="AY137" s="585">
        <v>0</v>
      </c>
      <c r="AZ137" s="585">
        <v>0</v>
      </c>
      <c r="BA137" s="585">
        <v>0</v>
      </c>
      <c r="BB137" s="585">
        <v>0</v>
      </c>
      <c r="BC137" s="585">
        <v>58441763</v>
      </c>
      <c r="BD137" s="585">
        <v>2116097</v>
      </c>
      <c r="BE137" s="585">
        <v>951454</v>
      </c>
      <c r="BF137" s="585">
        <v>951454</v>
      </c>
      <c r="BG137" s="585">
        <v>211286</v>
      </c>
      <c r="BH137" s="585">
        <v>1903</v>
      </c>
      <c r="BI137" s="585">
        <v>0</v>
      </c>
      <c r="BJ137" s="585">
        <v>0</v>
      </c>
      <c r="BK137" s="585">
        <v>2116097</v>
      </c>
      <c r="BL137" s="585">
        <v>-195301</v>
      </c>
      <c r="BM137" s="585">
        <v>-195301</v>
      </c>
      <c r="BN137" s="585">
        <v>0</v>
      </c>
      <c r="BO137" s="585">
        <v>0</v>
      </c>
      <c r="BP137" s="585">
        <v>0</v>
      </c>
      <c r="BQ137" s="585">
        <v>0</v>
      </c>
      <c r="BR137" s="585">
        <v>0</v>
      </c>
      <c r="BS137" s="585">
        <v>-195301</v>
      </c>
      <c r="BT137" s="585">
        <v>3653444</v>
      </c>
      <c r="BU137" s="585">
        <v>1418307</v>
      </c>
      <c r="BV137" s="585">
        <v>1352067</v>
      </c>
      <c r="BW137" s="585">
        <v>642155</v>
      </c>
      <c r="BX137" s="585">
        <v>240915</v>
      </c>
      <c r="BY137" s="585">
        <v>0</v>
      </c>
      <c r="BZ137" s="585">
        <v>0</v>
      </c>
      <c r="CA137" s="585">
        <v>3653444</v>
      </c>
      <c r="CB137" s="299">
        <v>0</v>
      </c>
      <c r="CC137" s="297">
        <v>0</v>
      </c>
      <c r="CD137" s="297">
        <v>0</v>
      </c>
      <c r="CE137" s="297">
        <v>0</v>
      </c>
      <c r="CF137" s="297">
        <v>0</v>
      </c>
      <c r="CG137" s="297">
        <v>0</v>
      </c>
      <c r="CH137" s="297">
        <v>0</v>
      </c>
      <c r="CI137" s="297">
        <v>0</v>
      </c>
    </row>
    <row r="138" spans="1:87">
      <c r="A138" s="295">
        <v>33202</v>
      </c>
      <c r="B138" s="296" t="s">
        <v>488</v>
      </c>
      <c r="C138" s="299">
        <v>148536</v>
      </c>
      <c r="D138" s="299">
        <v>190858</v>
      </c>
      <c r="E138" s="299">
        <v>555470</v>
      </c>
      <c r="F138" s="299">
        <v>443475</v>
      </c>
      <c r="G138" s="299">
        <v>0</v>
      </c>
      <c r="H138" s="299">
        <v>0</v>
      </c>
      <c r="I138" s="299">
        <v>1338339</v>
      </c>
      <c r="J138" s="299">
        <v>9165560</v>
      </c>
      <c r="K138" s="299">
        <v>10904644</v>
      </c>
      <c r="L138" s="357">
        <v>7769227</v>
      </c>
      <c r="M138" s="299">
        <v>7565511</v>
      </c>
      <c r="N138" s="299">
        <v>11237310</v>
      </c>
      <c r="O138" s="299">
        <v>714823.91559949995</v>
      </c>
      <c r="P138" s="299">
        <v>288177.10000000003</v>
      </c>
      <c r="Q138" s="299">
        <v>426646.81559949991</v>
      </c>
      <c r="R138" s="583">
        <v>7.1400000000000005E-2</v>
      </c>
      <c r="S138" s="584">
        <v>2.6947549999999999E-4</v>
      </c>
      <c r="T138" s="585">
        <v>9165560</v>
      </c>
      <c r="U138" s="585">
        <v>4036093.8375350144</v>
      </c>
      <c r="V138" s="583">
        <v>2.2708986383720289</v>
      </c>
      <c r="W138" s="583">
        <v>9.7874245867096379E-2</v>
      </c>
      <c r="X138" s="585">
        <v>433194</v>
      </c>
      <c r="Y138" s="585">
        <v>308345</v>
      </c>
      <c r="Z138" s="585">
        <v>101459</v>
      </c>
      <c r="AA138" s="585">
        <v>11695</v>
      </c>
      <c r="AB138" s="585">
        <v>11695</v>
      </c>
      <c r="AC138" s="585">
        <v>0</v>
      </c>
      <c r="AD138" s="585">
        <v>0</v>
      </c>
      <c r="AE138" s="585">
        <v>433194</v>
      </c>
      <c r="AF138" s="585">
        <v>221274</v>
      </c>
      <c r="AG138" s="585">
        <v>106063</v>
      </c>
      <c r="AH138" s="585">
        <v>106063</v>
      </c>
      <c r="AI138" s="585">
        <v>9148</v>
      </c>
      <c r="AJ138" s="585">
        <v>0</v>
      </c>
      <c r="AK138" s="585">
        <v>0</v>
      </c>
      <c r="AL138" s="585">
        <v>0</v>
      </c>
      <c r="AM138" s="585">
        <v>221274</v>
      </c>
      <c r="AN138" s="585">
        <v>2207441</v>
      </c>
      <c r="AO138" s="585">
        <v>622577</v>
      </c>
      <c r="AP138" s="585">
        <v>622577</v>
      </c>
      <c r="AQ138" s="585">
        <v>535472</v>
      </c>
      <c r="AR138" s="585">
        <v>426815</v>
      </c>
      <c r="AS138" s="585">
        <v>0</v>
      </c>
      <c r="AT138" s="585">
        <v>0</v>
      </c>
      <c r="AU138" s="585">
        <v>2207441</v>
      </c>
      <c r="AV138" s="585">
        <v>1195002</v>
      </c>
      <c r="AW138" s="585">
        <v>720785</v>
      </c>
      <c r="AX138" s="585">
        <v>474217</v>
      </c>
      <c r="AY138" s="585">
        <v>0</v>
      </c>
      <c r="AZ138" s="585">
        <v>0</v>
      </c>
      <c r="BA138" s="585">
        <v>0</v>
      </c>
      <c r="BB138" s="585">
        <v>0</v>
      </c>
      <c r="BC138" s="585">
        <v>1195002</v>
      </c>
      <c r="BD138" s="585">
        <v>43269</v>
      </c>
      <c r="BE138" s="585">
        <v>19455</v>
      </c>
      <c r="BF138" s="585">
        <v>19455</v>
      </c>
      <c r="BG138" s="585">
        <v>4320</v>
      </c>
      <c r="BH138" s="585">
        <v>39</v>
      </c>
      <c r="BI138" s="585">
        <v>0</v>
      </c>
      <c r="BJ138" s="585">
        <v>0</v>
      </c>
      <c r="BK138" s="585">
        <v>43269</v>
      </c>
      <c r="BL138" s="585">
        <v>-3993</v>
      </c>
      <c r="BM138" s="585">
        <v>-3993</v>
      </c>
      <c r="BN138" s="585">
        <v>0</v>
      </c>
      <c r="BO138" s="585">
        <v>0</v>
      </c>
      <c r="BP138" s="585">
        <v>0</v>
      </c>
      <c r="BQ138" s="585">
        <v>0</v>
      </c>
      <c r="BR138" s="585">
        <v>0</v>
      </c>
      <c r="BS138" s="585">
        <v>-3993</v>
      </c>
      <c r="BT138" s="585">
        <v>74705</v>
      </c>
      <c r="BU138" s="585">
        <v>29001</v>
      </c>
      <c r="BV138" s="585">
        <v>27647</v>
      </c>
      <c r="BW138" s="585">
        <v>13131</v>
      </c>
      <c r="BX138" s="585">
        <v>4926</v>
      </c>
      <c r="BY138" s="585">
        <v>0</v>
      </c>
      <c r="BZ138" s="585">
        <v>0</v>
      </c>
      <c r="CA138" s="585">
        <v>74705</v>
      </c>
      <c r="CB138" s="299">
        <v>0</v>
      </c>
      <c r="CC138" s="297">
        <v>0</v>
      </c>
      <c r="CD138" s="297">
        <v>0</v>
      </c>
      <c r="CE138" s="297">
        <v>0</v>
      </c>
      <c r="CF138" s="297">
        <v>0</v>
      </c>
      <c r="CG138" s="297">
        <v>0</v>
      </c>
      <c r="CH138" s="297">
        <v>0</v>
      </c>
      <c r="CI138" s="297">
        <v>0</v>
      </c>
    </row>
    <row r="139" spans="1:87">
      <c r="A139" s="295">
        <v>33203</v>
      </c>
      <c r="B139" s="296" t="s">
        <v>489</v>
      </c>
      <c r="C139" s="299">
        <v>438014</v>
      </c>
      <c r="D139" s="299">
        <v>442186</v>
      </c>
      <c r="E139" s="299">
        <v>476546</v>
      </c>
      <c r="F139" s="299">
        <v>371488</v>
      </c>
      <c r="G139" s="299">
        <v>0</v>
      </c>
      <c r="H139" s="299">
        <v>0</v>
      </c>
      <c r="I139" s="299">
        <v>1728234</v>
      </c>
      <c r="J139" s="299">
        <v>6318961</v>
      </c>
      <c r="K139" s="299">
        <v>7517928</v>
      </c>
      <c r="L139" s="357">
        <v>5356295</v>
      </c>
      <c r="M139" s="299">
        <v>5215849</v>
      </c>
      <c r="N139" s="299">
        <v>7747277</v>
      </c>
      <c r="O139" s="299">
        <v>492817.08916699997</v>
      </c>
      <c r="P139" s="299">
        <v>326480.18</v>
      </c>
      <c r="Q139" s="299">
        <v>166336.90916699998</v>
      </c>
      <c r="R139" s="583">
        <v>7.1400000000000005E-2</v>
      </c>
      <c r="S139" s="584">
        <v>1.8578299999999999E-4</v>
      </c>
      <c r="T139" s="585">
        <v>6318961</v>
      </c>
      <c r="U139" s="585">
        <v>4572551.5406162459</v>
      </c>
      <c r="V139" s="583">
        <v>1.3819332475251638</v>
      </c>
      <c r="W139" s="583">
        <v>9.7874245867096379E-2</v>
      </c>
      <c r="X139" s="585">
        <v>951653</v>
      </c>
      <c r="Y139" s="585">
        <v>475068</v>
      </c>
      <c r="Z139" s="585">
        <v>307430</v>
      </c>
      <c r="AA139" s="585">
        <v>95347</v>
      </c>
      <c r="AB139" s="585">
        <v>73808</v>
      </c>
      <c r="AC139" s="585">
        <v>0</v>
      </c>
      <c r="AD139" s="585">
        <v>0</v>
      </c>
      <c r="AE139" s="585">
        <v>951653</v>
      </c>
      <c r="AF139" s="585">
        <v>0</v>
      </c>
      <c r="AG139" s="585">
        <v>0</v>
      </c>
      <c r="AH139" s="585">
        <v>0</v>
      </c>
      <c r="AI139" s="585">
        <v>0</v>
      </c>
      <c r="AJ139" s="585">
        <v>0</v>
      </c>
      <c r="AK139" s="585">
        <v>0</v>
      </c>
      <c r="AL139" s="585">
        <v>0</v>
      </c>
      <c r="AM139" s="585">
        <v>0</v>
      </c>
      <c r="AN139" s="585">
        <v>1521864</v>
      </c>
      <c r="AO139" s="585">
        <v>429220</v>
      </c>
      <c r="AP139" s="585">
        <v>429220</v>
      </c>
      <c r="AQ139" s="585">
        <v>369168</v>
      </c>
      <c r="AR139" s="585">
        <v>294257</v>
      </c>
      <c r="AS139" s="585">
        <v>0</v>
      </c>
      <c r="AT139" s="585">
        <v>0</v>
      </c>
      <c r="AU139" s="585">
        <v>1521864</v>
      </c>
      <c r="AV139" s="585">
        <v>823863</v>
      </c>
      <c r="AW139" s="585">
        <v>496927</v>
      </c>
      <c r="AX139" s="585">
        <v>326936</v>
      </c>
      <c r="AY139" s="585">
        <v>0</v>
      </c>
      <c r="AZ139" s="585">
        <v>0</v>
      </c>
      <c r="BA139" s="585">
        <v>0</v>
      </c>
      <c r="BB139" s="585">
        <v>0</v>
      </c>
      <c r="BC139" s="585">
        <v>823863</v>
      </c>
      <c r="BD139" s="585">
        <v>29832</v>
      </c>
      <c r="BE139" s="585">
        <v>13413</v>
      </c>
      <c r="BF139" s="585">
        <v>13413</v>
      </c>
      <c r="BG139" s="585">
        <v>2979</v>
      </c>
      <c r="BH139" s="585">
        <v>27</v>
      </c>
      <c r="BI139" s="585">
        <v>0</v>
      </c>
      <c r="BJ139" s="585">
        <v>0</v>
      </c>
      <c r="BK139" s="585">
        <v>29832</v>
      </c>
      <c r="BL139" s="585">
        <v>-2753</v>
      </c>
      <c r="BM139" s="585">
        <v>-2753</v>
      </c>
      <c r="BN139" s="585">
        <v>0</v>
      </c>
      <c r="BO139" s="585">
        <v>0</v>
      </c>
      <c r="BP139" s="585">
        <v>0</v>
      </c>
      <c r="BQ139" s="585">
        <v>0</v>
      </c>
      <c r="BR139" s="585">
        <v>0</v>
      </c>
      <c r="BS139" s="585">
        <v>-2753</v>
      </c>
      <c r="BT139" s="585">
        <v>51503</v>
      </c>
      <c r="BU139" s="585">
        <v>19994</v>
      </c>
      <c r="BV139" s="585">
        <v>19060</v>
      </c>
      <c r="BW139" s="585">
        <v>9053</v>
      </c>
      <c r="BX139" s="585">
        <v>3396</v>
      </c>
      <c r="BY139" s="585">
        <v>0</v>
      </c>
      <c r="BZ139" s="585">
        <v>0</v>
      </c>
      <c r="CA139" s="585">
        <v>51503</v>
      </c>
      <c r="CB139" s="299">
        <v>0</v>
      </c>
      <c r="CC139" s="297">
        <v>0</v>
      </c>
      <c r="CD139" s="297">
        <v>0</v>
      </c>
      <c r="CE139" s="297">
        <v>0</v>
      </c>
      <c r="CF139" s="297">
        <v>0</v>
      </c>
      <c r="CG139" s="297">
        <v>0</v>
      </c>
      <c r="CH139" s="297">
        <v>0</v>
      </c>
      <c r="CI139" s="297">
        <v>0</v>
      </c>
    </row>
    <row r="140" spans="1:87">
      <c r="A140" s="295">
        <v>33204</v>
      </c>
      <c r="B140" s="296" t="s">
        <v>490</v>
      </c>
      <c r="C140" s="299">
        <v>187484</v>
      </c>
      <c r="D140" s="299">
        <v>617231</v>
      </c>
      <c r="E140" s="299">
        <v>1160518</v>
      </c>
      <c r="F140" s="299">
        <v>738291</v>
      </c>
      <c r="G140" s="299">
        <v>0</v>
      </c>
      <c r="H140" s="299">
        <v>0</v>
      </c>
      <c r="I140" s="299">
        <v>2703524</v>
      </c>
      <c r="J140" s="299">
        <v>15331896</v>
      </c>
      <c r="K140" s="299">
        <v>18240988</v>
      </c>
      <c r="L140" s="357">
        <v>12996149</v>
      </c>
      <c r="M140" s="299">
        <v>12655379</v>
      </c>
      <c r="N140" s="299">
        <v>18797463</v>
      </c>
      <c r="O140" s="299">
        <v>1195737.7729088</v>
      </c>
      <c r="P140" s="299">
        <v>576210.28999999992</v>
      </c>
      <c r="Q140" s="299">
        <v>619527.48290880013</v>
      </c>
      <c r="R140" s="583">
        <v>7.1400000000000005E-2</v>
      </c>
      <c r="S140" s="584">
        <v>4.507712E-4</v>
      </c>
      <c r="T140" s="585">
        <v>15331896</v>
      </c>
      <c r="U140" s="585">
        <v>8070172.1288515385</v>
      </c>
      <c r="V140" s="583">
        <v>1.8998226748085327</v>
      </c>
      <c r="W140" s="583">
        <v>9.7874245867096379E-2</v>
      </c>
      <c r="X140" s="585">
        <v>869962</v>
      </c>
      <c r="Y140" s="585">
        <v>309169</v>
      </c>
      <c r="Z140" s="585">
        <v>309169</v>
      </c>
      <c r="AA140" s="585">
        <v>235603</v>
      </c>
      <c r="AB140" s="585">
        <v>16021</v>
      </c>
      <c r="AC140" s="585">
        <v>0</v>
      </c>
      <c r="AD140" s="585">
        <v>0</v>
      </c>
      <c r="AE140" s="585">
        <v>869962</v>
      </c>
      <c r="AF140" s="585">
        <v>50682</v>
      </c>
      <c r="AG140" s="585">
        <v>31781</v>
      </c>
      <c r="AH140" s="585">
        <v>18901</v>
      </c>
      <c r="AI140" s="585">
        <v>0</v>
      </c>
      <c r="AJ140" s="585">
        <v>0</v>
      </c>
      <c r="AK140" s="585">
        <v>0</v>
      </c>
      <c r="AL140" s="585">
        <v>0</v>
      </c>
      <c r="AM140" s="585">
        <v>50682</v>
      </c>
      <c r="AN140" s="585">
        <v>3692547</v>
      </c>
      <c r="AO140" s="585">
        <v>1041429</v>
      </c>
      <c r="AP140" s="585">
        <v>1041429</v>
      </c>
      <c r="AQ140" s="585">
        <v>895723</v>
      </c>
      <c r="AR140" s="585">
        <v>713965</v>
      </c>
      <c r="AS140" s="585">
        <v>0</v>
      </c>
      <c r="AT140" s="585">
        <v>0</v>
      </c>
      <c r="AU140" s="585">
        <v>3692547</v>
      </c>
      <c r="AV140" s="585">
        <v>1998966</v>
      </c>
      <c r="AW140" s="585">
        <v>1205710</v>
      </c>
      <c r="AX140" s="585">
        <v>793256</v>
      </c>
      <c r="AY140" s="585">
        <v>0</v>
      </c>
      <c r="AZ140" s="585">
        <v>0</v>
      </c>
      <c r="BA140" s="585">
        <v>0</v>
      </c>
      <c r="BB140" s="585">
        <v>0</v>
      </c>
      <c r="BC140" s="585">
        <v>1998966</v>
      </c>
      <c r="BD140" s="585">
        <v>72380</v>
      </c>
      <c r="BE140" s="585">
        <v>32544</v>
      </c>
      <c r="BF140" s="585">
        <v>32544</v>
      </c>
      <c r="BG140" s="585">
        <v>7227</v>
      </c>
      <c r="BH140" s="585">
        <v>65</v>
      </c>
      <c r="BI140" s="585">
        <v>0</v>
      </c>
      <c r="BJ140" s="585">
        <v>0</v>
      </c>
      <c r="BK140" s="585">
        <v>72380</v>
      </c>
      <c r="BL140" s="585">
        <v>-6680</v>
      </c>
      <c r="BM140" s="585">
        <v>-6680</v>
      </c>
      <c r="BN140" s="585">
        <v>0</v>
      </c>
      <c r="BO140" s="585">
        <v>0</v>
      </c>
      <c r="BP140" s="585">
        <v>0</v>
      </c>
      <c r="BQ140" s="585">
        <v>0</v>
      </c>
      <c r="BR140" s="585">
        <v>0</v>
      </c>
      <c r="BS140" s="585">
        <v>-6680</v>
      </c>
      <c r="BT140" s="585">
        <v>124964</v>
      </c>
      <c r="BU140" s="585">
        <v>48512</v>
      </c>
      <c r="BV140" s="585">
        <v>46247</v>
      </c>
      <c r="BW140" s="585">
        <v>21965</v>
      </c>
      <c r="BX140" s="585">
        <v>8240</v>
      </c>
      <c r="BY140" s="585">
        <v>0</v>
      </c>
      <c r="BZ140" s="585">
        <v>0</v>
      </c>
      <c r="CA140" s="585">
        <v>124964</v>
      </c>
      <c r="CB140" s="299">
        <v>0</v>
      </c>
      <c r="CC140" s="297">
        <v>0</v>
      </c>
      <c r="CD140" s="297">
        <v>0</v>
      </c>
      <c r="CE140" s="297">
        <v>0</v>
      </c>
      <c r="CF140" s="297">
        <v>0</v>
      </c>
      <c r="CG140" s="297">
        <v>0</v>
      </c>
      <c r="CH140" s="297">
        <v>0</v>
      </c>
      <c r="CI140" s="297">
        <v>0</v>
      </c>
    </row>
    <row r="141" spans="1:87">
      <c r="A141" s="295">
        <v>33205</v>
      </c>
      <c r="B141" s="296" t="s">
        <v>491</v>
      </c>
      <c r="C141" s="299">
        <v>821325</v>
      </c>
      <c r="D141" s="299">
        <v>2254143</v>
      </c>
      <c r="E141" s="299">
        <v>2846105</v>
      </c>
      <c r="F141" s="299">
        <v>2078844</v>
      </c>
      <c r="G141" s="299">
        <v>0</v>
      </c>
      <c r="H141" s="299">
        <v>0</v>
      </c>
      <c r="I141" s="299">
        <v>8000417</v>
      </c>
      <c r="J141" s="299">
        <v>40219928</v>
      </c>
      <c r="K141" s="299">
        <v>47851305</v>
      </c>
      <c r="L141" s="357">
        <v>34092599</v>
      </c>
      <c r="M141" s="299">
        <v>33198663</v>
      </c>
      <c r="N141" s="299">
        <v>49311098</v>
      </c>
      <c r="O141" s="299">
        <v>3136760.6256788</v>
      </c>
      <c r="P141" s="299">
        <v>1808842.9400000002</v>
      </c>
      <c r="Q141" s="299">
        <v>1327917.6856787999</v>
      </c>
      <c r="R141" s="583">
        <v>7.1400000000000005E-2</v>
      </c>
      <c r="S141" s="584">
        <v>1.1825011999999999E-3</v>
      </c>
      <c r="T141" s="585">
        <v>40219928</v>
      </c>
      <c r="U141" s="585">
        <v>25333934.733893558</v>
      </c>
      <c r="V141" s="583">
        <v>1.5875910482310862</v>
      </c>
      <c r="W141" s="583">
        <v>9.7874245867096379E-2</v>
      </c>
      <c r="X141" s="585">
        <v>3396764</v>
      </c>
      <c r="Y141" s="585">
        <v>1396425</v>
      </c>
      <c r="Z141" s="585">
        <v>1396425</v>
      </c>
      <c r="AA141" s="585">
        <v>419790</v>
      </c>
      <c r="AB141" s="585">
        <v>184124</v>
      </c>
      <c r="AC141" s="585">
        <v>0</v>
      </c>
      <c r="AD141" s="585">
        <v>0</v>
      </c>
      <c r="AE141" s="585">
        <v>3396764</v>
      </c>
      <c r="AF141" s="585">
        <v>339255</v>
      </c>
      <c r="AG141" s="585">
        <v>339255</v>
      </c>
      <c r="AH141" s="585">
        <v>0</v>
      </c>
      <c r="AI141" s="585">
        <v>0</v>
      </c>
      <c r="AJ141" s="585">
        <v>0</v>
      </c>
      <c r="AK141" s="585">
        <v>0</v>
      </c>
      <c r="AL141" s="585">
        <v>0</v>
      </c>
      <c r="AM141" s="585">
        <v>339255</v>
      </c>
      <c r="AN141" s="585">
        <v>9686601</v>
      </c>
      <c r="AO141" s="585">
        <v>2731965</v>
      </c>
      <c r="AP141" s="585">
        <v>2731965</v>
      </c>
      <c r="AQ141" s="585">
        <v>2349738</v>
      </c>
      <c r="AR141" s="585">
        <v>1872933</v>
      </c>
      <c r="AS141" s="585">
        <v>0</v>
      </c>
      <c r="AT141" s="585">
        <v>0</v>
      </c>
      <c r="AU141" s="585">
        <v>9686601</v>
      </c>
      <c r="AV141" s="585">
        <v>5243857</v>
      </c>
      <c r="AW141" s="585">
        <v>3162920</v>
      </c>
      <c r="AX141" s="585">
        <v>2080937</v>
      </c>
      <c r="AY141" s="585">
        <v>0</v>
      </c>
      <c r="AZ141" s="585">
        <v>0</v>
      </c>
      <c r="BA141" s="585">
        <v>0</v>
      </c>
      <c r="BB141" s="585">
        <v>0</v>
      </c>
      <c r="BC141" s="585">
        <v>5243857</v>
      </c>
      <c r="BD141" s="585">
        <v>189873</v>
      </c>
      <c r="BE141" s="585">
        <v>85372</v>
      </c>
      <c r="BF141" s="585">
        <v>85372</v>
      </c>
      <c r="BG141" s="585">
        <v>18958</v>
      </c>
      <c r="BH141" s="585">
        <v>171</v>
      </c>
      <c r="BI141" s="585">
        <v>0</v>
      </c>
      <c r="BJ141" s="585">
        <v>0</v>
      </c>
      <c r="BK141" s="585">
        <v>189873</v>
      </c>
      <c r="BL141" s="585">
        <v>-17524</v>
      </c>
      <c r="BM141" s="585">
        <v>-17524</v>
      </c>
      <c r="BN141" s="585">
        <v>0</v>
      </c>
      <c r="BO141" s="585">
        <v>0</v>
      </c>
      <c r="BP141" s="585">
        <v>0</v>
      </c>
      <c r="BQ141" s="585">
        <v>0</v>
      </c>
      <c r="BR141" s="585">
        <v>0</v>
      </c>
      <c r="BS141" s="585">
        <v>-17524</v>
      </c>
      <c r="BT141" s="585">
        <v>327816</v>
      </c>
      <c r="BU141" s="585">
        <v>127262</v>
      </c>
      <c r="BV141" s="585">
        <v>121318</v>
      </c>
      <c r="BW141" s="585">
        <v>57619</v>
      </c>
      <c r="BX141" s="585">
        <v>21617</v>
      </c>
      <c r="BY141" s="585">
        <v>0</v>
      </c>
      <c r="BZ141" s="585">
        <v>0</v>
      </c>
      <c r="CA141" s="585">
        <v>327816</v>
      </c>
      <c r="CB141" s="299">
        <v>0</v>
      </c>
      <c r="CC141" s="297">
        <v>0</v>
      </c>
      <c r="CD141" s="297">
        <v>0</v>
      </c>
      <c r="CE141" s="297">
        <v>0</v>
      </c>
      <c r="CF141" s="297">
        <v>0</v>
      </c>
      <c r="CG141" s="297">
        <v>0</v>
      </c>
      <c r="CH141" s="297">
        <v>0</v>
      </c>
      <c r="CI141" s="297">
        <v>0</v>
      </c>
    </row>
    <row r="142" spans="1:87">
      <c r="A142" s="295">
        <v>33206</v>
      </c>
      <c r="B142" s="296" t="s">
        <v>492</v>
      </c>
      <c r="C142" s="299">
        <v>188413</v>
      </c>
      <c r="D142" s="299">
        <v>311046</v>
      </c>
      <c r="E142" s="299">
        <v>380230</v>
      </c>
      <c r="F142" s="299">
        <v>303060</v>
      </c>
      <c r="G142" s="299">
        <v>0</v>
      </c>
      <c r="H142" s="299">
        <v>0</v>
      </c>
      <c r="I142" s="299">
        <v>1182749</v>
      </c>
      <c r="J142" s="299">
        <v>4580894</v>
      </c>
      <c r="K142" s="299">
        <v>5450078</v>
      </c>
      <c r="L142" s="357">
        <v>3883015</v>
      </c>
      <c r="M142" s="299">
        <v>3781199</v>
      </c>
      <c r="N142" s="299">
        <v>5616343</v>
      </c>
      <c r="O142" s="299">
        <v>357264.86841270002</v>
      </c>
      <c r="P142" s="299">
        <v>173996.63</v>
      </c>
      <c r="Q142" s="299">
        <v>183268.23841270001</v>
      </c>
      <c r="R142" s="583">
        <v>7.1400000000000005E-2</v>
      </c>
      <c r="S142" s="584">
        <v>1.346823E-4</v>
      </c>
      <c r="T142" s="585">
        <v>4580894</v>
      </c>
      <c r="U142" s="585">
        <v>2436927.5910364143</v>
      </c>
      <c r="V142" s="583">
        <v>1.8797825659037193</v>
      </c>
      <c r="W142" s="583">
        <v>9.7874245867096379E-2</v>
      </c>
      <c r="X142" s="585">
        <v>619771</v>
      </c>
      <c r="Y142" s="585">
        <v>215275</v>
      </c>
      <c r="Z142" s="585">
        <v>213355</v>
      </c>
      <c r="AA142" s="585">
        <v>103882</v>
      </c>
      <c r="AB142" s="585">
        <v>87259</v>
      </c>
      <c r="AC142" s="585">
        <v>0</v>
      </c>
      <c r="AD142" s="585">
        <v>0</v>
      </c>
      <c r="AE142" s="585">
        <v>619771</v>
      </c>
      <c r="AF142" s="585">
        <v>0</v>
      </c>
      <c r="AG142" s="585">
        <v>0</v>
      </c>
      <c r="AH142" s="585">
        <v>0</v>
      </c>
      <c r="AI142" s="585">
        <v>0</v>
      </c>
      <c r="AJ142" s="585">
        <v>0</v>
      </c>
      <c r="AK142" s="585">
        <v>0</v>
      </c>
      <c r="AL142" s="585">
        <v>0</v>
      </c>
      <c r="AM142" s="585">
        <v>0</v>
      </c>
      <c r="AN142" s="585">
        <v>1103266</v>
      </c>
      <c r="AO142" s="585">
        <v>311160</v>
      </c>
      <c r="AP142" s="585">
        <v>311160</v>
      </c>
      <c r="AQ142" s="585">
        <v>267626</v>
      </c>
      <c r="AR142" s="585">
        <v>213320</v>
      </c>
      <c r="AS142" s="585">
        <v>0</v>
      </c>
      <c r="AT142" s="585">
        <v>0</v>
      </c>
      <c r="AU142" s="585">
        <v>1103266</v>
      </c>
      <c r="AV142" s="585">
        <v>597255</v>
      </c>
      <c r="AW142" s="585">
        <v>360244</v>
      </c>
      <c r="AX142" s="585">
        <v>237011</v>
      </c>
      <c r="AY142" s="585">
        <v>0</v>
      </c>
      <c r="AZ142" s="585">
        <v>0</v>
      </c>
      <c r="BA142" s="585">
        <v>0</v>
      </c>
      <c r="BB142" s="585">
        <v>0</v>
      </c>
      <c r="BC142" s="585">
        <v>597255</v>
      </c>
      <c r="BD142" s="585">
        <v>21626</v>
      </c>
      <c r="BE142" s="585">
        <v>9724</v>
      </c>
      <c r="BF142" s="585">
        <v>9724</v>
      </c>
      <c r="BG142" s="585">
        <v>2159</v>
      </c>
      <c r="BH142" s="585">
        <v>19</v>
      </c>
      <c r="BI142" s="585">
        <v>0</v>
      </c>
      <c r="BJ142" s="585">
        <v>0</v>
      </c>
      <c r="BK142" s="585">
        <v>21626</v>
      </c>
      <c r="BL142" s="585">
        <v>-1996</v>
      </c>
      <c r="BM142" s="585">
        <v>-1996</v>
      </c>
      <c r="BN142" s="585">
        <v>0</v>
      </c>
      <c r="BO142" s="585">
        <v>0</v>
      </c>
      <c r="BP142" s="585">
        <v>0</v>
      </c>
      <c r="BQ142" s="585">
        <v>0</v>
      </c>
      <c r="BR142" s="585">
        <v>0</v>
      </c>
      <c r="BS142" s="585">
        <v>-1996</v>
      </c>
      <c r="BT142" s="585">
        <v>37337</v>
      </c>
      <c r="BU142" s="585">
        <v>14495</v>
      </c>
      <c r="BV142" s="585">
        <v>13818</v>
      </c>
      <c r="BW142" s="585">
        <v>6563</v>
      </c>
      <c r="BX142" s="585">
        <v>2462</v>
      </c>
      <c r="BY142" s="585">
        <v>0</v>
      </c>
      <c r="BZ142" s="585">
        <v>0</v>
      </c>
      <c r="CA142" s="585">
        <v>37337</v>
      </c>
      <c r="CB142" s="299">
        <v>0</v>
      </c>
      <c r="CC142" s="297">
        <v>0</v>
      </c>
      <c r="CD142" s="297">
        <v>0</v>
      </c>
      <c r="CE142" s="297">
        <v>0</v>
      </c>
      <c r="CF142" s="297">
        <v>0</v>
      </c>
      <c r="CG142" s="297">
        <v>0</v>
      </c>
      <c r="CH142" s="297">
        <v>0</v>
      </c>
      <c r="CI142" s="297">
        <v>0</v>
      </c>
    </row>
    <row r="143" spans="1:87">
      <c r="A143" s="295">
        <v>33207</v>
      </c>
      <c r="B143" s="296" t="s">
        <v>493</v>
      </c>
      <c r="C143" s="299">
        <v>420691</v>
      </c>
      <c r="D143" s="299">
        <v>400060</v>
      </c>
      <c r="E143" s="299">
        <v>596519</v>
      </c>
      <c r="F143" s="299">
        <v>423533</v>
      </c>
      <c r="G143" s="299">
        <v>0</v>
      </c>
      <c r="H143" s="299">
        <v>0</v>
      </c>
      <c r="I143" s="299">
        <v>1840803</v>
      </c>
      <c r="J143" s="299">
        <v>15588647</v>
      </c>
      <c r="K143" s="299">
        <v>18546455</v>
      </c>
      <c r="L143" s="357">
        <v>13213785</v>
      </c>
      <c r="M143" s="299">
        <v>12867309</v>
      </c>
      <c r="N143" s="299">
        <v>19112249</v>
      </c>
      <c r="O143" s="299">
        <v>1215761.8244151</v>
      </c>
      <c r="P143" s="299">
        <v>522076.42000000004</v>
      </c>
      <c r="Q143" s="299">
        <v>693685.4044151</v>
      </c>
      <c r="R143" s="583">
        <v>7.1400000000000005E-2</v>
      </c>
      <c r="S143" s="584">
        <v>4.5831989999999998E-4</v>
      </c>
      <c r="T143" s="585">
        <v>15588647</v>
      </c>
      <c r="U143" s="585">
        <v>7311994.6778711481</v>
      </c>
      <c r="V143" s="583">
        <v>2.1319281108309776</v>
      </c>
      <c r="W143" s="583">
        <v>9.7874245867096379E-2</v>
      </c>
      <c r="X143" s="585">
        <v>1267492</v>
      </c>
      <c r="Y143" s="585">
        <v>855986</v>
      </c>
      <c r="Z143" s="585">
        <v>411506</v>
      </c>
      <c r="AA143" s="585">
        <v>0</v>
      </c>
      <c r="AB143" s="585">
        <v>0</v>
      </c>
      <c r="AC143" s="585">
        <v>0</v>
      </c>
      <c r="AD143" s="585">
        <v>0</v>
      </c>
      <c r="AE143" s="585">
        <v>1267492</v>
      </c>
      <c r="AF143" s="585">
        <v>1342487</v>
      </c>
      <c r="AG143" s="585">
        <v>343885</v>
      </c>
      <c r="AH143" s="585">
        <v>343885</v>
      </c>
      <c r="AI143" s="585">
        <v>343885</v>
      </c>
      <c r="AJ143" s="585">
        <v>310832</v>
      </c>
      <c r="AK143" s="585">
        <v>0</v>
      </c>
      <c r="AL143" s="585">
        <v>0</v>
      </c>
      <c r="AM143" s="585">
        <v>1342487</v>
      </c>
      <c r="AN143" s="585">
        <v>3754383</v>
      </c>
      <c r="AO143" s="585">
        <v>1058869</v>
      </c>
      <c r="AP143" s="585">
        <v>1058869</v>
      </c>
      <c r="AQ143" s="585">
        <v>910723</v>
      </c>
      <c r="AR143" s="585">
        <v>725921</v>
      </c>
      <c r="AS143" s="585">
        <v>0</v>
      </c>
      <c r="AT143" s="585">
        <v>0</v>
      </c>
      <c r="AU143" s="585">
        <v>3754383</v>
      </c>
      <c r="AV143" s="585">
        <v>2032441</v>
      </c>
      <c r="AW143" s="585">
        <v>1225901</v>
      </c>
      <c r="AX143" s="585">
        <v>806540</v>
      </c>
      <c r="AY143" s="585">
        <v>0</v>
      </c>
      <c r="AZ143" s="585">
        <v>0</v>
      </c>
      <c r="BA143" s="585">
        <v>0</v>
      </c>
      <c r="BB143" s="585">
        <v>0</v>
      </c>
      <c r="BC143" s="585">
        <v>2032441</v>
      </c>
      <c r="BD143" s="585">
        <v>73592</v>
      </c>
      <c r="BE143" s="585">
        <v>33089</v>
      </c>
      <c r="BF143" s="585">
        <v>33089</v>
      </c>
      <c r="BG143" s="585">
        <v>7348</v>
      </c>
      <c r="BH143" s="585">
        <v>66</v>
      </c>
      <c r="BI143" s="585">
        <v>0</v>
      </c>
      <c r="BJ143" s="585">
        <v>0</v>
      </c>
      <c r="BK143" s="585">
        <v>73592</v>
      </c>
      <c r="BL143" s="585">
        <v>-6792</v>
      </c>
      <c r="BM143" s="585">
        <v>-6792</v>
      </c>
      <c r="BN143" s="585">
        <v>0</v>
      </c>
      <c r="BO143" s="585">
        <v>0</v>
      </c>
      <c r="BP143" s="585">
        <v>0</v>
      </c>
      <c r="BQ143" s="585">
        <v>0</v>
      </c>
      <c r="BR143" s="585">
        <v>0</v>
      </c>
      <c r="BS143" s="585">
        <v>-6792</v>
      </c>
      <c r="BT143" s="585">
        <v>127057</v>
      </c>
      <c r="BU143" s="585">
        <v>49325</v>
      </c>
      <c r="BV143" s="585">
        <v>47021</v>
      </c>
      <c r="BW143" s="585">
        <v>22332</v>
      </c>
      <c r="BX143" s="585">
        <v>8378</v>
      </c>
      <c r="BY143" s="585">
        <v>0</v>
      </c>
      <c r="BZ143" s="585">
        <v>0</v>
      </c>
      <c r="CA143" s="585">
        <v>127057</v>
      </c>
      <c r="CB143" s="299">
        <v>0</v>
      </c>
      <c r="CC143" s="297">
        <v>0</v>
      </c>
      <c r="CD143" s="297">
        <v>0</v>
      </c>
      <c r="CE143" s="297">
        <v>0</v>
      </c>
      <c r="CF143" s="297">
        <v>0</v>
      </c>
      <c r="CG143" s="297">
        <v>0</v>
      </c>
      <c r="CH143" s="297">
        <v>0</v>
      </c>
      <c r="CI143" s="297">
        <v>0</v>
      </c>
    </row>
    <row r="144" spans="1:87">
      <c r="A144" s="295">
        <v>33208</v>
      </c>
      <c r="B144" s="296" t="s">
        <v>494</v>
      </c>
      <c r="C144" s="299">
        <v>0</v>
      </c>
      <c r="D144" s="299">
        <v>0</v>
      </c>
      <c r="E144" s="299">
        <v>0</v>
      </c>
      <c r="F144" s="299">
        <v>0</v>
      </c>
      <c r="G144" s="299">
        <v>0</v>
      </c>
      <c r="H144" s="299">
        <v>0</v>
      </c>
      <c r="I144" s="299">
        <v>0</v>
      </c>
      <c r="J144" s="299">
        <v>0</v>
      </c>
      <c r="K144" s="299">
        <v>0</v>
      </c>
      <c r="L144" s="357">
        <v>0</v>
      </c>
      <c r="M144" s="299">
        <v>0</v>
      </c>
      <c r="N144" s="299">
        <v>0</v>
      </c>
      <c r="O144" s="299">
        <v>0</v>
      </c>
      <c r="P144" s="299">
        <v>0</v>
      </c>
      <c r="Q144" s="299">
        <v>0</v>
      </c>
      <c r="R144" s="583">
        <v>0</v>
      </c>
      <c r="S144" s="584">
        <v>0</v>
      </c>
      <c r="T144" s="585">
        <v>0</v>
      </c>
      <c r="U144" s="585">
        <v>0</v>
      </c>
      <c r="V144" s="583" t="e">
        <v>#DIV/0!</v>
      </c>
      <c r="W144" s="583">
        <v>9.7874245867096379E-2</v>
      </c>
      <c r="X144" s="585">
        <v>0</v>
      </c>
      <c r="Y144" s="585">
        <v>0</v>
      </c>
      <c r="Z144" s="585">
        <v>0</v>
      </c>
      <c r="AA144" s="585">
        <v>0</v>
      </c>
      <c r="AB144" s="585">
        <v>0</v>
      </c>
      <c r="AC144" s="585">
        <v>0</v>
      </c>
      <c r="AD144" s="585">
        <v>0</v>
      </c>
      <c r="AE144" s="585">
        <v>0</v>
      </c>
      <c r="AF144" s="585">
        <v>0</v>
      </c>
      <c r="AG144" s="585">
        <v>0</v>
      </c>
      <c r="AH144" s="585">
        <v>0</v>
      </c>
      <c r="AI144" s="585">
        <v>0</v>
      </c>
      <c r="AJ144" s="585">
        <v>0</v>
      </c>
      <c r="AK144" s="585">
        <v>0</v>
      </c>
      <c r="AL144" s="585">
        <v>0</v>
      </c>
      <c r="AM144" s="585">
        <v>0</v>
      </c>
      <c r="AN144" s="585">
        <v>0</v>
      </c>
      <c r="AO144" s="585">
        <v>0</v>
      </c>
      <c r="AP144" s="585">
        <v>0</v>
      </c>
      <c r="AQ144" s="585">
        <v>0</v>
      </c>
      <c r="AR144" s="585">
        <v>0</v>
      </c>
      <c r="AS144" s="585">
        <v>0</v>
      </c>
      <c r="AT144" s="585">
        <v>0</v>
      </c>
      <c r="AU144" s="585">
        <v>0</v>
      </c>
      <c r="AV144" s="585">
        <v>0</v>
      </c>
      <c r="AW144" s="585">
        <v>0</v>
      </c>
      <c r="AX144" s="585">
        <v>0</v>
      </c>
      <c r="AY144" s="585">
        <v>0</v>
      </c>
      <c r="AZ144" s="585">
        <v>0</v>
      </c>
      <c r="BA144" s="585">
        <v>0</v>
      </c>
      <c r="BB144" s="585">
        <v>0</v>
      </c>
      <c r="BC144" s="585">
        <v>0</v>
      </c>
      <c r="BD144" s="585">
        <v>0</v>
      </c>
      <c r="BE144" s="585">
        <v>0</v>
      </c>
      <c r="BF144" s="585">
        <v>0</v>
      </c>
      <c r="BG144" s="585">
        <v>0</v>
      </c>
      <c r="BH144" s="585">
        <v>0</v>
      </c>
      <c r="BI144" s="585">
        <v>0</v>
      </c>
      <c r="BJ144" s="585">
        <v>0</v>
      </c>
      <c r="BK144" s="585">
        <v>0</v>
      </c>
      <c r="BL144" s="585">
        <v>0</v>
      </c>
      <c r="BM144" s="585">
        <v>0</v>
      </c>
      <c r="BN144" s="585">
        <v>0</v>
      </c>
      <c r="BO144" s="585">
        <v>0</v>
      </c>
      <c r="BP144" s="585">
        <v>0</v>
      </c>
      <c r="BQ144" s="585">
        <v>0</v>
      </c>
      <c r="BR144" s="585">
        <v>0</v>
      </c>
      <c r="BS144" s="585">
        <v>0</v>
      </c>
      <c r="BT144" s="585">
        <v>0</v>
      </c>
      <c r="BU144" s="585">
        <v>0</v>
      </c>
      <c r="BV144" s="585">
        <v>0</v>
      </c>
      <c r="BW144" s="585">
        <v>0</v>
      </c>
      <c r="BX144" s="585">
        <v>0</v>
      </c>
      <c r="BY144" s="585">
        <v>0</v>
      </c>
      <c r="BZ144" s="585">
        <v>0</v>
      </c>
      <c r="CA144" s="585">
        <v>0</v>
      </c>
      <c r="CB144" s="299">
        <v>0</v>
      </c>
      <c r="CC144" s="297">
        <v>0</v>
      </c>
      <c r="CD144" s="297">
        <v>0</v>
      </c>
      <c r="CE144" s="297">
        <v>0</v>
      </c>
      <c r="CF144" s="297">
        <v>0</v>
      </c>
      <c r="CG144" s="297">
        <v>0</v>
      </c>
      <c r="CH144" s="297">
        <v>0</v>
      </c>
      <c r="CI144" s="297">
        <v>0</v>
      </c>
    </row>
    <row r="145" spans="1:87">
      <c r="A145" s="295">
        <v>33209</v>
      </c>
      <c r="B145" s="296" t="s">
        <v>495</v>
      </c>
      <c r="C145" s="299">
        <v>-704747</v>
      </c>
      <c r="D145" s="299">
        <v>-659905</v>
      </c>
      <c r="E145" s="299">
        <v>0</v>
      </c>
      <c r="F145" s="299">
        <v>0</v>
      </c>
      <c r="G145" s="299">
        <v>0</v>
      </c>
      <c r="H145" s="299">
        <v>0</v>
      </c>
      <c r="I145" s="299">
        <v>-1364652</v>
      </c>
      <c r="J145" s="299">
        <v>0</v>
      </c>
      <c r="K145" s="299">
        <v>0</v>
      </c>
      <c r="L145" s="357">
        <v>0</v>
      </c>
      <c r="M145" s="299">
        <v>0</v>
      </c>
      <c r="N145" s="299">
        <v>0</v>
      </c>
      <c r="O145" s="299">
        <v>0</v>
      </c>
      <c r="P145" s="299">
        <v>0</v>
      </c>
      <c r="Q145" s="299">
        <v>0</v>
      </c>
      <c r="R145" s="583">
        <v>0</v>
      </c>
      <c r="S145" s="584">
        <v>0</v>
      </c>
      <c r="T145" s="585">
        <v>0</v>
      </c>
      <c r="U145" s="585">
        <v>0</v>
      </c>
      <c r="V145" s="583" t="e">
        <v>#DIV/0!</v>
      </c>
      <c r="W145" s="583">
        <v>9.7874245867096379E-2</v>
      </c>
      <c r="X145" s="585">
        <v>0</v>
      </c>
      <c r="Y145" s="585">
        <v>0</v>
      </c>
      <c r="Z145" s="585">
        <v>0</v>
      </c>
      <c r="AA145" s="585">
        <v>0</v>
      </c>
      <c r="AB145" s="585">
        <v>0</v>
      </c>
      <c r="AC145" s="585">
        <v>0</v>
      </c>
      <c r="AD145" s="585">
        <v>0</v>
      </c>
      <c r="AE145" s="585">
        <v>0</v>
      </c>
      <c r="AF145" s="585">
        <v>1364652</v>
      </c>
      <c r="AG145" s="585">
        <v>704747</v>
      </c>
      <c r="AH145" s="585">
        <v>659905</v>
      </c>
      <c r="AI145" s="585">
        <v>0</v>
      </c>
      <c r="AJ145" s="585">
        <v>0</v>
      </c>
      <c r="AK145" s="585">
        <v>0</v>
      </c>
      <c r="AL145" s="585">
        <v>0</v>
      </c>
      <c r="AM145" s="585">
        <v>1364652</v>
      </c>
      <c r="AN145" s="585">
        <v>0</v>
      </c>
      <c r="AO145" s="585">
        <v>0</v>
      </c>
      <c r="AP145" s="585">
        <v>0</v>
      </c>
      <c r="AQ145" s="585">
        <v>0</v>
      </c>
      <c r="AR145" s="585">
        <v>0</v>
      </c>
      <c r="AS145" s="585">
        <v>0</v>
      </c>
      <c r="AT145" s="585">
        <v>0</v>
      </c>
      <c r="AU145" s="585">
        <v>0</v>
      </c>
      <c r="AV145" s="585">
        <v>0</v>
      </c>
      <c r="AW145" s="585">
        <v>0</v>
      </c>
      <c r="AX145" s="585">
        <v>0</v>
      </c>
      <c r="AY145" s="585">
        <v>0</v>
      </c>
      <c r="AZ145" s="585">
        <v>0</v>
      </c>
      <c r="BA145" s="585">
        <v>0</v>
      </c>
      <c r="BB145" s="585">
        <v>0</v>
      </c>
      <c r="BC145" s="585">
        <v>0</v>
      </c>
      <c r="BD145" s="585">
        <v>0</v>
      </c>
      <c r="BE145" s="585">
        <v>0</v>
      </c>
      <c r="BF145" s="585">
        <v>0</v>
      </c>
      <c r="BG145" s="585">
        <v>0</v>
      </c>
      <c r="BH145" s="585">
        <v>0</v>
      </c>
      <c r="BI145" s="585">
        <v>0</v>
      </c>
      <c r="BJ145" s="585">
        <v>0</v>
      </c>
      <c r="BK145" s="585">
        <v>0</v>
      </c>
      <c r="BL145" s="585">
        <v>0</v>
      </c>
      <c r="BM145" s="585">
        <v>0</v>
      </c>
      <c r="BN145" s="585">
        <v>0</v>
      </c>
      <c r="BO145" s="585">
        <v>0</v>
      </c>
      <c r="BP145" s="585">
        <v>0</v>
      </c>
      <c r="BQ145" s="585">
        <v>0</v>
      </c>
      <c r="BR145" s="585">
        <v>0</v>
      </c>
      <c r="BS145" s="585">
        <v>0</v>
      </c>
      <c r="BT145" s="585">
        <v>0</v>
      </c>
      <c r="BU145" s="585">
        <v>0</v>
      </c>
      <c r="BV145" s="585">
        <v>0</v>
      </c>
      <c r="BW145" s="585">
        <v>0</v>
      </c>
      <c r="BX145" s="585">
        <v>0</v>
      </c>
      <c r="BY145" s="585">
        <v>0</v>
      </c>
      <c r="BZ145" s="585">
        <v>0</v>
      </c>
      <c r="CA145" s="585">
        <v>0</v>
      </c>
      <c r="CB145" s="299">
        <v>0</v>
      </c>
      <c r="CC145" s="297">
        <v>0</v>
      </c>
      <c r="CD145" s="297">
        <v>0</v>
      </c>
      <c r="CE145" s="297">
        <v>0</v>
      </c>
      <c r="CF145" s="297">
        <v>0</v>
      </c>
      <c r="CG145" s="297">
        <v>0</v>
      </c>
      <c r="CH145" s="297">
        <v>0</v>
      </c>
      <c r="CI145" s="297">
        <v>0</v>
      </c>
    </row>
    <row r="146" spans="1:87">
      <c r="A146" s="295">
        <v>33300</v>
      </c>
      <c r="B146" s="296" t="s">
        <v>496</v>
      </c>
      <c r="C146" s="299">
        <v>-1463868</v>
      </c>
      <c r="D146" s="299">
        <v>160558</v>
      </c>
      <c r="E146" s="299">
        <v>3145323</v>
      </c>
      <c r="F146" s="299">
        <v>2690531</v>
      </c>
      <c r="G146" s="299">
        <v>0</v>
      </c>
      <c r="H146" s="299">
        <v>0</v>
      </c>
      <c r="I146" s="299">
        <v>4532544</v>
      </c>
      <c r="J146" s="299">
        <v>61476487</v>
      </c>
      <c r="K146" s="299">
        <v>73141109</v>
      </c>
      <c r="L146" s="357">
        <v>52110815</v>
      </c>
      <c r="M146" s="299">
        <v>50744426</v>
      </c>
      <c r="N146" s="299">
        <v>75372415</v>
      </c>
      <c r="O146" s="299">
        <v>4794564.1236923002</v>
      </c>
      <c r="P146" s="299">
        <v>2812991.2199999997</v>
      </c>
      <c r="Q146" s="299">
        <v>1981572.9036923004</v>
      </c>
      <c r="R146" s="583">
        <v>7.1400000000000005E-2</v>
      </c>
      <c r="S146" s="584">
        <v>1.8074626999999999E-3</v>
      </c>
      <c r="T146" s="585">
        <v>61476487</v>
      </c>
      <c r="U146" s="585">
        <v>39397636.134453773</v>
      </c>
      <c r="V146" s="583">
        <v>1.5604105482419532</v>
      </c>
      <c r="W146" s="583">
        <v>9.7874245867096379E-2</v>
      </c>
      <c r="X146" s="585">
        <v>743918</v>
      </c>
      <c r="Y146" s="585">
        <v>395506</v>
      </c>
      <c r="Z146" s="585">
        <v>348412</v>
      </c>
      <c r="AA146" s="585">
        <v>0</v>
      </c>
      <c r="AB146" s="585">
        <v>0</v>
      </c>
      <c r="AC146" s="585">
        <v>0</v>
      </c>
      <c r="AD146" s="585">
        <v>0</v>
      </c>
      <c r="AE146" s="585">
        <v>743918</v>
      </c>
      <c r="AF146" s="585">
        <v>3766649</v>
      </c>
      <c r="AG146" s="585">
        <v>1498883</v>
      </c>
      <c r="AH146" s="585">
        <v>1498883</v>
      </c>
      <c r="AI146" s="585">
        <v>563319</v>
      </c>
      <c r="AJ146" s="585">
        <v>205564</v>
      </c>
      <c r="AK146" s="585">
        <v>0</v>
      </c>
      <c r="AL146" s="585">
        <v>0</v>
      </c>
      <c r="AM146" s="585">
        <v>3766649</v>
      </c>
      <c r="AN146" s="585">
        <v>14806048</v>
      </c>
      <c r="AO146" s="585">
        <v>4175831</v>
      </c>
      <c r="AP146" s="585">
        <v>4175831</v>
      </c>
      <c r="AQ146" s="585">
        <v>3591593</v>
      </c>
      <c r="AR146" s="585">
        <v>2862793</v>
      </c>
      <c r="AS146" s="585">
        <v>0</v>
      </c>
      <c r="AT146" s="585">
        <v>0</v>
      </c>
      <c r="AU146" s="585">
        <v>14806048</v>
      </c>
      <c r="AV146" s="585">
        <v>8015279</v>
      </c>
      <c r="AW146" s="585">
        <v>4834549</v>
      </c>
      <c r="AX146" s="585">
        <v>3180730</v>
      </c>
      <c r="AY146" s="585">
        <v>0</v>
      </c>
      <c r="AZ146" s="585">
        <v>0</v>
      </c>
      <c r="BA146" s="585">
        <v>0</v>
      </c>
      <c r="BB146" s="585">
        <v>0</v>
      </c>
      <c r="BC146" s="585">
        <v>8015279</v>
      </c>
      <c r="BD146" s="585">
        <v>290223</v>
      </c>
      <c r="BE146" s="585">
        <v>130492</v>
      </c>
      <c r="BF146" s="585">
        <v>130492</v>
      </c>
      <c r="BG146" s="585">
        <v>28978</v>
      </c>
      <c r="BH146" s="585">
        <v>261</v>
      </c>
      <c r="BI146" s="585">
        <v>0</v>
      </c>
      <c r="BJ146" s="585">
        <v>0</v>
      </c>
      <c r="BK146" s="585">
        <v>290223</v>
      </c>
      <c r="BL146" s="585">
        <v>-26786</v>
      </c>
      <c r="BM146" s="585">
        <v>-26786</v>
      </c>
      <c r="BN146" s="585">
        <v>0</v>
      </c>
      <c r="BO146" s="585">
        <v>0</v>
      </c>
      <c r="BP146" s="585">
        <v>0</v>
      </c>
      <c r="BQ146" s="585">
        <v>0</v>
      </c>
      <c r="BR146" s="585">
        <v>0</v>
      </c>
      <c r="BS146" s="585">
        <v>-26786</v>
      </c>
      <c r="BT146" s="585">
        <v>501069</v>
      </c>
      <c r="BU146" s="585">
        <v>194521</v>
      </c>
      <c r="BV146" s="585">
        <v>185436</v>
      </c>
      <c r="BW146" s="585">
        <v>88071</v>
      </c>
      <c r="BX146" s="585">
        <v>33041</v>
      </c>
      <c r="BY146" s="585">
        <v>0</v>
      </c>
      <c r="BZ146" s="585">
        <v>0</v>
      </c>
      <c r="CA146" s="585">
        <v>501069</v>
      </c>
      <c r="CB146" s="299">
        <v>0</v>
      </c>
      <c r="CC146" s="297">
        <v>0</v>
      </c>
      <c r="CD146" s="297">
        <v>0</v>
      </c>
      <c r="CE146" s="297">
        <v>0</v>
      </c>
      <c r="CF146" s="297">
        <v>0</v>
      </c>
      <c r="CG146" s="297">
        <v>0</v>
      </c>
      <c r="CH146" s="297">
        <v>0</v>
      </c>
      <c r="CI146" s="297">
        <v>0</v>
      </c>
    </row>
    <row r="147" spans="1:87">
      <c r="A147" s="295">
        <v>33305</v>
      </c>
      <c r="B147" s="296" t="s">
        <v>497</v>
      </c>
      <c r="C147" s="299">
        <v>-399814</v>
      </c>
      <c r="D147" s="299">
        <v>232239</v>
      </c>
      <c r="E147" s="299">
        <v>1096086</v>
      </c>
      <c r="F147" s="299">
        <v>738988</v>
      </c>
      <c r="G147" s="299">
        <v>0</v>
      </c>
      <c r="H147" s="299">
        <v>0</v>
      </c>
      <c r="I147" s="299">
        <v>1667499</v>
      </c>
      <c r="J147" s="299">
        <v>13473897</v>
      </c>
      <c r="K147" s="299">
        <v>16030450</v>
      </c>
      <c r="L147" s="357">
        <v>11421208</v>
      </c>
      <c r="M147" s="299">
        <v>11121734</v>
      </c>
      <c r="N147" s="299">
        <v>16519489</v>
      </c>
      <c r="O147" s="299">
        <v>1050832.0465156001</v>
      </c>
      <c r="P147" s="299">
        <v>660739.25</v>
      </c>
      <c r="Q147" s="299">
        <v>390092.79651560006</v>
      </c>
      <c r="R147" s="583">
        <v>7.1400000000000019E-2</v>
      </c>
      <c r="S147" s="584">
        <v>3.9614439999999999E-4</v>
      </c>
      <c r="T147" s="585">
        <v>13473897</v>
      </c>
      <c r="U147" s="585">
        <v>9254051.1204481777</v>
      </c>
      <c r="V147" s="583">
        <v>1.4559998453247633</v>
      </c>
      <c r="W147" s="583">
        <v>9.7874245867096379E-2</v>
      </c>
      <c r="X147" s="585">
        <v>954017</v>
      </c>
      <c r="Y147" s="585">
        <v>283257</v>
      </c>
      <c r="Z147" s="585">
        <v>283257</v>
      </c>
      <c r="AA147" s="585">
        <v>283257</v>
      </c>
      <c r="AB147" s="585">
        <v>104246</v>
      </c>
      <c r="AC147" s="585">
        <v>0</v>
      </c>
      <c r="AD147" s="585">
        <v>0</v>
      </c>
      <c r="AE147" s="585">
        <v>954017</v>
      </c>
      <c r="AF147" s="585">
        <v>942420</v>
      </c>
      <c r="AG147" s="585">
        <v>604062</v>
      </c>
      <c r="AH147" s="585">
        <v>338358</v>
      </c>
      <c r="AI147" s="585">
        <v>0</v>
      </c>
      <c r="AJ147" s="585">
        <v>0</v>
      </c>
      <c r="AK147" s="585">
        <v>0</v>
      </c>
      <c r="AL147" s="585">
        <v>0</v>
      </c>
      <c r="AM147" s="585">
        <v>942420</v>
      </c>
      <c r="AN147" s="585">
        <v>3245065</v>
      </c>
      <c r="AO147" s="585">
        <v>915223</v>
      </c>
      <c r="AP147" s="585">
        <v>915223</v>
      </c>
      <c r="AQ147" s="585">
        <v>787175</v>
      </c>
      <c r="AR147" s="585">
        <v>627443</v>
      </c>
      <c r="AS147" s="585">
        <v>0</v>
      </c>
      <c r="AT147" s="585">
        <v>0</v>
      </c>
      <c r="AU147" s="585">
        <v>3245065</v>
      </c>
      <c r="AV147" s="585">
        <v>1756721</v>
      </c>
      <c r="AW147" s="585">
        <v>1059596</v>
      </c>
      <c r="AX147" s="585">
        <v>697125</v>
      </c>
      <c r="AY147" s="585">
        <v>0</v>
      </c>
      <c r="AZ147" s="585">
        <v>0</v>
      </c>
      <c r="BA147" s="585">
        <v>0</v>
      </c>
      <c r="BB147" s="585">
        <v>0</v>
      </c>
      <c r="BC147" s="585">
        <v>1756721</v>
      </c>
      <c r="BD147" s="585">
        <v>63608</v>
      </c>
      <c r="BE147" s="585">
        <v>28600</v>
      </c>
      <c r="BF147" s="585">
        <v>28600</v>
      </c>
      <c r="BG147" s="585">
        <v>6351</v>
      </c>
      <c r="BH147" s="585">
        <v>57</v>
      </c>
      <c r="BI147" s="585">
        <v>0</v>
      </c>
      <c r="BJ147" s="585">
        <v>0</v>
      </c>
      <c r="BK147" s="585">
        <v>63608</v>
      </c>
      <c r="BL147" s="585">
        <v>-5871</v>
      </c>
      <c r="BM147" s="585">
        <v>-5871</v>
      </c>
      <c r="BN147" s="585">
        <v>0</v>
      </c>
      <c r="BO147" s="585">
        <v>0</v>
      </c>
      <c r="BP147" s="585">
        <v>0</v>
      </c>
      <c r="BQ147" s="585">
        <v>0</v>
      </c>
      <c r="BR147" s="585">
        <v>0</v>
      </c>
      <c r="BS147" s="585">
        <v>-5871</v>
      </c>
      <c r="BT147" s="585">
        <v>109820</v>
      </c>
      <c r="BU147" s="585">
        <v>42633</v>
      </c>
      <c r="BV147" s="585">
        <v>40642</v>
      </c>
      <c r="BW147" s="585">
        <v>19303</v>
      </c>
      <c r="BX147" s="585">
        <v>7242</v>
      </c>
      <c r="BY147" s="585">
        <v>0</v>
      </c>
      <c r="BZ147" s="585">
        <v>0</v>
      </c>
      <c r="CA147" s="585">
        <v>109820</v>
      </c>
      <c r="CB147" s="299">
        <v>0</v>
      </c>
      <c r="CC147" s="297">
        <v>0</v>
      </c>
      <c r="CD147" s="297">
        <v>0</v>
      </c>
      <c r="CE147" s="297">
        <v>0</v>
      </c>
      <c r="CF147" s="297">
        <v>0</v>
      </c>
      <c r="CG147" s="297">
        <v>0</v>
      </c>
      <c r="CH147" s="297">
        <v>0</v>
      </c>
      <c r="CI147" s="297">
        <v>0</v>
      </c>
    </row>
    <row r="148" spans="1:87">
      <c r="A148" s="295">
        <v>33400</v>
      </c>
      <c r="B148" s="296" t="s">
        <v>498</v>
      </c>
      <c r="C148" s="299">
        <v>2566053</v>
      </c>
      <c r="D148" s="299">
        <v>22042255</v>
      </c>
      <c r="E148" s="299">
        <v>43337301</v>
      </c>
      <c r="F148" s="299">
        <v>31054791</v>
      </c>
      <c r="G148" s="299">
        <v>0</v>
      </c>
      <c r="H148" s="299">
        <v>0</v>
      </c>
      <c r="I148" s="299">
        <v>99000400</v>
      </c>
      <c r="J148" s="299">
        <v>644709746</v>
      </c>
      <c r="K148" s="299">
        <v>767037740</v>
      </c>
      <c r="L148" s="357">
        <v>546491052</v>
      </c>
      <c r="M148" s="299">
        <v>532161603</v>
      </c>
      <c r="N148" s="299">
        <v>790437658</v>
      </c>
      <c r="O148" s="299">
        <v>50281048.271357402</v>
      </c>
      <c r="P148" s="299">
        <v>27263896.350000005</v>
      </c>
      <c r="Q148" s="299">
        <v>23017151.921357397</v>
      </c>
      <c r="R148" s="583">
        <v>7.1400000000000005E-2</v>
      </c>
      <c r="S148" s="584">
        <v>1.8955032600000001E-2</v>
      </c>
      <c r="T148" s="585">
        <v>644709746</v>
      </c>
      <c r="U148" s="585">
        <v>381847287.81512612</v>
      </c>
      <c r="V148" s="583">
        <v>1.6883968187621132</v>
      </c>
      <c r="W148" s="583">
        <v>9.7874245867096379E-2</v>
      </c>
      <c r="X148" s="585">
        <v>25552486</v>
      </c>
      <c r="Y148" s="585">
        <v>10212452</v>
      </c>
      <c r="Z148" s="585">
        <v>10212452</v>
      </c>
      <c r="AA148" s="585">
        <v>4444418</v>
      </c>
      <c r="AB148" s="585">
        <v>683164</v>
      </c>
      <c r="AC148" s="585">
        <v>0</v>
      </c>
      <c r="AD148" s="585">
        <v>0</v>
      </c>
      <c r="AE148" s="585">
        <v>25552486</v>
      </c>
      <c r="AF148" s="585">
        <v>5784977</v>
      </c>
      <c r="AG148" s="585">
        <v>3865895</v>
      </c>
      <c r="AH148" s="585">
        <v>1919082</v>
      </c>
      <c r="AI148" s="585">
        <v>0</v>
      </c>
      <c r="AJ148" s="585">
        <v>0</v>
      </c>
      <c r="AK148" s="585">
        <v>0</v>
      </c>
      <c r="AL148" s="585">
        <v>0</v>
      </c>
      <c r="AM148" s="585">
        <v>5784977</v>
      </c>
      <c r="AN148" s="585">
        <v>155272431</v>
      </c>
      <c r="AO148" s="585">
        <v>43792337</v>
      </c>
      <c r="AP148" s="585">
        <v>43792337</v>
      </c>
      <c r="AQ148" s="585">
        <v>37665376</v>
      </c>
      <c r="AR148" s="585">
        <v>30022381</v>
      </c>
      <c r="AS148" s="585">
        <v>0</v>
      </c>
      <c r="AT148" s="585">
        <v>0</v>
      </c>
      <c r="AU148" s="585">
        <v>155272431</v>
      </c>
      <c r="AV148" s="585">
        <v>84056987</v>
      </c>
      <c r="AW148" s="585">
        <v>50700373</v>
      </c>
      <c r="AX148" s="585">
        <v>33356614</v>
      </c>
      <c r="AY148" s="585">
        <v>0</v>
      </c>
      <c r="AZ148" s="585">
        <v>0</v>
      </c>
      <c r="BA148" s="585">
        <v>0</v>
      </c>
      <c r="BB148" s="585">
        <v>0</v>
      </c>
      <c r="BC148" s="585">
        <v>84056987</v>
      </c>
      <c r="BD148" s="585">
        <v>3043589</v>
      </c>
      <c r="BE148" s="585">
        <v>1368479</v>
      </c>
      <c r="BF148" s="585">
        <v>1368479</v>
      </c>
      <c r="BG148" s="585">
        <v>303894</v>
      </c>
      <c r="BH148" s="585">
        <v>2737</v>
      </c>
      <c r="BI148" s="585">
        <v>0</v>
      </c>
      <c r="BJ148" s="585">
        <v>0</v>
      </c>
      <c r="BK148" s="585">
        <v>3043589</v>
      </c>
      <c r="BL148" s="585">
        <v>-280902</v>
      </c>
      <c r="BM148" s="585">
        <v>-280902</v>
      </c>
      <c r="BN148" s="585">
        <v>0</v>
      </c>
      <c r="BO148" s="585">
        <v>0</v>
      </c>
      <c r="BP148" s="585">
        <v>0</v>
      </c>
      <c r="BQ148" s="585">
        <v>0</v>
      </c>
      <c r="BR148" s="585">
        <v>0</v>
      </c>
      <c r="BS148" s="585">
        <v>-280902</v>
      </c>
      <c r="BT148" s="585">
        <v>5254761</v>
      </c>
      <c r="BU148" s="585">
        <v>2039955</v>
      </c>
      <c r="BV148" s="585">
        <v>1944683</v>
      </c>
      <c r="BW148" s="585">
        <v>923614</v>
      </c>
      <c r="BX148" s="585">
        <v>346509</v>
      </c>
      <c r="BY148" s="585">
        <v>0</v>
      </c>
      <c r="BZ148" s="585">
        <v>0</v>
      </c>
      <c r="CA148" s="585">
        <v>5254761</v>
      </c>
      <c r="CB148" s="299">
        <v>0</v>
      </c>
      <c r="CC148" s="297">
        <v>0</v>
      </c>
      <c r="CD148" s="297">
        <v>0</v>
      </c>
      <c r="CE148" s="297">
        <v>0</v>
      </c>
      <c r="CF148" s="297">
        <v>0</v>
      </c>
      <c r="CG148" s="297">
        <v>0</v>
      </c>
      <c r="CH148" s="297">
        <v>0</v>
      </c>
      <c r="CI148" s="297">
        <v>0</v>
      </c>
    </row>
    <row r="149" spans="1:87">
      <c r="A149" s="295">
        <v>33402</v>
      </c>
      <c r="B149" s="296" t="s">
        <v>499</v>
      </c>
      <c r="C149" s="299">
        <v>188413</v>
      </c>
      <c r="D149" s="299">
        <v>249931</v>
      </c>
      <c r="E149" s="299">
        <v>464585</v>
      </c>
      <c r="F149" s="299">
        <v>318264</v>
      </c>
      <c r="G149" s="299">
        <v>0</v>
      </c>
      <c r="H149" s="299">
        <v>0</v>
      </c>
      <c r="I149" s="299">
        <v>1221193</v>
      </c>
      <c r="J149" s="299">
        <v>6367789</v>
      </c>
      <c r="K149" s="299">
        <v>7576021</v>
      </c>
      <c r="L149" s="357">
        <v>5397685</v>
      </c>
      <c r="M149" s="299">
        <v>5256153</v>
      </c>
      <c r="N149" s="299">
        <v>7807142</v>
      </c>
      <c r="O149" s="299">
        <v>496625.23207139998</v>
      </c>
      <c r="P149" s="299">
        <v>223440.09</v>
      </c>
      <c r="Q149" s="299">
        <v>273185.14207139995</v>
      </c>
      <c r="R149" s="583">
        <v>7.1400000000000005E-2</v>
      </c>
      <c r="S149" s="584">
        <v>1.872186E-4</v>
      </c>
      <c r="T149" s="585">
        <v>6367789</v>
      </c>
      <c r="U149" s="585">
        <v>3129413.0252100839</v>
      </c>
      <c r="V149" s="583">
        <v>2.0348189736228623</v>
      </c>
      <c r="W149" s="583">
        <v>9.7874245867096379E-2</v>
      </c>
      <c r="X149" s="585">
        <v>521615</v>
      </c>
      <c r="Y149" s="585">
        <v>267255</v>
      </c>
      <c r="Z149" s="585">
        <v>155635</v>
      </c>
      <c r="AA149" s="585">
        <v>80441</v>
      </c>
      <c r="AB149" s="585">
        <v>18284</v>
      </c>
      <c r="AC149" s="585">
        <v>0</v>
      </c>
      <c r="AD149" s="585">
        <v>0</v>
      </c>
      <c r="AE149" s="585">
        <v>521615</v>
      </c>
      <c r="AF149" s="585">
        <v>83004</v>
      </c>
      <c r="AG149" s="585">
        <v>41502</v>
      </c>
      <c r="AH149" s="585">
        <v>41502</v>
      </c>
      <c r="AI149" s="585">
        <v>0</v>
      </c>
      <c r="AJ149" s="585">
        <v>0</v>
      </c>
      <c r="AK149" s="585">
        <v>0</v>
      </c>
      <c r="AL149" s="585">
        <v>0</v>
      </c>
      <c r="AM149" s="585">
        <v>83004</v>
      </c>
      <c r="AN149" s="585">
        <v>1533624</v>
      </c>
      <c r="AO149" s="585">
        <v>432536</v>
      </c>
      <c r="AP149" s="585">
        <v>432536</v>
      </c>
      <c r="AQ149" s="585">
        <v>372020</v>
      </c>
      <c r="AR149" s="585">
        <v>296531</v>
      </c>
      <c r="AS149" s="585">
        <v>0</v>
      </c>
      <c r="AT149" s="585">
        <v>0</v>
      </c>
      <c r="AU149" s="585">
        <v>1533624</v>
      </c>
      <c r="AV149" s="585">
        <v>830230</v>
      </c>
      <c r="AW149" s="585">
        <v>500767</v>
      </c>
      <c r="AX149" s="585">
        <v>329463</v>
      </c>
      <c r="AY149" s="585">
        <v>0</v>
      </c>
      <c r="AZ149" s="585">
        <v>0</v>
      </c>
      <c r="BA149" s="585">
        <v>0</v>
      </c>
      <c r="BB149" s="585">
        <v>0</v>
      </c>
      <c r="BC149" s="585">
        <v>830230</v>
      </c>
      <c r="BD149" s="585">
        <v>30061</v>
      </c>
      <c r="BE149" s="585">
        <v>13516</v>
      </c>
      <c r="BF149" s="585">
        <v>13516</v>
      </c>
      <c r="BG149" s="585">
        <v>3002</v>
      </c>
      <c r="BH149" s="585">
        <v>27</v>
      </c>
      <c r="BI149" s="585">
        <v>0</v>
      </c>
      <c r="BJ149" s="585">
        <v>0</v>
      </c>
      <c r="BK149" s="585">
        <v>30061</v>
      </c>
      <c r="BL149" s="585">
        <v>-2774</v>
      </c>
      <c r="BM149" s="585">
        <v>-2774</v>
      </c>
      <c r="BN149" s="585">
        <v>0</v>
      </c>
      <c r="BO149" s="585">
        <v>0</v>
      </c>
      <c r="BP149" s="585">
        <v>0</v>
      </c>
      <c r="BQ149" s="585">
        <v>0</v>
      </c>
      <c r="BR149" s="585">
        <v>0</v>
      </c>
      <c r="BS149" s="585">
        <v>-2774</v>
      </c>
      <c r="BT149" s="585">
        <v>51901</v>
      </c>
      <c r="BU149" s="585">
        <v>20149</v>
      </c>
      <c r="BV149" s="585">
        <v>19208</v>
      </c>
      <c r="BW149" s="585">
        <v>9123</v>
      </c>
      <c r="BX149" s="585">
        <v>3422</v>
      </c>
      <c r="BY149" s="585">
        <v>0</v>
      </c>
      <c r="BZ149" s="585">
        <v>0</v>
      </c>
      <c r="CA149" s="585">
        <v>51901</v>
      </c>
      <c r="CB149" s="299">
        <v>0</v>
      </c>
      <c r="CC149" s="297">
        <v>0</v>
      </c>
      <c r="CD149" s="297">
        <v>0</v>
      </c>
      <c r="CE149" s="297">
        <v>0</v>
      </c>
      <c r="CF149" s="297">
        <v>0</v>
      </c>
      <c r="CG149" s="297">
        <v>0</v>
      </c>
      <c r="CH149" s="297">
        <v>0</v>
      </c>
      <c r="CI149" s="297">
        <v>0</v>
      </c>
    </row>
    <row r="150" spans="1:87">
      <c r="A150" s="295">
        <v>33405</v>
      </c>
      <c r="B150" s="296" t="s">
        <v>500</v>
      </c>
      <c r="C150" s="299">
        <v>1020708</v>
      </c>
      <c r="D150" s="299">
        <v>2784633</v>
      </c>
      <c r="E150" s="299">
        <v>4406955</v>
      </c>
      <c r="F150" s="299">
        <v>3209947</v>
      </c>
      <c r="G150" s="299">
        <v>0</v>
      </c>
      <c r="H150" s="299">
        <v>0</v>
      </c>
      <c r="I150" s="299">
        <v>11422243</v>
      </c>
      <c r="J150" s="299">
        <v>59421181</v>
      </c>
      <c r="K150" s="299">
        <v>70695827</v>
      </c>
      <c r="L150" s="357">
        <v>50368626</v>
      </c>
      <c r="M150" s="299">
        <v>49047918</v>
      </c>
      <c r="N150" s="299">
        <v>72852535</v>
      </c>
      <c r="O150" s="299">
        <v>4634270.3804500997</v>
      </c>
      <c r="P150" s="299">
        <v>2674233.8100000005</v>
      </c>
      <c r="Q150" s="299">
        <v>1960036.5704500992</v>
      </c>
      <c r="R150" s="583">
        <v>7.1400000000000005E-2</v>
      </c>
      <c r="S150" s="584">
        <v>1.7470349E-3</v>
      </c>
      <c r="T150" s="585">
        <v>59421181</v>
      </c>
      <c r="U150" s="585">
        <v>37454255.042016812</v>
      </c>
      <c r="V150" s="583">
        <v>1.5865001435308304</v>
      </c>
      <c r="W150" s="583">
        <v>9.7874245867096379E-2</v>
      </c>
      <c r="X150" s="585">
        <v>4267846</v>
      </c>
      <c r="Y150" s="585">
        <v>1517435</v>
      </c>
      <c r="Z150" s="585">
        <v>1517435</v>
      </c>
      <c r="AA150" s="585">
        <v>822301</v>
      </c>
      <c r="AB150" s="585">
        <v>410675</v>
      </c>
      <c r="AC150" s="585">
        <v>0</v>
      </c>
      <c r="AD150" s="585">
        <v>0</v>
      </c>
      <c r="AE150" s="585">
        <v>4267846</v>
      </c>
      <c r="AF150" s="585">
        <v>148288</v>
      </c>
      <c r="AG150" s="585">
        <v>148288</v>
      </c>
      <c r="AH150" s="585">
        <v>0</v>
      </c>
      <c r="AI150" s="585">
        <v>0</v>
      </c>
      <c r="AJ150" s="585">
        <v>0</v>
      </c>
      <c r="AK150" s="585">
        <v>0</v>
      </c>
      <c r="AL150" s="585">
        <v>0</v>
      </c>
      <c r="AM150" s="585">
        <v>148288</v>
      </c>
      <c r="AN150" s="585">
        <v>14311047</v>
      </c>
      <c r="AO150" s="585">
        <v>4036223</v>
      </c>
      <c r="AP150" s="585">
        <v>4036223</v>
      </c>
      <c r="AQ150" s="585">
        <v>3471517</v>
      </c>
      <c r="AR150" s="585">
        <v>2767083</v>
      </c>
      <c r="AS150" s="585">
        <v>0</v>
      </c>
      <c r="AT150" s="585">
        <v>0</v>
      </c>
      <c r="AU150" s="585">
        <v>14311047</v>
      </c>
      <c r="AV150" s="585">
        <v>7747309</v>
      </c>
      <c r="AW150" s="585">
        <v>4672918</v>
      </c>
      <c r="AX150" s="585">
        <v>3074390</v>
      </c>
      <c r="AY150" s="585">
        <v>0</v>
      </c>
      <c r="AZ150" s="585">
        <v>0</v>
      </c>
      <c r="BA150" s="585">
        <v>0</v>
      </c>
      <c r="BB150" s="585">
        <v>0</v>
      </c>
      <c r="BC150" s="585">
        <v>7747309</v>
      </c>
      <c r="BD150" s="585">
        <v>280519</v>
      </c>
      <c r="BE150" s="585">
        <v>126129</v>
      </c>
      <c r="BF150" s="585">
        <v>126129</v>
      </c>
      <c r="BG150" s="585">
        <v>28009</v>
      </c>
      <c r="BH150" s="585">
        <v>252</v>
      </c>
      <c r="BI150" s="585">
        <v>0</v>
      </c>
      <c r="BJ150" s="585">
        <v>0</v>
      </c>
      <c r="BK150" s="585">
        <v>280519</v>
      </c>
      <c r="BL150" s="585">
        <v>-25890</v>
      </c>
      <c r="BM150" s="585">
        <v>-25890</v>
      </c>
      <c r="BN150" s="585">
        <v>0</v>
      </c>
      <c r="BO150" s="585">
        <v>0</v>
      </c>
      <c r="BP150" s="585">
        <v>0</v>
      </c>
      <c r="BQ150" s="585">
        <v>0</v>
      </c>
      <c r="BR150" s="585">
        <v>0</v>
      </c>
      <c r="BS150" s="585">
        <v>-25890</v>
      </c>
      <c r="BT150" s="585">
        <v>484317</v>
      </c>
      <c r="BU150" s="585">
        <v>188017</v>
      </c>
      <c r="BV150" s="585">
        <v>179236</v>
      </c>
      <c r="BW150" s="585">
        <v>85127</v>
      </c>
      <c r="BX150" s="585">
        <v>31937</v>
      </c>
      <c r="BY150" s="585">
        <v>0</v>
      </c>
      <c r="BZ150" s="585">
        <v>0</v>
      </c>
      <c r="CA150" s="585">
        <v>484317</v>
      </c>
      <c r="CB150" s="299">
        <v>0</v>
      </c>
      <c r="CC150" s="297">
        <v>0</v>
      </c>
      <c r="CD150" s="297">
        <v>0</v>
      </c>
      <c r="CE150" s="297">
        <v>0</v>
      </c>
      <c r="CF150" s="297">
        <v>0</v>
      </c>
      <c r="CG150" s="297">
        <v>0</v>
      </c>
      <c r="CH150" s="297">
        <v>0</v>
      </c>
      <c r="CI150" s="297">
        <v>0</v>
      </c>
    </row>
    <row r="151" spans="1:87">
      <c r="A151" s="295">
        <v>33500</v>
      </c>
      <c r="B151" s="296" t="s">
        <v>501</v>
      </c>
      <c r="C151" s="299">
        <v>-1157644</v>
      </c>
      <c r="D151" s="299">
        <v>1166494</v>
      </c>
      <c r="E151" s="299">
        <v>5227214</v>
      </c>
      <c r="F151" s="299">
        <v>3819467</v>
      </c>
      <c r="G151" s="299">
        <v>0</v>
      </c>
      <c r="H151" s="299">
        <v>0</v>
      </c>
      <c r="I151" s="299">
        <v>9055531</v>
      </c>
      <c r="J151" s="299">
        <v>89598838</v>
      </c>
      <c r="K151" s="299">
        <v>106599428</v>
      </c>
      <c r="L151" s="357">
        <v>75948849</v>
      </c>
      <c r="M151" s="299">
        <v>73957407</v>
      </c>
      <c r="N151" s="299">
        <v>109851442</v>
      </c>
      <c r="O151" s="299">
        <v>6987832.1446404997</v>
      </c>
      <c r="P151" s="299">
        <v>3819731.87</v>
      </c>
      <c r="Q151" s="299">
        <v>3168100.2746404996</v>
      </c>
      <c r="R151" s="583">
        <v>7.1400000000000005E-2</v>
      </c>
      <c r="S151" s="584">
        <v>2.6342844999999999E-3</v>
      </c>
      <c r="T151" s="585">
        <v>89598838</v>
      </c>
      <c r="U151" s="585">
        <v>53497645.238095239</v>
      </c>
      <c r="V151" s="583">
        <v>1.6748183513729198</v>
      </c>
      <c r="W151" s="583">
        <v>9.7874245867096379E-2</v>
      </c>
      <c r="X151" s="585">
        <v>1587830</v>
      </c>
      <c r="Y151" s="585">
        <v>738173</v>
      </c>
      <c r="Z151" s="585">
        <v>626156</v>
      </c>
      <c r="AA151" s="585">
        <v>223501</v>
      </c>
      <c r="AB151" s="585">
        <v>0</v>
      </c>
      <c r="AC151" s="585">
        <v>0</v>
      </c>
      <c r="AD151" s="585">
        <v>0</v>
      </c>
      <c r="AE151" s="585">
        <v>1587830</v>
      </c>
      <c r="AF151" s="585">
        <v>3543728</v>
      </c>
      <c r="AG151" s="585">
        <v>1370420</v>
      </c>
      <c r="AH151" s="585">
        <v>1370420</v>
      </c>
      <c r="AI151" s="585">
        <v>401444</v>
      </c>
      <c r="AJ151" s="585">
        <v>401444</v>
      </c>
      <c r="AK151" s="585">
        <v>0</v>
      </c>
      <c r="AL151" s="585">
        <v>0</v>
      </c>
      <c r="AM151" s="585">
        <v>3543728</v>
      </c>
      <c r="AN151" s="585">
        <v>21579059</v>
      </c>
      <c r="AO151" s="585">
        <v>6086061</v>
      </c>
      <c r="AP151" s="585">
        <v>6086061</v>
      </c>
      <c r="AQ151" s="585">
        <v>5234563</v>
      </c>
      <c r="AR151" s="585">
        <v>4172374</v>
      </c>
      <c r="AS151" s="585">
        <v>0</v>
      </c>
      <c r="AT151" s="585">
        <v>0</v>
      </c>
      <c r="AU151" s="585">
        <v>21579059</v>
      </c>
      <c r="AV151" s="585">
        <v>11681859</v>
      </c>
      <c r="AW151" s="585">
        <v>7046108</v>
      </c>
      <c r="AX151" s="585">
        <v>4635751</v>
      </c>
      <c r="AY151" s="585">
        <v>0</v>
      </c>
      <c r="AZ151" s="585">
        <v>0</v>
      </c>
      <c r="BA151" s="585">
        <v>0</v>
      </c>
      <c r="BB151" s="585">
        <v>0</v>
      </c>
      <c r="BC151" s="585">
        <v>11681859</v>
      </c>
      <c r="BD151" s="585">
        <v>422984</v>
      </c>
      <c r="BE151" s="585">
        <v>190185</v>
      </c>
      <c r="BF151" s="585">
        <v>190185</v>
      </c>
      <c r="BG151" s="585">
        <v>42234</v>
      </c>
      <c r="BH151" s="585">
        <v>380</v>
      </c>
      <c r="BI151" s="585">
        <v>0</v>
      </c>
      <c r="BJ151" s="585">
        <v>0</v>
      </c>
      <c r="BK151" s="585">
        <v>422984</v>
      </c>
      <c r="BL151" s="585">
        <v>-39039</v>
      </c>
      <c r="BM151" s="585">
        <v>-39039</v>
      </c>
      <c r="BN151" s="585">
        <v>0</v>
      </c>
      <c r="BO151" s="585">
        <v>0</v>
      </c>
      <c r="BP151" s="585">
        <v>0</v>
      </c>
      <c r="BQ151" s="585">
        <v>0</v>
      </c>
      <c r="BR151" s="585">
        <v>0</v>
      </c>
      <c r="BS151" s="585">
        <v>-39039</v>
      </c>
      <c r="BT151" s="585">
        <v>730283</v>
      </c>
      <c r="BU151" s="585">
        <v>283504</v>
      </c>
      <c r="BV151" s="585">
        <v>270263</v>
      </c>
      <c r="BW151" s="585">
        <v>128360</v>
      </c>
      <c r="BX151" s="585">
        <v>48156</v>
      </c>
      <c r="BY151" s="585">
        <v>0</v>
      </c>
      <c r="BZ151" s="585">
        <v>0</v>
      </c>
      <c r="CA151" s="585">
        <v>730283</v>
      </c>
      <c r="CB151" s="299">
        <v>0</v>
      </c>
      <c r="CC151" s="297">
        <v>0</v>
      </c>
      <c r="CD151" s="297">
        <v>0</v>
      </c>
      <c r="CE151" s="297">
        <v>0</v>
      </c>
      <c r="CF151" s="297">
        <v>0</v>
      </c>
      <c r="CG151" s="297">
        <v>0</v>
      </c>
      <c r="CH151" s="297">
        <v>0</v>
      </c>
      <c r="CI151" s="297">
        <v>0</v>
      </c>
    </row>
    <row r="152" spans="1:87">
      <c r="A152" s="295">
        <v>33501</v>
      </c>
      <c r="B152" s="296" t="s">
        <v>502</v>
      </c>
      <c r="C152" s="299">
        <v>179525</v>
      </c>
      <c r="D152" s="299">
        <v>178275</v>
      </c>
      <c r="E152" s="299">
        <v>167157</v>
      </c>
      <c r="F152" s="299">
        <v>221662</v>
      </c>
      <c r="G152" s="299">
        <v>0</v>
      </c>
      <c r="H152" s="299">
        <v>0</v>
      </c>
      <c r="I152" s="299">
        <v>746619</v>
      </c>
      <c r="J152" s="299">
        <v>3292310</v>
      </c>
      <c r="K152" s="299">
        <v>3916997</v>
      </c>
      <c r="L152" s="357">
        <v>2790741</v>
      </c>
      <c r="M152" s="299">
        <v>2717565</v>
      </c>
      <c r="N152" s="299">
        <v>4036492</v>
      </c>
      <c r="O152" s="299">
        <v>256767.93472320001</v>
      </c>
      <c r="P152" s="299">
        <v>159019.05000000002</v>
      </c>
      <c r="Q152" s="299">
        <v>97748.884723199997</v>
      </c>
      <c r="R152" s="583">
        <v>7.1400000000000005E-2</v>
      </c>
      <c r="S152" s="584">
        <v>9.6796800000000001E-5</v>
      </c>
      <c r="T152" s="585">
        <v>3292310</v>
      </c>
      <c r="U152" s="585">
        <v>2227157.5630252101</v>
      </c>
      <c r="V152" s="583">
        <v>1.4782564353138823</v>
      </c>
      <c r="W152" s="583">
        <v>9.7874245867096379E-2</v>
      </c>
      <c r="X152" s="585">
        <v>636067</v>
      </c>
      <c r="Y152" s="585">
        <v>296852</v>
      </c>
      <c r="Z152" s="585">
        <v>206085</v>
      </c>
      <c r="AA152" s="585">
        <v>66565</v>
      </c>
      <c r="AB152" s="585">
        <v>66565</v>
      </c>
      <c r="AC152" s="585">
        <v>0</v>
      </c>
      <c r="AD152" s="585">
        <v>0</v>
      </c>
      <c r="AE152" s="585">
        <v>636067</v>
      </c>
      <c r="AF152" s="585">
        <v>294063</v>
      </c>
      <c r="AG152" s="585">
        <v>98021</v>
      </c>
      <c r="AH152" s="585">
        <v>98021</v>
      </c>
      <c r="AI152" s="585">
        <v>98021</v>
      </c>
      <c r="AJ152" s="585">
        <v>0</v>
      </c>
      <c r="AK152" s="585">
        <v>0</v>
      </c>
      <c r="AL152" s="585">
        <v>0</v>
      </c>
      <c r="AM152" s="585">
        <v>294063</v>
      </c>
      <c r="AN152" s="585">
        <v>792923</v>
      </c>
      <c r="AO152" s="585">
        <v>223632</v>
      </c>
      <c r="AP152" s="585">
        <v>223632</v>
      </c>
      <c r="AQ152" s="585">
        <v>192344</v>
      </c>
      <c r="AR152" s="585">
        <v>153314</v>
      </c>
      <c r="AS152" s="585">
        <v>0</v>
      </c>
      <c r="AT152" s="585">
        <v>0</v>
      </c>
      <c r="AU152" s="585">
        <v>792923</v>
      </c>
      <c r="AV152" s="585">
        <v>429250</v>
      </c>
      <c r="AW152" s="585">
        <v>258909</v>
      </c>
      <c r="AX152" s="585">
        <v>170341</v>
      </c>
      <c r="AY152" s="585">
        <v>0</v>
      </c>
      <c r="AZ152" s="585">
        <v>0</v>
      </c>
      <c r="BA152" s="585">
        <v>0</v>
      </c>
      <c r="BB152" s="585">
        <v>0</v>
      </c>
      <c r="BC152" s="585">
        <v>429250</v>
      </c>
      <c r="BD152" s="585">
        <v>15542</v>
      </c>
      <c r="BE152" s="585">
        <v>6988</v>
      </c>
      <c r="BF152" s="585">
        <v>6988</v>
      </c>
      <c r="BG152" s="585">
        <v>1552</v>
      </c>
      <c r="BH152" s="585">
        <v>14</v>
      </c>
      <c r="BI152" s="585">
        <v>0</v>
      </c>
      <c r="BJ152" s="585">
        <v>0</v>
      </c>
      <c r="BK152" s="585">
        <v>15542</v>
      </c>
      <c r="BL152" s="585">
        <v>-1434</v>
      </c>
      <c r="BM152" s="585">
        <v>-1434</v>
      </c>
      <c r="BN152" s="585">
        <v>0</v>
      </c>
      <c r="BO152" s="585">
        <v>0</v>
      </c>
      <c r="BP152" s="585">
        <v>0</v>
      </c>
      <c r="BQ152" s="585">
        <v>0</v>
      </c>
      <c r="BR152" s="585">
        <v>0</v>
      </c>
      <c r="BS152" s="585">
        <v>-1434</v>
      </c>
      <c r="BT152" s="585">
        <v>26834</v>
      </c>
      <c r="BU152" s="585">
        <v>10417</v>
      </c>
      <c r="BV152" s="585">
        <v>9931</v>
      </c>
      <c r="BW152" s="585">
        <v>4717</v>
      </c>
      <c r="BX152" s="585">
        <v>1770</v>
      </c>
      <c r="BY152" s="585">
        <v>0</v>
      </c>
      <c r="BZ152" s="585">
        <v>0</v>
      </c>
      <c r="CA152" s="585">
        <v>26834</v>
      </c>
      <c r="CB152" s="299">
        <v>0</v>
      </c>
      <c r="CC152" s="297">
        <v>0</v>
      </c>
      <c r="CD152" s="297">
        <v>0</v>
      </c>
      <c r="CE152" s="297">
        <v>0</v>
      </c>
      <c r="CF152" s="297">
        <v>0</v>
      </c>
      <c r="CG152" s="297">
        <v>0</v>
      </c>
      <c r="CH152" s="297">
        <v>0</v>
      </c>
      <c r="CI152" s="297">
        <v>0</v>
      </c>
    </row>
    <row r="153" spans="1:87">
      <c r="A153" s="295">
        <v>33600</v>
      </c>
      <c r="B153" s="296" t="s">
        <v>503</v>
      </c>
      <c r="C153" s="299">
        <v>-6006823</v>
      </c>
      <c r="D153" s="299">
        <v>3858056</v>
      </c>
      <c r="E153" s="299">
        <v>15545134</v>
      </c>
      <c r="F153" s="299">
        <v>14467733</v>
      </c>
      <c r="G153" s="299">
        <v>0</v>
      </c>
      <c r="H153" s="299">
        <v>0</v>
      </c>
      <c r="I153" s="299">
        <v>27864100</v>
      </c>
      <c r="J153" s="299">
        <v>312308935</v>
      </c>
      <c r="K153" s="299">
        <v>371566803</v>
      </c>
      <c r="L153" s="357">
        <v>264730042</v>
      </c>
      <c r="M153" s="299">
        <v>257788601</v>
      </c>
      <c r="N153" s="299">
        <v>382902143</v>
      </c>
      <c r="O153" s="299">
        <v>24357039.318628099</v>
      </c>
      <c r="P153" s="299">
        <v>12910859.52</v>
      </c>
      <c r="Q153" s="299">
        <v>11446179.798628099</v>
      </c>
      <c r="R153" s="583">
        <v>7.1400000000000005E-2</v>
      </c>
      <c r="S153" s="584">
        <v>9.1821569000000002E-3</v>
      </c>
      <c r="T153" s="585">
        <v>312308935</v>
      </c>
      <c r="U153" s="585">
        <v>180824363.02521005</v>
      </c>
      <c r="V153" s="583">
        <v>1.7271396938722174</v>
      </c>
      <c r="W153" s="583">
        <v>9.7874245867096379E-2</v>
      </c>
      <c r="X153" s="585">
        <v>6374050</v>
      </c>
      <c r="Y153" s="585">
        <v>3187025</v>
      </c>
      <c r="Z153" s="585">
        <v>3187025</v>
      </c>
      <c r="AA153" s="585">
        <v>0</v>
      </c>
      <c r="AB153" s="585">
        <v>0</v>
      </c>
      <c r="AC153" s="585">
        <v>0</v>
      </c>
      <c r="AD153" s="585">
        <v>0</v>
      </c>
      <c r="AE153" s="585">
        <v>6374050</v>
      </c>
      <c r="AF153" s="585">
        <v>16891779</v>
      </c>
      <c r="AG153" s="585">
        <v>7362504</v>
      </c>
      <c r="AH153" s="585">
        <v>5989175</v>
      </c>
      <c r="AI153" s="585">
        <v>3295274</v>
      </c>
      <c r="AJ153" s="585">
        <v>244826</v>
      </c>
      <c r="AK153" s="585">
        <v>0</v>
      </c>
      <c r="AL153" s="585">
        <v>0</v>
      </c>
      <c r="AM153" s="585">
        <v>16891779</v>
      </c>
      <c r="AN153" s="585">
        <v>75216743</v>
      </c>
      <c r="AO153" s="585">
        <v>21213792</v>
      </c>
      <c r="AP153" s="585">
        <v>21213792</v>
      </c>
      <c r="AQ153" s="585">
        <v>18245782</v>
      </c>
      <c r="AR153" s="585">
        <v>14543378</v>
      </c>
      <c r="AS153" s="585">
        <v>0</v>
      </c>
      <c r="AT153" s="585">
        <v>0</v>
      </c>
      <c r="AU153" s="585">
        <v>75216743</v>
      </c>
      <c r="AV153" s="585">
        <v>40718708</v>
      </c>
      <c r="AW153" s="585">
        <v>24560168</v>
      </c>
      <c r="AX153" s="585">
        <v>16158541</v>
      </c>
      <c r="AY153" s="585">
        <v>0</v>
      </c>
      <c r="AZ153" s="585">
        <v>0</v>
      </c>
      <c r="BA153" s="585">
        <v>0</v>
      </c>
      <c r="BB153" s="585">
        <v>0</v>
      </c>
      <c r="BC153" s="585">
        <v>40718708</v>
      </c>
      <c r="BD153" s="585">
        <v>1474370</v>
      </c>
      <c r="BE153" s="585">
        <v>662916</v>
      </c>
      <c r="BF153" s="585">
        <v>662916</v>
      </c>
      <c r="BG153" s="585">
        <v>147212</v>
      </c>
      <c r="BH153" s="585">
        <v>1326</v>
      </c>
      <c r="BI153" s="585">
        <v>0</v>
      </c>
      <c r="BJ153" s="585">
        <v>0</v>
      </c>
      <c r="BK153" s="585">
        <v>1474370</v>
      </c>
      <c r="BL153" s="585">
        <v>-136074</v>
      </c>
      <c r="BM153" s="585">
        <v>-136074</v>
      </c>
      <c r="BN153" s="585">
        <v>0</v>
      </c>
      <c r="BO153" s="585">
        <v>0</v>
      </c>
      <c r="BP153" s="585">
        <v>0</v>
      </c>
      <c r="BQ153" s="585">
        <v>0</v>
      </c>
      <c r="BR153" s="585">
        <v>0</v>
      </c>
      <c r="BS153" s="585">
        <v>-136074</v>
      </c>
      <c r="BT153" s="585">
        <v>2545500</v>
      </c>
      <c r="BU153" s="585">
        <v>988191</v>
      </c>
      <c r="BV153" s="585">
        <v>942039</v>
      </c>
      <c r="BW153" s="585">
        <v>447415</v>
      </c>
      <c r="BX153" s="585">
        <v>167855</v>
      </c>
      <c r="BY153" s="585">
        <v>0</v>
      </c>
      <c r="BZ153" s="585">
        <v>0</v>
      </c>
      <c r="CA153" s="585">
        <v>2545500</v>
      </c>
      <c r="CB153" s="299">
        <v>0</v>
      </c>
      <c r="CC153" s="297">
        <v>0</v>
      </c>
      <c r="CD153" s="297">
        <v>0</v>
      </c>
      <c r="CE153" s="297">
        <v>0</v>
      </c>
      <c r="CF153" s="297">
        <v>0</v>
      </c>
      <c r="CG153" s="297">
        <v>0</v>
      </c>
      <c r="CH153" s="297">
        <v>0</v>
      </c>
      <c r="CI153" s="297">
        <v>0</v>
      </c>
    </row>
    <row r="154" spans="1:87">
      <c r="A154" s="295">
        <v>33605</v>
      </c>
      <c r="B154" s="296" t="s">
        <v>504</v>
      </c>
      <c r="C154" s="299">
        <v>-153469</v>
      </c>
      <c r="D154" s="299">
        <v>1439348</v>
      </c>
      <c r="E154" s="299">
        <v>2860581</v>
      </c>
      <c r="F154" s="299">
        <v>1928342</v>
      </c>
      <c r="G154" s="299">
        <v>0</v>
      </c>
      <c r="H154" s="299">
        <v>0</v>
      </c>
      <c r="I154" s="299">
        <v>6074802</v>
      </c>
      <c r="J154" s="299">
        <v>37390312</v>
      </c>
      <c r="K154" s="299">
        <v>44484794</v>
      </c>
      <c r="L154" s="357">
        <v>31694062</v>
      </c>
      <c r="M154" s="299">
        <v>30863018</v>
      </c>
      <c r="N154" s="299">
        <v>45841886</v>
      </c>
      <c r="O154" s="299">
        <v>2916078.2668920001</v>
      </c>
      <c r="P154" s="299">
        <v>1942035.7699999998</v>
      </c>
      <c r="Q154" s="299">
        <v>974042.49689200032</v>
      </c>
      <c r="R154" s="583">
        <v>7.1400000000000005E-2</v>
      </c>
      <c r="S154" s="584">
        <v>1.099308E-3</v>
      </c>
      <c r="T154" s="585">
        <v>37390312</v>
      </c>
      <c r="U154" s="585">
        <v>27199380.53221288</v>
      </c>
      <c r="V154" s="583">
        <v>1.3746751311382903</v>
      </c>
      <c r="W154" s="583">
        <v>9.7874245867096379E-2</v>
      </c>
      <c r="X154" s="585">
        <v>2354224</v>
      </c>
      <c r="Y154" s="585">
        <v>791168</v>
      </c>
      <c r="Z154" s="585">
        <v>791168</v>
      </c>
      <c r="AA154" s="585">
        <v>604966</v>
      </c>
      <c r="AB154" s="585">
        <v>166922</v>
      </c>
      <c r="AC154" s="585">
        <v>0</v>
      </c>
      <c r="AD154" s="585">
        <v>0</v>
      </c>
      <c r="AE154" s="585">
        <v>2354224</v>
      </c>
      <c r="AF154" s="585">
        <v>874579</v>
      </c>
      <c r="AG154" s="585">
        <v>725385</v>
      </c>
      <c r="AH154" s="585">
        <v>149194</v>
      </c>
      <c r="AI154" s="585">
        <v>0</v>
      </c>
      <c r="AJ154" s="585">
        <v>0</v>
      </c>
      <c r="AK154" s="585">
        <v>0</v>
      </c>
      <c r="AL154" s="585">
        <v>0</v>
      </c>
      <c r="AM154" s="585">
        <v>874579</v>
      </c>
      <c r="AN154" s="585">
        <v>9005114</v>
      </c>
      <c r="AO154" s="585">
        <v>2539762</v>
      </c>
      <c r="AP154" s="585">
        <v>2539762</v>
      </c>
      <c r="AQ154" s="585">
        <v>2184425</v>
      </c>
      <c r="AR154" s="585">
        <v>1741165</v>
      </c>
      <c r="AS154" s="585">
        <v>0</v>
      </c>
      <c r="AT154" s="585">
        <v>0</v>
      </c>
      <c r="AU154" s="585">
        <v>9005114</v>
      </c>
      <c r="AV154" s="585">
        <v>4874933</v>
      </c>
      <c r="AW154" s="585">
        <v>2940397</v>
      </c>
      <c r="AX154" s="585">
        <v>1934536</v>
      </c>
      <c r="AY154" s="585">
        <v>0</v>
      </c>
      <c r="AZ154" s="585">
        <v>0</v>
      </c>
      <c r="BA154" s="585">
        <v>0</v>
      </c>
      <c r="BB154" s="585">
        <v>0</v>
      </c>
      <c r="BC154" s="585">
        <v>4874933</v>
      </c>
      <c r="BD154" s="585">
        <v>176515</v>
      </c>
      <c r="BE154" s="585">
        <v>79366</v>
      </c>
      <c r="BF154" s="585">
        <v>79366</v>
      </c>
      <c r="BG154" s="585">
        <v>17624</v>
      </c>
      <c r="BH154" s="585">
        <v>159</v>
      </c>
      <c r="BI154" s="585">
        <v>0</v>
      </c>
      <c r="BJ154" s="585">
        <v>0</v>
      </c>
      <c r="BK154" s="585">
        <v>176515</v>
      </c>
      <c r="BL154" s="585">
        <v>-16291</v>
      </c>
      <c r="BM154" s="585">
        <v>-16291</v>
      </c>
      <c r="BN154" s="585">
        <v>0</v>
      </c>
      <c r="BO154" s="585">
        <v>0</v>
      </c>
      <c r="BP154" s="585">
        <v>0</v>
      </c>
      <c r="BQ154" s="585">
        <v>0</v>
      </c>
      <c r="BR154" s="585">
        <v>0</v>
      </c>
      <c r="BS154" s="585">
        <v>-16291</v>
      </c>
      <c r="BT154" s="585">
        <v>304753</v>
      </c>
      <c r="BU154" s="585">
        <v>118308</v>
      </c>
      <c r="BV154" s="585">
        <v>112783</v>
      </c>
      <c r="BW154" s="585">
        <v>53566</v>
      </c>
      <c r="BX154" s="585">
        <v>20096</v>
      </c>
      <c r="BY154" s="585">
        <v>0</v>
      </c>
      <c r="BZ154" s="585">
        <v>0</v>
      </c>
      <c r="CA154" s="585">
        <v>304753</v>
      </c>
      <c r="CB154" s="299">
        <v>0</v>
      </c>
      <c r="CC154" s="297">
        <v>0</v>
      </c>
      <c r="CD154" s="297">
        <v>0</v>
      </c>
      <c r="CE154" s="297">
        <v>0</v>
      </c>
      <c r="CF154" s="297">
        <v>0</v>
      </c>
      <c r="CG154" s="297">
        <v>0</v>
      </c>
      <c r="CH154" s="297">
        <v>0</v>
      </c>
      <c r="CI154" s="297">
        <v>0</v>
      </c>
    </row>
    <row r="155" spans="1:87">
      <c r="A155" s="295">
        <v>33700</v>
      </c>
      <c r="B155" s="296" t="s">
        <v>505</v>
      </c>
      <c r="C155" s="299">
        <v>134220</v>
      </c>
      <c r="D155" s="299">
        <v>682026</v>
      </c>
      <c r="E155" s="299">
        <v>1383978</v>
      </c>
      <c r="F155" s="299">
        <v>916841</v>
      </c>
      <c r="G155" s="299">
        <v>0</v>
      </c>
      <c r="H155" s="299">
        <v>0</v>
      </c>
      <c r="I155" s="299">
        <v>3117065</v>
      </c>
      <c r="J155" s="299">
        <v>22972011</v>
      </c>
      <c r="K155" s="299">
        <v>27330748</v>
      </c>
      <c r="L155" s="357">
        <v>19472326</v>
      </c>
      <c r="M155" s="299">
        <v>18961746</v>
      </c>
      <c r="N155" s="299">
        <v>28164523</v>
      </c>
      <c r="O155" s="299">
        <v>1791591.9724476999</v>
      </c>
      <c r="P155" s="299">
        <v>888542.69</v>
      </c>
      <c r="Q155" s="299">
        <v>903049.28244769992</v>
      </c>
      <c r="R155" s="583">
        <v>7.1400000000000005E-2</v>
      </c>
      <c r="S155" s="584">
        <v>6.7539729999999999E-4</v>
      </c>
      <c r="T155" s="585">
        <v>22972011</v>
      </c>
      <c r="U155" s="585">
        <v>12444575.490196077</v>
      </c>
      <c r="V155" s="583">
        <v>1.845945730981142</v>
      </c>
      <c r="W155" s="583">
        <v>9.7874245867096379E-2</v>
      </c>
      <c r="X155" s="585">
        <v>1039992</v>
      </c>
      <c r="Y155" s="585">
        <v>476637</v>
      </c>
      <c r="Z155" s="585">
        <v>399844</v>
      </c>
      <c r="AA155" s="585">
        <v>163511</v>
      </c>
      <c r="AB155" s="585">
        <v>0</v>
      </c>
      <c r="AC155" s="585">
        <v>0</v>
      </c>
      <c r="AD155" s="585">
        <v>0</v>
      </c>
      <c r="AE155" s="585">
        <v>1039992</v>
      </c>
      <c r="AF155" s="585">
        <v>746118</v>
      </c>
      <c r="AG155" s="585">
        <v>207712</v>
      </c>
      <c r="AH155" s="585">
        <v>207712</v>
      </c>
      <c r="AI155" s="585">
        <v>165347</v>
      </c>
      <c r="AJ155" s="585">
        <v>165347</v>
      </c>
      <c r="AK155" s="585">
        <v>0</v>
      </c>
      <c r="AL155" s="585">
        <v>0</v>
      </c>
      <c r="AM155" s="585">
        <v>746118</v>
      </c>
      <c r="AN155" s="585">
        <v>5532598</v>
      </c>
      <c r="AO155" s="585">
        <v>1560389</v>
      </c>
      <c r="AP155" s="585">
        <v>1560389</v>
      </c>
      <c r="AQ155" s="585">
        <v>1342076</v>
      </c>
      <c r="AR155" s="585">
        <v>1069744</v>
      </c>
      <c r="AS155" s="585">
        <v>0</v>
      </c>
      <c r="AT155" s="585">
        <v>0</v>
      </c>
      <c r="AU155" s="585">
        <v>5532598</v>
      </c>
      <c r="AV155" s="585">
        <v>2995081</v>
      </c>
      <c r="AW155" s="585">
        <v>1806533</v>
      </c>
      <c r="AX155" s="585">
        <v>1188548</v>
      </c>
      <c r="AY155" s="585">
        <v>0</v>
      </c>
      <c r="AZ155" s="585">
        <v>0</v>
      </c>
      <c r="BA155" s="585">
        <v>0</v>
      </c>
      <c r="BB155" s="585">
        <v>0</v>
      </c>
      <c r="BC155" s="585">
        <v>2995081</v>
      </c>
      <c r="BD155" s="585">
        <v>108448</v>
      </c>
      <c r="BE155" s="585">
        <v>48761</v>
      </c>
      <c r="BF155" s="585">
        <v>48761</v>
      </c>
      <c r="BG155" s="585">
        <v>10828</v>
      </c>
      <c r="BH155" s="585">
        <v>98</v>
      </c>
      <c r="BI155" s="585">
        <v>0</v>
      </c>
      <c r="BJ155" s="585">
        <v>0</v>
      </c>
      <c r="BK155" s="585">
        <v>108448</v>
      </c>
      <c r="BL155" s="585">
        <v>-10009</v>
      </c>
      <c r="BM155" s="585">
        <v>-10009</v>
      </c>
      <c r="BN155" s="585">
        <v>0</v>
      </c>
      <c r="BO155" s="585">
        <v>0</v>
      </c>
      <c r="BP155" s="585">
        <v>0</v>
      </c>
      <c r="BQ155" s="585">
        <v>0</v>
      </c>
      <c r="BR155" s="585">
        <v>0</v>
      </c>
      <c r="BS155" s="585">
        <v>-10009</v>
      </c>
      <c r="BT155" s="585">
        <v>187235</v>
      </c>
      <c r="BU155" s="585">
        <v>72687</v>
      </c>
      <c r="BV155" s="585">
        <v>69292</v>
      </c>
      <c r="BW155" s="585">
        <v>32910</v>
      </c>
      <c r="BX155" s="585">
        <v>12347</v>
      </c>
      <c r="BY155" s="585">
        <v>0</v>
      </c>
      <c r="BZ155" s="585">
        <v>0</v>
      </c>
      <c r="CA155" s="585">
        <v>187235</v>
      </c>
      <c r="CB155" s="299">
        <v>0</v>
      </c>
      <c r="CC155" s="297">
        <v>0</v>
      </c>
      <c r="CD155" s="297">
        <v>0</v>
      </c>
      <c r="CE155" s="297">
        <v>0</v>
      </c>
      <c r="CF155" s="297">
        <v>0</v>
      </c>
      <c r="CG155" s="297">
        <v>0</v>
      </c>
      <c r="CH155" s="297">
        <v>0</v>
      </c>
      <c r="CI155" s="297">
        <v>0</v>
      </c>
    </row>
    <row r="156" spans="1:87">
      <c r="A156" s="295">
        <v>33800</v>
      </c>
      <c r="B156" s="296" t="s">
        <v>506</v>
      </c>
      <c r="C156" s="299">
        <v>108108</v>
      </c>
      <c r="D156" s="299">
        <v>536383</v>
      </c>
      <c r="E156" s="299">
        <v>1162339</v>
      </c>
      <c r="F156" s="299">
        <v>639761</v>
      </c>
      <c r="G156" s="299">
        <v>0</v>
      </c>
      <c r="H156" s="299">
        <v>0</v>
      </c>
      <c r="I156" s="299">
        <v>2446591</v>
      </c>
      <c r="J156" s="299">
        <v>16979258</v>
      </c>
      <c r="K156" s="299">
        <v>20200923</v>
      </c>
      <c r="L156" s="357">
        <v>14392543</v>
      </c>
      <c r="M156" s="299">
        <v>14015159</v>
      </c>
      <c r="N156" s="299">
        <v>20817190</v>
      </c>
      <c r="O156" s="299">
        <v>1324215.9093098999</v>
      </c>
      <c r="P156" s="299">
        <v>757635.00999999989</v>
      </c>
      <c r="Q156" s="299">
        <v>566580.89930990001</v>
      </c>
      <c r="R156" s="583">
        <v>7.1400000000000005E-2</v>
      </c>
      <c r="S156" s="584">
        <v>4.992051E-4</v>
      </c>
      <c r="T156" s="585">
        <v>16979258</v>
      </c>
      <c r="U156" s="585">
        <v>10611134.593837533</v>
      </c>
      <c r="V156" s="583">
        <v>1.6001359562304285</v>
      </c>
      <c r="W156" s="583">
        <v>9.7874245867096379E-2</v>
      </c>
      <c r="X156" s="585">
        <v>1352018</v>
      </c>
      <c r="Y156" s="585">
        <v>543621</v>
      </c>
      <c r="Z156" s="585">
        <v>510237</v>
      </c>
      <c r="AA156" s="585">
        <v>298160</v>
      </c>
      <c r="AB156" s="585">
        <v>0</v>
      </c>
      <c r="AC156" s="585">
        <v>0</v>
      </c>
      <c r="AD156" s="585">
        <v>0</v>
      </c>
      <c r="AE156" s="585">
        <v>1352018</v>
      </c>
      <c r="AF156" s="585">
        <v>992128</v>
      </c>
      <c r="AG156" s="585">
        <v>335949</v>
      </c>
      <c r="AH156" s="585">
        <v>335949</v>
      </c>
      <c r="AI156" s="585">
        <v>160115</v>
      </c>
      <c r="AJ156" s="585">
        <v>160115</v>
      </c>
      <c r="AK156" s="585">
        <v>0</v>
      </c>
      <c r="AL156" s="585">
        <v>0</v>
      </c>
      <c r="AM156" s="585">
        <v>992128</v>
      </c>
      <c r="AN156" s="585">
        <v>4089299</v>
      </c>
      <c r="AO156" s="585">
        <v>1153327</v>
      </c>
      <c r="AP156" s="585">
        <v>1153327</v>
      </c>
      <c r="AQ156" s="585">
        <v>991966</v>
      </c>
      <c r="AR156" s="585">
        <v>790678</v>
      </c>
      <c r="AS156" s="585">
        <v>0</v>
      </c>
      <c r="AT156" s="585">
        <v>0</v>
      </c>
      <c r="AU156" s="585">
        <v>4089299</v>
      </c>
      <c r="AV156" s="585">
        <v>2213749</v>
      </c>
      <c r="AW156" s="585">
        <v>1335259</v>
      </c>
      <c r="AX156" s="585">
        <v>878489</v>
      </c>
      <c r="AY156" s="585">
        <v>0</v>
      </c>
      <c r="AZ156" s="585">
        <v>0</v>
      </c>
      <c r="BA156" s="585">
        <v>0</v>
      </c>
      <c r="BB156" s="585">
        <v>0</v>
      </c>
      <c r="BC156" s="585">
        <v>2213749</v>
      </c>
      <c r="BD156" s="585">
        <v>80157</v>
      </c>
      <c r="BE156" s="585">
        <v>36041</v>
      </c>
      <c r="BF156" s="585">
        <v>36041</v>
      </c>
      <c r="BG156" s="585">
        <v>8003</v>
      </c>
      <c r="BH156" s="585">
        <v>72</v>
      </c>
      <c r="BI156" s="585">
        <v>0</v>
      </c>
      <c r="BJ156" s="585">
        <v>0</v>
      </c>
      <c r="BK156" s="585">
        <v>80157</v>
      </c>
      <c r="BL156" s="585">
        <v>-7398</v>
      </c>
      <c r="BM156" s="585">
        <v>-7398</v>
      </c>
      <c r="BN156" s="585">
        <v>0</v>
      </c>
      <c r="BO156" s="585">
        <v>0</v>
      </c>
      <c r="BP156" s="585">
        <v>0</v>
      </c>
      <c r="BQ156" s="585">
        <v>0</v>
      </c>
      <c r="BR156" s="585">
        <v>0</v>
      </c>
      <c r="BS156" s="585">
        <v>-7398</v>
      </c>
      <c r="BT156" s="585">
        <v>138391</v>
      </c>
      <c r="BU156" s="585">
        <v>53725</v>
      </c>
      <c r="BV156" s="585">
        <v>51216</v>
      </c>
      <c r="BW156" s="585">
        <v>24325</v>
      </c>
      <c r="BX156" s="585">
        <v>9126</v>
      </c>
      <c r="BY156" s="585">
        <v>0</v>
      </c>
      <c r="BZ156" s="585">
        <v>0</v>
      </c>
      <c r="CA156" s="585">
        <v>138391</v>
      </c>
      <c r="CB156" s="299">
        <v>0</v>
      </c>
      <c r="CC156" s="297">
        <v>0</v>
      </c>
      <c r="CD156" s="297">
        <v>0</v>
      </c>
      <c r="CE156" s="297">
        <v>0</v>
      </c>
      <c r="CF156" s="297">
        <v>0</v>
      </c>
      <c r="CG156" s="297">
        <v>0</v>
      </c>
      <c r="CH156" s="297">
        <v>0</v>
      </c>
      <c r="CI156" s="297">
        <v>0</v>
      </c>
    </row>
    <row r="157" spans="1:87">
      <c r="A157" s="295">
        <v>33900</v>
      </c>
      <c r="B157" s="296" t="s">
        <v>507</v>
      </c>
      <c r="C157" s="299">
        <v>-3156249</v>
      </c>
      <c r="D157" s="299">
        <v>-1116265</v>
      </c>
      <c r="E157" s="299">
        <v>2647405</v>
      </c>
      <c r="F157" s="299">
        <v>2803953</v>
      </c>
      <c r="G157" s="299">
        <v>0</v>
      </c>
      <c r="H157" s="299">
        <v>0</v>
      </c>
      <c r="I157" s="299">
        <v>1178844</v>
      </c>
      <c r="J157" s="299">
        <v>65281911</v>
      </c>
      <c r="K157" s="299">
        <v>77668578</v>
      </c>
      <c r="L157" s="357">
        <v>55336499</v>
      </c>
      <c r="M157" s="299">
        <v>53885530</v>
      </c>
      <c r="N157" s="299">
        <v>80038003</v>
      </c>
      <c r="O157" s="299">
        <v>5091349.9212295003</v>
      </c>
      <c r="P157" s="299">
        <v>3146092.98</v>
      </c>
      <c r="Q157" s="299">
        <v>1945256.9412295003</v>
      </c>
      <c r="R157" s="583">
        <v>7.1400000000000005E-2</v>
      </c>
      <c r="S157" s="584">
        <v>1.9193455E-3</v>
      </c>
      <c r="T157" s="585">
        <v>65281911</v>
      </c>
      <c r="U157" s="585">
        <v>44062926.890756302</v>
      </c>
      <c r="V157" s="583">
        <v>1.4815609312983495</v>
      </c>
      <c r="W157" s="583">
        <v>9.7874245867096379E-2</v>
      </c>
      <c r="X157" s="585">
        <v>0</v>
      </c>
      <c r="Y157" s="585">
        <v>0</v>
      </c>
      <c r="Z157" s="585">
        <v>0</v>
      </c>
      <c r="AA157" s="585">
        <v>0</v>
      </c>
      <c r="AB157" s="585">
        <v>0</v>
      </c>
      <c r="AC157" s="585">
        <v>0</v>
      </c>
      <c r="AD157" s="585">
        <v>0</v>
      </c>
      <c r="AE157" s="585">
        <v>0</v>
      </c>
      <c r="AF157" s="585">
        <v>6844106</v>
      </c>
      <c r="AG157" s="585">
        <v>2773443</v>
      </c>
      <c r="AH157" s="585">
        <v>2508447</v>
      </c>
      <c r="AI157" s="585">
        <v>1290804</v>
      </c>
      <c r="AJ157" s="585">
        <v>271412</v>
      </c>
      <c r="AK157" s="585">
        <v>0</v>
      </c>
      <c r="AL157" s="585">
        <v>0</v>
      </c>
      <c r="AM157" s="585">
        <v>6844106</v>
      </c>
      <c r="AN157" s="585">
        <v>15722550</v>
      </c>
      <c r="AO157" s="585">
        <v>4434317</v>
      </c>
      <c r="AP157" s="585">
        <v>4434317</v>
      </c>
      <c r="AQ157" s="585">
        <v>3813914</v>
      </c>
      <c r="AR157" s="585">
        <v>3040001</v>
      </c>
      <c r="AS157" s="585">
        <v>0</v>
      </c>
      <c r="AT157" s="585">
        <v>0</v>
      </c>
      <c r="AU157" s="585">
        <v>15722550</v>
      </c>
      <c r="AV157" s="585">
        <v>8511428</v>
      </c>
      <c r="AW157" s="585">
        <v>5133810</v>
      </c>
      <c r="AX157" s="585">
        <v>3377618</v>
      </c>
      <c r="AY157" s="585">
        <v>0</v>
      </c>
      <c r="AZ157" s="585">
        <v>0</v>
      </c>
      <c r="BA157" s="585">
        <v>0</v>
      </c>
      <c r="BB157" s="585">
        <v>0</v>
      </c>
      <c r="BC157" s="585">
        <v>8511428</v>
      </c>
      <c r="BD157" s="585">
        <v>308187</v>
      </c>
      <c r="BE157" s="585">
        <v>138569</v>
      </c>
      <c r="BF157" s="585">
        <v>138569</v>
      </c>
      <c r="BG157" s="585">
        <v>30772</v>
      </c>
      <c r="BH157" s="585">
        <v>277</v>
      </c>
      <c r="BI157" s="585">
        <v>0</v>
      </c>
      <c r="BJ157" s="585">
        <v>0</v>
      </c>
      <c r="BK157" s="585">
        <v>308187</v>
      </c>
      <c r="BL157" s="585">
        <v>-28444</v>
      </c>
      <c r="BM157" s="585">
        <v>-28444</v>
      </c>
      <c r="BN157" s="585">
        <v>0</v>
      </c>
      <c r="BO157" s="585">
        <v>0</v>
      </c>
      <c r="BP157" s="585">
        <v>0</v>
      </c>
      <c r="BQ157" s="585">
        <v>0</v>
      </c>
      <c r="BR157" s="585">
        <v>0</v>
      </c>
      <c r="BS157" s="585">
        <v>-28444</v>
      </c>
      <c r="BT157" s="585">
        <v>532086</v>
      </c>
      <c r="BU157" s="585">
        <v>206561</v>
      </c>
      <c r="BV157" s="585">
        <v>196914</v>
      </c>
      <c r="BW157" s="585">
        <v>93523</v>
      </c>
      <c r="BX157" s="585">
        <v>35087</v>
      </c>
      <c r="BY157" s="585">
        <v>0</v>
      </c>
      <c r="BZ157" s="585">
        <v>0</v>
      </c>
      <c r="CA157" s="585">
        <v>532086</v>
      </c>
      <c r="CB157" s="299">
        <v>0</v>
      </c>
      <c r="CC157" s="297">
        <v>0</v>
      </c>
      <c r="CD157" s="297">
        <v>0</v>
      </c>
      <c r="CE157" s="297">
        <v>0</v>
      </c>
      <c r="CF157" s="297">
        <v>0</v>
      </c>
      <c r="CG157" s="297">
        <v>0</v>
      </c>
      <c r="CH157" s="297">
        <v>0</v>
      </c>
      <c r="CI157" s="297">
        <v>0</v>
      </c>
    </row>
    <row r="158" spans="1:87">
      <c r="A158" s="295">
        <v>34000</v>
      </c>
      <c r="B158" s="296" t="s">
        <v>508</v>
      </c>
      <c r="C158" s="299">
        <v>714971</v>
      </c>
      <c r="D158" s="299">
        <v>1747736</v>
      </c>
      <c r="E158" s="299">
        <v>3414284</v>
      </c>
      <c r="F158" s="299">
        <v>2366728</v>
      </c>
      <c r="G158" s="299">
        <v>0</v>
      </c>
      <c r="H158" s="299">
        <v>0</v>
      </c>
      <c r="I158" s="299">
        <v>8243719</v>
      </c>
      <c r="J158" s="299">
        <v>42269867</v>
      </c>
      <c r="K158" s="299">
        <v>50290202</v>
      </c>
      <c r="L158" s="357">
        <v>35830239</v>
      </c>
      <c r="M158" s="299">
        <v>34890740</v>
      </c>
      <c r="N158" s="299">
        <v>51824398</v>
      </c>
      <c r="O158" s="299">
        <v>3296635.7809088002</v>
      </c>
      <c r="P158" s="299">
        <v>1686036.42</v>
      </c>
      <c r="Q158" s="299">
        <v>1610599.3609088003</v>
      </c>
      <c r="R158" s="583">
        <v>7.1400000000000005E-2</v>
      </c>
      <c r="S158" s="584">
        <v>1.2427712E-3</v>
      </c>
      <c r="T158" s="585">
        <v>42269867</v>
      </c>
      <c r="U158" s="585">
        <v>23613955.462184872</v>
      </c>
      <c r="V158" s="583">
        <v>1.790037550790273</v>
      </c>
      <c r="W158" s="583">
        <v>9.7874245867096379E-2</v>
      </c>
      <c r="X158" s="585">
        <v>3721088</v>
      </c>
      <c r="Y158" s="585">
        <v>1298941</v>
      </c>
      <c r="Z158" s="585">
        <v>1182406</v>
      </c>
      <c r="AA158" s="585">
        <v>864304</v>
      </c>
      <c r="AB158" s="585">
        <v>375437</v>
      </c>
      <c r="AC158" s="585">
        <v>0</v>
      </c>
      <c r="AD158" s="585">
        <v>0</v>
      </c>
      <c r="AE158" s="585">
        <v>3721088</v>
      </c>
      <c r="AF158" s="585">
        <v>672208</v>
      </c>
      <c r="AG158" s="585">
        <v>336104</v>
      </c>
      <c r="AH158" s="585">
        <v>336104</v>
      </c>
      <c r="AI158" s="585">
        <v>0</v>
      </c>
      <c r="AJ158" s="585">
        <v>0</v>
      </c>
      <c r="AK158" s="585">
        <v>0</v>
      </c>
      <c r="AL158" s="585">
        <v>0</v>
      </c>
      <c r="AM158" s="585">
        <v>672208</v>
      </c>
      <c r="AN158" s="585">
        <v>10180310</v>
      </c>
      <c r="AO158" s="585">
        <v>2871209</v>
      </c>
      <c r="AP158" s="585">
        <v>2871209</v>
      </c>
      <c r="AQ158" s="585">
        <v>2469500</v>
      </c>
      <c r="AR158" s="585">
        <v>1968393</v>
      </c>
      <c r="AS158" s="585">
        <v>0</v>
      </c>
      <c r="AT158" s="585">
        <v>0</v>
      </c>
      <c r="AU158" s="585">
        <v>10180310</v>
      </c>
      <c r="AV158" s="585">
        <v>5511128</v>
      </c>
      <c r="AW158" s="585">
        <v>3324128</v>
      </c>
      <c r="AX158" s="585">
        <v>2186999</v>
      </c>
      <c r="AY158" s="585">
        <v>0</v>
      </c>
      <c r="AZ158" s="585">
        <v>0</v>
      </c>
      <c r="BA158" s="585">
        <v>0</v>
      </c>
      <c r="BB158" s="585">
        <v>0</v>
      </c>
      <c r="BC158" s="585">
        <v>5511128</v>
      </c>
      <c r="BD158" s="585">
        <v>199550</v>
      </c>
      <c r="BE158" s="585">
        <v>89723</v>
      </c>
      <c r="BF158" s="585">
        <v>89723</v>
      </c>
      <c r="BG158" s="585">
        <v>19925</v>
      </c>
      <c r="BH158" s="585">
        <v>179</v>
      </c>
      <c r="BI158" s="585">
        <v>0</v>
      </c>
      <c r="BJ158" s="585">
        <v>0</v>
      </c>
      <c r="BK158" s="585">
        <v>199550</v>
      </c>
      <c r="BL158" s="585">
        <v>-18417</v>
      </c>
      <c r="BM158" s="585">
        <v>-18417</v>
      </c>
      <c r="BN158" s="585">
        <v>0</v>
      </c>
      <c r="BO158" s="585">
        <v>0</v>
      </c>
      <c r="BP158" s="585">
        <v>0</v>
      </c>
      <c r="BQ158" s="585">
        <v>0</v>
      </c>
      <c r="BR158" s="585">
        <v>0</v>
      </c>
      <c r="BS158" s="585">
        <v>-18417</v>
      </c>
      <c r="BT158" s="585">
        <v>344524</v>
      </c>
      <c r="BU158" s="585">
        <v>133748</v>
      </c>
      <c r="BV158" s="585">
        <v>127502</v>
      </c>
      <c r="BW158" s="585">
        <v>60556</v>
      </c>
      <c r="BX158" s="585">
        <v>22719</v>
      </c>
      <c r="BY158" s="585">
        <v>0</v>
      </c>
      <c r="BZ158" s="585">
        <v>0</v>
      </c>
      <c r="CA158" s="585">
        <v>344524</v>
      </c>
      <c r="CB158" s="299">
        <v>0</v>
      </c>
      <c r="CC158" s="297">
        <v>0</v>
      </c>
      <c r="CD158" s="297">
        <v>0</v>
      </c>
      <c r="CE158" s="297">
        <v>0</v>
      </c>
      <c r="CF158" s="297">
        <v>0</v>
      </c>
      <c r="CG158" s="297">
        <v>0</v>
      </c>
      <c r="CH158" s="297">
        <v>0</v>
      </c>
      <c r="CI158" s="297">
        <v>0</v>
      </c>
    </row>
    <row r="159" spans="1:87">
      <c r="A159" s="295">
        <v>34100</v>
      </c>
      <c r="B159" s="296" t="s">
        <v>509</v>
      </c>
      <c r="C159" s="299">
        <v>-15199273</v>
      </c>
      <c r="D159" s="299">
        <v>10551938</v>
      </c>
      <c r="E159" s="299">
        <v>48253075</v>
      </c>
      <c r="F159" s="299">
        <v>35964058</v>
      </c>
      <c r="G159" s="299">
        <v>0</v>
      </c>
      <c r="H159" s="299">
        <v>0</v>
      </c>
      <c r="I159" s="299">
        <v>79569798</v>
      </c>
      <c r="J159" s="299">
        <v>815977046</v>
      </c>
      <c r="K159" s="299">
        <v>970801501</v>
      </c>
      <c r="L159" s="357">
        <v>691666532</v>
      </c>
      <c r="M159" s="299">
        <v>673530462</v>
      </c>
      <c r="N159" s="299">
        <v>1000417613</v>
      </c>
      <c r="O159" s="299">
        <v>63638220.919798397</v>
      </c>
      <c r="P159" s="299">
        <v>34895987.420000002</v>
      </c>
      <c r="Q159" s="299">
        <v>28742233.499798395</v>
      </c>
      <c r="R159" s="583">
        <v>7.1400000000000005E-2</v>
      </c>
      <c r="S159" s="584">
        <v>2.3990441599999999E-2</v>
      </c>
      <c r="T159" s="585">
        <v>815977046</v>
      </c>
      <c r="U159" s="585">
        <v>488739319.6078431</v>
      </c>
      <c r="V159" s="583">
        <v>1.6695547365714865</v>
      </c>
      <c r="W159" s="583">
        <v>9.7874245867096379E-2</v>
      </c>
      <c r="X159" s="585">
        <v>4512261</v>
      </c>
      <c r="Y159" s="585">
        <v>1504087</v>
      </c>
      <c r="Z159" s="585">
        <v>1504087</v>
      </c>
      <c r="AA159" s="585">
        <v>1504087</v>
      </c>
      <c r="AB159" s="585">
        <v>0</v>
      </c>
      <c r="AC159" s="585">
        <v>0</v>
      </c>
      <c r="AD159" s="585">
        <v>0</v>
      </c>
      <c r="AE159" s="585">
        <v>4512261</v>
      </c>
      <c r="AF159" s="585">
        <v>25223591</v>
      </c>
      <c r="AG159" s="585">
        <v>11918565</v>
      </c>
      <c r="AH159" s="585">
        <v>8353428</v>
      </c>
      <c r="AI159" s="585">
        <v>2475799</v>
      </c>
      <c r="AJ159" s="585">
        <v>2475799</v>
      </c>
      <c r="AK159" s="585">
        <v>0</v>
      </c>
      <c r="AL159" s="585">
        <v>0</v>
      </c>
      <c r="AM159" s="585">
        <v>25223591</v>
      </c>
      <c r="AN159" s="585">
        <v>196520590</v>
      </c>
      <c r="AO159" s="585">
        <v>55425782</v>
      </c>
      <c r="AP159" s="585">
        <v>55425782</v>
      </c>
      <c r="AQ159" s="585">
        <v>47671192</v>
      </c>
      <c r="AR159" s="585">
        <v>37997833</v>
      </c>
      <c r="AS159" s="585">
        <v>0</v>
      </c>
      <c r="AT159" s="585">
        <v>0</v>
      </c>
      <c r="AU159" s="585">
        <v>196520590</v>
      </c>
      <c r="AV159" s="585">
        <v>106386746</v>
      </c>
      <c r="AW159" s="585">
        <v>64168939</v>
      </c>
      <c r="AX159" s="585">
        <v>42217807</v>
      </c>
      <c r="AY159" s="585">
        <v>0</v>
      </c>
      <c r="AZ159" s="585">
        <v>0</v>
      </c>
      <c r="BA159" s="585">
        <v>0</v>
      </c>
      <c r="BB159" s="585">
        <v>0</v>
      </c>
      <c r="BC159" s="585">
        <v>106386746</v>
      </c>
      <c r="BD159" s="585">
        <v>3852119</v>
      </c>
      <c r="BE159" s="585">
        <v>1732016</v>
      </c>
      <c r="BF159" s="585">
        <v>1732016</v>
      </c>
      <c r="BG159" s="585">
        <v>384623</v>
      </c>
      <c r="BH159" s="585">
        <v>3464</v>
      </c>
      <c r="BI159" s="585">
        <v>0</v>
      </c>
      <c r="BJ159" s="585">
        <v>0</v>
      </c>
      <c r="BK159" s="585">
        <v>3852119</v>
      </c>
      <c r="BL159" s="585">
        <v>-355524</v>
      </c>
      <c r="BM159" s="585">
        <v>-355524</v>
      </c>
      <c r="BN159" s="585">
        <v>0</v>
      </c>
      <c r="BO159" s="585">
        <v>0</v>
      </c>
      <c r="BP159" s="585">
        <v>0</v>
      </c>
      <c r="BQ159" s="585">
        <v>0</v>
      </c>
      <c r="BR159" s="585">
        <v>0</v>
      </c>
      <c r="BS159" s="585">
        <v>-355524</v>
      </c>
      <c r="BT159" s="585">
        <v>6650689</v>
      </c>
      <c r="BU159" s="585">
        <v>2581870</v>
      </c>
      <c r="BV159" s="585">
        <v>2461288</v>
      </c>
      <c r="BW159" s="585">
        <v>1168972</v>
      </c>
      <c r="BX159" s="585">
        <v>438559</v>
      </c>
      <c r="BY159" s="585">
        <v>0</v>
      </c>
      <c r="BZ159" s="585">
        <v>0</v>
      </c>
      <c r="CA159" s="585">
        <v>6650689</v>
      </c>
      <c r="CB159" s="299">
        <v>0</v>
      </c>
      <c r="CC159" s="297">
        <v>0</v>
      </c>
      <c r="CD159" s="297">
        <v>0</v>
      </c>
      <c r="CE159" s="297">
        <v>0</v>
      </c>
      <c r="CF159" s="297">
        <v>0</v>
      </c>
      <c r="CG159" s="297">
        <v>0</v>
      </c>
      <c r="CH159" s="297">
        <v>0</v>
      </c>
      <c r="CI159" s="297">
        <v>0</v>
      </c>
    </row>
    <row r="160" spans="1:87">
      <c r="A160" s="295">
        <v>34105</v>
      </c>
      <c r="B160" s="296" t="s">
        <v>510</v>
      </c>
      <c r="C160" s="299">
        <v>-948622</v>
      </c>
      <c r="D160" s="299">
        <v>1264921</v>
      </c>
      <c r="E160" s="299">
        <v>3880355</v>
      </c>
      <c r="F160" s="299">
        <v>2865780</v>
      </c>
      <c r="G160" s="299">
        <v>0</v>
      </c>
      <c r="H160" s="299">
        <v>0</v>
      </c>
      <c r="I160" s="299">
        <v>7062434</v>
      </c>
      <c r="J160" s="299">
        <v>60777682</v>
      </c>
      <c r="K160" s="299">
        <v>72309711</v>
      </c>
      <c r="L160" s="357">
        <v>51518469</v>
      </c>
      <c r="M160" s="299">
        <v>50167612</v>
      </c>
      <c r="N160" s="299">
        <v>74515654</v>
      </c>
      <c r="O160" s="299">
        <v>4740064.1236627996</v>
      </c>
      <c r="P160" s="299">
        <v>3212920.28</v>
      </c>
      <c r="Q160" s="299">
        <v>1527143.8436627998</v>
      </c>
      <c r="R160" s="583">
        <v>7.1400000000000005E-2</v>
      </c>
      <c r="S160" s="584">
        <v>1.7869171999999999E-3</v>
      </c>
      <c r="T160" s="585">
        <v>60777682</v>
      </c>
      <c r="U160" s="585">
        <v>44998883.47338935</v>
      </c>
      <c r="V160" s="583">
        <v>1.3506486674484188</v>
      </c>
      <c r="W160" s="583">
        <v>9.7874245867096379E-2</v>
      </c>
      <c r="X160" s="585">
        <v>1003096</v>
      </c>
      <c r="Y160" s="585">
        <v>393311</v>
      </c>
      <c r="Z160" s="585">
        <v>393311</v>
      </c>
      <c r="AA160" s="585">
        <v>213869</v>
      </c>
      <c r="AB160" s="585">
        <v>2605</v>
      </c>
      <c r="AC160" s="585">
        <v>0</v>
      </c>
      <c r="AD160" s="585">
        <v>0</v>
      </c>
      <c r="AE160" s="585">
        <v>1003096</v>
      </c>
      <c r="AF160" s="585">
        <v>1410056</v>
      </c>
      <c r="AG160" s="585">
        <v>985540</v>
      </c>
      <c r="AH160" s="585">
        <v>424516</v>
      </c>
      <c r="AI160" s="585">
        <v>0</v>
      </c>
      <c r="AJ160" s="585">
        <v>0</v>
      </c>
      <c r="AK160" s="585">
        <v>0</v>
      </c>
      <c r="AL160" s="585">
        <v>0</v>
      </c>
      <c r="AM160" s="585">
        <v>1410056</v>
      </c>
      <c r="AN160" s="585">
        <v>14637747</v>
      </c>
      <c r="AO160" s="585">
        <v>4128364</v>
      </c>
      <c r="AP160" s="585">
        <v>4128364</v>
      </c>
      <c r="AQ160" s="585">
        <v>3550767</v>
      </c>
      <c r="AR160" s="585">
        <v>2830251</v>
      </c>
      <c r="AS160" s="585">
        <v>0</v>
      </c>
      <c r="AT160" s="585">
        <v>0</v>
      </c>
      <c r="AU160" s="585">
        <v>14637747</v>
      </c>
      <c r="AV160" s="585">
        <v>7924169</v>
      </c>
      <c r="AW160" s="585">
        <v>4779594</v>
      </c>
      <c r="AX160" s="585">
        <v>3144574</v>
      </c>
      <c r="AY160" s="585">
        <v>0</v>
      </c>
      <c r="AZ160" s="585">
        <v>0</v>
      </c>
      <c r="BA160" s="585">
        <v>0</v>
      </c>
      <c r="BB160" s="585">
        <v>0</v>
      </c>
      <c r="BC160" s="585">
        <v>7924169</v>
      </c>
      <c r="BD160" s="585">
        <v>286922</v>
      </c>
      <c r="BE160" s="585">
        <v>129008</v>
      </c>
      <c r="BF160" s="585">
        <v>129008</v>
      </c>
      <c r="BG160" s="585">
        <v>28648</v>
      </c>
      <c r="BH160" s="585">
        <v>258</v>
      </c>
      <c r="BI160" s="585">
        <v>0</v>
      </c>
      <c r="BJ160" s="585">
        <v>0</v>
      </c>
      <c r="BK160" s="585">
        <v>286922</v>
      </c>
      <c r="BL160" s="585">
        <v>-26481</v>
      </c>
      <c r="BM160" s="585">
        <v>-26481</v>
      </c>
      <c r="BN160" s="585">
        <v>0</v>
      </c>
      <c r="BO160" s="585">
        <v>0</v>
      </c>
      <c r="BP160" s="585">
        <v>0</v>
      </c>
      <c r="BQ160" s="585">
        <v>0</v>
      </c>
      <c r="BR160" s="585">
        <v>0</v>
      </c>
      <c r="BS160" s="585">
        <v>-26481</v>
      </c>
      <c r="BT160" s="585">
        <v>495374</v>
      </c>
      <c r="BU160" s="585">
        <v>192309</v>
      </c>
      <c r="BV160" s="585">
        <v>183328</v>
      </c>
      <c r="BW160" s="585">
        <v>87070</v>
      </c>
      <c r="BX160" s="585">
        <v>32666</v>
      </c>
      <c r="BY160" s="585">
        <v>0</v>
      </c>
      <c r="BZ160" s="585">
        <v>0</v>
      </c>
      <c r="CA160" s="585">
        <v>495374</v>
      </c>
      <c r="CB160" s="299">
        <v>0</v>
      </c>
      <c r="CC160" s="297">
        <v>0</v>
      </c>
      <c r="CD160" s="297">
        <v>0</v>
      </c>
      <c r="CE160" s="297">
        <v>0</v>
      </c>
      <c r="CF160" s="297">
        <v>0</v>
      </c>
      <c r="CG160" s="297">
        <v>0</v>
      </c>
      <c r="CH160" s="297">
        <v>0</v>
      </c>
      <c r="CI160" s="297">
        <v>0</v>
      </c>
    </row>
    <row r="161" spans="1:87">
      <c r="A161" s="295">
        <v>34200</v>
      </c>
      <c r="B161" s="296" t="s">
        <v>511</v>
      </c>
      <c r="C161" s="299">
        <v>-1484605</v>
      </c>
      <c r="D161" s="299">
        <v>-482110</v>
      </c>
      <c r="E161" s="299">
        <v>555334</v>
      </c>
      <c r="F161" s="299">
        <v>467881</v>
      </c>
      <c r="G161" s="299">
        <v>0</v>
      </c>
      <c r="H161" s="299">
        <v>0</v>
      </c>
      <c r="I161" s="299">
        <v>-943500</v>
      </c>
      <c r="J161" s="299">
        <v>21866959</v>
      </c>
      <c r="K161" s="299">
        <v>26016022</v>
      </c>
      <c r="L161" s="357">
        <v>18535624</v>
      </c>
      <c r="M161" s="299">
        <v>18049605</v>
      </c>
      <c r="N161" s="299">
        <v>26809689</v>
      </c>
      <c r="O161" s="299">
        <v>1705408.7327622001</v>
      </c>
      <c r="P161" s="299">
        <v>1042790.1399999999</v>
      </c>
      <c r="Q161" s="299">
        <v>662618.59276220016</v>
      </c>
      <c r="R161" s="583">
        <v>7.1400000000000005E-2</v>
      </c>
      <c r="S161" s="584">
        <v>6.4290780000000002E-4</v>
      </c>
      <c r="T161" s="585">
        <v>21866959</v>
      </c>
      <c r="U161" s="585">
        <v>14604903.921568625</v>
      </c>
      <c r="V161" s="583">
        <v>1.4972340193013336</v>
      </c>
      <c r="W161" s="583">
        <v>9.7874245867096379E-2</v>
      </c>
      <c r="X161" s="585">
        <v>627276</v>
      </c>
      <c r="Y161" s="585">
        <v>313638</v>
      </c>
      <c r="Z161" s="585">
        <v>313638</v>
      </c>
      <c r="AA161" s="585">
        <v>0</v>
      </c>
      <c r="AB161" s="585">
        <v>0</v>
      </c>
      <c r="AC161" s="585">
        <v>0</v>
      </c>
      <c r="AD161" s="585">
        <v>0</v>
      </c>
      <c r="AE161" s="585">
        <v>627276</v>
      </c>
      <c r="AF161" s="585">
        <v>4258159</v>
      </c>
      <c r="AG161" s="585">
        <v>1670018</v>
      </c>
      <c r="AH161" s="585">
        <v>1262076</v>
      </c>
      <c r="AI161" s="585">
        <v>763816</v>
      </c>
      <c r="AJ161" s="585">
        <v>562249</v>
      </c>
      <c r="AK161" s="585">
        <v>0</v>
      </c>
      <c r="AL161" s="585">
        <v>0</v>
      </c>
      <c r="AM161" s="585">
        <v>4258159</v>
      </c>
      <c r="AN161" s="585">
        <v>5266457</v>
      </c>
      <c r="AO161" s="585">
        <v>1485328</v>
      </c>
      <c r="AP161" s="585">
        <v>1485328</v>
      </c>
      <c r="AQ161" s="585">
        <v>1277516</v>
      </c>
      <c r="AR161" s="585">
        <v>1018285</v>
      </c>
      <c r="AS161" s="585">
        <v>0</v>
      </c>
      <c r="AT161" s="585">
        <v>0</v>
      </c>
      <c r="AU161" s="585">
        <v>5266457</v>
      </c>
      <c r="AV161" s="585">
        <v>2851005</v>
      </c>
      <c r="AW161" s="585">
        <v>1719631</v>
      </c>
      <c r="AX161" s="585">
        <v>1131374</v>
      </c>
      <c r="AY161" s="585">
        <v>0</v>
      </c>
      <c r="AZ161" s="585">
        <v>0</v>
      </c>
      <c r="BA161" s="585">
        <v>0</v>
      </c>
      <c r="BB161" s="585">
        <v>0</v>
      </c>
      <c r="BC161" s="585">
        <v>2851005</v>
      </c>
      <c r="BD161" s="585">
        <v>103230</v>
      </c>
      <c r="BE161" s="585">
        <v>46415</v>
      </c>
      <c r="BF161" s="585">
        <v>46415</v>
      </c>
      <c r="BG161" s="585">
        <v>10307</v>
      </c>
      <c r="BH161" s="585">
        <v>93</v>
      </c>
      <c r="BI161" s="585">
        <v>0</v>
      </c>
      <c r="BJ161" s="585">
        <v>0</v>
      </c>
      <c r="BK161" s="585">
        <v>103230</v>
      </c>
      <c r="BL161" s="585">
        <v>-9528</v>
      </c>
      <c r="BM161" s="585">
        <v>-9528</v>
      </c>
      <c r="BN161" s="585">
        <v>0</v>
      </c>
      <c r="BO161" s="585">
        <v>0</v>
      </c>
      <c r="BP161" s="585">
        <v>0</v>
      </c>
      <c r="BQ161" s="585">
        <v>0</v>
      </c>
      <c r="BR161" s="585">
        <v>0</v>
      </c>
      <c r="BS161" s="585">
        <v>-9528</v>
      </c>
      <c r="BT161" s="585">
        <v>178228</v>
      </c>
      <c r="BU161" s="585">
        <v>69190</v>
      </c>
      <c r="BV161" s="585">
        <v>65959</v>
      </c>
      <c r="BW161" s="585">
        <v>31327</v>
      </c>
      <c r="BX161" s="585">
        <v>11753</v>
      </c>
      <c r="BY161" s="585">
        <v>0</v>
      </c>
      <c r="BZ161" s="585">
        <v>0</v>
      </c>
      <c r="CA161" s="585">
        <v>178228</v>
      </c>
      <c r="CB161" s="299">
        <v>0</v>
      </c>
      <c r="CC161" s="297">
        <v>0</v>
      </c>
      <c r="CD161" s="297">
        <v>0</v>
      </c>
      <c r="CE161" s="297">
        <v>0</v>
      </c>
      <c r="CF161" s="297">
        <v>0</v>
      </c>
      <c r="CG161" s="297">
        <v>0</v>
      </c>
      <c r="CH161" s="297">
        <v>0</v>
      </c>
      <c r="CI161" s="297">
        <v>0</v>
      </c>
    </row>
    <row r="162" spans="1:87">
      <c r="A162" s="295">
        <v>34205</v>
      </c>
      <c r="B162" s="296" t="s">
        <v>512</v>
      </c>
      <c r="C162" s="299">
        <v>-449774</v>
      </c>
      <c r="D162" s="299">
        <v>45715</v>
      </c>
      <c r="E162" s="299">
        <v>356480</v>
      </c>
      <c r="F162" s="299">
        <v>257023</v>
      </c>
      <c r="G162" s="299">
        <v>0</v>
      </c>
      <c r="H162" s="299">
        <v>0</v>
      </c>
      <c r="I162" s="299">
        <v>209444</v>
      </c>
      <c r="J162" s="299">
        <v>9892776</v>
      </c>
      <c r="K162" s="299">
        <v>11769843</v>
      </c>
      <c r="L162" s="357">
        <v>8385655</v>
      </c>
      <c r="M162" s="299">
        <v>8165776</v>
      </c>
      <c r="N162" s="299">
        <v>12128904</v>
      </c>
      <c r="O162" s="299">
        <v>771539.67333869997</v>
      </c>
      <c r="P162" s="299">
        <v>439680.32</v>
      </c>
      <c r="Q162" s="299">
        <v>331859.35333869996</v>
      </c>
      <c r="R162" s="583">
        <v>7.1400000000000005E-2</v>
      </c>
      <c r="S162" s="584">
        <v>2.9085629999999998E-4</v>
      </c>
      <c r="T162" s="585">
        <v>9892776</v>
      </c>
      <c r="U162" s="585">
        <v>6157987.6750700278</v>
      </c>
      <c r="V162" s="583">
        <v>1.6064949334098011</v>
      </c>
      <c r="W162" s="583">
        <v>9.7874245867096379E-2</v>
      </c>
      <c r="X162" s="585">
        <v>425074</v>
      </c>
      <c r="Y162" s="585">
        <v>212537</v>
      </c>
      <c r="Z162" s="585">
        <v>212537</v>
      </c>
      <c r="AA162" s="585">
        <v>0</v>
      </c>
      <c r="AB162" s="585">
        <v>0</v>
      </c>
      <c r="AC162" s="585">
        <v>0</v>
      </c>
      <c r="AD162" s="585">
        <v>0</v>
      </c>
      <c r="AE162" s="585">
        <v>425074</v>
      </c>
      <c r="AF162" s="585">
        <v>1431422</v>
      </c>
      <c r="AG162" s="585">
        <v>604301</v>
      </c>
      <c r="AH162" s="585">
        <v>377792</v>
      </c>
      <c r="AI162" s="585">
        <v>240313</v>
      </c>
      <c r="AJ162" s="585">
        <v>209016</v>
      </c>
      <c r="AK162" s="585">
        <v>0</v>
      </c>
      <c r="AL162" s="585">
        <v>0</v>
      </c>
      <c r="AM162" s="585">
        <v>1431422</v>
      </c>
      <c r="AN162" s="585">
        <v>2382584</v>
      </c>
      <c r="AO162" s="585">
        <v>671973</v>
      </c>
      <c r="AP162" s="585">
        <v>671973</v>
      </c>
      <c r="AQ162" s="585">
        <v>577958</v>
      </c>
      <c r="AR162" s="585">
        <v>460680</v>
      </c>
      <c r="AS162" s="585">
        <v>0</v>
      </c>
      <c r="AT162" s="585">
        <v>0</v>
      </c>
      <c r="AU162" s="585">
        <v>2382584</v>
      </c>
      <c r="AV162" s="585">
        <v>1289816</v>
      </c>
      <c r="AW162" s="585">
        <v>777974</v>
      </c>
      <c r="AX162" s="585">
        <v>511842</v>
      </c>
      <c r="AY162" s="585">
        <v>0</v>
      </c>
      <c r="AZ162" s="585">
        <v>0</v>
      </c>
      <c r="BA162" s="585">
        <v>0</v>
      </c>
      <c r="BB162" s="585">
        <v>0</v>
      </c>
      <c r="BC162" s="585">
        <v>1289816</v>
      </c>
      <c r="BD162" s="585">
        <v>46703</v>
      </c>
      <c r="BE162" s="585">
        <v>20999</v>
      </c>
      <c r="BF162" s="585">
        <v>20999</v>
      </c>
      <c r="BG162" s="585">
        <v>4663</v>
      </c>
      <c r="BH162" s="585">
        <v>42</v>
      </c>
      <c r="BI162" s="585">
        <v>0</v>
      </c>
      <c r="BJ162" s="585">
        <v>0</v>
      </c>
      <c r="BK162" s="585">
        <v>46703</v>
      </c>
      <c r="BL162" s="585">
        <v>-4310</v>
      </c>
      <c r="BM162" s="585">
        <v>-4310</v>
      </c>
      <c r="BN162" s="585">
        <v>0</v>
      </c>
      <c r="BO162" s="585">
        <v>0</v>
      </c>
      <c r="BP162" s="585">
        <v>0</v>
      </c>
      <c r="BQ162" s="585">
        <v>0</v>
      </c>
      <c r="BR162" s="585">
        <v>0</v>
      </c>
      <c r="BS162" s="585">
        <v>-4310</v>
      </c>
      <c r="BT162" s="585">
        <v>80632</v>
      </c>
      <c r="BU162" s="585">
        <v>31302</v>
      </c>
      <c r="BV162" s="585">
        <v>29840</v>
      </c>
      <c r="BW162" s="585">
        <v>14172</v>
      </c>
      <c r="BX162" s="585">
        <v>5317</v>
      </c>
      <c r="BY162" s="585">
        <v>0</v>
      </c>
      <c r="BZ162" s="585">
        <v>0</v>
      </c>
      <c r="CA162" s="585">
        <v>80632</v>
      </c>
      <c r="CB162" s="299">
        <v>0</v>
      </c>
      <c r="CC162" s="297">
        <v>0</v>
      </c>
      <c r="CD162" s="297">
        <v>0</v>
      </c>
      <c r="CE162" s="297">
        <v>0</v>
      </c>
      <c r="CF162" s="297">
        <v>0</v>
      </c>
      <c r="CG162" s="297">
        <v>0</v>
      </c>
      <c r="CH162" s="297">
        <v>0</v>
      </c>
      <c r="CI162" s="297">
        <v>0</v>
      </c>
    </row>
    <row r="163" spans="1:87">
      <c r="A163" s="295">
        <v>34220</v>
      </c>
      <c r="B163" s="296" t="s">
        <v>513</v>
      </c>
      <c r="C163" s="299">
        <v>-79001</v>
      </c>
      <c r="D163" s="299">
        <v>945767</v>
      </c>
      <c r="E163" s="299">
        <v>2374147</v>
      </c>
      <c r="F163" s="299">
        <v>1847951</v>
      </c>
      <c r="G163" s="299">
        <v>0</v>
      </c>
      <c r="H163" s="299">
        <v>0</v>
      </c>
      <c r="I163" s="299">
        <v>5088864</v>
      </c>
      <c r="J163" s="299">
        <v>33291836</v>
      </c>
      <c r="K163" s="299">
        <v>39608668</v>
      </c>
      <c r="L163" s="357">
        <v>28219971</v>
      </c>
      <c r="M163" s="299">
        <v>27480020</v>
      </c>
      <c r="N163" s="299">
        <v>40817005</v>
      </c>
      <c r="O163" s="299">
        <v>2596437.2455708003</v>
      </c>
      <c r="P163" s="299">
        <v>1395418.77</v>
      </c>
      <c r="Q163" s="299">
        <v>1201018.4755708002</v>
      </c>
      <c r="R163" s="583">
        <v>7.1400000000000005E-2</v>
      </c>
      <c r="S163" s="584">
        <v>9.7880920000000004E-4</v>
      </c>
      <c r="T163" s="585">
        <v>33291836</v>
      </c>
      <c r="U163" s="585">
        <v>19543680.25210084</v>
      </c>
      <c r="V163" s="583">
        <v>1.7034578733665737</v>
      </c>
      <c r="W163" s="583">
        <v>9.7874245867096379E-2</v>
      </c>
      <c r="X163" s="585">
        <v>1709133</v>
      </c>
      <c r="Y163" s="585">
        <v>531875</v>
      </c>
      <c r="Z163" s="585">
        <v>531875</v>
      </c>
      <c r="AA163" s="585">
        <v>365777</v>
      </c>
      <c r="AB163" s="585">
        <v>279606</v>
      </c>
      <c r="AC163" s="585">
        <v>0</v>
      </c>
      <c r="AD163" s="585">
        <v>0</v>
      </c>
      <c r="AE163" s="585">
        <v>1709133</v>
      </c>
      <c r="AF163" s="585">
        <v>711737</v>
      </c>
      <c r="AG163" s="585">
        <v>415657</v>
      </c>
      <c r="AH163" s="585">
        <v>296080</v>
      </c>
      <c r="AI163" s="585">
        <v>0</v>
      </c>
      <c r="AJ163" s="585">
        <v>0</v>
      </c>
      <c r="AK163" s="585">
        <v>0</v>
      </c>
      <c r="AL163" s="585">
        <v>0</v>
      </c>
      <c r="AM163" s="585">
        <v>711737</v>
      </c>
      <c r="AN163" s="585">
        <v>8018033</v>
      </c>
      <c r="AO163" s="585">
        <v>2261370</v>
      </c>
      <c r="AP163" s="585">
        <v>2261370</v>
      </c>
      <c r="AQ163" s="585">
        <v>1944983</v>
      </c>
      <c r="AR163" s="585">
        <v>1550310</v>
      </c>
      <c r="AS163" s="585">
        <v>0</v>
      </c>
      <c r="AT163" s="585">
        <v>0</v>
      </c>
      <c r="AU163" s="585">
        <v>8018033</v>
      </c>
      <c r="AV163" s="585">
        <v>4340576</v>
      </c>
      <c r="AW163" s="585">
        <v>2618091</v>
      </c>
      <c r="AX163" s="585">
        <v>1722485</v>
      </c>
      <c r="AY163" s="585">
        <v>0</v>
      </c>
      <c r="AZ163" s="585">
        <v>0</v>
      </c>
      <c r="BA163" s="585">
        <v>0</v>
      </c>
      <c r="BB163" s="585">
        <v>0</v>
      </c>
      <c r="BC163" s="585">
        <v>4340576</v>
      </c>
      <c r="BD163" s="585">
        <v>157166</v>
      </c>
      <c r="BE163" s="585">
        <v>70666</v>
      </c>
      <c r="BF163" s="585">
        <v>70666</v>
      </c>
      <c r="BG163" s="585">
        <v>15693</v>
      </c>
      <c r="BH163" s="585">
        <v>141</v>
      </c>
      <c r="BI163" s="585">
        <v>0</v>
      </c>
      <c r="BJ163" s="585">
        <v>0</v>
      </c>
      <c r="BK163" s="585">
        <v>157166</v>
      </c>
      <c r="BL163" s="585">
        <v>-14505</v>
      </c>
      <c r="BM163" s="585">
        <v>-14505</v>
      </c>
      <c r="BN163" s="585">
        <v>0</v>
      </c>
      <c r="BO163" s="585">
        <v>0</v>
      </c>
      <c r="BP163" s="585">
        <v>0</v>
      </c>
      <c r="BQ163" s="585">
        <v>0</v>
      </c>
      <c r="BR163" s="585">
        <v>0</v>
      </c>
      <c r="BS163" s="585">
        <v>-14505</v>
      </c>
      <c r="BT163" s="585">
        <v>271348</v>
      </c>
      <c r="BU163" s="585">
        <v>105340</v>
      </c>
      <c r="BV163" s="585">
        <v>100420</v>
      </c>
      <c r="BW163" s="585">
        <v>47694</v>
      </c>
      <c r="BX163" s="585">
        <v>17893</v>
      </c>
      <c r="BY163" s="585">
        <v>0</v>
      </c>
      <c r="BZ163" s="585">
        <v>0</v>
      </c>
      <c r="CA163" s="585">
        <v>271348</v>
      </c>
      <c r="CB163" s="299">
        <v>0</v>
      </c>
      <c r="CC163" s="297">
        <v>0</v>
      </c>
      <c r="CD163" s="297">
        <v>0</v>
      </c>
      <c r="CE163" s="297">
        <v>0</v>
      </c>
      <c r="CF163" s="297">
        <v>0</v>
      </c>
      <c r="CG163" s="297">
        <v>0</v>
      </c>
      <c r="CH163" s="297">
        <v>0</v>
      </c>
      <c r="CI163" s="297">
        <v>0</v>
      </c>
    </row>
    <row r="164" spans="1:87">
      <c r="A164" s="295">
        <v>34230</v>
      </c>
      <c r="B164" s="296" t="s">
        <v>514</v>
      </c>
      <c r="C164" s="299">
        <v>132800</v>
      </c>
      <c r="D164" s="299">
        <v>504530</v>
      </c>
      <c r="E164" s="299">
        <v>1032243</v>
      </c>
      <c r="F164" s="299">
        <v>685493</v>
      </c>
      <c r="G164" s="299">
        <v>0</v>
      </c>
      <c r="H164" s="299">
        <v>0</v>
      </c>
      <c r="I164" s="299">
        <v>2355066</v>
      </c>
      <c r="J164" s="299">
        <v>11679260</v>
      </c>
      <c r="K164" s="299">
        <v>13895297</v>
      </c>
      <c r="L164" s="357">
        <v>9899976</v>
      </c>
      <c r="M164" s="299">
        <v>9640391</v>
      </c>
      <c r="N164" s="299">
        <v>14319199</v>
      </c>
      <c r="O164" s="299">
        <v>910867.93994449999</v>
      </c>
      <c r="P164" s="299">
        <v>494003.1</v>
      </c>
      <c r="Q164" s="299">
        <v>416864.83994450001</v>
      </c>
      <c r="R164" s="583">
        <v>7.1400000000000005E-2</v>
      </c>
      <c r="S164" s="584">
        <v>3.4338050000000002E-4</v>
      </c>
      <c r="T164" s="585">
        <v>11679260</v>
      </c>
      <c r="U164" s="585">
        <v>6918810.9243697468</v>
      </c>
      <c r="V164" s="583">
        <v>1.6880443948631094</v>
      </c>
      <c r="W164" s="583">
        <v>9.7874245867096379E-2</v>
      </c>
      <c r="X164" s="585">
        <v>1248455</v>
      </c>
      <c r="Y164" s="585">
        <v>392741</v>
      </c>
      <c r="Z164" s="585">
        <v>392741</v>
      </c>
      <c r="AA164" s="585">
        <v>327678</v>
      </c>
      <c r="AB164" s="585">
        <v>135295</v>
      </c>
      <c r="AC164" s="585">
        <v>0</v>
      </c>
      <c r="AD164" s="585">
        <v>0</v>
      </c>
      <c r="AE164" s="585">
        <v>1248455</v>
      </c>
      <c r="AF164" s="585">
        <v>328734</v>
      </c>
      <c r="AG164" s="585">
        <v>191455</v>
      </c>
      <c r="AH164" s="585">
        <v>137279</v>
      </c>
      <c r="AI164" s="585">
        <v>0</v>
      </c>
      <c r="AJ164" s="585">
        <v>0</v>
      </c>
      <c r="AK164" s="585">
        <v>0</v>
      </c>
      <c r="AL164" s="585">
        <v>0</v>
      </c>
      <c r="AM164" s="585">
        <v>328734</v>
      </c>
      <c r="AN164" s="585">
        <v>2812843</v>
      </c>
      <c r="AO164" s="585">
        <v>793321</v>
      </c>
      <c r="AP164" s="585">
        <v>793321</v>
      </c>
      <c r="AQ164" s="585">
        <v>682328</v>
      </c>
      <c r="AR164" s="585">
        <v>543871</v>
      </c>
      <c r="AS164" s="585">
        <v>0</v>
      </c>
      <c r="AT164" s="585">
        <v>0</v>
      </c>
      <c r="AU164" s="585">
        <v>2812843</v>
      </c>
      <c r="AV164" s="585">
        <v>1522737</v>
      </c>
      <c r="AW164" s="585">
        <v>918464</v>
      </c>
      <c r="AX164" s="585">
        <v>604273</v>
      </c>
      <c r="AY164" s="585">
        <v>0</v>
      </c>
      <c r="AZ164" s="585">
        <v>0</v>
      </c>
      <c r="BA164" s="585">
        <v>0</v>
      </c>
      <c r="BB164" s="585">
        <v>0</v>
      </c>
      <c r="BC164" s="585">
        <v>1522737</v>
      </c>
      <c r="BD164" s="585">
        <v>55137</v>
      </c>
      <c r="BE164" s="585">
        <v>24791</v>
      </c>
      <c r="BF164" s="585">
        <v>24791</v>
      </c>
      <c r="BG164" s="585">
        <v>5505</v>
      </c>
      <c r="BH164" s="585">
        <v>50</v>
      </c>
      <c r="BI164" s="585">
        <v>0</v>
      </c>
      <c r="BJ164" s="585">
        <v>0</v>
      </c>
      <c r="BK164" s="585">
        <v>55137</v>
      </c>
      <c r="BL164" s="585">
        <v>-5089</v>
      </c>
      <c r="BM164" s="585">
        <v>-5089</v>
      </c>
      <c r="BN164" s="585">
        <v>0</v>
      </c>
      <c r="BO164" s="585">
        <v>0</v>
      </c>
      <c r="BP164" s="585">
        <v>0</v>
      </c>
      <c r="BQ164" s="585">
        <v>0</v>
      </c>
      <c r="BR164" s="585">
        <v>0</v>
      </c>
      <c r="BS164" s="585">
        <v>-5089</v>
      </c>
      <c r="BT164" s="585">
        <v>95193</v>
      </c>
      <c r="BU164" s="585">
        <v>36955</v>
      </c>
      <c r="BV164" s="585">
        <v>35229</v>
      </c>
      <c r="BW164" s="585">
        <v>16732</v>
      </c>
      <c r="BX164" s="585">
        <v>6277</v>
      </c>
      <c r="BY164" s="585">
        <v>0</v>
      </c>
      <c r="BZ164" s="585">
        <v>0</v>
      </c>
      <c r="CA164" s="585">
        <v>95193</v>
      </c>
      <c r="CB164" s="299">
        <v>0</v>
      </c>
      <c r="CC164" s="297">
        <v>0</v>
      </c>
      <c r="CD164" s="297">
        <v>0</v>
      </c>
      <c r="CE164" s="297">
        <v>0</v>
      </c>
      <c r="CF164" s="297">
        <v>0</v>
      </c>
      <c r="CG164" s="297">
        <v>0</v>
      </c>
      <c r="CH164" s="297">
        <v>0</v>
      </c>
      <c r="CI164" s="297">
        <v>0</v>
      </c>
    </row>
    <row r="165" spans="1:87">
      <c r="A165" s="295">
        <v>34300</v>
      </c>
      <c r="B165" s="296" t="s">
        <v>515</v>
      </c>
      <c r="C165" s="299">
        <v>-6722130</v>
      </c>
      <c r="D165" s="299">
        <v>-1352472</v>
      </c>
      <c r="E165" s="299">
        <v>8285906</v>
      </c>
      <c r="F165" s="299">
        <v>8199377</v>
      </c>
      <c r="G165" s="299">
        <v>0</v>
      </c>
      <c r="H165" s="299">
        <v>0</v>
      </c>
      <c r="I165" s="299">
        <v>8410681</v>
      </c>
      <c r="J165" s="299">
        <v>182179655</v>
      </c>
      <c r="K165" s="299">
        <v>216746639</v>
      </c>
      <c r="L165" s="357">
        <v>154425385</v>
      </c>
      <c r="M165" s="299">
        <v>150376224</v>
      </c>
      <c r="N165" s="299">
        <v>223358900</v>
      </c>
      <c r="O165" s="299">
        <v>14208229.4545282</v>
      </c>
      <c r="P165" s="299">
        <v>8115884.7599999988</v>
      </c>
      <c r="Q165" s="299">
        <v>6092344.6945282007</v>
      </c>
      <c r="R165" s="583">
        <v>7.1400000000000005E-2</v>
      </c>
      <c r="S165" s="584">
        <v>5.3562417999999997E-3</v>
      </c>
      <c r="T165" s="585">
        <v>182179655</v>
      </c>
      <c r="U165" s="585">
        <v>113667853.78151257</v>
      </c>
      <c r="V165" s="583">
        <v>1.602736824345939</v>
      </c>
      <c r="W165" s="583">
        <v>9.7874245867096379E-2</v>
      </c>
      <c r="X165" s="585">
        <v>0</v>
      </c>
      <c r="Y165" s="585">
        <v>0</v>
      </c>
      <c r="Z165" s="585">
        <v>0</v>
      </c>
      <c r="AA165" s="585">
        <v>0</v>
      </c>
      <c r="AB165" s="585">
        <v>0</v>
      </c>
      <c r="AC165" s="585">
        <v>0</v>
      </c>
      <c r="AD165" s="585">
        <v>0</v>
      </c>
      <c r="AE165" s="585">
        <v>0</v>
      </c>
      <c r="AF165" s="585">
        <v>13978652</v>
      </c>
      <c r="AG165" s="585">
        <v>5653850</v>
      </c>
      <c r="AH165" s="585">
        <v>5237580</v>
      </c>
      <c r="AI165" s="585">
        <v>2704299</v>
      </c>
      <c r="AJ165" s="585">
        <v>382923</v>
      </c>
      <c r="AK165" s="585">
        <v>0</v>
      </c>
      <c r="AL165" s="585">
        <v>0</v>
      </c>
      <c r="AM165" s="585">
        <v>13978652</v>
      </c>
      <c r="AN165" s="585">
        <v>43876299</v>
      </c>
      <c r="AO165" s="585">
        <v>12374674</v>
      </c>
      <c r="AP165" s="585">
        <v>12374674</v>
      </c>
      <c r="AQ165" s="585">
        <v>10643340</v>
      </c>
      <c r="AR165" s="585">
        <v>8483611</v>
      </c>
      <c r="AS165" s="585">
        <v>0</v>
      </c>
      <c r="AT165" s="585">
        <v>0</v>
      </c>
      <c r="AU165" s="585">
        <v>43876299</v>
      </c>
      <c r="AV165" s="585">
        <v>23752507</v>
      </c>
      <c r="AW165" s="585">
        <v>14326721</v>
      </c>
      <c r="AX165" s="585">
        <v>9425787</v>
      </c>
      <c r="AY165" s="585">
        <v>0</v>
      </c>
      <c r="AZ165" s="585">
        <v>0</v>
      </c>
      <c r="BA165" s="585">
        <v>0</v>
      </c>
      <c r="BB165" s="585">
        <v>0</v>
      </c>
      <c r="BC165" s="585">
        <v>23752507</v>
      </c>
      <c r="BD165" s="585">
        <v>860046</v>
      </c>
      <c r="BE165" s="585">
        <v>386700</v>
      </c>
      <c r="BF165" s="585">
        <v>386700</v>
      </c>
      <c r="BG165" s="585">
        <v>85873</v>
      </c>
      <c r="BH165" s="585">
        <v>773</v>
      </c>
      <c r="BI165" s="585">
        <v>0</v>
      </c>
      <c r="BJ165" s="585">
        <v>0</v>
      </c>
      <c r="BK165" s="585">
        <v>860046</v>
      </c>
      <c r="BL165" s="585">
        <v>-79376</v>
      </c>
      <c r="BM165" s="585">
        <v>-79376</v>
      </c>
      <c r="BN165" s="585">
        <v>0</v>
      </c>
      <c r="BO165" s="585">
        <v>0</v>
      </c>
      <c r="BP165" s="585">
        <v>0</v>
      </c>
      <c r="BQ165" s="585">
        <v>0</v>
      </c>
      <c r="BR165" s="585">
        <v>0</v>
      </c>
      <c r="BS165" s="585">
        <v>-79376</v>
      </c>
      <c r="BT165" s="585">
        <v>1484871</v>
      </c>
      <c r="BU165" s="585">
        <v>576443</v>
      </c>
      <c r="BV165" s="585">
        <v>549521</v>
      </c>
      <c r="BW165" s="585">
        <v>260991</v>
      </c>
      <c r="BX165" s="585">
        <v>97915</v>
      </c>
      <c r="BY165" s="585">
        <v>0</v>
      </c>
      <c r="BZ165" s="585">
        <v>0</v>
      </c>
      <c r="CA165" s="585">
        <v>1484871</v>
      </c>
      <c r="CB165" s="299">
        <v>0</v>
      </c>
      <c r="CC165" s="297">
        <v>0</v>
      </c>
      <c r="CD165" s="297">
        <v>0</v>
      </c>
      <c r="CE165" s="297">
        <v>0</v>
      </c>
      <c r="CF165" s="297">
        <v>0</v>
      </c>
      <c r="CG165" s="297">
        <v>0</v>
      </c>
      <c r="CH165" s="297">
        <v>0</v>
      </c>
      <c r="CI165" s="297">
        <v>0</v>
      </c>
    </row>
    <row r="166" spans="1:87">
      <c r="A166" s="295">
        <v>34400</v>
      </c>
      <c r="B166" s="296" t="s">
        <v>516</v>
      </c>
      <c r="C166" s="299">
        <v>-1069584</v>
      </c>
      <c r="D166" s="299">
        <v>790972</v>
      </c>
      <c r="E166" s="299">
        <v>3857297</v>
      </c>
      <c r="F166" s="299">
        <v>3415539</v>
      </c>
      <c r="G166" s="299">
        <v>0</v>
      </c>
      <c r="H166" s="299">
        <v>0</v>
      </c>
      <c r="I166" s="299">
        <v>6994224</v>
      </c>
      <c r="J166" s="299">
        <v>80997200</v>
      </c>
      <c r="K166" s="299">
        <v>96365705</v>
      </c>
      <c r="L166" s="357">
        <v>68657633</v>
      </c>
      <c r="M166" s="299">
        <v>66857373</v>
      </c>
      <c r="N166" s="299">
        <v>99305521</v>
      </c>
      <c r="O166" s="299">
        <v>6316988.6189312004</v>
      </c>
      <c r="P166" s="299">
        <v>3220596.41</v>
      </c>
      <c r="Q166" s="299">
        <v>3096392.2089312002</v>
      </c>
      <c r="R166" s="583">
        <v>7.1400000000000005E-2</v>
      </c>
      <c r="S166" s="584">
        <v>2.3813888000000002E-3</v>
      </c>
      <c r="T166" s="585">
        <v>80997200</v>
      </c>
      <c r="U166" s="585">
        <v>45106392.296918765</v>
      </c>
      <c r="V166" s="583">
        <v>1.7956922705505967</v>
      </c>
      <c r="W166" s="583">
        <v>9.7874245867096379E-2</v>
      </c>
      <c r="X166" s="585">
        <v>1488598</v>
      </c>
      <c r="Y166" s="585">
        <v>915161</v>
      </c>
      <c r="Z166" s="585">
        <v>573437</v>
      </c>
      <c r="AA166" s="585">
        <v>0</v>
      </c>
      <c r="AB166" s="585">
        <v>0</v>
      </c>
      <c r="AC166" s="585">
        <v>0</v>
      </c>
      <c r="AD166" s="585">
        <v>0</v>
      </c>
      <c r="AE166" s="585">
        <v>1488598</v>
      </c>
      <c r="AF166" s="585">
        <v>4448687</v>
      </c>
      <c r="AG166" s="585">
        <v>1509787</v>
      </c>
      <c r="AH166" s="585">
        <v>1509787</v>
      </c>
      <c r="AI166" s="585">
        <v>1028956</v>
      </c>
      <c r="AJ166" s="585">
        <v>400157</v>
      </c>
      <c r="AK166" s="585">
        <v>0</v>
      </c>
      <c r="AL166" s="585">
        <v>0</v>
      </c>
      <c r="AM166" s="585">
        <v>4448687</v>
      </c>
      <c r="AN166" s="585">
        <v>19507433</v>
      </c>
      <c r="AO166" s="585">
        <v>5501789</v>
      </c>
      <c r="AP166" s="585">
        <v>5501789</v>
      </c>
      <c r="AQ166" s="585">
        <v>4732036</v>
      </c>
      <c r="AR166" s="585">
        <v>3771819</v>
      </c>
      <c r="AS166" s="585">
        <v>0</v>
      </c>
      <c r="AT166" s="585">
        <v>0</v>
      </c>
      <c r="AU166" s="585">
        <v>19507433</v>
      </c>
      <c r="AV166" s="585">
        <v>10560381</v>
      </c>
      <c r="AW166" s="585">
        <v>6369670</v>
      </c>
      <c r="AX166" s="585">
        <v>4190711</v>
      </c>
      <c r="AY166" s="585">
        <v>0</v>
      </c>
      <c r="AZ166" s="585">
        <v>0</v>
      </c>
      <c r="BA166" s="585">
        <v>0</v>
      </c>
      <c r="BB166" s="585">
        <v>0</v>
      </c>
      <c r="BC166" s="585">
        <v>10560381</v>
      </c>
      <c r="BD166" s="585">
        <v>382377</v>
      </c>
      <c r="BE166" s="585">
        <v>171927</v>
      </c>
      <c r="BF166" s="585">
        <v>171927</v>
      </c>
      <c r="BG166" s="585">
        <v>38179</v>
      </c>
      <c r="BH166" s="585">
        <v>344</v>
      </c>
      <c r="BI166" s="585">
        <v>0</v>
      </c>
      <c r="BJ166" s="585">
        <v>0</v>
      </c>
      <c r="BK166" s="585">
        <v>382377</v>
      </c>
      <c r="BL166" s="585">
        <v>-35291</v>
      </c>
      <c r="BM166" s="585">
        <v>-35291</v>
      </c>
      <c r="BN166" s="585">
        <v>0</v>
      </c>
      <c r="BO166" s="585">
        <v>0</v>
      </c>
      <c r="BP166" s="585">
        <v>0</v>
      </c>
      <c r="BQ166" s="585">
        <v>0</v>
      </c>
      <c r="BR166" s="585">
        <v>0</v>
      </c>
      <c r="BS166" s="585">
        <v>-35291</v>
      </c>
      <c r="BT166" s="585">
        <v>660174</v>
      </c>
      <c r="BU166" s="585">
        <v>256287</v>
      </c>
      <c r="BV166" s="585">
        <v>244317</v>
      </c>
      <c r="BW166" s="585">
        <v>116037</v>
      </c>
      <c r="BX166" s="585">
        <v>43533</v>
      </c>
      <c r="BY166" s="585">
        <v>0</v>
      </c>
      <c r="BZ166" s="585">
        <v>0</v>
      </c>
      <c r="CA166" s="585">
        <v>660174</v>
      </c>
      <c r="CB166" s="299">
        <v>0</v>
      </c>
      <c r="CC166" s="297">
        <v>0</v>
      </c>
      <c r="CD166" s="297">
        <v>0</v>
      </c>
      <c r="CE166" s="297">
        <v>0</v>
      </c>
      <c r="CF166" s="297">
        <v>0</v>
      </c>
      <c r="CG166" s="297">
        <v>0</v>
      </c>
      <c r="CH166" s="297">
        <v>0</v>
      </c>
      <c r="CI166" s="297">
        <v>0</v>
      </c>
    </row>
    <row r="167" spans="1:87">
      <c r="A167" s="295">
        <v>34405</v>
      </c>
      <c r="B167" s="296" t="s">
        <v>517</v>
      </c>
      <c r="C167" s="299">
        <v>-643039</v>
      </c>
      <c r="D167" s="299">
        <v>56563</v>
      </c>
      <c r="E167" s="299">
        <v>612427</v>
      </c>
      <c r="F167" s="299">
        <v>450750</v>
      </c>
      <c r="G167" s="299">
        <v>0</v>
      </c>
      <c r="H167" s="299">
        <v>0</v>
      </c>
      <c r="I167" s="299">
        <v>476701</v>
      </c>
      <c r="J167" s="299">
        <v>13768136</v>
      </c>
      <c r="K167" s="299">
        <v>16380519</v>
      </c>
      <c r="L167" s="357">
        <v>11670621</v>
      </c>
      <c r="M167" s="299">
        <v>11364608</v>
      </c>
      <c r="N167" s="299">
        <v>16880237</v>
      </c>
      <c r="O167" s="299">
        <v>1073779.8477497001</v>
      </c>
      <c r="P167" s="299">
        <v>601160.12999999989</v>
      </c>
      <c r="Q167" s="299">
        <v>472619.71774970018</v>
      </c>
      <c r="R167" s="583">
        <v>7.1400000000000005E-2</v>
      </c>
      <c r="S167" s="584">
        <v>4.047953E-4</v>
      </c>
      <c r="T167" s="585">
        <v>13768136</v>
      </c>
      <c r="U167" s="585">
        <v>8419609.6638655439</v>
      </c>
      <c r="V167" s="583">
        <v>1.6352463534133581</v>
      </c>
      <c r="W167" s="583">
        <v>9.7874245867096379E-2</v>
      </c>
      <c r="X167" s="585">
        <v>42616</v>
      </c>
      <c r="Y167" s="585">
        <v>21308</v>
      </c>
      <c r="Z167" s="585">
        <v>21308</v>
      </c>
      <c r="AA167" s="585">
        <v>0</v>
      </c>
      <c r="AB167" s="585">
        <v>0</v>
      </c>
      <c r="AC167" s="585">
        <v>0</v>
      </c>
      <c r="AD167" s="585">
        <v>0</v>
      </c>
      <c r="AE167" s="585">
        <v>42616</v>
      </c>
      <c r="AF167" s="585">
        <v>1257977</v>
      </c>
      <c r="AG167" s="585">
        <v>583612</v>
      </c>
      <c r="AH167" s="585">
        <v>258360</v>
      </c>
      <c r="AI167" s="585">
        <v>218152</v>
      </c>
      <c r="AJ167" s="585">
        <v>197853</v>
      </c>
      <c r="AK167" s="585">
        <v>0</v>
      </c>
      <c r="AL167" s="585">
        <v>0</v>
      </c>
      <c r="AM167" s="585">
        <v>1257977</v>
      </c>
      <c r="AN167" s="585">
        <v>3315929</v>
      </c>
      <c r="AO167" s="585">
        <v>935210</v>
      </c>
      <c r="AP167" s="585">
        <v>935210</v>
      </c>
      <c r="AQ167" s="585">
        <v>804365</v>
      </c>
      <c r="AR167" s="585">
        <v>641145</v>
      </c>
      <c r="AS167" s="585">
        <v>0</v>
      </c>
      <c r="AT167" s="585">
        <v>0</v>
      </c>
      <c r="AU167" s="585">
        <v>3315929</v>
      </c>
      <c r="AV167" s="585">
        <v>1795084</v>
      </c>
      <c r="AW167" s="585">
        <v>1082735</v>
      </c>
      <c r="AX167" s="585">
        <v>712349</v>
      </c>
      <c r="AY167" s="585">
        <v>0</v>
      </c>
      <c r="AZ167" s="585">
        <v>0</v>
      </c>
      <c r="BA167" s="585">
        <v>0</v>
      </c>
      <c r="BB167" s="585">
        <v>0</v>
      </c>
      <c r="BC167" s="585">
        <v>1795084</v>
      </c>
      <c r="BD167" s="585">
        <v>64998</v>
      </c>
      <c r="BE167" s="585">
        <v>29225</v>
      </c>
      <c r="BF167" s="585">
        <v>29225</v>
      </c>
      <c r="BG167" s="585">
        <v>6490</v>
      </c>
      <c r="BH167" s="585">
        <v>58</v>
      </c>
      <c r="BI167" s="585">
        <v>0</v>
      </c>
      <c r="BJ167" s="585">
        <v>0</v>
      </c>
      <c r="BK167" s="585">
        <v>64998</v>
      </c>
      <c r="BL167" s="585">
        <v>-5999</v>
      </c>
      <c r="BM167" s="585">
        <v>-5999</v>
      </c>
      <c r="BN167" s="585">
        <v>0</v>
      </c>
      <c r="BO167" s="585">
        <v>0</v>
      </c>
      <c r="BP167" s="585">
        <v>0</v>
      </c>
      <c r="BQ167" s="585">
        <v>0</v>
      </c>
      <c r="BR167" s="585">
        <v>0</v>
      </c>
      <c r="BS167" s="585">
        <v>-5999</v>
      </c>
      <c r="BT167" s="585">
        <v>112218</v>
      </c>
      <c r="BU167" s="585">
        <v>43564</v>
      </c>
      <c r="BV167" s="585">
        <v>41530</v>
      </c>
      <c r="BW167" s="585">
        <v>19724</v>
      </c>
      <c r="BX167" s="585">
        <v>7400</v>
      </c>
      <c r="BY167" s="585">
        <v>0</v>
      </c>
      <c r="BZ167" s="585">
        <v>0</v>
      </c>
      <c r="CA167" s="585">
        <v>112218</v>
      </c>
      <c r="CB167" s="299">
        <v>0</v>
      </c>
      <c r="CC167" s="297">
        <v>0</v>
      </c>
      <c r="CD167" s="297">
        <v>0</v>
      </c>
      <c r="CE167" s="297">
        <v>0</v>
      </c>
      <c r="CF167" s="297">
        <v>0</v>
      </c>
      <c r="CG167" s="297">
        <v>0</v>
      </c>
      <c r="CH167" s="297">
        <v>0</v>
      </c>
      <c r="CI167" s="297">
        <v>0</v>
      </c>
    </row>
    <row r="168" spans="1:87">
      <c r="A168" s="295">
        <v>34500</v>
      </c>
      <c r="B168" s="296" t="s">
        <v>518</v>
      </c>
      <c r="C168" s="299">
        <v>-274922</v>
      </c>
      <c r="D168" s="299">
        <v>4243758</v>
      </c>
      <c r="E168" s="299">
        <v>9994062</v>
      </c>
      <c r="F168" s="299">
        <v>6772392</v>
      </c>
      <c r="G168" s="299">
        <v>0</v>
      </c>
      <c r="H168" s="299">
        <v>0</v>
      </c>
      <c r="I168" s="299">
        <v>20735290</v>
      </c>
      <c r="J168" s="299">
        <v>158083527</v>
      </c>
      <c r="K168" s="299">
        <v>188078484</v>
      </c>
      <c r="L168" s="357">
        <v>134000197</v>
      </c>
      <c r="M168" s="299">
        <v>130486601</v>
      </c>
      <c r="N168" s="299">
        <v>193816169</v>
      </c>
      <c r="O168" s="299">
        <v>12328967.4326305</v>
      </c>
      <c r="P168" s="299">
        <v>6274411.7899999991</v>
      </c>
      <c r="Q168" s="299">
        <v>6054555.6426305007</v>
      </c>
      <c r="R168" s="583">
        <v>7.1400000000000005E-2</v>
      </c>
      <c r="S168" s="584">
        <v>4.6477945E-3</v>
      </c>
      <c r="T168" s="585">
        <v>158083527</v>
      </c>
      <c r="U168" s="585">
        <v>87876915.826330513</v>
      </c>
      <c r="V168" s="583">
        <v>1.7989198359261662</v>
      </c>
      <c r="W168" s="583">
        <v>9.7874245867096379E-2</v>
      </c>
      <c r="X168" s="585">
        <v>6312907</v>
      </c>
      <c r="Y168" s="585">
        <v>2590329</v>
      </c>
      <c r="Z168" s="585">
        <v>2590329</v>
      </c>
      <c r="AA168" s="585">
        <v>1132249</v>
      </c>
      <c r="AB168" s="585">
        <v>0</v>
      </c>
      <c r="AC168" s="585">
        <v>0</v>
      </c>
      <c r="AD168" s="585">
        <v>0</v>
      </c>
      <c r="AE168" s="585">
        <v>6312907</v>
      </c>
      <c r="AF168" s="585">
        <v>5005607</v>
      </c>
      <c r="AG168" s="585">
        <v>1938267</v>
      </c>
      <c r="AH168" s="585">
        <v>1717812</v>
      </c>
      <c r="AI168" s="585">
        <v>674764</v>
      </c>
      <c r="AJ168" s="585">
        <v>674764</v>
      </c>
      <c r="AK168" s="585">
        <v>0</v>
      </c>
      <c r="AL168" s="585">
        <v>0</v>
      </c>
      <c r="AM168" s="585">
        <v>5005607</v>
      </c>
      <c r="AN168" s="585">
        <v>38072968</v>
      </c>
      <c r="AO168" s="585">
        <v>10737928</v>
      </c>
      <c r="AP168" s="585">
        <v>10737928</v>
      </c>
      <c r="AQ168" s="585">
        <v>9235591</v>
      </c>
      <c r="AR168" s="585">
        <v>7361520</v>
      </c>
      <c r="AS168" s="585">
        <v>0</v>
      </c>
      <c r="AT168" s="585">
        <v>0</v>
      </c>
      <c r="AU168" s="585">
        <v>38072968</v>
      </c>
      <c r="AV168" s="585">
        <v>20610864</v>
      </c>
      <c r="AW168" s="585">
        <v>12431786</v>
      </c>
      <c r="AX168" s="585">
        <v>8179078</v>
      </c>
      <c r="AY168" s="585">
        <v>0</v>
      </c>
      <c r="AZ168" s="585">
        <v>0</v>
      </c>
      <c r="BA168" s="585">
        <v>0</v>
      </c>
      <c r="BB168" s="585">
        <v>0</v>
      </c>
      <c r="BC168" s="585">
        <v>20610864</v>
      </c>
      <c r="BD168" s="585">
        <v>746292</v>
      </c>
      <c r="BE168" s="585">
        <v>335553</v>
      </c>
      <c r="BF168" s="585">
        <v>335553</v>
      </c>
      <c r="BG168" s="585">
        <v>74515</v>
      </c>
      <c r="BH168" s="585">
        <v>671</v>
      </c>
      <c r="BI168" s="585">
        <v>0</v>
      </c>
      <c r="BJ168" s="585">
        <v>0</v>
      </c>
      <c r="BK168" s="585">
        <v>746292</v>
      </c>
      <c r="BL168" s="585">
        <v>-68878</v>
      </c>
      <c r="BM168" s="585">
        <v>-68878</v>
      </c>
      <c r="BN168" s="585">
        <v>0</v>
      </c>
      <c r="BO168" s="585">
        <v>0</v>
      </c>
      <c r="BP168" s="585">
        <v>0</v>
      </c>
      <c r="BQ168" s="585">
        <v>0</v>
      </c>
      <c r="BR168" s="585">
        <v>0</v>
      </c>
      <c r="BS168" s="585">
        <v>-68878</v>
      </c>
      <c r="BT168" s="585">
        <v>1288473</v>
      </c>
      <c r="BU168" s="585">
        <v>500199</v>
      </c>
      <c r="BV168" s="585">
        <v>476838</v>
      </c>
      <c r="BW168" s="585">
        <v>226471</v>
      </c>
      <c r="BX168" s="585">
        <v>84964</v>
      </c>
      <c r="BY168" s="585">
        <v>0</v>
      </c>
      <c r="BZ168" s="585">
        <v>0</v>
      </c>
      <c r="CA168" s="585">
        <v>1288473</v>
      </c>
      <c r="CB168" s="299">
        <v>0</v>
      </c>
      <c r="CC168" s="297">
        <v>0</v>
      </c>
      <c r="CD168" s="297">
        <v>0</v>
      </c>
      <c r="CE168" s="297">
        <v>0</v>
      </c>
      <c r="CF168" s="297">
        <v>0</v>
      </c>
      <c r="CG168" s="297">
        <v>0</v>
      </c>
      <c r="CH168" s="297">
        <v>0</v>
      </c>
      <c r="CI168" s="297">
        <v>0</v>
      </c>
    </row>
    <row r="169" spans="1:87">
      <c r="A169" s="295">
        <v>34501</v>
      </c>
      <c r="B169" s="296" t="s">
        <v>519</v>
      </c>
      <c r="C169" s="299">
        <v>30820</v>
      </c>
      <c r="D169" s="299">
        <v>91095</v>
      </c>
      <c r="E169" s="299">
        <v>194656</v>
      </c>
      <c r="F169" s="299">
        <v>109204</v>
      </c>
      <c r="G169" s="299">
        <v>0</v>
      </c>
      <c r="H169" s="299">
        <v>0</v>
      </c>
      <c r="I169" s="299">
        <v>425775</v>
      </c>
      <c r="J169" s="299">
        <v>2346831</v>
      </c>
      <c r="K169" s="299">
        <v>2792122</v>
      </c>
      <c r="L169" s="357">
        <v>1989302</v>
      </c>
      <c r="M169" s="299">
        <v>1937141</v>
      </c>
      <c r="N169" s="299">
        <v>2877301</v>
      </c>
      <c r="O169" s="299">
        <v>183029.8630861</v>
      </c>
      <c r="P169" s="299">
        <v>81396.799999999988</v>
      </c>
      <c r="Q169" s="299">
        <v>101633.06308610001</v>
      </c>
      <c r="R169" s="583">
        <v>7.1400000000000005E-2</v>
      </c>
      <c r="S169" s="584">
        <v>6.8998900000000001E-5</v>
      </c>
      <c r="T169" s="585">
        <v>2346831</v>
      </c>
      <c r="U169" s="585">
        <v>1140011.2044817924</v>
      </c>
      <c r="V169" s="583">
        <v>2.0586034512413272</v>
      </c>
      <c r="W169" s="583">
        <v>9.7874245867096379E-2</v>
      </c>
      <c r="X169" s="585">
        <v>219429</v>
      </c>
      <c r="Y169" s="585">
        <v>84265</v>
      </c>
      <c r="Z169" s="585">
        <v>80730</v>
      </c>
      <c r="AA169" s="585">
        <v>54434</v>
      </c>
      <c r="AB169" s="585">
        <v>0</v>
      </c>
      <c r="AC169" s="585">
        <v>0</v>
      </c>
      <c r="AD169" s="585">
        <v>0</v>
      </c>
      <c r="AE169" s="585">
        <v>219429</v>
      </c>
      <c r="AF169" s="585">
        <v>82072</v>
      </c>
      <c r="AG169" s="585">
        <v>39683</v>
      </c>
      <c r="AH169" s="585">
        <v>39683</v>
      </c>
      <c r="AI169" s="585">
        <v>1353</v>
      </c>
      <c r="AJ169" s="585">
        <v>1353</v>
      </c>
      <c r="AK169" s="585">
        <v>0</v>
      </c>
      <c r="AL169" s="585">
        <v>0</v>
      </c>
      <c r="AM169" s="585">
        <v>82072</v>
      </c>
      <c r="AN169" s="585">
        <v>565213</v>
      </c>
      <c r="AO169" s="585">
        <v>159410</v>
      </c>
      <c r="AP169" s="585">
        <v>159410</v>
      </c>
      <c r="AQ169" s="585">
        <v>137107</v>
      </c>
      <c r="AR169" s="585">
        <v>109286</v>
      </c>
      <c r="AS169" s="585">
        <v>0</v>
      </c>
      <c r="AT169" s="585">
        <v>0</v>
      </c>
      <c r="AU169" s="585">
        <v>565213</v>
      </c>
      <c r="AV169" s="585">
        <v>305979</v>
      </c>
      <c r="AW169" s="585">
        <v>184556</v>
      </c>
      <c r="AX169" s="585">
        <v>121423</v>
      </c>
      <c r="AY169" s="585">
        <v>0</v>
      </c>
      <c r="AZ169" s="585">
        <v>0</v>
      </c>
      <c r="BA169" s="585">
        <v>0</v>
      </c>
      <c r="BB169" s="585">
        <v>0</v>
      </c>
      <c r="BC169" s="585">
        <v>305979</v>
      </c>
      <c r="BD169" s="585">
        <v>11078</v>
      </c>
      <c r="BE169" s="585">
        <v>4981</v>
      </c>
      <c r="BF169" s="585">
        <v>4981</v>
      </c>
      <c r="BG169" s="585">
        <v>1106</v>
      </c>
      <c r="BH169" s="585">
        <v>10</v>
      </c>
      <c r="BI169" s="585">
        <v>0</v>
      </c>
      <c r="BJ169" s="585">
        <v>0</v>
      </c>
      <c r="BK169" s="585">
        <v>11078</v>
      </c>
      <c r="BL169" s="585">
        <v>-1023</v>
      </c>
      <c r="BM169" s="585">
        <v>-1023</v>
      </c>
      <c r="BN169" s="585">
        <v>0</v>
      </c>
      <c r="BO169" s="585">
        <v>0</v>
      </c>
      <c r="BP169" s="585">
        <v>0</v>
      </c>
      <c r="BQ169" s="585">
        <v>0</v>
      </c>
      <c r="BR169" s="585">
        <v>0</v>
      </c>
      <c r="BS169" s="585">
        <v>-1023</v>
      </c>
      <c r="BT169" s="585">
        <v>19128</v>
      </c>
      <c r="BU169" s="585">
        <v>7426</v>
      </c>
      <c r="BV169" s="585">
        <v>7079</v>
      </c>
      <c r="BW169" s="585">
        <v>3362</v>
      </c>
      <c r="BX169" s="585">
        <v>1261</v>
      </c>
      <c r="BY169" s="585">
        <v>0</v>
      </c>
      <c r="BZ169" s="585">
        <v>0</v>
      </c>
      <c r="CA169" s="585">
        <v>19128</v>
      </c>
      <c r="CB169" s="299">
        <v>0</v>
      </c>
      <c r="CC169" s="297">
        <v>0</v>
      </c>
      <c r="CD169" s="297">
        <v>0</v>
      </c>
      <c r="CE169" s="297">
        <v>0</v>
      </c>
      <c r="CF169" s="297">
        <v>0</v>
      </c>
      <c r="CG169" s="297">
        <v>0</v>
      </c>
      <c r="CH169" s="297">
        <v>0</v>
      </c>
      <c r="CI169" s="297">
        <v>0</v>
      </c>
    </row>
    <row r="170" spans="1:87">
      <c r="A170" s="295">
        <v>34505</v>
      </c>
      <c r="B170" s="296" t="s">
        <v>520</v>
      </c>
      <c r="C170" s="299">
        <v>245678</v>
      </c>
      <c r="D170" s="299">
        <v>695090</v>
      </c>
      <c r="E170" s="299">
        <v>1325519</v>
      </c>
      <c r="F170" s="299">
        <v>1014521</v>
      </c>
      <c r="G170" s="299">
        <v>0</v>
      </c>
      <c r="H170" s="299">
        <v>0</v>
      </c>
      <c r="I170" s="299">
        <v>3280808</v>
      </c>
      <c r="J170" s="299">
        <v>20256572</v>
      </c>
      <c r="K170" s="299">
        <v>24100078</v>
      </c>
      <c r="L170" s="357">
        <v>17170572</v>
      </c>
      <c r="M170" s="299">
        <v>16720346</v>
      </c>
      <c r="N170" s="299">
        <v>24835296</v>
      </c>
      <c r="O170" s="299">
        <v>1579814.2910889999</v>
      </c>
      <c r="P170" s="299">
        <v>1015607.47</v>
      </c>
      <c r="Q170" s="299">
        <v>564206.82108899998</v>
      </c>
      <c r="R170" s="583">
        <v>7.1400000000000005E-2</v>
      </c>
      <c r="S170" s="584">
        <v>5.9556099999999999E-4</v>
      </c>
      <c r="T170" s="585">
        <v>20256572</v>
      </c>
      <c r="U170" s="585">
        <v>14224194.257703079</v>
      </c>
      <c r="V170" s="583">
        <v>1.4240927558360714</v>
      </c>
      <c r="W170" s="583">
        <v>9.7874245867096379E-2</v>
      </c>
      <c r="X170" s="585">
        <v>791335</v>
      </c>
      <c r="Y170" s="585">
        <v>364460</v>
      </c>
      <c r="Z170" s="585">
        <v>263104</v>
      </c>
      <c r="AA170" s="585">
        <v>103517</v>
      </c>
      <c r="AB170" s="585">
        <v>60254</v>
      </c>
      <c r="AC170" s="585">
        <v>0</v>
      </c>
      <c r="AD170" s="585">
        <v>0</v>
      </c>
      <c r="AE170" s="585">
        <v>791335</v>
      </c>
      <c r="AF170" s="585">
        <v>0</v>
      </c>
      <c r="AG170" s="585">
        <v>0</v>
      </c>
      <c r="AH170" s="585">
        <v>0</v>
      </c>
      <c r="AI170" s="585">
        <v>0</v>
      </c>
      <c r="AJ170" s="585">
        <v>0</v>
      </c>
      <c r="AK170" s="585">
        <v>0</v>
      </c>
      <c r="AL170" s="585">
        <v>0</v>
      </c>
      <c r="AM170" s="585">
        <v>0</v>
      </c>
      <c r="AN170" s="585">
        <v>4878610</v>
      </c>
      <c r="AO170" s="585">
        <v>1375941</v>
      </c>
      <c r="AP170" s="585">
        <v>1375941</v>
      </c>
      <c r="AQ170" s="585">
        <v>1183434</v>
      </c>
      <c r="AR170" s="585">
        <v>943293</v>
      </c>
      <c r="AS170" s="585">
        <v>0</v>
      </c>
      <c r="AT170" s="585">
        <v>0</v>
      </c>
      <c r="AU170" s="585">
        <v>4878610</v>
      </c>
      <c r="AV170" s="585">
        <v>2641043</v>
      </c>
      <c r="AW170" s="585">
        <v>1592989</v>
      </c>
      <c r="AX170" s="585">
        <v>1048054</v>
      </c>
      <c r="AY170" s="585">
        <v>0</v>
      </c>
      <c r="AZ170" s="585">
        <v>0</v>
      </c>
      <c r="BA170" s="585">
        <v>0</v>
      </c>
      <c r="BB170" s="585">
        <v>0</v>
      </c>
      <c r="BC170" s="585">
        <v>2641043</v>
      </c>
      <c r="BD170" s="585">
        <v>95628</v>
      </c>
      <c r="BE170" s="585">
        <v>42997</v>
      </c>
      <c r="BF170" s="585">
        <v>42997</v>
      </c>
      <c r="BG170" s="585">
        <v>9548</v>
      </c>
      <c r="BH170" s="585">
        <v>86</v>
      </c>
      <c r="BI170" s="585">
        <v>0</v>
      </c>
      <c r="BJ170" s="585">
        <v>0</v>
      </c>
      <c r="BK170" s="585">
        <v>95628</v>
      </c>
      <c r="BL170" s="585">
        <v>-8826</v>
      </c>
      <c r="BM170" s="585">
        <v>-8826</v>
      </c>
      <c r="BN170" s="585">
        <v>0</v>
      </c>
      <c r="BO170" s="585">
        <v>0</v>
      </c>
      <c r="BP170" s="585">
        <v>0</v>
      </c>
      <c r="BQ170" s="585">
        <v>0</v>
      </c>
      <c r="BR170" s="585">
        <v>0</v>
      </c>
      <c r="BS170" s="585">
        <v>-8826</v>
      </c>
      <c r="BT170" s="585">
        <v>165103</v>
      </c>
      <c r="BU170" s="585">
        <v>64095</v>
      </c>
      <c r="BV170" s="585">
        <v>61101</v>
      </c>
      <c r="BW170" s="585">
        <v>29020</v>
      </c>
      <c r="BX170" s="585">
        <v>10887</v>
      </c>
      <c r="BY170" s="585">
        <v>0</v>
      </c>
      <c r="BZ170" s="585">
        <v>0</v>
      </c>
      <c r="CA170" s="585">
        <v>165103</v>
      </c>
      <c r="CB170" s="299">
        <v>0</v>
      </c>
      <c r="CC170" s="297">
        <v>0</v>
      </c>
      <c r="CD170" s="297">
        <v>0</v>
      </c>
      <c r="CE170" s="297">
        <v>0</v>
      </c>
      <c r="CF170" s="297">
        <v>0</v>
      </c>
      <c r="CG170" s="297">
        <v>0</v>
      </c>
      <c r="CH170" s="297">
        <v>0</v>
      </c>
      <c r="CI170" s="297">
        <v>0</v>
      </c>
    </row>
    <row r="171" spans="1:87">
      <c r="A171" s="295">
        <v>34600</v>
      </c>
      <c r="B171" s="296" t="s">
        <v>521</v>
      </c>
      <c r="C171" s="299">
        <v>-380737</v>
      </c>
      <c r="D171" s="299">
        <v>592320</v>
      </c>
      <c r="E171" s="299">
        <v>1998140</v>
      </c>
      <c r="F171" s="299">
        <v>1970511</v>
      </c>
      <c r="G171" s="299">
        <v>0</v>
      </c>
      <c r="H171" s="299">
        <v>0</v>
      </c>
      <c r="I171" s="299">
        <v>4180234</v>
      </c>
      <c r="J171" s="299">
        <v>32025856</v>
      </c>
      <c r="K171" s="299">
        <v>38102481</v>
      </c>
      <c r="L171" s="357">
        <v>27146858</v>
      </c>
      <c r="M171" s="299">
        <v>26435045</v>
      </c>
      <c r="N171" s="299">
        <v>39264868</v>
      </c>
      <c r="O171" s="299">
        <v>2497703.2624067003</v>
      </c>
      <c r="P171" s="299">
        <v>1415502.7499999998</v>
      </c>
      <c r="Q171" s="299">
        <v>1082200.5124067005</v>
      </c>
      <c r="R171" s="583">
        <v>7.1400000000000005E-2</v>
      </c>
      <c r="S171" s="584">
        <v>9.4158830000000003E-4</v>
      </c>
      <c r="T171" s="585">
        <v>32025856</v>
      </c>
      <c r="U171" s="585">
        <v>19824968.487394955</v>
      </c>
      <c r="V171" s="583">
        <v>1.615430360979518</v>
      </c>
      <c r="W171" s="583">
        <v>9.7874245867096379E-2</v>
      </c>
      <c r="X171" s="585">
        <v>2311636</v>
      </c>
      <c r="Y171" s="585">
        <v>694013</v>
      </c>
      <c r="Z171" s="585">
        <v>694013</v>
      </c>
      <c r="AA171" s="585">
        <v>461805</v>
      </c>
      <c r="AB171" s="585">
        <v>461805</v>
      </c>
      <c r="AC171" s="585">
        <v>0</v>
      </c>
      <c r="AD171" s="585">
        <v>0</v>
      </c>
      <c r="AE171" s="585">
        <v>2311636</v>
      </c>
      <c r="AF171" s="585">
        <v>2067284</v>
      </c>
      <c r="AG171" s="585">
        <v>886954</v>
      </c>
      <c r="AH171" s="585">
        <v>784667</v>
      </c>
      <c r="AI171" s="585">
        <v>395663</v>
      </c>
      <c r="AJ171" s="585">
        <v>0</v>
      </c>
      <c r="AK171" s="585">
        <v>0</v>
      </c>
      <c r="AL171" s="585">
        <v>0</v>
      </c>
      <c r="AM171" s="585">
        <v>2067284</v>
      </c>
      <c r="AN171" s="585">
        <v>7713134</v>
      </c>
      <c r="AO171" s="585">
        <v>2175378</v>
      </c>
      <c r="AP171" s="585">
        <v>2175378</v>
      </c>
      <c r="AQ171" s="585">
        <v>1871022</v>
      </c>
      <c r="AR171" s="585">
        <v>1491357</v>
      </c>
      <c r="AS171" s="585">
        <v>0</v>
      </c>
      <c r="AT171" s="585">
        <v>0</v>
      </c>
      <c r="AU171" s="585">
        <v>7713134</v>
      </c>
      <c r="AV171" s="585">
        <v>4175518</v>
      </c>
      <c r="AW171" s="585">
        <v>2518533</v>
      </c>
      <c r="AX171" s="585">
        <v>1656985</v>
      </c>
      <c r="AY171" s="585">
        <v>0</v>
      </c>
      <c r="AZ171" s="585">
        <v>0</v>
      </c>
      <c r="BA171" s="585">
        <v>0</v>
      </c>
      <c r="BB171" s="585">
        <v>0</v>
      </c>
      <c r="BC171" s="585">
        <v>4175518</v>
      </c>
      <c r="BD171" s="585">
        <v>151190</v>
      </c>
      <c r="BE171" s="585">
        <v>67979</v>
      </c>
      <c r="BF171" s="585">
        <v>67979</v>
      </c>
      <c r="BG171" s="585">
        <v>15096</v>
      </c>
      <c r="BH171" s="585">
        <v>136</v>
      </c>
      <c r="BI171" s="585">
        <v>0</v>
      </c>
      <c r="BJ171" s="585">
        <v>0</v>
      </c>
      <c r="BK171" s="585">
        <v>151190</v>
      </c>
      <c r="BL171" s="585">
        <v>-13954</v>
      </c>
      <c r="BM171" s="585">
        <v>-13954</v>
      </c>
      <c r="BN171" s="585">
        <v>0</v>
      </c>
      <c r="BO171" s="585">
        <v>0</v>
      </c>
      <c r="BP171" s="585">
        <v>0</v>
      </c>
      <c r="BQ171" s="585">
        <v>0</v>
      </c>
      <c r="BR171" s="585">
        <v>0</v>
      </c>
      <c r="BS171" s="585">
        <v>-13954</v>
      </c>
      <c r="BT171" s="585">
        <v>261029</v>
      </c>
      <c r="BU171" s="585">
        <v>101334</v>
      </c>
      <c r="BV171" s="585">
        <v>96602</v>
      </c>
      <c r="BW171" s="585">
        <v>45880</v>
      </c>
      <c r="BX171" s="585">
        <v>17213</v>
      </c>
      <c r="BY171" s="585">
        <v>0</v>
      </c>
      <c r="BZ171" s="585">
        <v>0</v>
      </c>
      <c r="CA171" s="585">
        <v>261029</v>
      </c>
      <c r="CB171" s="299">
        <v>0</v>
      </c>
      <c r="CC171" s="297">
        <v>0</v>
      </c>
      <c r="CD171" s="297">
        <v>0</v>
      </c>
      <c r="CE171" s="297">
        <v>0</v>
      </c>
      <c r="CF171" s="297">
        <v>0</v>
      </c>
      <c r="CG171" s="297">
        <v>0</v>
      </c>
      <c r="CH171" s="297">
        <v>0</v>
      </c>
      <c r="CI171" s="297">
        <v>0</v>
      </c>
    </row>
    <row r="172" spans="1:87">
      <c r="A172" s="295">
        <v>34605</v>
      </c>
      <c r="B172" s="296" t="s">
        <v>522</v>
      </c>
      <c r="C172" s="299">
        <v>-218937</v>
      </c>
      <c r="D172" s="299">
        <v>141761</v>
      </c>
      <c r="E172" s="299">
        <v>299023</v>
      </c>
      <c r="F172" s="299">
        <v>283351</v>
      </c>
      <c r="G172" s="299">
        <v>0</v>
      </c>
      <c r="H172" s="299">
        <v>0</v>
      </c>
      <c r="I172" s="299">
        <v>505198</v>
      </c>
      <c r="J172" s="299">
        <v>5298281</v>
      </c>
      <c r="K172" s="299">
        <v>6303583</v>
      </c>
      <c r="L172" s="357">
        <v>4491111</v>
      </c>
      <c r="M172" s="299">
        <v>4373350</v>
      </c>
      <c r="N172" s="299">
        <v>6495885</v>
      </c>
      <c r="O172" s="299">
        <v>413214.01059089997</v>
      </c>
      <c r="P172" s="299">
        <v>258830.56000000003</v>
      </c>
      <c r="Q172" s="299">
        <v>154383.45059089994</v>
      </c>
      <c r="R172" s="583">
        <v>7.1400000000000005E-2</v>
      </c>
      <c r="S172" s="584">
        <v>1.557741E-4</v>
      </c>
      <c r="T172" s="585">
        <v>5298281</v>
      </c>
      <c r="U172" s="585">
        <v>3625077.8711484596</v>
      </c>
      <c r="V172" s="583">
        <v>1.4615633617606822</v>
      </c>
      <c r="W172" s="583">
        <v>9.7874245867096379E-2</v>
      </c>
      <c r="X172" s="585">
        <v>238254</v>
      </c>
      <c r="Y172" s="585">
        <v>85373</v>
      </c>
      <c r="Z172" s="585">
        <v>85373</v>
      </c>
      <c r="AA172" s="585">
        <v>33754</v>
      </c>
      <c r="AB172" s="585">
        <v>33754</v>
      </c>
      <c r="AC172" s="585">
        <v>0</v>
      </c>
      <c r="AD172" s="585">
        <v>0</v>
      </c>
      <c r="AE172" s="585">
        <v>238254</v>
      </c>
      <c r="AF172" s="585">
        <v>384199</v>
      </c>
      <c r="AG172" s="585">
        <v>273241</v>
      </c>
      <c r="AH172" s="585">
        <v>56602</v>
      </c>
      <c r="AI172" s="585">
        <v>54356</v>
      </c>
      <c r="AJ172" s="585">
        <v>0</v>
      </c>
      <c r="AK172" s="585">
        <v>0</v>
      </c>
      <c r="AL172" s="585">
        <v>0</v>
      </c>
      <c r="AM172" s="585">
        <v>384199</v>
      </c>
      <c r="AN172" s="585">
        <v>1276042</v>
      </c>
      <c r="AO172" s="585">
        <v>359889</v>
      </c>
      <c r="AP172" s="585">
        <v>359889</v>
      </c>
      <c r="AQ172" s="585">
        <v>309537</v>
      </c>
      <c r="AR172" s="585">
        <v>246727</v>
      </c>
      <c r="AS172" s="585">
        <v>0</v>
      </c>
      <c r="AT172" s="585">
        <v>0</v>
      </c>
      <c r="AU172" s="585">
        <v>1276042</v>
      </c>
      <c r="AV172" s="585">
        <v>690788</v>
      </c>
      <c r="AW172" s="585">
        <v>416660</v>
      </c>
      <c r="AX172" s="585">
        <v>274128</v>
      </c>
      <c r="AY172" s="585">
        <v>0</v>
      </c>
      <c r="AZ172" s="585">
        <v>0</v>
      </c>
      <c r="BA172" s="585">
        <v>0</v>
      </c>
      <c r="BB172" s="585">
        <v>0</v>
      </c>
      <c r="BC172" s="585">
        <v>690788</v>
      </c>
      <c r="BD172" s="585">
        <v>25011</v>
      </c>
      <c r="BE172" s="585">
        <v>11246</v>
      </c>
      <c r="BF172" s="585">
        <v>11246</v>
      </c>
      <c r="BG172" s="585">
        <v>2497</v>
      </c>
      <c r="BH172" s="585">
        <v>22</v>
      </c>
      <c r="BI172" s="585">
        <v>0</v>
      </c>
      <c r="BJ172" s="585">
        <v>0</v>
      </c>
      <c r="BK172" s="585">
        <v>25011</v>
      </c>
      <c r="BL172" s="585">
        <v>-2308</v>
      </c>
      <c r="BM172" s="585">
        <v>-2308</v>
      </c>
      <c r="BN172" s="585">
        <v>0</v>
      </c>
      <c r="BO172" s="585">
        <v>0</v>
      </c>
      <c r="BP172" s="585">
        <v>0</v>
      </c>
      <c r="BQ172" s="585">
        <v>0</v>
      </c>
      <c r="BR172" s="585">
        <v>0</v>
      </c>
      <c r="BS172" s="585">
        <v>-2308</v>
      </c>
      <c r="BT172" s="585">
        <v>43184</v>
      </c>
      <c r="BU172" s="585">
        <v>16765</v>
      </c>
      <c r="BV172" s="585">
        <v>15982</v>
      </c>
      <c r="BW172" s="585">
        <v>7590</v>
      </c>
      <c r="BX172" s="585">
        <v>2848</v>
      </c>
      <c r="BY172" s="585">
        <v>0</v>
      </c>
      <c r="BZ172" s="585">
        <v>0</v>
      </c>
      <c r="CA172" s="585">
        <v>43184</v>
      </c>
      <c r="CB172" s="299">
        <v>0</v>
      </c>
      <c r="CC172" s="297">
        <v>0</v>
      </c>
      <c r="CD172" s="297">
        <v>0</v>
      </c>
      <c r="CE172" s="297">
        <v>0</v>
      </c>
      <c r="CF172" s="297">
        <v>0</v>
      </c>
      <c r="CG172" s="297">
        <v>0</v>
      </c>
      <c r="CH172" s="297">
        <v>0</v>
      </c>
      <c r="CI172" s="297">
        <v>0</v>
      </c>
    </row>
    <row r="173" spans="1:87">
      <c r="A173" s="295">
        <v>34700</v>
      </c>
      <c r="B173" s="296" t="s">
        <v>523</v>
      </c>
      <c r="C173" s="299">
        <v>-2095489</v>
      </c>
      <c r="D173" s="299">
        <v>52943</v>
      </c>
      <c r="E173" s="299">
        <v>3816173</v>
      </c>
      <c r="F173" s="299">
        <v>3311710</v>
      </c>
      <c r="G173" s="299">
        <v>0</v>
      </c>
      <c r="H173" s="299">
        <v>0</v>
      </c>
      <c r="I173" s="299">
        <v>5085337</v>
      </c>
      <c r="J173" s="299">
        <v>93381048</v>
      </c>
      <c r="K173" s="299">
        <v>111099279</v>
      </c>
      <c r="L173" s="357">
        <v>79154856</v>
      </c>
      <c r="M173" s="299">
        <v>77079350</v>
      </c>
      <c r="N173" s="299">
        <v>114488570</v>
      </c>
      <c r="O173" s="299">
        <v>7282807.5092352005</v>
      </c>
      <c r="P173" s="299">
        <v>3892810.42</v>
      </c>
      <c r="Q173" s="299">
        <v>3389997.0892352005</v>
      </c>
      <c r="R173" s="583">
        <v>7.1400000000000005E-2</v>
      </c>
      <c r="S173" s="584">
        <v>2.7454848000000001E-3</v>
      </c>
      <c r="T173" s="585">
        <v>93381048</v>
      </c>
      <c r="U173" s="585">
        <v>54521154.341736689</v>
      </c>
      <c r="V173" s="583">
        <v>1.7127489160389169</v>
      </c>
      <c r="W173" s="583">
        <v>9.7874245867096379E-2</v>
      </c>
      <c r="X173" s="585">
        <v>1428596</v>
      </c>
      <c r="Y173" s="585">
        <v>909578</v>
      </c>
      <c r="Z173" s="585">
        <v>519018</v>
      </c>
      <c r="AA173" s="585">
        <v>0</v>
      </c>
      <c r="AB173" s="585">
        <v>0</v>
      </c>
      <c r="AC173" s="585">
        <v>0</v>
      </c>
      <c r="AD173" s="585">
        <v>0</v>
      </c>
      <c r="AE173" s="585">
        <v>1428596</v>
      </c>
      <c r="AF173" s="585">
        <v>7819509</v>
      </c>
      <c r="AG173" s="585">
        <v>2457491</v>
      </c>
      <c r="AH173" s="585">
        <v>2457491</v>
      </c>
      <c r="AI173" s="585">
        <v>1817150</v>
      </c>
      <c r="AJ173" s="585">
        <v>1087377</v>
      </c>
      <c r="AK173" s="585">
        <v>0</v>
      </c>
      <c r="AL173" s="585">
        <v>0</v>
      </c>
      <c r="AM173" s="585">
        <v>7819509</v>
      </c>
      <c r="AN173" s="585">
        <v>22489969</v>
      </c>
      <c r="AO173" s="585">
        <v>6342970</v>
      </c>
      <c r="AP173" s="585">
        <v>6342970</v>
      </c>
      <c r="AQ173" s="585">
        <v>5455528</v>
      </c>
      <c r="AR173" s="585">
        <v>4348502</v>
      </c>
      <c r="AS173" s="585">
        <v>0</v>
      </c>
      <c r="AT173" s="585">
        <v>0</v>
      </c>
      <c r="AU173" s="585">
        <v>22489969</v>
      </c>
      <c r="AV173" s="585">
        <v>12174982</v>
      </c>
      <c r="AW173" s="585">
        <v>7343543</v>
      </c>
      <c r="AX173" s="585">
        <v>4831439</v>
      </c>
      <c r="AY173" s="585">
        <v>0</v>
      </c>
      <c r="AZ173" s="585">
        <v>0</v>
      </c>
      <c r="BA173" s="585">
        <v>0</v>
      </c>
      <c r="BB173" s="585">
        <v>0</v>
      </c>
      <c r="BC173" s="585">
        <v>12174982</v>
      </c>
      <c r="BD173" s="585">
        <v>440839</v>
      </c>
      <c r="BE173" s="585">
        <v>198213</v>
      </c>
      <c r="BF173" s="585">
        <v>198213</v>
      </c>
      <c r="BG173" s="585">
        <v>44017</v>
      </c>
      <c r="BH173" s="585">
        <v>396</v>
      </c>
      <c r="BI173" s="585">
        <v>0</v>
      </c>
      <c r="BJ173" s="585">
        <v>0</v>
      </c>
      <c r="BK173" s="585">
        <v>440839</v>
      </c>
      <c r="BL173" s="585">
        <v>-40686</v>
      </c>
      <c r="BM173" s="585">
        <v>-40686</v>
      </c>
      <c r="BN173" s="585">
        <v>0</v>
      </c>
      <c r="BO173" s="585">
        <v>0</v>
      </c>
      <c r="BP173" s="585">
        <v>0</v>
      </c>
      <c r="BQ173" s="585">
        <v>0</v>
      </c>
      <c r="BR173" s="585">
        <v>0</v>
      </c>
      <c r="BS173" s="585">
        <v>-40686</v>
      </c>
      <c r="BT173" s="585">
        <v>761110</v>
      </c>
      <c r="BU173" s="585">
        <v>295471</v>
      </c>
      <c r="BV173" s="585">
        <v>281672</v>
      </c>
      <c r="BW173" s="585">
        <v>133778</v>
      </c>
      <c r="BX173" s="585">
        <v>50189</v>
      </c>
      <c r="BY173" s="585">
        <v>0</v>
      </c>
      <c r="BZ173" s="585">
        <v>0</v>
      </c>
      <c r="CA173" s="585">
        <v>761110</v>
      </c>
      <c r="CB173" s="299">
        <v>0</v>
      </c>
      <c r="CC173" s="297">
        <v>0</v>
      </c>
      <c r="CD173" s="297">
        <v>0</v>
      </c>
      <c r="CE173" s="297">
        <v>0</v>
      </c>
      <c r="CF173" s="297">
        <v>0</v>
      </c>
      <c r="CG173" s="297">
        <v>0</v>
      </c>
      <c r="CH173" s="297">
        <v>0</v>
      </c>
      <c r="CI173" s="297">
        <v>0</v>
      </c>
    </row>
    <row r="174" spans="1:87">
      <c r="A174" s="295">
        <v>34800</v>
      </c>
      <c r="B174" s="296" t="s">
        <v>524</v>
      </c>
      <c r="C174" s="299">
        <v>-199837</v>
      </c>
      <c r="D174" s="299">
        <v>165155</v>
      </c>
      <c r="E174" s="299">
        <v>534698</v>
      </c>
      <c r="F174" s="299">
        <v>361953</v>
      </c>
      <c r="G174" s="299">
        <v>0</v>
      </c>
      <c r="H174" s="299">
        <v>0</v>
      </c>
      <c r="I174" s="299">
        <v>861969</v>
      </c>
      <c r="J174" s="299">
        <v>9762773</v>
      </c>
      <c r="K174" s="299">
        <v>11615173</v>
      </c>
      <c r="L174" s="357">
        <v>8275458</v>
      </c>
      <c r="M174" s="299">
        <v>8058468</v>
      </c>
      <c r="N174" s="299">
        <v>11969516</v>
      </c>
      <c r="O174" s="299">
        <v>761400.71833090007</v>
      </c>
      <c r="P174" s="299">
        <v>453297.49000000005</v>
      </c>
      <c r="Q174" s="299">
        <v>308103.22833090002</v>
      </c>
      <c r="R174" s="583">
        <v>7.1400000000000005E-2</v>
      </c>
      <c r="S174" s="584">
        <v>2.8703410000000001E-4</v>
      </c>
      <c r="T174" s="585">
        <v>9762773</v>
      </c>
      <c r="U174" s="585">
        <v>6348704.3417366948</v>
      </c>
      <c r="V174" s="583">
        <v>1.5377583321716606</v>
      </c>
      <c r="W174" s="583">
        <v>9.7874245867096379E-2</v>
      </c>
      <c r="X174" s="585">
        <v>278314</v>
      </c>
      <c r="Y174" s="585">
        <v>117303</v>
      </c>
      <c r="Z174" s="585">
        <v>117303</v>
      </c>
      <c r="AA174" s="585">
        <v>43708</v>
      </c>
      <c r="AB174" s="585">
        <v>0</v>
      </c>
      <c r="AC174" s="585">
        <v>0</v>
      </c>
      <c r="AD174" s="585">
        <v>0</v>
      </c>
      <c r="AE174" s="585">
        <v>278314</v>
      </c>
      <c r="AF174" s="585">
        <v>616160</v>
      </c>
      <c r="AG174" s="585">
        <v>259892</v>
      </c>
      <c r="AH174" s="585">
        <v>160346</v>
      </c>
      <c r="AI174" s="585">
        <v>97961</v>
      </c>
      <c r="AJ174" s="585">
        <v>97961</v>
      </c>
      <c r="AK174" s="585">
        <v>0</v>
      </c>
      <c r="AL174" s="585">
        <v>0</v>
      </c>
      <c r="AM174" s="585">
        <v>616160</v>
      </c>
      <c r="AN174" s="585">
        <v>2351274</v>
      </c>
      <c r="AO174" s="585">
        <v>663143</v>
      </c>
      <c r="AP174" s="585">
        <v>663143</v>
      </c>
      <c r="AQ174" s="585">
        <v>570363</v>
      </c>
      <c r="AR174" s="585">
        <v>454626</v>
      </c>
      <c r="AS174" s="585">
        <v>0</v>
      </c>
      <c r="AT174" s="585">
        <v>0</v>
      </c>
      <c r="AU174" s="585">
        <v>2351274</v>
      </c>
      <c r="AV174" s="585">
        <v>1272866</v>
      </c>
      <c r="AW174" s="585">
        <v>767751</v>
      </c>
      <c r="AX174" s="585">
        <v>505116</v>
      </c>
      <c r="AY174" s="585">
        <v>0</v>
      </c>
      <c r="AZ174" s="585">
        <v>0</v>
      </c>
      <c r="BA174" s="585">
        <v>0</v>
      </c>
      <c r="BB174" s="585">
        <v>0</v>
      </c>
      <c r="BC174" s="585">
        <v>1272866</v>
      </c>
      <c r="BD174" s="585">
        <v>46089</v>
      </c>
      <c r="BE174" s="585">
        <v>20723</v>
      </c>
      <c r="BF174" s="585">
        <v>20723</v>
      </c>
      <c r="BG174" s="585">
        <v>4602</v>
      </c>
      <c r="BH174" s="585">
        <v>41</v>
      </c>
      <c r="BI174" s="585">
        <v>0</v>
      </c>
      <c r="BJ174" s="585">
        <v>0</v>
      </c>
      <c r="BK174" s="585">
        <v>46089</v>
      </c>
      <c r="BL174" s="585">
        <v>-4254</v>
      </c>
      <c r="BM174" s="585">
        <v>-4254</v>
      </c>
      <c r="BN174" s="585">
        <v>0</v>
      </c>
      <c r="BO174" s="585">
        <v>0</v>
      </c>
      <c r="BP174" s="585">
        <v>0</v>
      </c>
      <c r="BQ174" s="585">
        <v>0</v>
      </c>
      <c r="BR174" s="585">
        <v>0</v>
      </c>
      <c r="BS174" s="585">
        <v>-4254</v>
      </c>
      <c r="BT174" s="585">
        <v>79572</v>
      </c>
      <c r="BU174" s="585">
        <v>30891</v>
      </c>
      <c r="BV174" s="585">
        <v>29448</v>
      </c>
      <c r="BW174" s="585">
        <v>13986</v>
      </c>
      <c r="BX174" s="585">
        <v>5247</v>
      </c>
      <c r="BY174" s="585">
        <v>0</v>
      </c>
      <c r="BZ174" s="585">
        <v>0</v>
      </c>
      <c r="CA174" s="585">
        <v>79572</v>
      </c>
      <c r="CB174" s="299">
        <v>0</v>
      </c>
      <c r="CC174" s="297">
        <v>0</v>
      </c>
      <c r="CD174" s="297">
        <v>0</v>
      </c>
      <c r="CE174" s="297">
        <v>0</v>
      </c>
      <c r="CF174" s="297">
        <v>0</v>
      </c>
      <c r="CG174" s="297">
        <v>0</v>
      </c>
      <c r="CH174" s="297">
        <v>0</v>
      </c>
      <c r="CI174" s="297">
        <v>0</v>
      </c>
    </row>
    <row r="175" spans="1:87">
      <c r="A175" s="295">
        <v>34900</v>
      </c>
      <c r="B175" s="296" t="s">
        <v>525</v>
      </c>
      <c r="C175" s="299">
        <v>-200358</v>
      </c>
      <c r="D175" s="299">
        <v>6381541</v>
      </c>
      <c r="E175" s="299">
        <v>13268138</v>
      </c>
      <c r="F175" s="299">
        <v>11029704</v>
      </c>
      <c r="G175" s="299">
        <v>0</v>
      </c>
      <c r="H175" s="299">
        <v>0</v>
      </c>
      <c r="I175" s="299">
        <v>30479025</v>
      </c>
      <c r="J175" s="299">
        <v>218911602</v>
      </c>
      <c r="K175" s="299">
        <v>260448149</v>
      </c>
      <c r="L175" s="357">
        <v>185561382</v>
      </c>
      <c r="M175" s="299">
        <v>180695809</v>
      </c>
      <c r="N175" s="299">
        <v>268393606</v>
      </c>
      <c r="O175" s="299">
        <v>17072961.7210517</v>
      </c>
      <c r="P175" s="299">
        <v>9504441.9899999984</v>
      </c>
      <c r="Q175" s="299">
        <v>7568519.7310517021</v>
      </c>
      <c r="R175" s="583">
        <v>7.1400000000000005E-2</v>
      </c>
      <c r="S175" s="584">
        <v>6.4361933000000003E-3</v>
      </c>
      <c r="T175" s="585">
        <v>218911602</v>
      </c>
      <c r="U175" s="585">
        <v>133115434.03361341</v>
      </c>
      <c r="V175" s="583">
        <v>1.6445245706423639</v>
      </c>
      <c r="W175" s="583">
        <v>9.7874245867096379E-2</v>
      </c>
      <c r="X175" s="585">
        <v>6170124</v>
      </c>
      <c r="Y175" s="585">
        <v>2368063</v>
      </c>
      <c r="Z175" s="585">
        <v>2368063</v>
      </c>
      <c r="AA175" s="585">
        <v>716999</v>
      </c>
      <c r="AB175" s="585">
        <v>716999</v>
      </c>
      <c r="AC175" s="585">
        <v>0</v>
      </c>
      <c r="AD175" s="585">
        <v>0</v>
      </c>
      <c r="AE175" s="585">
        <v>6170124</v>
      </c>
      <c r="AF175" s="585">
        <v>2594677</v>
      </c>
      <c r="AG175" s="585">
        <v>1284749</v>
      </c>
      <c r="AH175" s="585">
        <v>654964</v>
      </c>
      <c r="AI175" s="585">
        <v>654964</v>
      </c>
      <c r="AJ175" s="585">
        <v>0</v>
      </c>
      <c r="AK175" s="585">
        <v>0</v>
      </c>
      <c r="AL175" s="585">
        <v>0</v>
      </c>
      <c r="AM175" s="585">
        <v>2594677</v>
      </c>
      <c r="AN175" s="585">
        <v>52722852</v>
      </c>
      <c r="AO175" s="585">
        <v>14869716</v>
      </c>
      <c r="AP175" s="585">
        <v>14869716</v>
      </c>
      <c r="AQ175" s="585">
        <v>12789302</v>
      </c>
      <c r="AR175" s="585">
        <v>10194118</v>
      </c>
      <c r="AS175" s="585">
        <v>0</v>
      </c>
      <c r="AT175" s="585">
        <v>0</v>
      </c>
      <c r="AU175" s="585">
        <v>52722852</v>
      </c>
      <c r="AV175" s="585">
        <v>28541603</v>
      </c>
      <c r="AW175" s="585">
        <v>17215344</v>
      </c>
      <c r="AX175" s="585">
        <v>11326259</v>
      </c>
      <c r="AY175" s="585">
        <v>0</v>
      </c>
      <c r="AZ175" s="585">
        <v>0</v>
      </c>
      <c r="BA175" s="585">
        <v>0</v>
      </c>
      <c r="BB175" s="585">
        <v>0</v>
      </c>
      <c r="BC175" s="585">
        <v>28541603</v>
      </c>
      <c r="BD175" s="585">
        <v>1033452</v>
      </c>
      <c r="BE175" s="585">
        <v>464668</v>
      </c>
      <c r="BF175" s="585">
        <v>464668</v>
      </c>
      <c r="BG175" s="585">
        <v>103187</v>
      </c>
      <c r="BH175" s="585">
        <v>929</v>
      </c>
      <c r="BI175" s="585">
        <v>0</v>
      </c>
      <c r="BJ175" s="585">
        <v>0</v>
      </c>
      <c r="BK175" s="585">
        <v>1033452</v>
      </c>
      <c r="BL175" s="585">
        <v>-95381</v>
      </c>
      <c r="BM175" s="585">
        <v>-95381</v>
      </c>
      <c r="BN175" s="585">
        <v>0</v>
      </c>
      <c r="BO175" s="585">
        <v>0</v>
      </c>
      <c r="BP175" s="585">
        <v>0</v>
      </c>
      <c r="BQ175" s="585">
        <v>0</v>
      </c>
      <c r="BR175" s="585">
        <v>0</v>
      </c>
      <c r="BS175" s="585">
        <v>-95381</v>
      </c>
      <c r="BT175" s="585">
        <v>1784257</v>
      </c>
      <c r="BU175" s="585">
        <v>692668</v>
      </c>
      <c r="BV175" s="585">
        <v>660318</v>
      </c>
      <c r="BW175" s="585">
        <v>313614</v>
      </c>
      <c r="BX175" s="585">
        <v>117657</v>
      </c>
      <c r="BY175" s="585">
        <v>0</v>
      </c>
      <c r="BZ175" s="585">
        <v>0</v>
      </c>
      <c r="CA175" s="585">
        <v>1784257</v>
      </c>
      <c r="CB175" s="299">
        <v>0</v>
      </c>
      <c r="CC175" s="297">
        <v>0</v>
      </c>
      <c r="CD175" s="297">
        <v>0</v>
      </c>
      <c r="CE175" s="297">
        <v>0</v>
      </c>
      <c r="CF175" s="297">
        <v>0</v>
      </c>
      <c r="CG175" s="297">
        <v>0</v>
      </c>
      <c r="CH175" s="297">
        <v>0</v>
      </c>
      <c r="CI175" s="297">
        <v>0</v>
      </c>
    </row>
    <row r="176" spans="1:87">
      <c r="A176" s="295">
        <v>34901</v>
      </c>
      <c r="B176" s="296" t="s">
        <v>526</v>
      </c>
      <c r="C176" s="299">
        <v>83887</v>
      </c>
      <c r="D176" s="299">
        <v>245385</v>
      </c>
      <c r="E176" s="299">
        <v>475113</v>
      </c>
      <c r="F176" s="299">
        <v>360452</v>
      </c>
      <c r="G176" s="299">
        <v>0</v>
      </c>
      <c r="H176" s="299">
        <v>0</v>
      </c>
      <c r="I176" s="299">
        <v>1164837</v>
      </c>
      <c r="J176" s="299">
        <v>6410244</v>
      </c>
      <c r="K176" s="299">
        <v>7626531</v>
      </c>
      <c r="L176" s="357">
        <v>5433671</v>
      </c>
      <c r="M176" s="299">
        <v>5291196</v>
      </c>
      <c r="N176" s="299">
        <v>7859193</v>
      </c>
      <c r="O176" s="299">
        <v>499936.2685532</v>
      </c>
      <c r="P176" s="299">
        <v>276425.15999999997</v>
      </c>
      <c r="Q176" s="299">
        <v>223511.10855320003</v>
      </c>
      <c r="R176" s="583">
        <v>7.1400000000000005E-2</v>
      </c>
      <c r="S176" s="584">
        <v>1.8846680000000001E-4</v>
      </c>
      <c r="T176" s="585">
        <v>6410244</v>
      </c>
      <c r="U176" s="585">
        <v>3871500.8403361337</v>
      </c>
      <c r="V176" s="583">
        <v>1.6557516747028385</v>
      </c>
      <c r="W176" s="583">
        <v>9.7874245867096379E-2</v>
      </c>
      <c r="X176" s="585">
        <v>430807</v>
      </c>
      <c r="Y176" s="585">
        <v>148361</v>
      </c>
      <c r="Z176" s="585">
        <v>135567</v>
      </c>
      <c r="AA176" s="585">
        <v>88407</v>
      </c>
      <c r="AB176" s="585">
        <v>58472</v>
      </c>
      <c r="AC176" s="585">
        <v>0</v>
      </c>
      <c r="AD176" s="585">
        <v>0</v>
      </c>
      <c r="AE176" s="585">
        <v>430807</v>
      </c>
      <c r="AF176" s="585">
        <v>53770</v>
      </c>
      <c r="AG176" s="585">
        <v>26885</v>
      </c>
      <c r="AH176" s="585">
        <v>26885</v>
      </c>
      <c r="AI176" s="585">
        <v>0</v>
      </c>
      <c r="AJ176" s="585">
        <v>0</v>
      </c>
      <c r="AK176" s="585">
        <v>0</v>
      </c>
      <c r="AL176" s="585">
        <v>0</v>
      </c>
      <c r="AM176" s="585">
        <v>53770</v>
      </c>
      <c r="AN176" s="585">
        <v>1543848</v>
      </c>
      <c r="AO176" s="585">
        <v>435420</v>
      </c>
      <c r="AP176" s="585">
        <v>435420</v>
      </c>
      <c r="AQ176" s="585">
        <v>374501</v>
      </c>
      <c r="AR176" s="585">
        <v>298508</v>
      </c>
      <c r="AS176" s="585">
        <v>0</v>
      </c>
      <c r="AT176" s="585">
        <v>0</v>
      </c>
      <c r="AU176" s="585">
        <v>1543848</v>
      </c>
      <c r="AV176" s="585">
        <v>835765</v>
      </c>
      <c r="AW176" s="585">
        <v>504106</v>
      </c>
      <c r="AX176" s="585">
        <v>331659</v>
      </c>
      <c r="AY176" s="585">
        <v>0</v>
      </c>
      <c r="AZ176" s="585">
        <v>0</v>
      </c>
      <c r="BA176" s="585">
        <v>0</v>
      </c>
      <c r="BB176" s="585">
        <v>0</v>
      </c>
      <c r="BC176" s="585">
        <v>835765</v>
      </c>
      <c r="BD176" s="585">
        <v>30263</v>
      </c>
      <c r="BE176" s="585">
        <v>13607</v>
      </c>
      <c r="BF176" s="585">
        <v>13607</v>
      </c>
      <c r="BG176" s="585">
        <v>3022</v>
      </c>
      <c r="BH176" s="585">
        <v>27</v>
      </c>
      <c r="BI176" s="585">
        <v>0</v>
      </c>
      <c r="BJ176" s="585">
        <v>0</v>
      </c>
      <c r="BK176" s="585">
        <v>30263</v>
      </c>
      <c r="BL176" s="585">
        <v>-2793</v>
      </c>
      <c r="BM176" s="585">
        <v>-2793</v>
      </c>
      <c r="BN176" s="585">
        <v>0</v>
      </c>
      <c r="BO176" s="585">
        <v>0</v>
      </c>
      <c r="BP176" s="585">
        <v>0</v>
      </c>
      <c r="BQ176" s="585">
        <v>0</v>
      </c>
      <c r="BR176" s="585">
        <v>0</v>
      </c>
      <c r="BS176" s="585">
        <v>-2793</v>
      </c>
      <c r="BT176" s="585">
        <v>52247</v>
      </c>
      <c r="BU176" s="585">
        <v>20283</v>
      </c>
      <c r="BV176" s="585">
        <v>19336</v>
      </c>
      <c r="BW176" s="585">
        <v>9183</v>
      </c>
      <c r="BX176" s="585">
        <v>3445</v>
      </c>
      <c r="BY176" s="585">
        <v>0</v>
      </c>
      <c r="BZ176" s="585">
        <v>0</v>
      </c>
      <c r="CA176" s="585">
        <v>52247</v>
      </c>
      <c r="CB176" s="299">
        <v>0</v>
      </c>
      <c r="CC176" s="297">
        <v>0</v>
      </c>
      <c r="CD176" s="297">
        <v>0</v>
      </c>
      <c r="CE176" s="297">
        <v>0</v>
      </c>
      <c r="CF176" s="297">
        <v>0</v>
      </c>
      <c r="CG176" s="297">
        <v>0</v>
      </c>
      <c r="CH176" s="297">
        <v>0</v>
      </c>
      <c r="CI176" s="297">
        <v>0</v>
      </c>
    </row>
    <row r="177" spans="1:87">
      <c r="A177" s="295">
        <v>34903</v>
      </c>
      <c r="B177" s="296" t="s">
        <v>527</v>
      </c>
      <c r="C177" s="299">
        <v>169947</v>
      </c>
      <c r="D177" s="299">
        <v>183557</v>
      </c>
      <c r="E177" s="299">
        <v>186178</v>
      </c>
      <c r="F177" s="299">
        <v>124840</v>
      </c>
      <c r="G177" s="299">
        <v>0</v>
      </c>
      <c r="H177" s="299">
        <v>0</v>
      </c>
      <c r="I177" s="299">
        <v>664522</v>
      </c>
      <c r="J177" s="299">
        <v>1100039</v>
      </c>
      <c r="K177" s="299">
        <v>1308761</v>
      </c>
      <c r="L177" s="357">
        <v>932453</v>
      </c>
      <c r="M177" s="299">
        <v>908003</v>
      </c>
      <c r="N177" s="299">
        <v>1348687</v>
      </c>
      <c r="O177" s="299">
        <v>85792.239222900011</v>
      </c>
      <c r="P177" s="299">
        <v>44677.520000000004</v>
      </c>
      <c r="Q177" s="299">
        <v>41114.719222900007</v>
      </c>
      <c r="R177" s="583">
        <v>7.1400000000000005E-2</v>
      </c>
      <c r="S177" s="584">
        <v>3.2342100000000003E-5</v>
      </c>
      <c r="T177" s="585">
        <v>1100039</v>
      </c>
      <c r="U177" s="585">
        <v>625735.57422969188</v>
      </c>
      <c r="V177" s="583">
        <v>1.75799338459252</v>
      </c>
      <c r="W177" s="583">
        <v>9.7874245867096379E-2</v>
      </c>
      <c r="X177" s="585">
        <v>529330</v>
      </c>
      <c r="Y177" s="585">
        <v>176397</v>
      </c>
      <c r="Z177" s="585">
        <v>160098</v>
      </c>
      <c r="AA177" s="585">
        <v>119817</v>
      </c>
      <c r="AB177" s="585">
        <v>73018</v>
      </c>
      <c r="AC177" s="585">
        <v>0</v>
      </c>
      <c r="AD177" s="585">
        <v>0</v>
      </c>
      <c r="AE177" s="585">
        <v>529330</v>
      </c>
      <c r="AF177" s="585">
        <v>0</v>
      </c>
      <c r="AG177" s="585">
        <v>0</v>
      </c>
      <c r="AH177" s="585">
        <v>0</v>
      </c>
      <c r="AI177" s="585">
        <v>0</v>
      </c>
      <c r="AJ177" s="585">
        <v>0</v>
      </c>
      <c r="AK177" s="585">
        <v>0</v>
      </c>
      <c r="AL177" s="585">
        <v>0</v>
      </c>
      <c r="AM177" s="585">
        <v>0</v>
      </c>
      <c r="AN177" s="585">
        <v>264934</v>
      </c>
      <c r="AO177" s="585">
        <v>74721</v>
      </c>
      <c r="AP177" s="585">
        <v>74721</v>
      </c>
      <c r="AQ177" s="585">
        <v>64267</v>
      </c>
      <c r="AR177" s="585">
        <v>51226</v>
      </c>
      <c r="AS177" s="585">
        <v>0</v>
      </c>
      <c r="AT177" s="585">
        <v>0</v>
      </c>
      <c r="AU177" s="585">
        <v>264934</v>
      </c>
      <c r="AV177" s="585">
        <v>143423</v>
      </c>
      <c r="AW177" s="585">
        <v>86508</v>
      </c>
      <c r="AX177" s="585">
        <v>56915</v>
      </c>
      <c r="AY177" s="585">
        <v>0</v>
      </c>
      <c r="AZ177" s="585">
        <v>0</v>
      </c>
      <c r="BA177" s="585">
        <v>0</v>
      </c>
      <c r="BB177" s="585">
        <v>0</v>
      </c>
      <c r="BC177" s="585">
        <v>143423</v>
      </c>
      <c r="BD177" s="585">
        <v>5194</v>
      </c>
      <c r="BE177" s="585">
        <v>2335</v>
      </c>
      <c r="BF177" s="585">
        <v>2335</v>
      </c>
      <c r="BG177" s="585">
        <v>519</v>
      </c>
      <c r="BH177" s="585">
        <v>5</v>
      </c>
      <c r="BI177" s="585">
        <v>0</v>
      </c>
      <c r="BJ177" s="585">
        <v>0</v>
      </c>
      <c r="BK177" s="585">
        <v>5194</v>
      </c>
      <c r="BL177" s="585">
        <v>-479</v>
      </c>
      <c r="BM177" s="585">
        <v>-479</v>
      </c>
      <c r="BN177" s="585">
        <v>0</v>
      </c>
      <c r="BO177" s="585">
        <v>0</v>
      </c>
      <c r="BP177" s="585">
        <v>0</v>
      </c>
      <c r="BQ177" s="585">
        <v>0</v>
      </c>
      <c r="BR177" s="585">
        <v>0</v>
      </c>
      <c r="BS177" s="585">
        <v>-479</v>
      </c>
      <c r="BT177" s="585">
        <v>8966</v>
      </c>
      <c r="BU177" s="585">
        <v>3481</v>
      </c>
      <c r="BV177" s="585">
        <v>3318</v>
      </c>
      <c r="BW177" s="585">
        <v>1576</v>
      </c>
      <c r="BX177" s="585">
        <v>591</v>
      </c>
      <c r="BY177" s="585">
        <v>0</v>
      </c>
      <c r="BZ177" s="585">
        <v>0</v>
      </c>
      <c r="CA177" s="585">
        <v>8966</v>
      </c>
      <c r="CB177" s="299">
        <v>0</v>
      </c>
      <c r="CC177" s="297">
        <v>0</v>
      </c>
      <c r="CD177" s="297">
        <v>0</v>
      </c>
      <c r="CE177" s="297">
        <v>0</v>
      </c>
      <c r="CF177" s="297">
        <v>0</v>
      </c>
      <c r="CG177" s="297">
        <v>0</v>
      </c>
      <c r="CH177" s="297">
        <v>0</v>
      </c>
      <c r="CI177" s="297">
        <v>0</v>
      </c>
    </row>
    <row r="178" spans="1:87">
      <c r="A178" s="295">
        <v>34905</v>
      </c>
      <c r="B178" s="296" t="s">
        <v>528</v>
      </c>
      <c r="C178" s="299">
        <v>-154868</v>
      </c>
      <c r="D178" s="299">
        <v>348341</v>
      </c>
      <c r="E178" s="299">
        <v>1275060</v>
      </c>
      <c r="F178" s="299">
        <v>857906</v>
      </c>
      <c r="G178" s="299">
        <v>0</v>
      </c>
      <c r="H178" s="299">
        <v>0</v>
      </c>
      <c r="I178" s="299">
        <v>2326439</v>
      </c>
      <c r="J178" s="299">
        <v>19772454</v>
      </c>
      <c r="K178" s="299">
        <v>23524103</v>
      </c>
      <c r="L178" s="357">
        <v>16760207</v>
      </c>
      <c r="M178" s="299">
        <v>16320741</v>
      </c>
      <c r="N178" s="299">
        <v>24241749</v>
      </c>
      <c r="O178" s="299">
        <v>1542057.8115475001</v>
      </c>
      <c r="P178" s="299">
        <v>873906.74</v>
      </c>
      <c r="Q178" s="299">
        <v>668151.07154750009</v>
      </c>
      <c r="R178" s="583">
        <v>7.1400000000000005E-2</v>
      </c>
      <c r="S178" s="584">
        <v>5.8132750000000003E-4</v>
      </c>
      <c r="T178" s="585">
        <v>19772454</v>
      </c>
      <c r="U178" s="585">
        <v>12239590.196078431</v>
      </c>
      <c r="V178" s="583">
        <v>1.6154506550664662</v>
      </c>
      <c r="W178" s="583">
        <v>9.7874245867096379E-2</v>
      </c>
      <c r="X178" s="585">
        <v>501846</v>
      </c>
      <c r="Y178" s="585">
        <v>190212</v>
      </c>
      <c r="Z178" s="585">
        <v>155817</v>
      </c>
      <c r="AA178" s="585">
        <v>155817</v>
      </c>
      <c r="AB178" s="585">
        <v>0</v>
      </c>
      <c r="AC178" s="585">
        <v>0</v>
      </c>
      <c r="AD178" s="585">
        <v>0</v>
      </c>
      <c r="AE178" s="585">
        <v>501846</v>
      </c>
      <c r="AF178" s="585">
        <v>605382</v>
      </c>
      <c r="AG178" s="585">
        <v>229137</v>
      </c>
      <c r="AH178" s="585">
        <v>229137</v>
      </c>
      <c r="AI178" s="585">
        <v>73554</v>
      </c>
      <c r="AJ178" s="585">
        <v>73554</v>
      </c>
      <c r="AK178" s="585">
        <v>0</v>
      </c>
      <c r="AL178" s="585">
        <v>0</v>
      </c>
      <c r="AM178" s="585">
        <v>605382</v>
      </c>
      <c r="AN178" s="585">
        <v>4762014</v>
      </c>
      <c r="AO178" s="585">
        <v>1343057</v>
      </c>
      <c r="AP178" s="585">
        <v>1343057</v>
      </c>
      <c r="AQ178" s="585">
        <v>1155151</v>
      </c>
      <c r="AR178" s="585">
        <v>920749</v>
      </c>
      <c r="AS178" s="585">
        <v>0</v>
      </c>
      <c r="AT178" s="585">
        <v>0</v>
      </c>
      <c r="AU178" s="585">
        <v>4762014</v>
      </c>
      <c r="AV178" s="585">
        <v>2577924</v>
      </c>
      <c r="AW178" s="585">
        <v>1554918</v>
      </c>
      <c r="AX178" s="585">
        <v>1023006</v>
      </c>
      <c r="AY178" s="585">
        <v>0</v>
      </c>
      <c r="AZ178" s="585">
        <v>0</v>
      </c>
      <c r="BA178" s="585">
        <v>0</v>
      </c>
      <c r="BB178" s="585">
        <v>0</v>
      </c>
      <c r="BC178" s="585">
        <v>2577924</v>
      </c>
      <c r="BD178" s="585">
        <v>93344</v>
      </c>
      <c r="BE178" s="585">
        <v>41970</v>
      </c>
      <c r="BF178" s="585">
        <v>41970</v>
      </c>
      <c r="BG178" s="585">
        <v>9320</v>
      </c>
      <c r="BH178" s="585">
        <v>84</v>
      </c>
      <c r="BI178" s="585">
        <v>0</v>
      </c>
      <c r="BJ178" s="585">
        <v>0</v>
      </c>
      <c r="BK178" s="585">
        <v>93344</v>
      </c>
      <c r="BL178" s="585">
        <v>-8615</v>
      </c>
      <c r="BM178" s="585">
        <v>-8615</v>
      </c>
      <c r="BN178" s="585">
        <v>0</v>
      </c>
      <c r="BO178" s="585">
        <v>0</v>
      </c>
      <c r="BP178" s="585">
        <v>0</v>
      </c>
      <c r="BQ178" s="585">
        <v>0</v>
      </c>
      <c r="BR178" s="585">
        <v>0</v>
      </c>
      <c r="BS178" s="585">
        <v>-8615</v>
      </c>
      <c r="BT178" s="585">
        <v>161157</v>
      </c>
      <c r="BU178" s="585">
        <v>62563</v>
      </c>
      <c r="BV178" s="585">
        <v>59641</v>
      </c>
      <c r="BW178" s="585">
        <v>28326</v>
      </c>
      <c r="BX178" s="585">
        <v>10627</v>
      </c>
      <c r="BY178" s="585">
        <v>0</v>
      </c>
      <c r="BZ178" s="585">
        <v>0</v>
      </c>
      <c r="CA178" s="585">
        <v>161157</v>
      </c>
      <c r="CB178" s="299">
        <v>0</v>
      </c>
      <c r="CC178" s="297">
        <v>0</v>
      </c>
      <c r="CD178" s="297">
        <v>0</v>
      </c>
      <c r="CE178" s="297">
        <v>0</v>
      </c>
      <c r="CF178" s="297">
        <v>0</v>
      </c>
      <c r="CG178" s="297">
        <v>0</v>
      </c>
      <c r="CH178" s="297">
        <v>0</v>
      </c>
      <c r="CI178" s="297">
        <v>0</v>
      </c>
    </row>
    <row r="179" spans="1:87">
      <c r="A179" s="295">
        <v>34910</v>
      </c>
      <c r="B179" s="296" t="s">
        <v>529</v>
      </c>
      <c r="C179" s="299">
        <v>106793</v>
      </c>
      <c r="D179" s="299">
        <v>1941466</v>
      </c>
      <c r="E179" s="299">
        <v>4094943</v>
      </c>
      <c r="F179" s="299">
        <v>3965816</v>
      </c>
      <c r="G179" s="299">
        <v>0</v>
      </c>
      <c r="H179" s="299">
        <v>0</v>
      </c>
      <c r="I179" s="299">
        <v>10109018</v>
      </c>
      <c r="J179" s="299">
        <v>70687290</v>
      </c>
      <c r="K179" s="299">
        <v>84099581</v>
      </c>
      <c r="L179" s="357">
        <v>59918393</v>
      </c>
      <c r="M179" s="299">
        <v>58347283</v>
      </c>
      <c r="N179" s="299">
        <v>86665196</v>
      </c>
      <c r="O179" s="299">
        <v>5512916.5929915998</v>
      </c>
      <c r="P179" s="299">
        <v>2943375.42</v>
      </c>
      <c r="Q179" s="299">
        <v>2569541.1729915999</v>
      </c>
      <c r="R179" s="583">
        <v>7.1400000000000005E-2</v>
      </c>
      <c r="S179" s="584">
        <v>2.0782684E-3</v>
      </c>
      <c r="T179" s="585">
        <v>70687290</v>
      </c>
      <c r="U179" s="585">
        <v>41223745.378151253</v>
      </c>
      <c r="V179" s="583">
        <v>1.7147226519952392</v>
      </c>
      <c r="W179" s="583">
        <v>9.7874245867096379E-2</v>
      </c>
      <c r="X179" s="585">
        <v>3837245</v>
      </c>
      <c r="Y179" s="585">
        <v>1326456</v>
      </c>
      <c r="Z179" s="585">
        <v>1239171</v>
      </c>
      <c r="AA179" s="585">
        <v>635809</v>
      </c>
      <c r="AB179" s="585">
        <v>635809</v>
      </c>
      <c r="AC179" s="585">
        <v>0</v>
      </c>
      <c r="AD179" s="585">
        <v>0</v>
      </c>
      <c r="AE179" s="585">
        <v>3837245</v>
      </c>
      <c r="AF179" s="585">
        <v>2415483</v>
      </c>
      <c r="AG179" s="585">
        <v>805161</v>
      </c>
      <c r="AH179" s="585">
        <v>805161</v>
      </c>
      <c r="AI179" s="585">
        <v>805161</v>
      </c>
      <c r="AJ179" s="585">
        <v>0</v>
      </c>
      <c r="AK179" s="585">
        <v>0</v>
      </c>
      <c r="AL179" s="585">
        <v>0</v>
      </c>
      <c r="AM179" s="585">
        <v>2415483</v>
      </c>
      <c r="AN179" s="585">
        <v>17024386</v>
      </c>
      <c r="AO179" s="585">
        <v>4801481</v>
      </c>
      <c r="AP179" s="585">
        <v>4801481</v>
      </c>
      <c r="AQ179" s="585">
        <v>4129709</v>
      </c>
      <c r="AR179" s="585">
        <v>3291715</v>
      </c>
      <c r="AS179" s="585">
        <v>0</v>
      </c>
      <c r="AT179" s="585">
        <v>0</v>
      </c>
      <c r="AU179" s="585">
        <v>17024386</v>
      </c>
      <c r="AV179" s="585">
        <v>9216179</v>
      </c>
      <c r="AW179" s="585">
        <v>5558892</v>
      </c>
      <c r="AX179" s="585">
        <v>3657287</v>
      </c>
      <c r="AY179" s="585">
        <v>0</v>
      </c>
      <c r="AZ179" s="585">
        <v>0</v>
      </c>
      <c r="BA179" s="585">
        <v>0</v>
      </c>
      <c r="BB179" s="585">
        <v>0</v>
      </c>
      <c r="BC179" s="585">
        <v>9216179</v>
      </c>
      <c r="BD179" s="585">
        <v>333706</v>
      </c>
      <c r="BE179" s="585">
        <v>150043</v>
      </c>
      <c r="BF179" s="585">
        <v>150043</v>
      </c>
      <c r="BG179" s="585">
        <v>33320</v>
      </c>
      <c r="BH179" s="585">
        <v>300</v>
      </c>
      <c r="BI179" s="585">
        <v>0</v>
      </c>
      <c r="BJ179" s="585">
        <v>0</v>
      </c>
      <c r="BK179" s="585">
        <v>333706</v>
      </c>
      <c r="BL179" s="585">
        <v>-30799</v>
      </c>
      <c r="BM179" s="585">
        <v>-30799</v>
      </c>
      <c r="BN179" s="585">
        <v>0</v>
      </c>
      <c r="BO179" s="585">
        <v>0</v>
      </c>
      <c r="BP179" s="585">
        <v>0</v>
      </c>
      <c r="BQ179" s="585">
        <v>0</v>
      </c>
      <c r="BR179" s="585">
        <v>0</v>
      </c>
      <c r="BS179" s="585">
        <v>-30799</v>
      </c>
      <c r="BT179" s="585">
        <v>576143</v>
      </c>
      <c r="BU179" s="585">
        <v>223665</v>
      </c>
      <c r="BV179" s="585">
        <v>213219</v>
      </c>
      <c r="BW179" s="585">
        <v>101267</v>
      </c>
      <c r="BX179" s="585">
        <v>37992</v>
      </c>
      <c r="BY179" s="585">
        <v>0</v>
      </c>
      <c r="BZ179" s="585">
        <v>0</v>
      </c>
      <c r="CA179" s="585">
        <v>576143</v>
      </c>
      <c r="CB179" s="299">
        <v>0</v>
      </c>
      <c r="CC179" s="297">
        <v>0</v>
      </c>
      <c r="CD179" s="297">
        <v>0</v>
      </c>
      <c r="CE179" s="297">
        <v>0</v>
      </c>
      <c r="CF179" s="297">
        <v>0</v>
      </c>
      <c r="CG179" s="297">
        <v>0</v>
      </c>
      <c r="CH179" s="297">
        <v>0</v>
      </c>
      <c r="CI179" s="297">
        <v>0</v>
      </c>
    </row>
    <row r="180" spans="1:87">
      <c r="A180" s="295">
        <v>35000</v>
      </c>
      <c r="B180" s="296" t="s">
        <v>530</v>
      </c>
      <c r="C180" s="299">
        <v>1538</v>
      </c>
      <c r="D180" s="299">
        <v>1380619</v>
      </c>
      <c r="E180" s="299">
        <v>3375316</v>
      </c>
      <c r="F180" s="299">
        <v>2000695</v>
      </c>
      <c r="G180" s="299">
        <v>0</v>
      </c>
      <c r="H180" s="299">
        <v>0</v>
      </c>
      <c r="I180" s="299">
        <v>6758168</v>
      </c>
      <c r="J180" s="299">
        <v>47576555</v>
      </c>
      <c r="K180" s="299">
        <v>56603788</v>
      </c>
      <c r="L180" s="357">
        <v>40328476</v>
      </c>
      <c r="M180" s="299">
        <v>39271030</v>
      </c>
      <c r="N180" s="299">
        <v>58330592</v>
      </c>
      <c r="O180" s="299">
        <v>3710505.5263324999</v>
      </c>
      <c r="P180" s="299">
        <v>1914961.4499999997</v>
      </c>
      <c r="Q180" s="299">
        <v>1795544.0763325002</v>
      </c>
      <c r="R180" s="583">
        <v>7.1400000000000005E-2</v>
      </c>
      <c r="S180" s="584">
        <v>1.3987925E-3</v>
      </c>
      <c r="T180" s="585">
        <v>47576555</v>
      </c>
      <c r="U180" s="585">
        <v>26820188.375350133</v>
      </c>
      <c r="V180" s="583">
        <v>1.7739083087025074</v>
      </c>
      <c r="W180" s="583">
        <v>9.7874245867096379E-2</v>
      </c>
      <c r="X180" s="585">
        <v>2403985</v>
      </c>
      <c r="Y180" s="585">
        <v>829096</v>
      </c>
      <c r="Z180" s="585">
        <v>829096</v>
      </c>
      <c r="AA180" s="585">
        <v>745793</v>
      </c>
      <c r="AB180" s="585">
        <v>0</v>
      </c>
      <c r="AC180" s="585">
        <v>0</v>
      </c>
      <c r="AD180" s="585">
        <v>0</v>
      </c>
      <c r="AE180" s="585">
        <v>2403985</v>
      </c>
      <c r="AF180" s="585">
        <v>1492833</v>
      </c>
      <c r="AG180" s="585">
        <v>548575</v>
      </c>
      <c r="AH180" s="585">
        <v>463080</v>
      </c>
      <c r="AI180" s="585">
        <v>240589</v>
      </c>
      <c r="AJ180" s="585">
        <v>240589</v>
      </c>
      <c r="AK180" s="585">
        <v>0</v>
      </c>
      <c r="AL180" s="585">
        <v>0</v>
      </c>
      <c r="AM180" s="585">
        <v>1492833</v>
      </c>
      <c r="AN180" s="585">
        <v>11458377</v>
      </c>
      <c r="AO180" s="585">
        <v>3231669</v>
      </c>
      <c r="AP180" s="585">
        <v>3231669</v>
      </c>
      <c r="AQ180" s="585">
        <v>2779528</v>
      </c>
      <c r="AR180" s="585">
        <v>2215511</v>
      </c>
      <c r="AS180" s="585">
        <v>0</v>
      </c>
      <c r="AT180" s="585">
        <v>0</v>
      </c>
      <c r="AU180" s="585">
        <v>11458377</v>
      </c>
      <c r="AV180" s="585">
        <v>6203011</v>
      </c>
      <c r="AW180" s="585">
        <v>3741450</v>
      </c>
      <c r="AX180" s="585">
        <v>2461562</v>
      </c>
      <c r="AY180" s="585">
        <v>0</v>
      </c>
      <c r="AZ180" s="585">
        <v>0</v>
      </c>
      <c r="BA180" s="585">
        <v>0</v>
      </c>
      <c r="BB180" s="585">
        <v>0</v>
      </c>
      <c r="BC180" s="585">
        <v>6203011</v>
      </c>
      <c r="BD180" s="585">
        <v>224602</v>
      </c>
      <c r="BE180" s="585">
        <v>100987</v>
      </c>
      <c r="BF180" s="585">
        <v>100987</v>
      </c>
      <c r="BG180" s="585">
        <v>22426</v>
      </c>
      <c r="BH180" s="585">
        <v>202</v>
      </c>
      <c r="BI180" s="585">
        <v>0</v>
      </c>
      <c r="BJ180" s="585">
        <v>0</v>
      </c>
      <c r="BK180" s="585">
        <v>224602</v>
      </c>
      <c r="BL180" s="585">
        <v>-20729</v>
      </c>
      <c r="BM180" s="585">
        <v>-20729</v>
      </c>
      <c r="BN180" s="585">
        <v>0</v>
      </c>
      <c r="BO180" s="585">
        <v>0</v>
      </c>
      <c r="BP180" s="585">
        <v>0</v>
      </c>
      <c r="BQ180" s="585">
        <v>0</v>
      </c>
      <c r="BR180" s="585">
        <v>0</v>
      </c>
      <c r="BS180" s="585">
        <v>-20729</v>
      </c>
      <c r="BT180" s="585">
        <v>387777</v>
      </c>
      <c r="BU180" s="585">
        <v>150539</v>
      </c>
      <c r="BV180" s="585">
        <v>143508</v>
      </c>
      <c r="BW180" s="585">
        <v>68158</v>
      </c>
      <c r="BX180" s="585">
        <v>25571</v>
      </c>
      <c r="BY180" s="585">
        <v>0</v>
      </c>
      <c r="BZ180" s="585">
        <v>0</v>
      </c>
      <c r="CA180" s="585">
        <v>387777</v>
      </c>
      <c r="CB180" s="299">
        <v>0</v>
      </c>
      <c r="CC180" s="297">
        <v>0</v>
      </c>
      <c r="CD180" s="297">
        <v>0</v>
      </c>
      <c r="CE180" s="297">
        <v>0</v>
      </c>
      <c r="CF180" s="297">
        <v>0</v>
      </c>
      <c r="CG180" s="297">
        <v>0</v>
      </c>
      <c r="CH180" s="297">
        <v>0</v>
      </c>
      <c r="CI180" s="297">
        <v>0</v>
      </c>
    </row>
    <row r="181" spans="1:87">
      <c r="A181" s="295">
        <v>35005</v>
      </c>
      <c r="B181" s="296" t="s">
        <v>531</v>
      </c>
      <c r="C181" s="299">
        <v>-782376</v>
      </c>
      <c r="D181" s="299">
        <v>4121</v>
      </c>
      <c r="E181" s="299">
        <v>699463</v>
      </c>
      <c r="F181" s="299">
        <v>551005</v>
      </c>
      <c r="G181" s="299">
        <v>0</v>
      </c>
      <c r="H181" s="299">
        <v>0</v>
      </c>
      <c r="I181" s="299">
        <v>472213</v>
      </c>
      <c r="J181" s="299">
        <v>16039480</v>
      </c>
      <c r="K181" s="299">
        <v>19082830</v>
      </c>
      <c r="L181" s="357">
        <v>13595936</v>
      </c>
      <c r="M181" s="299">
        <v>13239439</v>
      </c>
      <c r="N181" s="299">
        <v>19664988</v>
      </c>
      <c r="O181" s="299">
        <v>1250922.4216451999</v>
      </c>
      <c r="P181" s="299">
        <v>778910.45</v>
      </c>
      <c r="Q181" s="299">
        <v>472011.97164519993</v>
      </c>
      <c r="R181" s="583">
        <v>7.1400000000000005E-2</v>
      </c>
      <c r="S181" s="584">
        <v>4.715748E-4</v>
      </c>
      <c r="T181" s="585">
        <v>16039480</v>
      </c>
      <c r="U181" s="585">
        <v>10909109.943977589</v>
      </c>
      <c r="V181" s="583">
        <v>1.4702831012217132</v>
      </c>
      <c r="W181" s="583">
        <v>9.7874245867096379E-2</v>
      </c>
      <c r="X181" s="585">
        <v>33180</v>
      </c>
      <c r="Y181" s="585">
        <v>16590</v>
      </c>
      <c r="Z181" s="585">
        <v>16590</v>
      </c>
      <c r="AA181" s="585">
        <v>0</v>
      </c>
      <c r="AB181" s="585">
        <v>0</v>
      </c>
      <c r="AC181" s="585">
        <v>0</v>
      </c>
      <c r="AD181" s="585">
        <v>0</v>
      </c>
      <c r="AE181" s="585">
        <v>33180</v>
      </c>
      <c r="AF181" s="585">
        <v>1532171</v>
      </c>
      <c r="AG181" s="585">
        <v>704912</v>
      </c>
      <c r="AH181" s="585">
        <v>354522</v>
      </c>
      <c r="AI181" s="585">
        <v>268138</v>
      </c>
      <c r="AJ181" s="585">
        <v>204599</v>
      </c>
      <c r="AK181" s="585">
        <v>0</v>
      </c>
      <c r="AL181" s="585">
        <v>0</v>
      </c>
      <c r="AM181" s="585">
        <v>1532171</v>
      </c>
      <c r="AN181" s="585">
        <v>3862962</v>
      </c>
      <c r="AO181" s="585">
        <v>1089492</v>
      </c>
      <c r="AP181" s="585">
        <v>1089492</v>
      </c>
      <c r="AQ181" s="585">
        <v>937062</v>
      </c>
      <c r="AR181" s="585">
        <v>746915</v>
      </c>
      <c r="AS181" s="585">
        <v>0</v>
      </c>
      <c r="AT181" s="585">
        <v>0</v>
      </c>
      <c r="AU181" s="585">
        <v>3862962</v>
      </c>
      <c r="AV181" s="585">
        <v>2091221</v>
      </c>
      <c r="AW181" s="585">
        <v>1261355</v>
      </c>
      <c r="AX181" s="585">
        <v>829866</v>
      </c>
      <c r="AY181" s="585">
        <v>0</v>
      </c>
      <c r="AZ181" s="585">
        <v>0</v>
      </c>
      <c r="BA181" s="585">
        <v>0</v>
      </c>
      <c r="BB181" s="585">
        <v>0</v>
      </c>
      <c r="BC181" s="585">
        <v>2091221</v>
      </c>
      <c r="BD181" s="585">
        <v>75720</v>
      </c>
      <c r="BE181" s="585">
        <v>34046</v>
      </c>
      <c r="BF181" s="585">
        <v>34046</v>
      </c>
      <c r="BG181" s="585">
        <v>7560</v>
      </c>
      <c r="BH181" s="585">
        <v>68</v>
      </c>
      <c r="BI181" s="585">
        <v>0</v>
      </c>
      <c r="BJ181" s="585">
        <v>0</v>
      </c>
      <c r="BK181" s="585">
        <v>75720</v>
      </c>
      <c r="BL181" s="585">
        <v>-6988</v>
      </c>
      <c r="BM181" s="585">
        <v>-6988</v>
      </c>
      <c r="BN181" s="585">
        <v>0</v>
      </c>
      <c r="BO181" s="585">
        <v>0</v>
      </c>
      <c r="BP181" s="585">
        <v>0</v>
      </c>
      <c r="BQ181" s="585">
        <v>0</v>
      </c>
      <c r="BR181" s="585">
        <v>0</v>
      </c>
      <c r="BS181" s="585">
        <v>-6988</v>
      </c>
      <c r="BT181" s="585">
        <v>130731</v>
      </c>
      <c r="BU181" s="585">
        <v>50751</v>
      </c>
      <c r="BV181" s="585">
        <v>48381</v>
      </c>
      <c r="BW181" s="585">
        <v>22978</v>
      </c>
      <c r="BX181" s="585">
        <v>8621</v>
      </c>
      <c r="BY181" s="585">
        <v>0</v>
      </c>
      <c r="BZ181" s="585">
        <v>0</v>
      </c>
      <c r="CA181" s="585">
        <v>130731</v>
      </c>
      <c r="CB181" s="299">
        <v>0</v>
      </c>
      <c r="CC181" s="297">
        <v>0</v>
      </c>
      <c r="CD181" s="297">
        <v>0</v>
      </c>
      <c r="CE181" s="297">
        <v>0</v>
      </c>
      <c r="CF181" s="297">
        <v>0</v>
      </c>
      <c r="CG181" s="297">
        <v>0</v>
      </c>
      <c r="CH181" s="297">
        <v>0</v>
      </c>
      <c r="CI181" s="297">
        <v>0</v>
      </c>
    </row>
    <row r="182" spans="1:87">
      <c r="A182" s="295">
        <v>35100</v>
      </c>
      <c r="B182" s="296" t="s">
        <v>532</v>
      </c>
      <c r="C182" s="299">
        <v>-4366499</v>
      </c>
      <c r="D182" s="299">
        <v>6247584</v>
      </c>
      <c r="E182" s="299">
        <v>22237500</v>
      </c>
      <c r="F182" s="299">
        <v>17786127</v>
      </c>
      <c r="G182" s="299">
        <v>0</v>
      </c>
      <c r="H182" s="299">
        <v>0</v>
      </c>
      <c r="I182" s="299">
        <v>41904712</v>
      </c>
      <c r="J182" s="299">
        <v>401020139</v>
      </c>
      <c r="K182" s="299">
        <v>477110177</v>
      </c>
      <c r="L182" s="357">
        <v>339926485</v>
      </c>
      <c r="M182" s="299">
        <v>331013331</v>
      </c>
      <c r="N182" s="299">
        <v>491665314</v>
      </c>
      <c r="O182" s="299">
        <v>31275644.7517858</v>
      </c>
      <c r="P182" s="299">
        <v>16659920.120000001</v>
      </c>
      <c r="Q182" s="299">
        <v>14615724.631785799</v>
      </c>
      <c r="R182" s="583">
        <v>7.1400000000000005E-2</v>
      </c>
      <c r="S182" s="584">
        <v>1.17903442E-2</v>
      </c>
      <c r="T182" s="585">
        <v>401020139</v>
      </c>
      <c r="U182" s="585">
        <v>233332214.56582633</v>
      </c>
      <c r="V182" s="583">
        <v>1.7186659790899406</v>
      </c>
      <c r="W182" s="583">
        <v>9.7874245867096379E-2</v>
      </c>
      <c r="X182" s="585">
        <v>6086827</v>
      </c>
      <c r="Y182" s="585">
        <v>3188157</v>
      </c>
      <c r="Z182" s="585">
        <v>2898670</v>
      </c>
      <c r="AA182" s="585">
        <v>0</v>
      </c>
      <c r="AB182" s="585">
        <v>0</v>
      </c>
      <c r="AC182" s="585">
        <v>0</v>
      </c>
      <c r="AD182" s="585">
        <v>0</v>
      </c>
      <c r="AE182" s="585">
        <v>6086827</v>
      </c>
      <c r="AF182" s="585">
        <v>13466285</v>
      </c>
      <c r="AG182" s="585">
        <v>5203120</v>
      </c>
      <c r="AH182" s="585">
        <v>5203120</v>
      </c>
      <c r="AI182" s="585">
        <v>1954517</v>
      </c>
      <c r="AJ182" s="585">
        <v>1105528</v>
      </c>
      <c r="AK182" s="585">
        <v>0</v>
      </c>
      <c r="AL182" s="585">
        <v>0</v>
      </c>
      <c r="AM182" s="585">
        <v>13466285</v>
      </c>
      <c r="AN182" s="585">
        <v>96582023</v>
      </c>
      <c r="AO182" s="585">
        <v>27239559</v>
      </c>
      <c r="AP182" s="585">
        <v>27239559</v>
      </c>
      <c r="AQ182" s="585">
        <v>23428487</v>
      </c>
      <c r="AR182" s="585">
        <v>18674418</v>
      </c>
      <c r="AS182" s="585">
        <v>0</v>
      </c>
      <c r="AT182" s="585">
        <v>0</v>
      </c>
      <c r="AU182" s="585">
        <v>96582023</v>
      </c>
      <c r="AV182" s="585">
        <v>52284838</v>
      </c>
      <c r="AW182" s="585">
        <v>31536472</v>
      </c>
      <c r="AX182" s="585">
        <v>20748367</v>
      </c>
      <c r="AY182" s="585">
        <v>0</v>
      </c>
      <c r="AZ182" s="585">
        <v>0</v>
      </c>
      <c r="BA182" s="585">
        <v>0</v>
      </c>
      <c r="BB182" s="585">
        <v>0</v>
      </c>
      <c r="BC182" s="585">
        <v>52284838</v>
      </c>
      <c r="BD182" s="585">
        <v>1893163</v>
      </c>
      <c r="BE182" s="585">
        <v>851217</v>
      </c>
      <c r="BF182" s="585">
        <v>851217</v>
      </c>
      <c r="BG182" s="585">
        <v>189027</v>
      </c>
      <c r="BH182" s="585">
        <v>1702</v>
      </c>
      <c r="BI182" s="585">
        <v>0</v>
      </c>
      <c r="BJ182" s="585">
        <v>0</v>
      </c>
      <c r="BK182" s="585">
        <v>1893163</v>
      </c>
      <c r="BL182" s="585">
        <v>-174726</v>
      </c>
      <c r="BM182" s="585">
        <v>-174726</v>
      </c>
      <c r="BN182" s="585">
        <v>0</v>
      </c>
      <c r="BO182" s="585">
        <v>0</v>
      </c>
      <c r="BP182" s="585">
        <v>0</v>
      </c>
      <c r="BQ182" s="585">
        <v>0</v>
      </c>
      <c r="BR182" s="585">
        <v>0</v>
      </c>
      <c r="BS182" s="585">
        <v>-174726</v>
      </c>
      <c r="BT182" s="585">
        <v>3268548</v>
      </c>
      <c r="BU182" s="585">
        <v>1268886</v>
      </c>
      <c r="BV182" s="585">
        <v>1209625</v>
      </c>
      <c r="BW182" s="585">
        <v>574503</v>
      </c>
      <c r="BX182" s="585">
        <v>215534</v>
      </c>
      <c r="BY182" s="585">
        <v>0</v>
      </c>
      <c r="BZ182" s="585">
        <v>0</v>
      </c>
      <c r="CA182" s="585">
        <v>3268548</v>
      </c>
      <c r="CB182" s="299">
        <v>0</v>
      </c>
      <c r="CC182" s="297">
        <v>0</v>
      </c>
      <c r="CD182" s="297">
        <v>0</v>
      </c>
      <c r="CE182" s="297">
        <v>0</v>
      </c>
      <c r="CF182" s="297">
        <v>0</v>
      </c>
      <c r="CG182" s="297">
        <v>0</v>
      </c>
      <c r="CH182" s="297">
        <v>0</v>
      </c>
      <c r="CI182" s="297">
        <v>0</v>
      </c>
    </row>
    <row r="183" spans="1:87">
      <c r="A183" s="295">
        <v>35105</v>
      </c>
      <c r="B183" s="296" t="s">
        <v>533</v>
      </c>
      <c r="C183" s="299">
        <v>-256419</v>
      </c>
      <c r="D183" s="299">
        <v>659948</v>
      </c>
      <c r="E183" s="299">
        <v>2442383</v>
      </c>
      <c r="F183" s="299">
        <v>1925999</v>
      </c>
      <c r="G183" s="299">
        <v>0</v>
      </c>
      <c r="H183" s="299">
        <v>0</v>
      </c>
      <c r="I183" s="299">
        <v>4771911</v>
      </c>
      <c r="J183" s="299">
        <v>34374732</v>
      </c>
      <c r="K183" s="299">
        <v>40897034</v>
      </c>
      <c r="L183" s="357">
        <v>29137893</v>
      </c>
      <c r="M183" s="299">
        <v>28373873</v>
      </c>
      <c r="N183" s="299">
        <v>42144675</v>
      </c>
      <c r="O183" s="299">
        <v>2680892.5496977</v>
      </c>
      <c r="P183" s="299">
        <v>1529118.7400000002</v>
      </c>
      <c r="Q183" s="299">
        <v>1151773.8096976997</v>
      </c>
      <c r="R183" s="583">
        <v>7.1400000000000005E-2</v>
      </c>
      <c r="S183" s="584">
        <v>1.0106473E-3</v>
      </c>
      <c r="T183" s="585">
        <v>34374732</v>
      </c>
      <c r="U183" s="585">
        <v>21416228.851540618</v>
      </c>
      <c r="V183" s="583">
        <v>1.6050786643292332</v>
      </c>
      <c r="W183" s="583">
        <v>9.7874245867096379E-2</v>
      </c>
      <c r="X183" s="585">
        <v>1430965</v>
      </c>
      <c r="Y183" s="585">
        <v>386953</v>
      </c>
      <c r="Z183" s="585">
        <v>368686</v>
      </c>
      <c r="AA183" s="585">
        <v>368686</v>
      </c>
      <c r="AB183" s="585">
        <v>306640</v>
      </c>
      <c r="AC183" s="585">
        <v>0</v>
      </c>
      <c r="AD183" s="585">
        <v>0</v>
      </c>
      <c r="AE183" s="585">
        <v>1430965</v>
      </c>
      <c r="AF183" s="585">
        <v>883606</v>
      </c>
      <c r="AG183" s="585">
        <v>441803</v>
      </c>
      <c r="AH183" s="585">
        <v>441803</v>
      </c>
      <c r="AI183" s="585">
        <v>0</v>
      </c>
      <c r="AJ183" s="585">
        <v>0</v>
      </c>
      <c r="AK183" s="585">
        <v>0</v>
      </c>
      <c r="AL183" s="585">
        <v>0</v>
      </c>
      <c r="AM183" s="585">
        <v>883606</v>
      </c>
      <c r="AN183" s="585">
        <v>8278839</v>
      </c>
      <c r="AO183" s="585">
        <v>2334926</v>
      </c>
      <c r="AP183" s="585">
        <v>2334926</v>
      </c>
      <c r="AQ183" s="585">
        <v>2008248</v>
      </c>
      <c r="AR183" s="585">
        <v>1600738</v>
      </c>
      <c r="AS183" s="585">
        <v>0</v>
      </c>
      <c r="AT183" s="585">
        <v>0</v>
      </c>
      <c r="AU183" s="585">
        <v>8278839</v>
      </c>
      <c r="AV183" s="585">
        <v>4481763</v>
      </c>
      <c r="AW183" s="585">
        <v>2703250</v>
      </c>
      <c r="AX183" s="585">
        <v>1778513</v>
      </c>
      <c r="AY183" s="585">
        <v>0</v>
      </c>
      <c r="AZ183" s="585">
        <v>0</v>
      </c>
      <c r="BA183" s="585">
        <v>0</v>
      </c>
      <c r="BB183" s="585">
        <v>0</v>
      </c>
      <c r="BC183" s="585">
        <v>4481763</v>
      </c>
      <c r="BD183" s="585">
        <v>162279</v>
      </c>
      <c r="BE183" s="585">
        <v>72965</v>
      </c>
      <c r="BF183" s="585">
        <v>72965</v>
      </c>
      <c r="BG183" s="585">
        <v>16203</v>
      </c>
      <c r="BH183" s="585">
        <v>146</v>
      </c>
      <c r="BI183" s="585">
        <v>0</v>
      </c>
      <c r="BJ183" s="585">
        <v>0</v>
      </c>
      <c r="BK183" s="585">
        <v>162279</v>
      </c>
      <c r="BL183" s="585">
        <v>-14977</v>
      </c>
      <c r="BM183" s="585">
        <v>-14977</v>
      </c>
      <c r="BN183" s="585">
        <v>0</v>
      </c>
      <c r="BO183" s="585">
        <v>0</v>
      </c>
      <c r="BP183" s="585">
        <v>0</v>
      </c>
      <c r="BQ183" s="585">
        <v>0</v>
      </c>
      <c r="BR183" s="585">
        <v>0</v>
      </c>
      <c r="BS183" s="585">
        <v>-14977</v>
      </c>
      <c r="BT183" s="585">
        <v>280174</v>
      </c>
      <c r="BU183" s="585">
        <v>108767</v>
      </c>
      <c r="BV183" s="585">
        <v>103687</v>
      </c>
      <c r="BW183" s="585">
        <v>49245</v>
      </c>
      <c r="BX183" s="585">
        <v>18475</v>
      </c>
      <c r="BY183" s="585">
        <v>0</v>
      </c>
      <c r="BZ183" s="585">
        <v>0</v>
      </c>
      <c r="CA183" s="585">
        <v>280174</v>
      </c>
      <c r="CB183" s="299">
        <v>0</v>
      </c>
      <c r="CC183" s="297">
        <v>0</v>
      </c>
      <c r="CD183" s="297">
        <v>0</v>
      </c>
      <c r="CE183" s="297">
        <v>0</v>
      </c>
      <c r="CF183" s="297">
        <v>0</v>
      </c>
      <c r="CG183" s="297">
        <v>0</v>
      </c>
      <c r="CH183" s="297">
        <v>0</v>
      </c>
      <c r="CI183" s="297">
        <v>0</v>
      </c>
    </row>
    <row r="184" spans="1:87">
      <c r="A184" s="295">
        <v>35106</v>
      </c>
      <c r="B184" s="296" t="s">
        <v>534</v>
      </c>
      <c r="C184" s="299">
        <v>-336176</v>
      </c>
      <c r="D184" s="299">
        <v>-176714</v>
      </c>
      <c r="E184" s="299">
        <v>185698</v>
      </c>
      <c r="F184" s="299">
        <v>297034</v>
      </c>
      <c r="G184" s="299">
        <v>0</v>
      </c>
      <c r="H184" s="299">
        <v>0</v>
      </c>
      <c r="I184" s="299">
        <v>-30158</v>
      </c>
      <c r="J184" s="299">
        <v>7159398</v>
      </c>
      <c r="K184" s="299">
        <v>8517831</v>
      </c>
      <c r="L184" s="357">
        <v>6068696</v>
      </c>
      <c r="M184" s="299">
        <v>5909569</v>
      </c>
      <c r="N184" s="299">
        <v>8777684</v>
      </c>
      <c r="O184" s="299">
        <v>558362.98489740002</v>
      </c>
      <c r="P184" s="299">
        <v>281733.43</v>
      </c>
      <c r="Q184" s="299">
        <v>276629.55489740003</v>
      </c>
      <c r="R184" s="583">
        <v>7.1400000000000005E-2</v>
      </c>
      <c r="S184" s="584">
        <v>2.1049259999999999E-4</v>
      </c>
      <c r="T184" s="585">
        <v>7159398</v>
      </c>
      <c r="U184" s="585">
        <v>3945846.358543417</v>
      </c>
      <c r="V184" s="583">
        <v>1.814413778300999</v>
      </c>
      <c r="W184" s="583">
        <v>9.7874245867096379E-2</v>
      </c>
      <c r="X184" s="585">
        <v>35199</v>
      </c>
      <c r="Y184" s="585">
        <v>35199</v>
      </c>
      <c r="Z184" s="585">
        <v>0</v>
      </c>
      <c r="AA184" s="585">
        <v>0</v>
      </c>
      <c r="AB184" s="585">
        <v>0</v>
      </c>
      <c r="AC184" s="585">
        <v>0</v>
      </c>
      <c r="AD184" s="585">
        <v>0</v>
      </c>
      <c r="AE184" s="585">
        <v>35199</v>
      </c>
      <c r="AF184" s="585">
        <v>945225</v>
      </c>
      <c r="AG184" s="585">
        <v>329393</v>
      </c>
      <c r="AH184" s="585">
        <v>329393</v>
      </c>
      <c r="AI184" s="585">
        <v>246201</v>
      </c>
      <c r="AJ184" s="585">
        <v>40238</v>
      </c>
      <c r="AK184" s="585">
        <v>0</v>
      </c>
      <c r="AL184" s="585">
        <v>0</v>
      </c>
      <c r="AM184" s="585">
        <v>945225</v>
      </c>
      <c r="AN184" s="585">
        <v>1724275</v>
      </c>
      <c r="AO184" s="585">
        <v>486307</v>
      </c>
      <c r="AP184" s="585">
        <v>486307</v>
      </c>
      <c r="AQ184" s="585">
        <v>418268</v>
      </c>
      <c r="AR184" s="585">
        <v>333394</v>
      </c>
      <c r="AS184" s="585">
        <v>0</v>
      </c>
      <c r="AT184" s="585">
        <v>0</v>
      </c>
      <c r="AU184" s="585">
        <v>1724275</v>
      </c>
      <c r="AV184" s="585">
        <v>933439</v>
      </c>
      <c r="AW184" s="585">
        <v>563020</v>
      </c>
      <c r="AX184" s="585">
        <v>370420</v>
      </c>
      <c r="AY184" s="585">
        <v>0</v>
      </c>
      <c r="AZ184" s="585">
        <v>0</v>
      </c>
      <c r="BA184" s="585">
        <v>0</v>
      </c>
      <c r="BB184" s="585">
        <v>0</v>
      </c>
      <c r="BC184" s="585">
        <v>933439</v>
      </c>
      <c r="BD184" s="585">
        <v>33799</v>
      </c>
      <c r="BE184" s="585">
        <v>15197</v>
      </c>
      <c r="BF184" s="585">
        <v>15197</v>
      </c>
      <c r="BG184" s="585">
        <v>3375</v>
      </c>
      <c r="BH184" s="585">
        <v>30</v>
      </c>
      <c r="BI184" s="585">
        <v>0</v>
      </c>
      <c r="BJ184" s="585">
        <v>0</v>
      </c>
      <c r="BK184" s="585">
        <v>33799</v>
      </c>
      <c r="BL184" s="585">
        <v>-3119</v>
      </c>
      <c r="BM184" s="585">
        <v>-3119</v>
      </c>
      <c r="BN184" s="585">
        <v>0</v>
      </c>
      <c r="BO184" s="585">
        <v>0</v>
      </c>
      <c r="BP184" s="585">
        <v>0</v>
      </c>
      <c r="BQ184" s="585">
        <v>0</v>
      </c>
      <c r="BR184" s="585">
        <v>0</v>
      </c>
      <c r="BS184" s="585">
        <v>-3119</v>
      </c>
      <c r="BT184" s="585">
        <v>58353</v>
      </c>
      <c r="BU184" s="585">
        <v>22653</v>
      </c>
      <c r="BV184" s="585">
        <v>21595</v>
      </c>
      <c r="BW184" s="585">
        <v>10257</v>
      </c>
      <c r="BX184" s="585">
        <v>3848</v>
      </c>
      <c r="BY184" s="585">
        <v>0</v>
      </c>
      <c r="BZ184" s="585">
        <v>0</v>
      </c>
      <c r="CA184" s="585">
        <v>58353</v>
      </c>
      <c r="CB184" s="299">
        <v>0</v>
      </c>
      <c r="CC184" s="297">
        <v>0</v>
      </c>
      <c r="CD184" s="297">
        <v>0</v>
      </c>
      <c r="CE184" s="297">
        <v>0</v>
      </c>
      <c r="CF184" s="297">
        <v>0</v>
      </c>
      <c r="CG184" s="297">
        <v>0</v>
      </c>
      <c r="CH184" s="297">
        <v>0</v>
      </c>
      <c r="CI184" s="297">
        <v>0</v>
      </c>
    </row>
    <row r="185" spans="1:87">
      <c r="A185" s="295">
        <v>35200</v>
      </c>
      <c r="B185" s="296" t="s">
        <v>535</v>
      </c>
      <c r="C185" s="299">
        <v>-203959</v>
      </c>
      <c r="D185" s="299">
        <v>418780</v>
      </c>
      <c r="E185" s="299">
        <v>793211</v>
      </c>
      <c r="F185" s="299">
        <v>637615</v>
      </c>
      <c r="G185" s="299">
        <v>0</v>
      </c>
      <c r="H185" s="299">
        <v>0</v>
      </c>
      <c r="I185" s="299">
        <v>1645647</v>
      </c>
      <c r="J185" s="299">
        <v>15102770</v>
      </c>
      <c r="K185" s="299">
        <v>17968388</v>
      </c>
      <c r="L185" s="357">
        <v>12801929</v>
      </c>
      <c r="M185" s="299">
        <v>12466252</v>
      </c>
      <c r="N185" s="299">
        <v>18516547</v>
      </c>
      <c r="O185" s="299">
        <v>1177868.2029203</v>
      </c>
      <c r="P185" s="299">
        <v>691552.52999999991</v>
      </c>
      <c r="Q185" s="299">
        <v>486315.67292030004</v>
      </c>
      <c r="R185" s="583">
        <v>7.1400000000000005E-2</v>
      </c>
      <c r="S185" s="584">
        <v>4.4403470000000002E-4</v>
      </c>
      <c r="T185" s="585">
        <v>15102770</v>
      </c>
      <c r="U185" s="585">
        <v>9685609.6638655439</v>
      </c>
      <c r="V185" s="583">
        <v>1.5592998813842822</v>
      </c>
      <c r="W185" s="583">
        <v>9.7874245867096379E-2</v>
      </c>
      <c r="X185" s="585">
        <v>531186</v>
      </c>
      <c r="Y185" s="585">
        <v>265593</v>
      </c>
      <c r="Z185" s="585">
        <v>265593</v>
      </c>
      <c r="AA185" s="585">
        <v>0</v>
      </c>
      <c r="AB185" s="585">
        <v>0</v>
      </c>
      <c r="AC185" s="585">
        <v>0</v>
      </c>
      <c r="AD185" s="585">
        <v>0</v>
      </c>
      <c r="AE185" s="585">
        <v>531186</v>
      </c>
      <c r="AF185" s="585">
        <v>741624</v>
      </c>
      <c r="AG185" s="585">
        <v>380991</v>
      </c>
      <c r="AH185" s="585">
        <v>168890</v>
      </c>
      <c r="AI185" s="585">
        <v>117882</v>
      </c>
      <c r="AJ185" s="585">
        <v>73861</v>
      </c>
      <c r="AK185" s="585">
        <v>0</v>
      </c>
      <c r="AL185" s="585">
        <v>0</v>
      </c>
      <c r="AM185" s="585">
        <v>741624</v>
      </c>
      <c r="AN185" s="585">
        <v>3637364</v>
      </c>
      <c r="AO185" s="585">
        <v>1025866</v>
      </c>
      <c r="AP185" s="585">
        <v>1025866</v>
      </c>
      <c r="AQ185" s="585">
        <v>882337</v>
      </c>
      <c r="AR185" s="585">
        <v>703295</v>
      </c>
      <c r="AS185" s="585">
        <v>0</v>
      </c>
      <c r="AT185" s="585">
        <v>0</v>
      </c>
      <c r="AU185" s="585">
        <v>3637364</v>
      </c>
      <c r="AV185" s="585">
        <v>1969093</v>
      </c>
      <c r="AW185" s="585">
        <v>1187691</v>
      </c>
      <c r="AX185" s="585">
        <v>781402</v>
      </c>
      <c r="AY185" s="585">
        <v>0</v>
      </c>
      <c r="AZ185" s="585">
        <v>0</v>
      </c>
      <c r="BA185" s="585">
        <v>0</v>
      </c>
      <c r="BB185" s="585">
        <v>0</v>
      </c>
      <c r="BC185" s="585">
        <v>1969093</v>
      </c>
      <c r="BD185" s="585">
        <v>71299</v>
      </c>
      <c r="BE185" s="585">
        <v>32058</v>
      </c>
      <c r="BF185" s="585">
        <v>32058</v>
      </c>
      <c r="BG185" s="585">
        <v>7119</v>
      </c>
      <c r="BH185" s="585">
        <v>64</v>
      </c>
      <c r="BI185" s="585">
        <v>0</v>
      </c>
      <c r="BJ185" s="585">
        <v>0</v>
      </c>
      <c r="BK185" s="585">
        <v>71299</v>
      </c>
      <c r="BL185" s="585">
        <v>-6580</v>
      </c>
      <c r="BM185" s="585">
        <v>-6580</v>
      </c>
      <c r="BN185" s="585">
        <v>0</v>
      </c>
      <c r="BO185" s="585">
        <v>0</v>
      </c>
      <c r="BP185" s="585">
        <v>0</v>
      </c>
      <c r="BQ185" s="585">
        <v>0</v>
      </c>
      <c r="BR185" s="585">
        <v>0</v>
      </c>
      <c r="BS185" s="585">
        <v>-6580</v>
      </c>
      <c r="BT185" s="585">
        <v>123096</v>
      </c>
      <c r="BU185" s="585">
        <v>47787</v>
      </c>
      <c r="BV185" s="585">
        <v>45556</v>
      </c>
      <c r="BW185" s="585">
        <v>21636</v>
      </c>
      <c r="BX185" s="585">
        <v>8117</v>
      </c>
      <c r="BY185" s="585">
        <v>0</v>
      </c>
      <c r="BZ185" s="585">
        <v>0</v>
      </c>
      <c r="CA185" s="585">
        <v>123096</v>
      </c>
      <c r="CB185" s="299">
        <v>0</v>
      </c>
      <c r="CC185" s="297">
        <v>0</v>
      </c>
      <c r="CD185" s="297">
        <v>0</v>
      </c>
      <c r="CE185" s="297">
        <v>0</v>
      </c>
      <c r="CF185" s="297">
        <v>0</v>
      </c>
      <c r="CG185" s="297">
        <v>0</v>
      </c>
      <c r="CH185" s="297">
        <v>0</v>
      </c>
      <c r="CI185" s="297">
        <v>0</v>
      </c>
    </row>
    <row r="186" spans="1:87">
      <c r="A186" s="295">
        <v>35300</v>
      </c>
      <c r="B186" s="296" t="s">
        <v>536</v>
      </c>
      <c r="C186" s="299">
        <v>-2908817</v>
      </c>
      <c r="D186" s="299">
        <v>761909</v>
      </c>
      <c r="E186" s="299">
        <v>4909303</v>
      </c>
      <c r="F186" s="299">
        <v>4292540</v>
      </c>
      <c r="G186" s="299">
        <v>0</v>
      </c>
      <c r="H186" s="299">
        <v>0</v>
      </c>
      <c r="I186" s="299">
        <v>7054935</v>
      </c>
      <c r="J186" s="299">
        <v>108566302</v>
      </c>
      <c r="K186" s="299">
        <v>129165801</v>
      </c>
      <c r="L186" s="357">
        <v>92026703</v>
      </c>
      <c r="M186" s="299">
        <v>89613687</v>
      </c>
      <c r="N186" s="299">
        <v>133106245</v>
      </c>
      <c r="O186" s="299">
        <v>8467108.6512454003</v>
      </c>
      <c r="P186" s="299">
        <v>4477639.6399999997</v>
      </c>
      <c r="Q186" s="299">
        <v>3989469.0112454006</v>
      </c>
      <c r="R186" s="583">
        <v>7.1400000000000005E-2</v>
      </c>
      <c r="S186" s="584">
        <v>3.1919446000000001E-3</v>
      </c>
      <c r="T186" s="585">
        <v>108566302</v>
      </c>
      <c r="U186" s="585">
        <v>62712039.775910355</v>
      </c>
      <c r="V186" s="583">
        <v>1.7311875421042149</v>
      </c>
      <c r="W186" s="583">
        <v>9.7874245867096379E-2</v>
      </c>
      <c r="X186" s="585">
        <v>3308726</v>
      </c>
      <c r="Y186" s="585">
        <v>1654363</v>
      </c>
      <c r="Z186" s="585">
        <v>1654363</v>
      </c>
      <c r="AA186" s="585">
        <v>0</v>
      </c>
      <c r="AB186" s="585">
        <v>0</v>
      </c>
      <c r="AC186" s="585">
        <v>0</v>
      </c>
      <c r="AD186" s="585">
        <v>0</v>
      </c>
      <c r="AE186" s="585">
        <v>3308726</v>
      </c>
      <c r="AF186" s="585">
        <v>9596263</v>
      </c>
      <c r="AG186" s="585">
        <v>3926560</v>
      </c>
      <c r="AH186" s="585">
        <v>3207706</v>
      </c>
      <c r="AI186" s="585">
        <v>1640088</v>
      </c>
      <c r="AJ186" s="585">
        <v>821909</v>
      </c>
      <c r="AK186" s="585">
        <v>0</v>
      </c>
      <c r="AL186" s="585">
        <v>0</v>
      </c>
      <c r="AM186" s="585">
        <v>9596263</v>
      </c>
      <c r="AN186" s="585">
        <v>26147198</v>
      </c>
      <c r="AO186" s="585">
        <v>7374438</v>
      </c>
      <c r="AP186" s="585">
        <v>7374438</v>
      </c>
      <c r="AQ186" s="585">
        <v>6342685</v>
      </c>
      <c r="AR186" s="585">
        <v>5055638</v>
      </c>
      <c r="AS186" s="585">
        <v>0</v>
      </c>
      <c r="AT186" s="585">
        <v>0</v>
      </c>
      <c r="AU186" s="585">
        <v>26147198</v>
      </c>
      <c r="AV186" s="585">
        <v>14154829</v>
      </c>
      <c r="AW186" s="585">
        <v>8537721</v>
      </c>
      <c r="AX186" s="585">
        <v>5617108</v>
      </c>
      <c r="AY186" s="585">
        <v>0</v>
      </c>
      <c r="AZ186" s="585">
        <v>0</v>
      </c>
      <c r="BA186" s="585">
        <v>0</v>
      </c>
      <c r="BB186" s="585">
        <v>0</v>
      </c>
      <c r="BC186" s="585">
        <v>14154829</v>
      </c>
      <c r="BD186" s="585">
        <v>512527</v>
      </c>
      <c r="BE186" s="585">
        <v>230446</v>
      </c>
      <c r="BF186" s="585">
        <v>230446</v>
      </c>
      <c r="BG186" s="585">
        <v>51174</v>
      </c>
      <c r="BH186" s="585">
        <v>461</v>
      </c>
      <c r="BI186" s="585">
        <v>0</v>
      </c>
      <c r="BJ186" s="585">
        <v>0</v>
      </c>
      <c r="BK186" s="585">
        <v>512527</v>
      </c>
      <c r="BL186" s="585">
        <v>-47303</v>
      </c>
      <c r="BM186" s="585">
        <v>-47303</v>
      </c>
      <c r="BN186" s="585">
        <v>0</v>
      </c>
      <c r="BO186" s="585">
        <v>0</v>
      </c>
      <c r="BP186" s="585">
        <v>0</v>
      </c>
      <c r="BQ186" s="585">
        <v>0</v>
      </c>
      <c r="BR186" s="585">
        <v>0</v>
      </c>
      <c r="BS186" s="585">
        <v>-47303</v>
      </c>
      <c r="BT186" s="585">
        <v>884879</v>
      </c>
      <c r="BU186" s="585">
        <v>343520</v>
      </c>
      <c r="BV186" s="585">
        <v>327476</v>
      </c>
      <c r="BW186" s="585">
        <v>155533</v>
      </c>
      <c r="BX186" s="585">
        <v>58351</v>
      </c>
      <c r="BY186" s="585">
        <v>0</v>
      </c>
      <c r="BZ186" s="585">
        <v>0</v>
      </c>
      <c r="CA186" s="585">
        <v>884879</v>
      </c>
      <c r="CB186" s="299">
        <v>0</v>
      </c>
      <c r="CC186" s="297">
        <v>0</v>
      </c>
      <c r="CD186" s="297">
        <v>0</v>
      </c>
      <c r="CE186" s="297">
        <v>0</v>
      </c>
      <c r="CF186" s="297">
        <v>0</v>
      </c>
      <c r="CG186" s="297">
        <v>0</v>
      </c>
      <c r="CH186" s="297">
        <v>0</v>
      </c>
      <c r="CI186" s="297">
        <v>0</v>
      </c>
    </row>
    <row r="187" spans="1:87">
      <c r="A187" s="295">
        <v>35305</v>
      </c>
      <c r="B187" s="296" t="s">
        <v>537</v>
      </c>
      <c r="C187" s="299">
        <v>391325</v>
      </c>
      <c r="D187" s="299">
        <v>1801298</v>
      </c>
      <c r="E187" s="299">
        <v>2886031</v>
      </c>
      <c r="F187" s="299">
        <v>1937326</v>
      </c>
      <c r="G187" s="299">
        <v>0</v>
      </c>
      <c r="H187" s="299">
        <v>0</v>
      </c>
      <c r="I187" s="299">
        <v>7015980</v>
      </c>
      <c r="J187" s="299">
        <v>45986508</v>
      </c>
      <c r="K187" s="299">
        <v>54712042</v>
      </c>
      <c r="L187" s="357">
        <v>38980665</v>
      </c>
      <c r="M187" s="299">
        <v>37958560</v>
      </c>
      <c r="N187" s="299">
        <v>56381135</v>
      </c>
      <c r="O187" s="299">
        <v>3586497.3687613001</v>
      </c>
      <c r="P187" s="299">
        <v>1865640.8599999999</v>
      </c>
      <c r="Q187" s="299">
        <v>1720856.5087613002</v>
      </c>
      <c r="R187" s="583">
        <v>7.1400000000000005E-2</v>
      </c>
      <c r="S187" s="584">
        <v>1.3520437000000001E-3</v>
      </c>
      <c r="T187" s="585">
        <v>45986508</v>
      </c>
      <c r="U187" s="585">
        <v>26129423.809523806</v>
      </c>
      <c r="V187" s="583">
        <v>1.7599510932666862</v>
      </c>
      <c r="W187" s="583">
        <v>9.7874245867096379E-2</v>
      </c>
      <c r="X187" s="585">
        <v>2440204</v>
      </c>
      <c r="Y187" s="585">
        <v>1049656</v>
      </c>
      <c r="Z187" s="585">
        <v>1049656</v>
      </c>
      <c r="AA187" s="585">
        <v>340892</v>
      </c>
      <c r="AB187" s="585">
        <v>0</v>
      </c>
      <c r="AC187" s="585">
        <v>0</v>
      </c>
      <c r="AD187" s="585">
        <v>0</v>
      </c>
      <c r="AE187" s="585">
        <v>2440204</v>
      </c>
      <c r="AF187" s="585">
        <v>1075827</v>
      </c>
      <c r="AG187" s="585">
        <v>388671</v>
      </c>
      <c r="AH187" s="585">
        <v>229052</v>
      </c>
      <c r="AI187" s="585">
        <v>229052</v>
      </c>
      <c r="AJ187" s="585">
        <v>229052</v>
      </c>
      <c r="AK187" s="585">
        <v>0</v>
      </c>
      <c r="AL187" s="585">
        <v>0</v>
      </c>
      <c r="AM187" s="585">
        <v>1075827</v>
      </c>
      <c r="AN187" s="585">
        <v>11075429</v>
      </c>
      <c r="AO187" s="585">
        <v>3123664</v>
      </c>
      <c r="AP187" s="585">
        <v>3123664</v>
      </c>
      <c r="AQ187" s="585">
        <v>2686634</v>
      </c>
      <c r="AR187" s="585">
        <v>2141467</v>
      </c>
      <c r="AS187" s="585">
        <v>0</v>
      </c>
      <c r="AT187" s="585">
        <v>0</v>
      </c>
      <c r="AU187" s="585">
        <v>11075429</v>
      </c>
      <c r="AV187" s="585">
        <v>5995702</v>
      </c>
      <c r="AW187" s="585">
        <v>3616407</v>
      </c>
      <c r="AX187" s="585">
        <v>2379294</v>
      </c>
      <c r="AY187" s="585">
        <v>0</v>
      </c>
      <c r="AZ187" s="585">
        <v>0</v>
      </c>
      <c r="BA187" s="585">
        <v>0</v>
      </c>
      <c r="BB187" s="585">
        <v>0</v>
      </c>
      <c r="BC187" s="585">
        <v>5995702</v>
      </c>
      <c r="BD187" s="585">
        <v>217095</v>
      </c>
      <c r="BE187" s="585">
        <v>97612</v>
      </c>
      <c r="BF187" s="585">
        <v>97612</v>
      </c>
      <c r="BG187" s="585">
        <v>21676</v>
      </c>
      <c r="BH187" s="585">
        <v>195</v>
      </c>
      <c r="BI187" s="585">
        <v>0</v>
      </c>
      <c r="BJ187" s="585">
        <v>0</v>
      </c>
      <c r="BK187" s="585">
        <v>217095</v>
      </c>
      <c r="BL187" s="585">
        <v>-20036</v>
      </c>
      <c r="BM187" s="585">
        <v>-20036</v>
      </c>
      <c r="BN187" s="585">
        <v>0</v>
      </c>
      <c r="BO187" s="585">
        <v>0</v>
      </c>
      <c r="BP187" s="585">
        <v>0</v>
      </c>
      <c r="BQ187" s="585">
        <v>0</v>
      </c>
      <c r="BR187" s="585">
        <v>0</v>
      </c>
      <c r="BS187" s="585">
        <v>-20036</v>
      </c>
      <c r="BT187" s="585">
        <v>374817</v>
      </c>
      <c r="BU187" s="585">
        <v>145508</v>
      </c>
      <c r="BV187" s="585">
        <v>138712</v>
      </c>
      <c r="BW187" s="585">
        <v>65880</v>
      </c>
      <c r="BX187" s="585">
        <v>24716</v>
      </c>
      <c r="BY187" s="585">
        <v>0</v>
      </c>
      <c r="BZ187" s="585">
        <v>0</v>
      </c>
      <c r="CA187" s="585">
        <v>374817</v>
      </c>
      <c r="CB187" s="299">
        <v>0</v>
      </c>
      <c r="CC187" s="297">
        <v>0</v>
      </c>
      <c r="CD187" s="297">
        <v>0</v>
      </c>
      <c r="CE187" s="297">
        <v>0</v>
      </c>
      <c r="CF187" s="297">
        <v>0</v>
      </c>
      <c r="CG187" s="297">
        <v>0</v>
      </c>
      <c r="CH187" s="297">
        <v>0</v>
      </c>
      <c r="CI187" s="297">
        <v>0</v>
      </c>
    </row>
    <row r="188" spans="1:87">
      <c r="A188" s="295">
        <v>35400</v>
      </c>
      <c r="B188" s="296" t="s">
        <v>538</v>
      </c>
      <c r="C188" s="299">
        <v>1025551</v>
      </c>
      <c r="D188" s="299">
        <v>3413431</v>
      </c>
      <c r="E188" s="299">
        <v>7021235</v>
      </c>
      <c r="F188" s="299">
        <v>3720572</v>
      </c>
      <c r="G188" s="299">
        <v>0</v>
      </c>
      <c r="H188" s="299">
        <v>0</v>
      </c>
      <c r="I188" s="299">
        <v>15180789</v>
      </c>
      <c r="J188" s="299">
        <v>96007650</v>
      </c>
      <c r="K188" s="299">
        <v>114224255</v>
      </c>
      <c r="L188" s="357">
        <v>81381307</v>
      </c>
      <c r="M188" s="299">
        <v>79247421</v>
      </c>
      <c r="N188" s="299">
        <v>117708880</v>
      </c>
      <c r="O188" s="299">
        <v>7487656.7366708005</v>
      </c>
      <c r="P188" s="299">
        <v>4002193.3599999994</v>
      </c>
      <c r="Q188" s="299">
        <v>3485463.3766708011</v>
      </c>
      <c r="R188" s="583">
        <v>7.1400000000000005E-2</v>
      </c>
      <c r="S188" s="584">
        <v>2.8227092000000001E-3</v>
      </c>
      <c r="T188" s="585">
        <v>96007650</v>
      </c>
      <c r="U188" s="585">
        <v>56053128.291316517</v>
      </c>
      <c r="V188" s="583">
        <v>1.7127973571971549</v>
      </c>
      <c r="W188" s="583">
        <v>9.7874245867096379E-2</v>
      </c>
      <c r="X188" s="585">
        <v>7648911</v>
      </c>
      <c r="Y188" s="585">
        <v>2919864</v>
      </c>
      <c r="Z188" s="585">
        <v>2697336</v>
      </c>
      <c r="AA188" s="585">
        <v>2031711</v>
      </c>
      <c r="AB188" s="585">
        <v>0</v>
      </c>
      <c r="AC188" s="585">
        <v>0</v>
      </c>
      <c r="AD188" s="585">
        <v>0</v>
      </c>
      <c r="AE188" s="585">
        <v>7648911</v>
      </c>
      <c r="AF188" s="585">
        <v>4267174</v>
      </c>
      <c r="AG188" s="585">
        <v>1331335</v>
      </c>
      <c r="AH188" s="585">
        <v>1331335</v>
      </c>
      <c r="AI188" s="585">
        <v>802252</v>
      </c>
      <c r="AJ188" s="585">
        <v>802252</v>
      </c>
      <c r="AK188" s="585">
        <v>0</v>
      </c>
      <c r="AL188" s="585">
        <v>0</v>
      </c>
      <c r="AM188" s="585">
        <v>4267174</v>
      </c>
      <c r="AN188" s="585">
        <v>23122562</v>
      </c>
      <c r="AO188" s="585">
        <v>6521383</v>
      </c>
      <c r="AP188" s="585">
        <v>6521383</v>
      </c>
      <c r="AQ188" s="585">
        <v>5608980</v>
      </c>
      <c r="AR188" s="585">
        <v>4470815</v>
      </c>
      <c r="AS188" s="585">
        <v>0</v>
      </c>
      <c r="AT188" s="585">
        <v>0</v>
      </c>
      <c r="AU188" s="585">
        <v>23122562</v>
      </c>
      <c r="AV188" s="585">
        <v>12517437</v>
      </c>
      <c r="AW188" s="585">
        <v>7550101</v>
      </c>
      <c r="AX188" s="585">
        <v>4967336</v>
      </c>
      <c r="AY188" s="585">
        <v>0</v>
      </c>
      <c r="AZ188" s="585">
        <v>0</v>
      </c>
      <c r="BA188" s="585">
        <v>0</v>
      </c>
      <c r="BB188" s="585">
        <v>0</v>
      </c>
      <c r="BC188" s="585">
        <v>12517437</v>
      </c>
      <c r="BD188" s="585">
        <v>453241</v>
      </c>
      <c r="BE188" s="585">
        <v>203789</v>
      </c>
      <c r="BF188" s="585">
        <v>203789</v>
      </c>
      <c r="BG188" s="585">
        <v>45255</v>
      </c>
      <c r="BH188" s="585">
        <v>408</v>
      </c>
      <c r="BI188" s="585">
        <v>0</v>
      </c>
      <c r="BJ188" s="585">
        <v>0</v>
      </c>
      <c r="BK188" s="585">
        <v>453241</v>
      </c>
      <c r="BL188" s="585">
        <v>-41831</v>
      </c>
      <c r="BM188" s="585">
        <v>-41831</v>
      </c>
      <c r="BN188" s="585">
        <v>0</v>
      </c>
      <c r="BO188" s="585">
        <v>0</v>
      </c>
      <c r="BP188" s="585">
        <v>0</v>
      </c>
      <c r="BQ188" s="585">
        <v>0</v>
      </c>
      <c r="BR188" s="585">
        <v>0</v>
      </c>
      <c r="BS188" s="585">
        <v>-41831</v>
      </c>
      <c r="BT188" s="585">
        <v>782518</v>
      </c>
      <c r="BU188" s="585">
        <v>303782</v>
      </c>
      <c r="BV188" s="585">
        <v>289595</v>
      </c>
      <c r="BW188" s="585">
        <v>137541</v>
      </c>
      <c r="BX188" s="585">
        <v>51601</v>
      </c>
      <c r="BY188" s="585">
        <v>0</v>
      </c>
      <c r="BZ188" s="585">
        <v>0</v>
      </c>
      <c r="CA188" s="585">
        <v>782518</v>
      </c>
      <c r="CB188" s="299">
        <v>0</v>
      </c>
      <c r="CC188" s="297">
        <v>0</v>
      </c>
      <c r="CD188" s="297">
        <v>0</v>
      </c>
      <c r="CE188" s="297">
        <v>0</v>
      </c>
      <c r="CF188" s="297">
        <v>0</v>
      </c>
      <c r="CG188" s="297">
        <v>0</v>
      </c>
      <c r="CH188" s="297">
        <v>0</v>
      </c>
      <c r="CI188" s="297">
        <v>0</v>
      </c>
    </row>
    <row r="189" spans="1:87">
      <c r="A189" s="295">
        <v>35401</v>
      </c>
      <c r="B189" s="296" t="s">
        <v>539</v>
      </c>
      <c r="C189" s="299">
        <v>8825</v>
      </c>
      <c r="D189" s="299">
        <v>50000</v>
      </c>
      <c r="E189" s="299">
        <v>-4154</v>
      </c>
      <c r="F189" s="299">
        <v>1937</v>
      </c>
      <c r="G189" s="299">
        <v>0</v>
      </c>
      <c r="H189" s="299">
        <v>0</v>
      </c>
      <c r="I189" s="299">
        <v>56608</v>
      </c>
      <c r="J189" s="299">
        <v>983365</v>
      </c>
      <c r="K189" s="299">
        <v>1169950</v>
      </c>
      <c r="L189" s="357">
        <v>833554</v>
      </c>
      <c r="M189" s="299">
        <v>811697</v>
      </c>
      <c r="N189" s="299">
        <v>1205642</v>
      </c>
      <c r="O189" s="299">
        <v>76692.857358199995</v>
      </c>
      <c r="P189" s="299">
        <v>29085.72</v>
      </c>
      <c r="Q189" s="299">
        <v>47607.137358199994</v>
      </c>
      <c r="R189" s="583">
        <v>7.1400000000000005E-2</v>
      </c>
      <c r="S189" s="584">
        <v>2.89118E-5</v>
      </c>
      <c r="T189" s="585">
        <v>983365</v>
      </c>
      <c r="U189" s="585">
        <v>407363.02521008404</v>
      </c>
      <c r="V189" s="583">
        <v>2.4139770650339756</v>
      </c>
      <c r="W189" s="583">
        <v>9.7874245867096379E-2</v>
      </c>
      <c r="X189" s="585">
        <v>185012</v>
      </c>
      <c r="Y189" s="585">
        <v>92506</v>
      </c>
      <c r="Z189" s="585">
        <v>92506</v>
      </c>
      <c r="AA189" s="585">
        <v>0</v>
      </c>
      <c r="AB189" s="585">
        <v>0</v>
      </c>
      <c r="AC189" s="585">
        <v>0</v>
      </c>
      <c r="AD189" s="585">
        <v>0</v>
      </c>
      <c r="AE189" s="585">
        <v>185012</v>
      </c>
      <c r="AF189" s="585">
        <v>249257</v>
      </c>
      <c r="AG189" s="585">
        <v>77915</v>
      </c>
      <c r="AH189" s="585">
        <v>63477</v>
      </c>
      <c r="AI189" s="585">
        <v>63477</v>
      </c>
      <c r="AJ189" s="585">
        <v>44388</v>
      </c>
      <c r="AK189" s="585">
        <v>0</v>
      </c>
      <c r="AL189" s="585">
        <v>0</v>
      </c>
      <c r="AM189" s="585">
        <v>249257</v>
      </c>
      <c r="AN189" s="585">
        <v>236834</v>
      </c>
      <c r="AO189" s="585">
        <v>66796</v>
      </c>
      <c r="AP189" s="585">
        <v>66796</v>
      </c>
      <c r="AQ189" s="585">
        <v>57450</v>
      </c>
      <c r="AR189" s="585">
        <v>45793</v>
      </c>
      <c r="AS189" s="585">
        <v>0</v>
      </c>
      <c r="AT189" s="585">
        <v>0</v>
      </c>
      <c r="AU189" s="585">
        <v>236834</v>
      </c>
      <c r="AV189" s="585">
        <v>128211</v>
      </c>
      <c r="AW189" s="585">
        <v>77332</v>
      </c>
      <c r="AX189" s="585">
        <v>50878</v>
      </c>
      <c r="AY189" s="585">
        <v>0</v>
      </c>
      <c r="AZ189" s="585">
        <v>0</v>
      </c>
      <c r="BA189" s="585">
        <v>0</v>
      </c>
      <c r="BB189" s="585">
        <v>0</v>
      </c>
      <c r="BC189" s="585">
        <v>128211</v>
      </c>
      <c r="BD189" s="585">
        <v>4642</v>
      </c>
      <c r="BE189" s="585">
        <v>2087</v>
      </c>
      <c r="BF189" s="585">
        <v>2087</v>
      </c>
      <c r="BG189" s="585">
        <v>464</v>
      </c>
      <c r="BH189" s="585">
        <v>4</v>
      </c>
      <c r="BI189" s="585">
        <v>0</v>
      </c>
      <c r="BJ189" s="585">
        <v>0</v>
      </c>
      <c r="BK189" s="585">
        <v>4642</v>
      </c>
      <c r="BL189" s="585">
        <v>-428</v>
      </c>
      <c r="BM189" s="585">
        <v>-428</v>
      </c>
      <c r="BN189" s="585">
        <v>0</v>
      </c>
      <c r="BO189" s="585">
        <v>0</v>
      </c>
      <c r="BP189" s="585">
        <v>0</v>
      </c>
      <c r="BQ189" s="585">
        <v>0</v>
      </c>
      <c r="BR189" s="585">
        <v>0</v>
      </c>
      <c r="BS189" s="585">
        <v>-428</v>
      </c>
      <c r="BT189" s="585">
        <v>8015</v>
      </c>
      <c r="BU189" s="585">
        <v>3112</v>
      </c>
      <c r="BV189" s="585">
        <v>2966</v>
      </c>
      <c r="BW189" s="585">
        <v>1409</v>
      </c>
      <c r="BX189" s="585">
        <v>529</v>
      </c>
      <c r="BY189" s="585">
        <v>0</v>
      </c>
      <c r="BZ189" s="585">
        <v>0</v>
      </c>
      <c r="CA189" s="585">
        <v>8015</v>
      </c>
      <c r="CB189" s="299">
        <v>0</v>
      </c>
      <c r="CC189" s="297">
        <v>0</v>
      </c>
      <c r="CD189" s="297">
        <v>0</v>
      </c>
      <c r="CE189" s="297">
        <v>0</v>
      </c>
      <c r="CF189" s="297">
        <v>0</v>
      </c>
      <c r="CG189" s="297">
        <v>0</v>
      </c>
      <c r="CH189" s="297">
        <v>0</v>
      </c>
      <c r="CI189" s="297">
        <v>0</v>
      </c>
    </row>
    <row r="190" spans="1:87">
      <c r="A190" s="295">
        <v>35405</v>
      </c>
      <c r="B190" s="296" t="s">
        <v>540</v>
      </c>
      <c r="C190" s="299">
        <v>-818393</v>
      </c>
      <c r="D190" s="299">
        <v>90641</v>
      </c>
      <c r="E190" s="299">
        <v>1484205</v>
      </c>
      <c r="F190" s="299">
        <v>1277888</v>
      </c>
      <c r="G190" s="299">
        <v>0</v>
      </c>
      <c r="H190" s="299">
        <v>0</v>
      </c>
      <c r="I190" s="299">
        <v>2034342</v>
      </c>
      <c r="J190" s="299">
        <v>25293408</v>
      </c>
      <c r="K190" s="299">
        <v>30092609</v>
      </c>
      <c r="L190" s="357">
        <v>21440068</v>
      </c>
      <c r="M190" s="299">
        <v>20877892</v>
      </c>
      <c r="N190" s="299">
        <v>31010640</v>
      </c>
      <c r="O190" s="299">
        <v>1972638.1846115999</v>
      </c>
      <c r="P190" s="299">
        <v>1034102.5</v>
      </c>
      <c r="Q190" s="299">
        <v>938535.68461159989</v>
      </c>
      <c r="R190" s="583">
        <v>7.1400000000000005E-2</v>
      </c>
      <c r="S190" s="584">
        <v>7.4364839999999999E-4</v>
      </c>
      <c r="T190" s="585">
        <v>25293408</v>
      </c>
      <c r="U190" s="585">
        <v>14483228.291316526</v>
      </c>
      <c r="V190" s="583">
        <v>1.7463929651074241</v>
      </c>
      <c r="W190" s="583">
        <v>9.7874245867096379E-2</v>
      </c>
      <c r="X190" s="585">
        <v>484387</v>
      </c>
      <c r="Y190" s="585">
        <v>155852</v>
      </c>
      <c r="Z190" s="585">
        <v>155852</v>
      </c>
      <c r="AA190" s="585">
        <v>86341</v>
      </c>
      <c r="AB190" s="585">
        <v>86341</v>
      </c>
      <c r="AC190" s="585">
        <v>0</v>
      </c>
      <c r="AD190" s="585">
        <v>0</v>
      </c>
      <c r="AE190" s="585">
        <v>484387</v>
      </c>
      <c r="AF190" s="585">
        <v>1558529</v>
      </c>
      <c r="AG190" s="585">
        <v>825927</v>
      </c>
      <c r="AH190" s="585">
        <v>604611</v>
      </c>
      <c r="AI190" s="585">
        <v>127991</v>
      </c>
      <c r="AJ190" s="585">
        <v>0</v>
      </c>
      <c r="AK190" s="585">
        <v>0</v>
      </c>
      <c r="AL190" s="585">
        <v>0</v>
      </c>
      <c r="AM190" s="585">
        <v>1558529</v>
      </c>
      <c r="AN190" s="585">
        <v>6091685</v>
      </c>
      <c r="AO190" s="585">
        <v>1718072</v>
      </c>
      <c r="AP190" s="585">
        <v>1718072</v>
      </c>
      <c r="AQ190" s="585">
        <v>1477697</v>
      </c>
      <c r="AR190" s="585">
        <v>1177845</v>
      </c>
      <c r="AS190" s="585">
        <v>0</v>
      </c>
      <c r="AT190" s="585">
        <v>0</v>
      </c>
      <c r="AU190" s="585">
        <v>6091685</v>
      </c>
      <c r="AV190" s="585">
        <v>3297744</v>
      </c>
      <c r="AW190" s="585">
        <v>1989089</v>
      </c>
      <c r="AX190" s="585">
        <v>1308655</v>
      </c>
      <c r="AY190" s="585">
        <v>0</v>
      </c>
      <c r="AZ190" s="585">
        <v>0</v>
      </c>
      <c r="BA190" s="585">
        <v>0</v>
      </c>
      <c r="BB190" s="585">
        <v>0</v>
      </c>
      <c r="BC190" s="585">
        <v>3297744</v>
      </c>
      <c r="BD190" s="585">
        <v>119405</v>
      </c>
      <c r="BE190" s="585">
        <v>53688</v>
      </c>
      <c r="BF190" s="585">
        <v>53688</v>
      </c>
      <c r="BG190" s="585">
        <v>11922</v>
      </c>
      <c r="BH190" s="585">
        <v>107</v>
      </c>
      <c r="BI190" s="585">
        <v>0</v>
      </c>
      <c r="BJ190" s="585">
        <v>0</v>
      </c>
      <c r="BK190" s="585">
        <v>119405</v>
      </c>
      <c r="BL190" s="585">
        <v>-11020</v>
      </c>
      <c r="BM190" s="585">
        <v>-11020</v>
      </c>
      <c r="BN190" s="585">
        <v>0</v>
      </c>
      <c r="BO190" s="585">
        <v>0</v>
      </c>
      <c r="BP190" s="585">
        <v>0</v>
      </c>
      <c r="BQ190" s="585">
        <v>0</v>
      </c>
      <c r="BR190" s="585">
        <v>0</v>
      </c>
      <c r="BS190" s="585">
        <v>-11020</v>
      </c>
      <c r="BT190" s="585">
        <v>206156</v>
      </c>
      <c r="BU190" s="585">
        <v>80032</v>
      </c>
      <c r="BV190" s="585">
        <v>76294</v>
      </c>
      <c r="BW190" s="585">
        <v>36235</v>
      </c>
      <c r="BX190" s="585">
        <v>13594</v>
      </c>
      <c r="BY190" s="585">
        <v>0</v>
      </c>
      <c r="BZ190" s="585">
        <v>0</v>
      </c>
      <c r="CA190" s="585">
        <v>206156</v>
      </c>
      <c r="CB190" s="299">
        <v>0</v>
      </c>
      <c r="CC190" s="297">
        <v>0</v>
      </c>
      <c r="CD190" s="297">
        <v>0</v>
      </c>
      <c r="CE190" s="297">
        <v>0</v>
      </c>
      <c r="CF190" s="297">
        <v>0</v>
      </c>
      <c r="CG190" s="297">
        <v>0</v>
      </c>
      <c r="CH190" s="297">
        <v>0</v>
      </c>
      <c r="CI190" s="297">
        <v>0</v>
      </c>
    </row>
    <row r="191" spans="1:87">
      <c r="A191" s="295">
        <v>35500</v>
      </c>
      <c r="B191" s="296" t="s">
        <v>541</v>
      </c>
      <c r="C191" s="299">
        <v>972258</v>
      </c>
      <c r="D191" s="299">
        <v>4778338</v>
      </c>
      <c r="E191" s="299">
        <v>9383993</v>
      </c>
      <c r="F191" s="299">
        <v>6840881</v>
      </c>
      <c r="G191" s="299">
        <v>0</v>
      </c>
      <c r="H191" s="299">
        <v>0</v>
      </c>
      <c r="I191" s="299">
        <v>21975470</v>
      </c>
      <c r="J191" s="299">
        <v>130229917</v>
      </c>
      <c r="K191" s="299">
        <v>154939896</v>
      </c>
      <c r="L191" s="357">
        <v>110389962</v>
      </c>
      <c r="M191" s="299">
        <v>107495445</v>
      </c>
      <c r="N191" s="299">
        <v>159666627</v>
      </c>
      <c r="O191" s="299">
        <v>10156658.5219611</v>
      </c>
      <c r="P191" s="299">
        <v>5367268.0999999996</v>
      </c>
      <c r="Q191" s="299">
        <v>4789390.4219611008</v>
      </c>
      <c r="R191" s="583">
        <v>7.1400000000000005E-2</v>
      </c>
      <c r="S191" s="584">
        <v>3.8288738999999999E-3</v>
      </c>
      <c r="T191" s="585">
        <v>130229917</v>
      </c>
      <c r="U191" s="585">
        <v>75171822.128851533</v>
      </c>
      <c r="V191" s="583">
        <v>1.7324299626098425</v>
      </c>
      <c r="W191" s="583">
        <v>9.7874245867096379E-2</v>
      </c>
      <c r="X191" s="585">
        <v>7835551</v>
      </c>
      <c r="Y191" s="585">
        <v>2800976</v>
      </c>
      <c r="Z191" s="585">
        <v>2800976</v>
      </c>
      <c r="AA191" s="585">
        <v>1527718</v>
      </c>
      <c r="AB191" s="585">
        <v>705881</v>
      </c>
      <c r="AC191" s="585">
        <v>0</v>
      </c>
      <c r="AD191" s="585">
        <v>0</v>
      </c>
      <c r="AE191" s="585">
        <v>7835551</v>
      </c>
      <c r="AF191" s="585">
        <v>1864947</v>
      </c>
      <c r="AG191" s="585">
        <v>1065065</v>
      </c>
      <c r="AH191" s="585">
        <v>799882</v>
      </c>
      <c r="AI191" s="585">
        <v>0</v>
      </c>
      <c r="AJ191" s="585">
        <v>0</v>
      </c>
      <c r="AK191" s="585">
        <v>0</v>
      </c>
      <c r="AL191" s="585">
        <v>0</v>
      </c>
      <c r="AM191" s="585">
        <v>1864947</v>
      </c>
      <c r="AN191" s="585">
        <v>31364681</v>
      </c>
      <c r="AO191" s="585">
        <v>8845954</v>
      </c>
      <c r="AP191" s="585">
        <v>8845954</v>
      </c>
      <c r="AQ191" s="585">
        <v>7608321</v>
      </c>
      <c r="AR191" s="585">
        <v>6064453</v>
      </c>
      <c r="AS191" s="585">
        <v>0</v>
      </c>
      <c r="AT191" s="585">
        <v>0</v>
      </c>
      <c r="AU191" s="585">
        <v>31364681</v>
      </c>
      <c r="AV191" s="585">
        <v>16979322</v>
      </c>
      <c r="AW191" s="585">
        <v>10241361</v>
      </c>
      <c r="AX191" s="585">
        <v>6737961</v>
      </c>
      <c r="AY191" s="585">
        <v>0</v>
      </c>
      <c r="AZ191" s="585">
        <v>0</v>
      </c>
      <c r="BA191" s="585">
        <v>0</v>
      </c>
      <c r="BB191" s="585">
        <v>0</v>
      </c>
      <c r="BC191" s="585">
        <v>16979322</v>
      </c>
      <c r="BD191" s="585">
        <v>614799</v>
      </c>
      <c r="BE191" s="585">
        <v>276430</v>
      </c>
      <c r="BF191" s="585">
        <v>276430</v>
      </c>
      <c r="BG191" s="585">
        <v>61386</v>
      </c>
      <c r="BH191" s="585">
        <v>553</v>
      </c>
      <c r="BI191" s="585">
        <v>0</v>
      </c>
      <c r="BJ191" s="585">
        <v>0</v>
      </c>
      <c r="BK191" s="585">
        <v>614799</v>
      </c>
      <c r="BL191" s="585">
        <v>-56742</v>
      </c>
      <c r="BM191" s="585">
        <v>-56742</v>
      </c>
      <c r="BN191" s="585">
        <v>0</v>
      </c>
      <c r="BO191" s="585">
        <v>0</v>
      </c>
      <c r="BP191" s="585">
        <v>0</v>
      </c>
      <c r="BQ191" s="585">
        <v>0</v>
      </c>
      <c r="BR191" s="585">
        <v>0</v>
      </c>
      <c r="BS191" s="585">
        <v>-56742</v>
      </c>
      <c r="BT191" s="585">
        <v>1061450</v>
      </c>
      <c r="BU191" s="585">
        <v>412066</v>
      </c>
      <c r="BV191" s="585">
        <v>392822</v>
      </c>
      <c r="BW191" s="585">
        <v>186568</v>
      </c>
      <c r="BX191" s="585">
        <v>69994</v>
      </c>
      <c r="BY191" s="585">
        <v>0</v>
      </c>
      <c r="BZ191" s="585">
        <v>0</v>
      </c>
      <c r="CA191" s="585">
        <v>1061450</v>
      </c>
      <c r="CB191" s="299">
        <v>0</v>
      </c>
      <c r="CC191" s="297">
        <v>0</v>
      </c>
      <c r="CD191" s="297">
        <v>0</v>
      </c>
      <c r="CE191" s="297">
        <v>0</v>
      </c>
      <c r="CF191" s="297">
        <v>0</v>
      </c>
      <c r="CG191" s="297">
        <v>0</v>
      </c>
      <c r="CH191" s="297">
        <v>0</v>
      </c>
      <c r="CI191" s="297">
        <v>0</v>
      </c>
    </row>
    <row r="192" spans="1:87">
      <c r="A192" s="295">
        <v>35600</v>
      </c>
      <c r="B192" s="296" t="s">
        <v>542</v>
      </c>
      <c r="C192" s="299">
        <v>169808</v>
      </c>
      <c r="D192" s="299">
        <v>1746923</v>
      </c>
      <c r="E192" s="299">
        <v>3146593</v>
      </c>
      <c r="F192" s="299">
        <v>2431416</v>
      </c>
      <c r="G192" s="299">
        <v>0</v>
      </c>
      <c r="H192" s="299">
        <v>0</v>
      </c>
      <c r="I192" s="299">
        <v>7494740</v>
      </c>
      <c r="J192" s="299">
        <v>53101979</v>
      </c>
      <c r="K192" s="299">
        <v>63177611</v>
      </c>
      <c r="L192" s="357">
        <v>45012126</v>
      </c>
      <c r="M192" s="299">
        <v>43831871</v>
      </c>
      <c r="N192" s="299">
        <v>65104962</v>
      </c>
      <c r="O192" s="299">
        <v>4141434.4574752003</v>
      </c>
      <c r="P192" s="299">
        <v>2276650.91</v>
      </c>
      <c r="Q192" s="299">
        <v>1864783.5474752001</v>
      </c>
      <c r="R192" s="583">
        <v>7.1400000000000005E-2</v>
      </c>
      <c r="S192" s="584">
        <v>1.5612448000000001E-3</v>
      </c>
      <c r="T192" s="585">
        <v>53101979</v>
      </c>
      <c r="U192" s="585">
        <v>31885867.086834732</v>
      </c>
      <c r="V192" s="583">
        <v>1.6653766653228361</v>
      </c>
      <c r="W192" s="583">
        <v>9.7874245867096379E-2</v>
      </c>
      <c r="X192" s="585">
        <v>1759176</v>
      </c>
      <c r="Y192" s="585">
        <v>872929</v>
      </c>
      <c r="Z192" s="585">
        <v>872929</v>
      </c>
      <c r="AA192" s="585">
        <v>13318</v>
      </c>
      <c r="AB192" s="585">
        <v>0</v>
      </c>
      <c r="AC192" s="585">
        <v>0</v>
      </c>
      <c r="AD192" s="585">
        <v>0</v>
      </c>
      <c r="AE192" s="585">
        <v>1759176</v>
      </c>
      <c r="AF192" s="585">
        <v>790510</v>
      </c>
      <c r="AG192" s="585">
        <v>391737</v>
      </c>
      <c r="AH192" s="585">
        <v>258443</v>
      </c>
      <c r="AI192" s="585">
        <v>70165</v>
      </c>
      <c r="AJ192" s="585">
        <v>70165</v>
      </c>
      <c r="AK192" s="585">
        <v>0</v>
      </c>
      <c r="AL192" s="585">
        <v>0</v>
      </c>
      <c r="AM192" s="585">
        <v>790510</v>
      </c>
      <c r="AN192" s="585">
        <v>12789125</v>
      </c>
      <c r="AO192" s="585">
        <v>3606987</v>
      </c>
      <c r="AP192" s="585">
        <v>3606987</v>
      </c>
      <c r="AQ192" s="585">
        <v>3102336</v>
      </c>
      <c r="AR192" s="585">
        <v>2472815</v>
      </c>
      <c r="AS192" s="585">
        <v>0</v>
      </c>
      <c r="AT192" s="585">
        <v>0</v>
      </c>
      <c r="AU192" s="585">
        <v>12789125</v>
      </c>
      <c r="AV192" s="585">
        <v>6923414</v>
      </c>
      <c r="AW192" s="585">
        <v>4175972</v>
      </c>
      <c r="AX192" s="585">
        <v>2747441</v>
      </c>
      <c r="AY192" s="585">
        <v>0</v>
      </c>
      <c r="AZ192" s="585">
        <v>0</v>
      </c>
      <c r="BA192" s="585">
        <v>0</v>
      </c>
      <c r="BB192" s="585">
        <v>0</v>
      </c>
      <c r="BC192" s="585">
        <v>6923414</v>
      </c>
      <c r="BD192" s="585">
        <v>250687</v>
      </c>
      <c r="BE192" s="585">
        <v>112716</v>
      </c>
      <c r="BF192" s="585">
        <v>112716</v>
      </c>
      <c r="BG192" s="585">
        <v>25030</v>
      </c>
      <c r="BH192" s="585">
        <v>225</v>
      </c>
      <c r="BI192" s="585">
        <v>0</v>
      </c>
      <c r="BJ192" s="585">
        <v>0</v>
      </c>
      <c r="BK192" s="585">
        <v>250687</v>
      </c>
      <c r="BL192" s="585">
        <v>-23137</v>
      </c>
      <c r="BM192" s="585">
        <v>-23137</v>
      </c>
      <c r="BN192" s="585">
        <v>0</v>
      </c>
      <c r="BO192" s="585">
        <v>0</v>
      </c>
      <c r="BP192" s="585">
        <v>0</v>
      </c>
      <c r="BQ192" s="585">
        <v>0</v>
      </c>
      <c r="BR192" s="585">
        <v>0</v>
      </c>
      <c r="BS192" s="585">
        <v>-23137</v>
      </c>
      <c r="BT192" s="585">
        <v>432812</v>
      </c>
      <c r="BU192" s="585">
        <v>168022</v>
      </c>
      <c r="BV192" s="585">
        <v>160175</v>
      </c>
      <c r="BW192" s="585">
        <v>76074</v>
      </c>
      <c r="BX192" s="585">
        <v>28540</v>
      </c>
      <c r="BY192" s="585">
        <v>0</v>
      </c>
      <c r="BZ192" s="585">
        <v>0</v>
      </c>
      <c r="CA192" s="585">
        <v>432812</v>
      </c>
      <c r="CB192" s="299">
        <v>0</v>
      </c>
      <c r="CC192" s="297">
        <v>0</v>
      </c>
      <c r="CD192" s="297">
        <v>0</v>
      </c>
      <c r="CE192" s="297">
        <v>0</v>
      </c>
      <c r="CF192" s="297">
        <v>0</v>
      </c>
      <c r="CG192" s="297">
        <v>0</v>
      </c>
      <c r="CH192" s="297">
        <v>0</v>
      </c>
      <c r="CI192" s="297">
        <v>0</v>
      </c>
    </row>
    <row r="193" spans="1:87">
      <c r="A193" s="295">
        <v>35700</v>
      </c>
      <c r="B193" s="296" t="s">
        <v>543</v>
      </c>
      <c r="C193" s="299">
        <v>253857</v>
      </c>
      <c r="D193" s="299">
        <v>1096069</v>
      </c>
      <c r="E193" s="299">
        <v>2170850</v>
      </c>
      <c r="F193" s="299">
        <v>1420615</v>
      </c>
      <c r="G193" s="299">
        <v>0</v>
      </c>
      <c r="H193" s="299">
        <v>0</v>
      </c>
      <c r="I193" s="299">
        <v>4941391</v>
      </c>
      <c r="J193" s="299">
        <v>29429795</v>
      </c>
      <c r="K193" s="299">
        <v>35013839</v>
      </c>
      <c r="L193" s="357">
        <v>24946295</v>
      </c>
      <c r="M193" s="299">
        <v>24292182</v>
      </c>
      <c r="N193" s="299">
        <v>36082001</v>
      </c>
      <c r="O193" s="299">
        <v>2295235.8485082001</v>
      </c>
      <c r="P193" s="299">
        <v>1282887.8099999998</v>
      </c>
      <c r="Q193" s="299">
        <v>1012348.0385082003</v>
      </c>
      <c r="R193" s="583">
        <v>7.1400000000000005E-2</v>
      </c>
      <c r="S193" s="584">
        <v>8.6526180000000004E-4</v>
      </c>
      <c r="T193" s="585">
        <v>29429795</v>
      </c>
      <c r="U193" s="585">
        <v>17967616.386554617</v>
      </c>
      <c r="V193" s="583">
        <v>1.6379354037201432</v>
      </c>
      <c r="W193" s="583">
        <v>9.7874245867096379E-2</v>
      </c>
      <c r="X193" s="585">
        <v>1673406</v>
      </c>
      <c r="Y193" s="585">
        <v>621868</v>
      </c>
      <c r="Z193" s="585">
        <v>621868</v>
      </c>
      <c r="AA193" s="585">
        <v>395463</v>
      </c>
      <c r="AB193" s="585">
        <v>34207</v>
      </c>
      <c r="AC193" s="585">
        <v>0</v>
      </c>
      <c r="AD193" s="585">
        <v>0</v>
      </c>
      <c r="AE193" s="585">
        <v>1673406</v>
      </c>
      <c r="AF193" s="585">
        <v>348848</v>
      </c>
      <c r="AG193" s="585">
        <v>195438</v>
      </c>
      <c r="AH193" s="585">
        <v>153410</v>
      </c>
      <c r="AI193" s="585">
        <v>0</v>
      </c>
      <c r="AJ193" s="585">
        <v>0</v>
      </c>
      <c r="AK193" s="585">
        <v>0</v>
      </c>
      <c r="AL193" s="585">
        <v>0</v>
      </c>
      <c r="AM193" s="585">
        <v>348848</v>
      </c>
      <c r="AN193" s="585">
        <v>7087896</v>
      </c>
      <c r="AO193" s="585">
        <v>1999038</v>
      </c>
      <c r="AP193" s="585">
        <v>1999038</v>
      </c>
      <c r="AQ193" s="585">
        <v>1719354</v>
      </c>
      <c r="AR193" s="585">
        <v>1370466</v>
      </c>
      <c r="AS193" s="585">
        <v>0</v>
      </c>
      <c r="AT193" s="585">
        <v>0</v>
      </c>
      <c r="AU193" s="585">
        <v>7087896</v>
      </c>
      <c r="AV193" s="585">
        <v>3837044</v>
      </c>
      <c r="AW193" s="585">
        <v>2314377</v>
      </c>
      <c r="AX193" s="585">
        <v>1522667</v>
      </c>
      <c r="AY193" s="585">
        <v>0</v>
      </c>
      <c r="AZ193" s="585">
        <v>0</v>
      </c>
      <c r="BA193" s="585">
        <v>0</v>
      </c>
      <c r="BB193" s="585">
        <v>0</v>
      </c>
      <c r="BC193" s="585">
        <v>3837044</v>
      </c>
      <c r="BD193" s="585">
        <v>138935</v>
      </c>
      <c r="BE193" s="585">
        <v>62469</v>
      </c>
      <c r="BF193" s="585">
        <v>62469</v>
      </c>
      <c r="BG193" s="585">
        <v>13872</v>
      </c>
      <c r="BH193" s="585">
        <v>125</v>
      </c>
      <c r="BI193" s="585">
        <v>0</v>
      </c>
      <c r="BJ193" s="585">
        <v>0</v>
      </c>
      <c r="BK193" s="585">
        <v>138935</v>
      </c>
      <c r="BL193" s="585">
        <v>-12823</v>
      </c>
      <c r="BM193" s="585">
        <v>-12823</v>
      </c>
      <c r="BN193" s="585">
        <v>0</v>
      </c>
      <c r="BO193" s="585">
        <v>0</v>
      </c>
      <c r="BP193" s="585">
        <v>0</v>
      </c>
      <c r="BQ193" s="585">
        <v>0</v>
      </c>
      <c r="BR193" s="585">
        <v>0</v>
      </c>
      <c r="BS193" s="585">
        <v>-12823</v>
      </c>
      <c r="BT193" s="585">
        <v>239870</v>
      </c>
      <c r="BU193" s="585">
        <v>93120</v>
      </c>
      <c r="BV193" s="585">
        <v>88771</v>
      </c>
      <c r="BW193" s="585">
        <v>42161</v>
      </c>
      <c r="BX193" s="585">
        <v>15817</v>
      </c>
      <c r="BY193" s="585">
        <v>0</v>
      </c>
      <c r="BZ193" s="585">
        <v>0</v>
      </c>
      <c r="CA193" s="585">
        <v>239870</v>
      </c>
      <c r="CB193" s="299">
        <v>0</v>
      </c>
      <c r="CC193" s="297">
        <v>0</v>
      </c>
      <c r="CD193" s="297">
        <v>0</v>
      </c>
      <c r="CE193" s="297">
        <v>0</v>
      </c>
      <c r="CF193" s="297">
        <v>0</v>
      </c>
      <c r="CG193" s="297">
        <v>0</v>
      </c>
      <c r="CH193" s="297">
        <v>0</v>
      </c>
      <c r="CI193" s="297">
        <v>0</v>
      </c>
    </row>
    <row r="194" spans="1:87">
      <c r="A194" s="295">
        <v>35800</v>
      </c>
      <c r="B194" s="296" t="s">
        <v>544</v>
      </c>
      <c r="C194" s="299">
        <v>-341472</v>
      </c>
      <c r="D194" s="299">
        <v>567517</v>
      </c>
      <c r="E194" s="299">
        <v>2357788</v>
      </c>
      <c r="F194" s="299">
        <v>1929442</v>
      </c>
      <c r="G194" s="299">
        <v>0</v>
      </c>
      <c r="H194" s="299">
        <v>0</v>
      </c>
      <c r="I194" s="299">
        <v>4513275</v>
      </c>
      <c r="J194" s="299">
        <v>35609249</v>
      </c>
      <c r="K194" s="299">
        <v>42365791</v>
      </c>
      <c r="L194" s="357">
        <v>30184337</v>
      </c>
      <c r="M194" s="299">
        <v>29392879</v>
      </c>
      <c r="N194" s="299">
        <v>43658238</v>
      </c>
      <c r="O194" s="299">
        <v>2777172.8325367998</v>
      </c>
      <c r="P194" s="299">
        <v>1468998.51</v>
      </c>
      <c r="Q194" s="299">
        <v>1308174.3225367998</v>
      </c>
      <c r="R194" s="583">
        <v>7.1400000000000005E-2</v>
      </c>
      <c r="S194" s="584">
        <v>1.0469431999999999E-3</v>
      </c>
      <c r="T194" s="585">
        <v>35609249</v>
      </c>
      <c r="U194" s="585">
        <v>20574208.823529411</v>
      </c>
      <c r="V194" s="583">
        <v>1.7307712440089542</v>
      </c>
      <c r="W194" s="583">
        <v>9.7874245867096379E-2</v>
      </c>
      <c r="X194" s="585">
        <v>1271050</v>
      </c>
      <c r="Y194" s="585">
        <v>413205</v>
      </c>
      <c r="Z194" s="585">
        <v>353993</v>
      </c>
      <c r="AA194" s="585">
        <v>251926</v>
      </c>
      <c r="AB194" s="585">
        <v>251926</v>
      </c>
      <c r="AC194" s="585">
        <v>0</v>
      </c>
      <c r="AD194" s="585">
        <v>0</v>
      </c>
      <c r="AE194" s="585">
        <v>1271050</v>
      </c>
      <c r="AF194" s="585">
        <v>1134044</v>
      </c>
      <c r="AG194" s="585">
        <v>545868</v>
      </c>
      <c r="AH194" s="585">
        <v>545868</v>
      </c>
      <c r="AI194" s="585">
        <v>42308</v>
      </c>
      <c r="AJ194" s="585">
        <v>0</v>
      </c>
      <c r="AK194" s="585">
        <v>0</v>
      </c>
      <c r="AL194" s="585">
        <v>0</v>
      </c>
      <c r="AM194" s="585">
        <v>1134044</v>
      </c>
      <c r="AN194" s="585">
        <v>8576161</v>
      </c>
      <c r="AO194" s="585">
        <v>2418782</v>
      </c>
      <c r="AP194" s="585">
        <v>2418782</v>
      </c>
      <c r="AQ194" s="585">
        <v>2080371</v>
      </c>
      <c r="AR194" s="585">
        <v>1658226</v>
      </c>
      <c r="AS194" s="585">
        <v>0</v>
      </c>
      <c r="AT194" s="585">
        <v>0</v>
      </c>
      <c r="AU194" s="585">
        <v>8576161</v>
      </c>
      <c r="AV194" s="585">
        <v>4642719</v>
      </c>
      <c r="AW194" s="585">
        <v>2800333</v>
      </c>
      <c r="AX194" s="585">
        <v>1842386</v>
      </c>
      <c r="AY194" s="585">
        <v>0</v>
      </c>
      <c r="AZ194" s="585">
        <v>0</v>
      </c>
      <c r="BA194" s="585">
        <v>0</v>
      </c>
      <c r="BB194" s="585">
        <v>0</v>
      </c>
      <c r="BC194" s="585">
        <v>4642719</v>
      </c>
      <c r="BD194" s="585">
        <v>168106</v>
      </c>
      <c r="BE194" s="585">
        <v>75585</v>
      </c>
      <c r="BF194" s="585">
        <v>75585</v>
      </c>
      <c r="BG194" s="585">
        <v>16785</v>
      </c>
      <c r="BH194" s="585">
        <v>151</v>
      </c>
      <c r="BI194" s="585">
        <v>0</v>
      </c>
      <c r="BJ194" s="585">
        <v>0</v>
      </c>
      <c r="BK194" s="585">
        <v>168106</v>
      </c>
      <c r="BL194" s="585">
        <v>-15515</v>
      </c>
      <c r="BM194" s="585">
        <v>-15515</v>
      </c>
      <c r="BN194" s="585">
        <v>0</v>
      </c>
      <c r="BO194" s="585">
        <v>0</v>
      </c>
      <c r="BP194" s="585">
        <v>0</v>
      </c>
      <c r="BQ194" s="585">
        <v>0</v>
      </c>
      <c r="BR194" s="585">
        <v>0</v>
      </c>
      <c r="BS194" s="585">
        <v>-15515</v>
      </c>
      <c r="BT194" s="585">
        <v>290236</v>
      </c>
      <c r="BU194" s="585">
        <v>112673</v>
      </c>
      <c r="BV194" s="585">
        <v>107411</v>
      </c>
      <c r="BW194" s="585">
        <v>51014</v>
      </c>
      <c r="BX194" s="585">
        <v>19139</v>
      </c>
      <c r="BY194" s="585">
        <v>0</v>
      </c>
      <c r="BZ194" s="585">
        <v>0</v>
      </c>
      <c r="CA194" s="585">
        <v>290236</v>
      </c>
      <c r="CB194" s="299">
        <v>0</v>
      </c>
      <c r="CC194" s="297">
        <v>0</v>
      </c>
      <c r="CD194" s="297">
        <v>0</v>
      </c>
      <c r="CE194" s="297">
        <v>0</v>
      </c>
      <c r="CF194" s="297">
        <v>0</v>
      </c>
      <c r="CG194" s="297">
        <v>0</v>
      </c>
      <c r="CH194" s="297">
        <v>0</v>
      </c>
      <c r="CI194" s="297">
        <v>0</v>
      </c>
    </row>
    <row r="195" spans="1:87">
      <c r="A195" s="295">
        <v>35805</v>
      </c>
      <c r="B195" s="296" t="s">
        <v>545</v>
      </c>
      <c r="C195" s="299">
        <v>-93043</v>
      </c>
      <c r="D195" s="299">
        <v>122242</v>
      </c>
      <c r="E195" s="299">
        <v>436738</v>
      </c>
      <c r="F195" s="299">
        <v>429337</v>
      </c>
      <c r="G195" s="299">
        <v>0</v>
      </c>
      <c r="H195" s="299">
        <v>0</v>
      </c>
      <c r="I195" s="299">
        <v>895274</v>
      </c>
      <c r="J195" s="299">
        <v>7155433</v>
      </c>
      <c r="K195" s="299">
        <v>8513113</v>
      </c>
      <c r="L195" s="357">
        <v>6065334</v>
      </c>
      <c r="M195" s="299">
        <v>5906296</v>
      </c>
      <c r="N195" s="299">
        <v>8772821</v>
      </c>
      <c r="O195" s="299">
        <v>558053.68602399994</v>
      </c>
      <c r="P195" s="299">
        <v>356478.6</v>
      </c>
      <c r="Q195" s="299">
        <v>201575.08602399996</v>
      </c>
      <c r="R195" s="583">
        <v>7.1400000000000005E-2</v>
      </c>
      <c r="S195" s="584">
        <v>2.1037599999999999E-4</v>
      </c>
      <c r="T195" s="585">
        <v>7155433</v>
      </c>
      <c r="U195" s="585">
        <v>4992697.478991596</v>
      </c>
      <c r="V195" s="583">
        <v>1.4331797650686466</v>
      </c>
      <c r="W195" s="583">
        <v>9.7874245867096379E-2</v>
      </c>
      <c r="X195" s="585">
        <v>369008</v>
      </c>
      <c r="Y195" s="585">
        <v>92252</v>
      </c>
      <c r="Z195" s="585">
        <v>92252</v>
      </c>
      <c r="AA195" s="585">
        <v>92252</v>
      </c>
      <c r="AB195" s="585">
        <v>92252</v>
      </c>
      <c r="AC195" s="585">
        <v>0</v>
      </c>
      <c r="AD195" s="585">
        <v>0</v>
      </c>
      <c r="AE195" s="585">
        <v>369008</v>
      </c>
      <c r="AF195" s="585">
        <v>353115</v>
      </c>
      <c r="AG195" s="585">
        <v>143336</v>
      </c>
      <c r="AH195" s="585">
        <v>122605</v>
      </c>
      <c r="AI195" s="585">
        <v>87174</v>
      </c>
      <c r="AJ195" s="585">
        <v>0</v>
      </c>
      <c r="AK195" s="585">
        <v>0</v>
      </c>
      <c r="AL195" s="585">
        <v>0</v>
      </c>
      <c r="AM195" s="585">
        <v>353115</v>
      </c>
      <c r="AN195" s="585">
        <v>1723320</v>
      </c>
      <c r="AO195" s="585">
        <v>486038</v>
      </c>
      <c r="AP195" s="585">
        <v>486038</v>
      </c>
      <c r="AQ195" s="585">
        <v>418036</v>
      </c>
      <c r="AR195" s="585">
        <v>333209</v>
      </c>
      <c r="AS195" s="585">
        <v>0</v>
      </c>
      <c r="AT195" s="585">
        <v>0</v>
      </c>
      <c r="AU195" s="585">
        <v>1723320</v>
      </c>
      <c r="AV195" s="585">
        <v>932922</v>
      </c>
      <c r="AW195" s="585">
        <v>562708</v>
      </c>
      <c r="AX195" s="585">
        <v>370215</v>
      </c>
      <c r="AY195" s="585">
        <v>0</v>
      </c>
      <c r="AZ195" s="585">
        <v>0</v>
      </c>
      <c r="BA195" s="585">
        <v>0</v>
      </c>
      <c r="BB195" s="585">
        <v>0</v>
      </c>
      <c r="BC195" s="585">
        <v>932922</v>
      </c>
      <c r="BD195" s="585">
        <v>33779</v>
      </c>
      <c r="BE195" s="585">
        <v>15188</v>
      </c>
      <c r="BF195" s="585">
        <v>15188</v>
      </c>
      <c r="BG195" s="585">
        <v>3373</v>
      </c>
      <c r="BH195" s="585">
        <v>30</v>
      </c>
      <c r="BI195" s="585">
        <v>0</v>
      </c>
      <c r="BJ195" s="585">
        <v>0</v>
      </c>
      <c r="BK195" s="585">
        <v>33779</v>
      </c>
      <c r="BL195" s="585">
        <v>-3118</v>
      </c>
      <c r="BM195" s="585">
        <v>-3118</v>
      </c>
      <c r="BN195" s="585">
        <v>0</v>
      </c>
      <c r="BO195" s="585">
        <v>0</v>
      </c>
      <c r="BP195" s="585">
        <v>0</v>
      </c>
      <c r="BQ195" s="585">
        <v>0</v>
      </c>
      <c r="BR195" s="585">
        <v>0</v>
      </c>
      <c r="BS195" s="585">
        <v>-3118</v>
      </c>
      <c r="BT195" s="585">
        <v>58321</v>
      </c>
      <c r="BU195" s="585">
        <v>22641</v>
      </c>
      <c r="BV195" s="585">
        <v>21583</v>
      </c>
      <c r="BW195" s="585">
        <v>10251</v>
      </c>
      <c r="BX195" s="585">
        <v>3846</v>
      </c>
      <c r="BY195" s="585">
        <v>0</v>
      </c>
      <c r="BZ195" s="585">
        <v>0</v>
      </c>
      <c r="CA195" s="585">
        <v>58321</v>
      </c>
      <c r="CB195" s="299">
        <v>0</v>
      </c>
      <c r="CC195" s="297">
        <v>0</v>
      </c>
      <c r="CD195" s="297">
        <v>0</v>
      </c>
      <c r="CE195" s="297">
        <v>0</v>
      </c>
      <c r="CF195" s="297">
        <v>0</v>
      </c>
      <c r="CG195" s="297">
        <v>0</v>
      </c>
      <c r="CH195" s="297">
        <v>0</v>
      </c>
      <c r="CI195" s="297">
        <v>0</v>
      </c>
    </row>
    <row r="196" spans="1:87">
      <c r="A196" s="295">
        <v>35900</v>
      </c>
      <c r="B196" s="296" t="s">
        <v>546</v>
      </c>
      <c r="C196" s="299">
        <v>-1241606</v>
      </c>
      <c r="D196" s="299">
        <v>856488</v>
      </c>
      <c r="E196" s="299">
        <v>3703157</v>
      </c>
      <c r="F196" s="299">
        <v>2955639</v>
      </c>
      <c r="G196" s="299">
        <v>0</v>
      </c>
      <c r="H196" s="299">
        <v>0</v>
      </c>
      <c r="I196" s="299">
        <v>6273678</v>
      </c>
      <c r="J196" s="299">
        <v>66611205</v>
      </c>
      <c r="K196" s="299">
        <v>79250094</v>
      </c>
      <c r="L196" s="357">
        <v>56463281</v>
      </c>
      <c r="M196" s="299">
        <v>54982766</v>
      </c>
      <c r="N196" s="299">
        <v>81667766</v>
      </c>
      <c r="O196" s="299">
        <v>5195021.8105071001</v>
      </c>
      <c r="P196" s="299">
        <v>2899880.92</v>
      </c>
      <c r="Q196" s="299">
        <v>2295140.8905071001</v>
      </c>
      <c r="R196" s="583">
        <v>7.1400000000000005E-2</v>
      </c>
      <c r="S196" s="584">
        <v>1.9584278999999999E-3</v>
      </c>
      <c r="T196" s="585">
        <v>66611205</v>
      </c>
      <c r="U196" s="585">
        <v>40614578.711484589</v>
      </c>
      <c r="V196" s="583">
        <v>1.6400811509874</v>
      </c>
      <c r="W196" s="583">
        <v>9.7874245867096379E-2</v>
      </c>
      <c r="X196" s="585">
        <v>728538</v>
      </c>
      <c r="Y196" s="585">
        <v>364269</v>
      </c>
      <c r="Z196" s="585">
        <v>364269</v>
      </c>
      <c r="AA196" s="585">
        <v>0</v>
      </c>
      <c r="AB196" s="585">
        <v>0</v>
      </c>
      <c r="AC196" s="585">
        <v>0</v>
      </c>
      <c r="AD196" s="585">
        <v>0</v>
      </c>
      <c r="AE196" s="585">
        <v>728538</v>
      </c>
      <c r="AF196" s="585">
        <v>2641177</v>
      </c>
      <c r="AG196" s="585">
        <v>1215275</v>
      </c>
      <c r="AH196" s="585">
        <v>928311</v>
      </c>
      <c r="AI196" s="585">
        <v>315243</v>
      </c>
      <c r="AJ196" s="585">
        <v>182348</v>
      </c>
      <c r="AK196" s="585">
        <v>0</v>
      </c>
      <c r="AL196" s="585">
        <v>0</v>
      </c>
      <c r="AM196" s="585">
        <v>2641177</v>
      </c>
      <c r="AN196" s="585">
        <v>16042698</v>
      </c>
      <c r="AO196" s="585">
        <v>4524610</v>
      </c>
      <c r="AP196" s="585">
        <v>4524610</v>
      </c>
      <c r="AQ196" s="585">
        <v>3891575</v>
      </c>
      <c r="AR196" s="585">
        <v>3101903</v>
      </c>
      <c r="AS196" s="585">
        <v>0</v>
      </c>
      <c r="AT196" s="585">
        <v>0</v>
      </c>
      <c r="AU196" s="585">
        <v>16042698</v>
      </c>
      <c r="AV196" s="585">
        <v>8684741</v>
      </c>
      <c r="AW196" s="585">
        <v>5238346</v>
      </c>
      <c r="AX196" s="585">
        <v>3446395</v>
      </c>
      <c r="AY196" s="585">
        <v>0</v>
      </c>
      <c r="AZ196" s="585">
        <v>0</v>
      </c>
      <c r="BA196" s="585">
        <v>0</v>
      </c>
      <c r="BB196" s="585">
        <v>0</v>
      </c>
      <c r="BC196" s="585">
        <v>8684741</v>
      </c>
      <c r="BD196" s="585">
        <v>314463</v>
      </c>
      <c r="BE196" s="585">
        <v>141391</v>
      </c>
      <c r="BF196" s="585">
        <v>141391</v>
      </c>
      <c r="BG196" s="585">
        <v>31398</v>
      </c>
      <c r="BH196" s="585">
        <v>283</v>
      </c>
      <c r="BI196" s="585">
        <v>0</v>
      </c>
      <c r="BJ196" s="585">
        <v>0</v>
      </c>
      <c r="BK196" s="585">
        <v>314463</v>
      </c>
      <c r="BL196" s="585">
        <v>-29023</v>
      </c>
      <c r="BM196" s="585">
        <v>-29023</v>
      </c>
      <c r="BN196" s="585">
        <v>0</v>
      </c>
      <c r="BO196" s="585">
        <v>0</v>
      </c>
      <c r="BP196" s="585">
        <v>0</v>
      </c>
      <c r="BQ196" s="585">
        <v>0</v>
      </c>
      <c r="BR196" s="585">
        <v>0</v>
      </c>
      <c r="BS196" s="585">
        <v>-29023</v>
      </c>
      <c r="BT196" s="585">
        <v>542920</v>
      </c>
      <c r="BU196" s="585">
        <v>210768</v>
      </c>
      <c r="BV196" s="585">
        <v>200924</v>
      </c>
      <c r="BW196" s="585">
        <v>95427</v>
      </c>
      <c r="BX196" s="585">
        <v>35801</v>
      </c>
      <c r="BY196" s="585">
        <v>0</v>
      </c>
      <c r="BZ196" s="585">
        <v>0</v>
      </c>
      <c r="CA196" s="585">
        <v>542920</v>
      </c>
      <c r="CB196" s="299">
        <v>0</v>
      </c>
      <c r="CC196" s="297">
        <v>0</v>
      </c>
      <c r="CD196" s="297">
        <v>0</v>
      </c>
      <c r="CE196" s="297">
        <v>0</v>
      </c>
      <c r="CF196" s="297">
        <v>0</v>
      </c>
      <c r="CG196" s="297">
        <v>0</v>
      </c>
      <c r="CH196" s="297">
        <v>0</v>
      </c>
      <c r="CI196" s="297">
        <v>0</v>
      </c>
    </row>
    <row r="197" spans="1:87">
      <c r="A197" s="295">
        <v>35905</v>
      </c>
      <c r="B197" s="296" t="s">
        <v>547</v>
      </c>
      <c r="C197" s="299">
        <v>427414</v>
      </c>
      <c r="D197" s="299">
        <v>881211</v>
      </c>
      <c r="E197" s="299">
        <v>1087926</v>
      </c>
      <c r="F197" s="299">
        <v>533757</v>
      </c>
      <c r="G197" s="299">
        <v>0</v>
      </c>
      <c r="H197" s="299">
        <v>0</v>
      </c>
      <c r="I197" s="299">
        <v>2930308</v>
      </c>
      <c r="J197" s="299">
        <v>10578300</v>
      </c>
      <c r="K197" s="299">
        <v>12585439</v>
      </c>
      <c r="L197" s="357">
        <v>8966742</v>
      </c>
      <c r="M197" s="299">
        <v>8731627</v>
      </c>
      <c r="N197" s="299">
        <v>12969381</v>
      </c>
      <c r="O197" s="299">
        <v>825003.81393369997</v>
      </c>
      <c r="P197" s="299">
        <v>498346.80999999994</v>
      </c>
      <c r="Q197" s="299">
        <v>326657.00393370003</v>
      </c>
      <c r="R197" s="583">
        <v>7.1400000000000005E-2</v>
      </c>
      <c r="S197" s="584">
        <v>3.1101129999999997E-4</v>
      </c>
      <c r="T197" s="585">
        <v>10578300</v>
      </c>
      <c r="U197" s="585">
        <v>6979647.1988795502</v>
      </c>
      <c r="V197" s="583">
        <v>1.5155923642814131</v>
      </c>
      <c r="W197" s="583">
        <v>9.7874245867096379E-2</v>
      </c>
      <c r="X197" s="585">
        <v>1796443</v>
      </c>
      <c r="Y197" s="585">
        <v>655621</v>
      </c>
      <c r="Z197" s="585">
        <v>655621</v>
      </c>
      <c r="AA197" s="585">
        <v>449777</v>
      </c>
      <c r="AB197" s="585">
        <v>35424</v>
      </c>
      <c r="AC197" s="585">
        <v>0</v>
      </c>
      <c r="AD197" s="585">
        <v>0</v>
      </c>
      <c r="AE197" s="585">
        <v>1796443</v>
      </c>
      <c r="AF197" s="585">
        <v>166177</v>
      </c>
      <c r="AG197" s="585">
        <v>166177</v>
      </c>
      <c r="AH197" s="585">
        <v>0</v>
      </c>
      <c r="AI197" s="585">
        <v>0</v>
      </c>
      <c r="AJ197" s="585">
        <v>0</v>
      </c>
      <c r="AK197" s="585">
        <v>0</v>
      </c>
      <c r="AL197" s="585">
        <v>0</v>
      </c>
      <c r="AM197" s="585">
        <v>166177</v>
      </c>
      <c r="AN197" s="585">
        <v>2547686</v>
      </c>
      <c r="AO197" s="585">
        <v>718538</v>
      </c>
      <c r="AP197" s="585">
        <v>718538</v>
      </c>
      <c r="AQ197" s="585">
        <v>618008</v>
      </c>
      <c r="AR197" s="585">
        <v>492603</v>
      </c>
      <c r="AS197" s="585">
        <v>0</v>
      </c>
      <c r="AT197" s="585">
        <v>0</v>
      </c>
      <c r="AU197" s="585">
        <v>2547686</v>
      </c>
      <c r="AV197" s="585">
        <v>1379194</v>
      </c>
      <c r="AW197" s="585">
        <v>831884</v>
      </c>
      <c r="AX197" s="585">
        <v>547310</v>
      </c>
      <c r="AY197" s="585">
        <v>0</v>
      </c>
      <c r="AZ197" s="585">
        <v>0</v>
      </c>
      <c r="BA197" s="585">
        <v>0</v>
      </c>
      <c r="BB197" s="585">
        <v>0</v>
      </c>
      <c r="BC197" s="585">
        <v>1379194</v>
      </c>
      <c r="BD197" s="585">
        <v>49939</v>
      </c>
      <c r="BE197" s="585">
        <v>22454</v>
      </c>
      <c r="BF197" s="585">
        <v>22454</v>
      </c>
      <c r="BG197" s="585">
        <v>4986</v>
      </c>
      <c r="BH197" s="585">
        <v>45</v>
      </c>
      <c r="BI197" s="585">
        <v>0</v>
      </c>
      <c r="BJ197" s="585">
        <v>0</v>
      </c>
      <c r="BK197" s="585">
        <v>49939</v>
      </c>
      <c r="BL197" s="585">
        <v>-4609</v>
      </c>
      <c r="BM197" s="585">
        <v>-4609</v>
      </c>
      <c r="BN197" s="585">
        <v>0</v>
      </c>
      <c r="BO197" s="585">
        <v>0</v>
      </c>
      <c r="BP197" s="585">
        <v>0</v>
      </c>
      <c r="BQ197" s="585">
        <v>0</v>
      </c>
      <c r="BR197" s="585">
        <v>0</v>
      </c>
      <c r="BS197" s="585">
        <v>-4609</v>
      </c>
      <c r="BT197" s="585">
        <v>86219</v>
      </c>
      <c r="BU197" s="585">
        <v>33471</v>
      </c>
      <c r="BV197" s="585">
        <v>31908</v>
      </c>
      <c r="BW197" s="585">
        <v>15155</v>
      </c>
      <c r="BX197" s="585">
        <v>5685</v>
      </c>
      <c r="BY197" s="585">
        <v>0</v>
      </c>
      <c r="BZ197" s="585">
        <v>0</v>
      </c>
      <c r="CA197" s="585">
        <v>86219</v>
      </c>
      <c r="CB197" s="299">
        <v>0</v>
      </c>
      <c r="CC197" s="297">
        <v>0</v>
      </c>
      <c r="CD197" s="297">
        <v>0</v>
      </c>
      <c r="CE197" s="297">
        <v>0</v>
      </c>
      <c r="CF197" s="297">
        <v>0</v>
      </c>
      <c r="CG197" s="297">
        <v>0</v>
      </c>
      <c r="CH197" s="297">
        <v>0</v>
      </c>
      <c r="CI197" s="297">
        <v>0</v>
      </c>
    </row>
    <row r="198" spans="1:87">
      <c r="A198" s="295">
        <v>36000</v>
      </c>
      <c r="B198" s="296" t="s">
        <v>548</v>
      </c>
      <c r="C198" s="299">
        <v>-31904944</v>
      </c>
      <c r="D198" s="299">
        <v>11449502</v>
      </c>
      <c r="E198" s="299">
        <v>78006757</v>
      </c>
      <c r="F198" s="299">
        <v>77827500</v>
      </c>
      <c r="G198" s="299">
        <v>0</v>
      </c>
      <c r="H198" s="299">
        <v>0</v>
      </c>
      <c r="I198" s="299">
        <v>135378815</v>
      </c>
      <c r="J198" s="299">
        <v>1721192934</v>
      </c>
      <c r="K198" s="299">
        <v>2047774127</v>
      </c>
      <c r="L198" s="357">
        <v>1458976761</v>
      </c>
      <c r="M198" s="299">
        <v>1420721180</v>
      </c>
      <c r="N198" s="299">
        <v>2110245301</v>
      </c>
      <c r="O198" s="299">
        <v>134236197.81669152</v>
      </c>
      <c r="P198" s="299">
        <v>72582162.11999999</v>
      </c>
      <c r="Q198" s="299">
        <v>61654035.696691528</v>
      </c>
      <c r="R198" s="583">
        <v>7.1400000000000005E-2</v>
      </c>
      <c r="S198" s="584">
        <v>5.0604583500000001E-2</v>
      </c>
      <c r="T198" s="585">
        <v>1721192934</v>
      </c>
      <c r="U198" s="585">
        <v>1016556892.4369745</v>
      </c>
      <c r="V198" s="583">
        <v>1.6931594746987682</v>
      </c>
      <c r="W198" s="583">
        <v>9.7874245867096379E-2</v>
      </c>
      <c r="X198" s="585">
        <v>5266546</v>
      </c>
      <c r="Y198" s="585">
        <v>4355308</v>
      </c>
      <c r="Z198" s="585">
        <v>911238</v>
      </c>
      <c r="AA198" s="585">
        <v>0</v>
      </c>
      <c r="AB198" s="585">
        <v>0</v>
      </c>
      <c r="AC198" s="585">
        <v>0</v>
      </c>
      <c r="AD198" s="585">
        <v>0</v>
      </c>
      <c r="AE198" s="585">
        <v>5266546</v>
      </c>
      <c r="AF198" s="585">
        <v>81417172</v>
      </c>
      <c r="AG198" s="585">
        <v>26167375</v>
      </c>
      <c r="AH198" s="585">
        <v>26167375</v>
      </c>
      <c r="AI198" s="585">
        <v>25826257</v>
      </c>
      <c r="AJ198" s="585">
        <v>3256165</v>
      </c>
      <c r="AK198" s="585">
        <v>0</v>
      </c>
      <c r="AL198" s="585">
        <v>0</v>
      </c>
      <c r="AM198" s="585">
        <v>81417172</v>
      </c>
      <c r="AN198" s="585">
        <v>414533536</v>
      </c>
      <c r="AO198" s="585">
        <v>116913172</v>
      </c>
      <c r="AP198" s="585">
        <v>116913172</v>
      </c>
      <c r="AQ198" s="585">
        <v>100555915</v>
      </c>
      <c r="AR198" s="585">
        <v>80151277</v>
      </c>
      <c r="AS198" s="585">
        <v>0</v>
      </c>
      <c r="AT198" s="585">
        <v>0</v>
      </c>
      <c r="AU198" s="585">
        <v>414533536</v>
      </c>
      <c r="AV198" s="585">
        <v>224408415</v>
      </c>
      <c r="AW198" s="585">
        <v>135355676</v>
      </c>
      <c r="AX198" s="585">
        <v>89052739</v>
      </c>
      <c r="AY198" s="585">
        <v>0</v>
      </c>
      <c r="AZ198" s="585">
        <v>0</v>
      </c>
      <c r="BA198" s="585">
        <v>0</v>
      </c>
      <c r="BB198" s="585">
        <v>0</v>
      </c>
      <c r="BC198" s="585">
        <v>224408415</v>
      </c>
      <c r="BD198" s="585">
        <v>8125522</v>
      </c>
      <c r="BE198" s="585">
        <v>3653452</v>
      </c>
      <c r="BF198" s="585">
        <v>3653452</v>
      </c>
      <c r="BG198" s="585">
        <v>811311</v>
      </c>
      <c r="BH198" s="585">
        <v>7307</v>
      </c>
      <c r="BI198" s="585">
        <v>0</v>
      </c>
      <c r="BJ198" s="585">
        <v>0</v>
      </c>
      <c r="BK198" s="585">
        <v>8125522</v>
      </c>
      <c r="BL198" s="585">
        <v>-749930</v>
      </c>
      <c r="BM198" s="585">
        <v>-749930</v>
      </c>
      <c r="BN198" s="585">
        <v>0</v>
      </c>
      <c r="BO198" s="585">
        <v>0</v>
      </c>
      <c r="BP198" s="585">
        <v>0</v>
      </c>
      <c r="BQ198" s="585">
        <v>0</v>
      </c>
      <c r="BR198" s="585">
        <v>0</v>
      </c>
      <c r="BS198" s="585">
        <v>-749930</v>
      </c>
      <c r="BT198" s="585">
        <v>14028727</v>
      </c>
      <c r="BU198" s="585">
        <v>5446104</v>
      </c>
      <c r="BV198" s="585">
        <v>5191754</v>
      </c>
      <c r="BW198" s="585">
        <v>2465788</v>
      </c>
      <c r="BX198" s="585">
        <v>925081</v>
      </c>
      <c r="BY198" s="585">
        <v>0</v>
      </c>
      <c r="BZ198" s="585">
        <v>0</v>
      </c>
      <c r="CA198" s="585">
        <v>14028727</v>
      </c>
      <c r="CB198" s="299">
        <v>0</v>
      </c>
      <c r="CC198" s="297">
        <v>0</v>
      </c>
      <c r="CD198" s="297">
        <v>0</v>
      </c>
      <c r="CE198" s="297">
        <v>0</v>
      </c>
      <c r="CF198" s="297">
        <v>0</v>
      </c>
      <c r="CG198" s="297">
        <v>0</v>
      </c>
      <c r="CH198" s="297">
        <v>0</v>
      </c>
      <c r="CI198" s="297">
        <v>0</v>
      </c>
    </row>
    <row r="199" spans="1:87">
      <c r="A199" s="295">
        <v>36001</v>
      </c>
      <c r="B199" s="296" t="s">
        <v>549</v>
      </c>
      <c r="C199" s="299">
        <v>0</v>
      </c>
      <c r="D199" s="299">
        <v>0</v>
      </c>
      <c r="E199" s="299">
        <v>0</v>
      </c>
      <c r="F199" s="299">
        <v>0</v>
      </c>
      <c r="G199" s="299">
        <v>0</v>
      </c>
      <c r="H199" s="299">
        <v>0</v>
      </c>
      <c r="I199" s="299">
        <v>0</v>
      </c>
      <c r="J199" s="299">
        <v>0</v>
      </c>
      <c r="K199" s="299">
        <v>0</v>
      </c>
      <c r="L199" s="357">
        <v>0</v>
      </c>
      <c r="M199" s="299">
        <v>0</v>
      </c>
      <c r="N199" s="299">
        <v>0</v>
      </c>
      <c r="O199" s="299">
        <v>0</v>
      </c>
      <c r="P199" s="299">
        <v>0</v>
      </c>
      <c r="Q199" s="299">
        <v>0</v>
      </c>
      <c r="R199" s="583">
        <v>0</v>
      </c>
      <c r="S199" s="584">
        <v>0</v>
      </c>
      <c r="T199" s="585">
        <v>0</v>
      </c>
      <c r="U199" s="585">
        <v>0</v>
      </c>
      <c r="V199" s="583" t="e">
        <v>#DIV/0!</v>
      </c>
      <c r="W199" s="583">
        <v>9.7874245867096379E-2</v>
      </c>
      <c r="X199" s="585">
        <v>0</v>
      </c>
      <c r="Y199" s="585">
        <v>0</v>
      </c>
      <c r="Z199" s="585">
        <v>0</v>
      </c>
      <c r="AA199" s="585">
        <v>0</v>
      </c>
      <c r="AB199" s="585">
        <v>0</v>
      </c>
      <c r="AC199" s="585">
        <v>0</v>
      </c>
      <c r="AD199" s="585">
        <v>0</v>
      </c>
      <c r="AE199" s="585">
        <v>0</v>
      </c>
      <c r="AF199" s="585">
        <v>0</v>
      </c>
      <c r="AG199" s="585">
        <v>0</v>
      </c>
      <c r="AH199" s="585">
        <v>0</v>
      </c>
      <c r="AI199" s="585">
        <v>0</v>
      </c>
      <c r="AJ199" s="585">
        <v>0</v>
      </c>
      <c r="AK199" s="585">
        <v>0</v>
      </c>
      <c r="AL199" s="585">
        <v>0</v>
      </c>
      <c r="AM199" s="585">
        <v>0</v>
      </c>
      <c r="AN199" s="585">
        <v>0</v>
      </c>
      <c r="AO199" s="585">
        <v>0</v>
      </c>
      <c r="AP199" s="585">
        <v>0</v>
      </c>
      <c r="AQ199" s="585">
        <v>0</v>
      </c>
      <c r="AR199" s="585">
        <v>0</v>
      </c>
      <c r="AS199" s="585">
        <v>0</v>
      </c>
      <c r="AT199" s="585">
        <v>0</v>
      </c>
      <c r="AU199" s="585">
        <v>0</v>
      </c>
      <c r="AV199" s="585">
        <v>0</v>
      </c>
      <c r="AW199" s="585">
        <v>0</v>
      </c>
      <c r="AX199" s="585">
        <v>0</v>
      </c>
      <c r="AY199" s="585">
        <v>0</v>
      </c>
      <c r="AZ199" s="585">
        <v>0</v>
      </c>
      <c r="BA199" s="585">
        <v>0</v>
      </c>
      <c r="BB199" s="585">
        <v>0</v>
      </c>
      <c r="BC199" s="585">
        <v>0</v>
      </c>
      <c r="BD199" s="585">
        <v>0</v>
      </c>
      <c r="BE199" s="585">
        <v>0</v>
      </c>
      <c r="BF199" s="585">
        <v>0</v>
      </c>
      <c r="BG199" s="585">
        <v>0</v>
      </c>
      <c r="BH199" s="585">
        <v>0</v>
      </c>
      <c r="BI199" s="585">
        <v>0</v>
      </c>
      <c r="BJ199" s="585">
        <v>0</v>
      </c>
      <c r="BK199" s="585">
        <v>0</v>
      </c>
      <c r="BL199" s="585">
        <v>0</v>
      </c>
      <c r="BM199" s="585">
        <v>0</v>
      </c>
      <c r="BN199" s="585">
        <v>0</v>
      </c>
      <c r="BO199" s="585">
        <v>0</v>
      </c>
      <c r="BP199" s="585">
        <v>0</v>
      </c>
      <c r="BQ199" s="585">
        <v>0</v>
      </c>
      <c r="BR199" s="585">
        <v>0</v>
      </c>
      <c r="BS199" s="585">
        <v>0</v>
      </c>
      <c r="BT199" s="585">
        <v>0</v>
      </c>
      <c r="BU199" s="585">
        <v>0</v>
      </c>
      <c r="BV199" s="585">
        <v>0</v>
      </c>
      <c r="BW199" s="585">
        <v>0</v>
      </c>
      <c r="BX199" s="585">
        <v>0</v>
      </c>
      <c r="BY199" s="585">
        <v>0</v>
      </c>
      <c r="BZ199" s="585">
        <v>0</v>
      </c>
      <c r="CA199" s="585">
        <v>0</v>
      </c>
      <c r="CB199" s="299">
        <v>0</v>
      </c>
      <c r="CC199" s="297">
        <v>0</v>
      </c>
      <c r="CD199" s="297">
        <v>0</v>
      </c>
      <c r="CE199" s="297">
        <v>0</v>
      </c>
      <c r="CF199" s="297">
        <v>0</v>
      </c>
      <c r="CG199" s="297">
        <v>0</v>
      </c>
      <c r="CH199" s="297">
        <v>0</v>
      </c>
      <c r="CI199" s="297">
        <v>0</v>
      </c>
    </row>
    <row r="200" spans="1:87">
      <c r="A200" s="295">
        <v>36002</v>
      </c>
      <c r="B200" s="296" t="s">
        <v>550</v>
      </c>
      <c r="C200" s="299">
        <v>0</v>
      </c>
      <c r="D200" s="299">
        <v>0</v>
      </c>
      <c r="E200" s="299">
        <v>0</v>
      </c>
      <c r="F200" s="299">
        <v>0</v>
      </c>
      <c r="G200" s="299">
        <v>0</v>
      </c>
      <c r="H200" s="299">
        <v>0</v>
      </c>
      <c r="I200" s="299">
        <v>0</v>
      </c>
      <c r="J200" s="299">
        <v>0</v>
      </c>
      <c r="K200" s="299">
        <v>0</v>
      </c>
      <c r="L200" s="357">
        <v>0</v>
      </c>
      <c r="M200" s="299">
        <v>0</v>
      </c>
      <c r="N200" s="299">
        <v>0</v>
      </c>
      <c r="O200" s="299">
        <v>0</v>
      </c>
      <c r="P200" s="299">
        <v>0</v>
      </c>
      <c r="Q200" s="299">
        <v>0</v>
      </c>
      <c r="R200" s="583">
        <v>0</v>
      </c>
      <c r="S200" s="584">
        <v>0</v>
      </c>
      <c r="T200" s="585">
        <v>0</v>
      </c>
      <c r="U200" s="585">
        <v>0</v>
      </c>
      <c r="V200" s="583" t="e">
        <v>#DIV/0!</v>
      </c>
      <c r="W200" s="583">
        <v>9.7874245867096379E-2</v>
      </c>
      <c r="X200" s="585">
        <v>0</v>
      </c>
      <c r="Y200" s="585">
        <v>0</v>
      </c>
      <c r="Z200" s="585">
        <v>0</v>
      </c>
      <c r="AA200" s="585">
        <v>0</v>
      </c>
      <c r="AB200" s="585">
        <v>0</v>
      </c>
      <c r="AC200" s="585">
        <v>0</v>
      </c>
      <c r="AD200" s="585">
        <v>0</v>
      </c>
      <c r="AE200" s="585">
        <v>0</v>
      </c>
      <c r="AF200" s="585">
        <v>0</v>
      </c>
      <c r="AG200" s="585">
        <v>0</v>
      </c>
      <c r="AH200" s="585">
        <v>0</v>
      </c>
      <c r="AI200" s="585">
        <v>0</v>
      </c>
      <c r="AJ200" s="585">
        <v>0</v>
      </c>
      <c r="AK200" s="585">
        <v>0</v>
      </c>
      <c r="AL200" s="585">
        <v>0</v>
      </c>
      <c r="AM200" s="585">
        <v>0</v>
      </c>
      <c r="AN200" s="585">
        <v>0</v>
      </c>
      <c r="AO200" s="585">
        <v>0</v>
      </c>
      <c r="AP200" s="585">
        <v>0</v>
      </c>
      <c r="AQ200" s="585">
        <v>0</v>
      </c>
      <c r="AR200" s="585">
        <v>0</v>
      </c>
      <c r="AS200" s="585">
        <v>0</v>
      </c>
      <c r="AT200" s="585">
        <v>0</v>
      </c>
      <c r="AU200" s="585">
        <v>0</v>
      </c>
      <c r="AV200" s="585">
        <v>0</v>
      </c>
      <c r="AW200" s="585">
        <v>0</v>
      </c>
      <c r="AX200" s="585">
        <v>0</v>
      </c>
      <c r="AY200" s="585">
        <v>0</v>
      </c>
      <c r="AZ200" s="585">
        <v>0</v>
      </c>
      <c r="BA200" s="585">
        <v>0</v>
      </c>
      <c r="BB200" s="585">
        <v>0</v>
      </c>
      <c r="BC200" s="585">
        <v>0</v>
      </c>
      <c r="BD200" s="585">
        <v>0</v>
      </c>
      <c r="BE200" s="585">
        <v>0</v>
      </c>
      <c r="BF200" s="585">
        <v>0</v>
      </c>
      <c r="BG200" s="585">
        <v>0</v>
      </c>
      <c r="BH200" s="585">
        <v>0</v>
      </c>
      <c r="BI200" s="585">
        <v>0</v>
      </c>
      <c r="BJ200" s="585">
        <v>0</v>
      </c>
      <c r="BK200" s="585">
        <v>0</v>
      </c>
      <c r="BL200" s="585">
        <v>0</v>
      </c>
      <c r="BM200" s="585">
        <v>0</v>
      </c>
      <c r="BN200" s="585">
        <v>0</v>
      </c>
      <c r="BO200" s="585">
        <v>0</v>
      </c>
      <c r="BP200" s="585">
        <v>0</v>
      </c>
      <c r="BQ200" s="585">
        <v>0</v>
      </c>
      <c r="BR200" s="585">
        <v>0</v>
      </c>
      <c r="BS200" s="585">
        <v>0</v>
      </c>
      <c r="BT200" s="585">
        <v>0</v>
      </c>
      <c r="BU200" s="585">
        <v>0</v>
      </c>
      <c r="BV200" s="585">
        <v>0</v>
      </c>
      <c r="BW200" s="585">
        <v>0</v>
      </c>
      <c r="BX200" s="585">
        <v>0</v>
      </c>
      <c r="BY200" s="585">
        <v>0</v>
      </c>
      <c r="BZ200" s="585">
        <v>0</v>
      </c>
      <c r="CA200" s="585">
        <v>0</v>
      </c>
      <c r="CB200" s="299">
        <v>0</v>
      </c>
      <c r="CC200" s="297">
        <v>0</v>
      </c>
      <c r="CD200" s="297">
        <v>0</v>
      </c>
      <c r="CE200" s="297">
        <v>0</v>
      </c>
      <c r="CF200" s="297">
        <v>0</v>
      </c>
      <c r="CG200" s="297">
        <v>0</v>
      </c>
      <c r="CH200" s="297">
        <v>0</v>
      </c>
      <c r="CI200" s="297">
        <v>0</v>
      </c>
    </row>
    <row r="201" spans="1:87">
      <c r="A201" s="295">
        <v>36003</v>
      </c>
      <c r="B201" s="296" t="s">
        <v>551</v>
      </c>
      <c r="C201" s="299">
        <v>132017</v>
      </c>
      <c r="D201" s="299">
        <v>589297</v>
      </c>
      <c r="E201" s="299">
        <v>883009</v>
      </c>
      <c r="F201" s="299">
        <v>682622</v>
      </c>
      <c r="G201" s="299">
        <v>0</v>
      </c>
      <c r="H201" s="299">
        <v>0</v>
      </c>
      <c r="I201" s="299">
        <v>2286945</v>
      </c>
      <c r="J201" s="299">
        <v>13467768</v>
      </c>
      <c r="K201" s="299">
        <v>16023158</v>
      </c>
      <c r="L201" s="357">
        <v>11416013</v>
      </c>
      <c r="M201" s="299">
        <v>11116675</v>
      </c>
      <c r="N201" s="299">
        <v>16511974</v>
      </c>
      <c r="O201" s="299">
        <v>1050354.0391658</v>
      </c>
      <c r="P201" s="299">
        <v>544348.02</v>
      </c>
      <c r="Q201" s="299">
        <v>506006.01916579995</v>
      </c>
      <c r="R201" s="583">
        <v>7.1400000000000005E-2</v>
      </c>
      <c r="S201" s="584">
        <v>3.9596420000000002E-4</v>
      </c>
      <c r="T201" s="585">
        <v>13467768</v>
      </c>
      <c r="U201" s="585">
        <v>7623921.8487394955</v>
      </c>
      <c r="V201" s="583">
        <v>1.766514435379043</v>
      </c>
      <c r="W201" s="583">
        <v>9.7874245867096379E-2</v>
      </c>
      <c r="X201" s="585">
        <v>895627</v>
      </c>
      <c r="Y201" s="585">
        <v>388454</v>
      </c>
      <c r="Z201" s="585">
        <v>388454</v>
      </c>
      <c r="AA201" s="585">
        <v>70550</v>
      </c>
      <c r="AB201" s="585">
        <v>48169</v>
      </c>
      <c r="AC201" s="585">
        <v>0</v>
      </c>
      <c r="AD201" s="585">
        <v>0</v>
      </c>
      <c r="AE201" s="585">
        <v>895627</v>
      </c>
      <c r="AF201" s="585">
        <v>263831</v>
      </c>
      <c r="AG201" s="585">
        <v>177464</v>
      </c>
      <c r="AH201" s="585">
        <v>86367</v>
      </c>
      <c r="AI201" s="585">
        <v>0</v>
      </c>
      <c r="AJ201" s="585">
        <v>0</v>
      </c>
      <c r="AK201" s="585">
        <v>0</v>
      </c>
      <c r="AL201" s="585">
        <v>0</v>
      </c>
      <c r="AM201" s="585">
        <v>263831</v>
      </c>
      <c r="AN201" s="585">
        <v>3243588</v>
      </c>
      <c r="AO201" s="585">
        <v>914807</v>
      </c>
      <c r="AP201" s="585">
        <v>914807</v>
      </c>
      <c r="AQ201" s="585">
        <v>786817</v>
      </c>
      <c r="AR201" s="585">
        <v>627157</v>
      </c>
      <c r="AS201" s="585">
        <v>0</v>
      </c>
      <c r="AT201" s="585">
        <v>0</v>
      </c>
      <c r="AU201" s="585">
        <v>3243588</v>
      </c>
      <c r="AV201" s="585">
        <v>1755922</v>
      </c>
      <c r="AW201" s="585">
        <v>1059114</v>
      </c>
      <c r="AX201" s="585">
        <v>696808</v>
      </c>
      <c r="AY201" s="585">
        <v>0</v>
      </c>
      <c r="AZ201" s="585">
        <v>0</v>
      </c>
      <c r="BA201" s="585">
        <v>0</v>
      </c>
      <c r="BB201" s="585">
        <v>0</v>
      </c>
      <c r="BC201" s="585">
        <v>1755922</v>
      </c>
      <c r="BD201" s="585">
        <v>63579</v>
      </c>
      <c r="BE201" s="585">
        <v>28587</v>
      </c>
      <c r="BF201" s="585">
        <v>28587</v>
      </c>
      <c r="BG201" s="585">
        <v>6348</v>
      </c>
      <c r="BH201" s="585">
        <v>57</v>
      </c>
      <c r="BI201" s="585">
        <v>0</v>
      </c>
      <c r="BJ201" s="585">
        <v>0</v>
      </c>
      <c r="BK201" s="585">
        <v>63579</v>
      </c>
      <c r="BL201" s="585">
        <v>-5868</v>
      </c>
      <c r="BM201" s="585">
        <v>-5868</v>
      </c>
      <c r="BN201" s="585">
        <v>0</v>
      </c>
      <c r="BO201" s="585">
        <v>0</v>
      </c>
      <c r="BP201" s="585">
        <v>0</v>
      </c>
      <c r="BQ201" s="585">
        <v>0</v>
      </c>
      <c r="BR201" s="585">
        <v>0</v>
      </c>
      <c r="BS201" s="585">
        <v>-5868</v>
      </c>
      <c r="BT201" s="585">
        <v>109770</v>
      </c>
      <c r="BU201" s="585">
        <v>42614</v>
      </c>
      <c r="BV201" s="585">
        <v>40624</v>
      </c>
      <c r="BW201" s="585">
        <v>19294</v>
      </c>
      <c r="BX201" s="585">
        <v>7238</v>
      </c>
      <c r="BY201" s="585">
        <v>0</v>
      </c>
      <c r="BZ201" s="585">
        <v>0</v>
      </c>
      <c r="CA201" s="585">
        <v>109770</v>
      </c>
      <c r="CB201" s="299">
        <v>0</v>
      </c>
      <c r="CC201" s="297">
        <v>0</v>
      </c>
      <c r="CD201" s="297">
        <v>0</v>
      </c>
      <c r="CE201" s="297">
        <v>0</v>
      </c>
      <c r="CF201" s="297">
        <v>0</v>
      </c>
      <c r="CG201" s="297">
        <v>0</v>
      </c>
      <c r="CH201" s="297">
        <v>0</v>
      </c>
      <c r="CI201" s="297">
        <v>0</v>
      </c>
    </row>
    <row r="202" spans="1:87">
      <c r="A202" s="295">
        <v>36004</v>
      </c>
      <c r="B202" s="296" t="s">
        <v>552</v>
      </c>
      <c r="C202" s="299">
        <v>-41566</v>
      </c>
      <c r="D202" s="299">
        <v>119289</v>
      </c>
      <c r="E202" s="299">
        <v>223740</v>
      </c>
      <c r="F202" s="299">
        <v>241386</v>
      </c>
      <c r="G202" s="299">
        <v>0</v>
      </c>
      <c r="H202" s="299">
        <v>0</v>
      </c>
      <c r="I202" s="299">
        <v>542849</v>
      </c>
      <c r="J202" s="299">
        <v>8774374</v>
      </c>
      <c r="K202" s="299">
        <v>10439234</v>
      </c>
      <c r="L202" s="357">
        <v>7437637</v>
      </c>
      <c r="M202" s="299">
        <v>7242616</v>
      </c>
      <c r="N202" s="299">
        <v>10757702</v>
      </c>
      <c r="O202" s="299">
        <v>684315.26892069995</v>
      </c>
      <c r="P202" s="299">
        <v>411064.11000000004</v>
      </c>
      <c r="Q202" s="299">
        <v>273251.15892069991</v>
      </c>
      <c r="R202" s="583">
        <v>7.1400000000000005E-2</v>
      </c>
      <c r="S202" s="584">
        <v>2.579743E-4</v>
      </c>
      <c r="T202" s="585">
        <v>8774374</v>
      </c>
      <c r="U202" s="585">
        <v>5757200.4201680673</v>
      </c>
      <c r="V202" s="583">
        <v>1.5240695754246216</v>
      </c>
      <c r="W202" s="583">
        <v>9.7874245867096379E-2</v>
      </c>
      <c r="X202" s="585">
        <v>553225</v>
      </c>
      <c r="Y202" s="585">
        <v>315471</v>
      </c>
      <c r="Z202" s="585">
        <v>237754</v>
      </c>
      <c r="AA202" s="585">
        <v>0</v>
      </c>
      <c r="AB202" s="585">
        <v>0</v>
      </c>
      <c r="AC202" s="585">
        <v>0</v>
      </c>
      <c r="AD202" s="585">
        <v>0</v>
      </c>
      <c r="AE202" s="585">
        <v>553225</v>
      </c>
      <c r="AF202" s="585">
        <v>1088721</v>
      </c>
      <c r="AG202" s="585">
        <v>305585</v>
      </c>
      <c r="AH202" s="585">
        <v>305585</v>
      </c>
      <c r="AI202" s="585">
        <v>305585</v>
      </c>
      <c r="AJ202" s="585">
        <v>171966</v>
      </c>
      <c r="AK202" s="585">
        <v>0</v>
      </c>
      <c r="AL202" s="585">
        <v>0</v>
      </c>
      <c r="AM202" s="585">
        <v>1088721</v>
      </c>
      <c r="AN202" s="585">
        <v>2113228</v>
      </c>
      <c r="AO202" s="585">
        <v>596005</v>
      </c>
      <c r="AP202" s="585">
        <v>596005</v>
      </c>
      <c r="AQ202" s="585">
        <v>512618</v>
      </c>
      <c r="AR202" s="585">
        <v>408599</v>
      </c>
      <c r="AS202" s="585">
        <v>0</v>
      </c>
      <c r="AT202" s="585">
        <v>0</v>
      </c>
      <c r="AU202" s="585">
        <v>2113228</v>
      </c>
      <c r="AV202" s="585">
        <v>1143999</v>
      </c>
      <c r="AW202" s="585">
        <v>690022</v>
      </c>
      <c r="AX202" s="585">
        <v>453977</v>
      </c>
      <c r="AY202" s="585">
        <v>0</v>
      </c>
      <c r="AZ202" s="585">
        <v>0</v>
      </c>
      <c r="BA202" s="585">
        <v>0</v>
      </c>
      <c r="BB202" s="585">
        <v>0</v>
      </c>
      <c r="BC202" s="585">
        <v>1143999</v>
      </c>
      <c r="BD202" s="585">
        <v>41423</v>
      </c>
      <c r="BE202" s="585">
        <v>18625</v>
      </c>
      <c r="BF202" s="585">
        <v>18625</v>
      </c>
      <c r="BG202" s="585">
        <v>4136</v>
      </c>
      <c r="BH202" s="585">
        <v>37</v>
      </c>
      <c r="BI202" s="585">
        <v>0</v>
      </c>
      <c r="BJ202" s="585">
        <v>0</v>
      </c>
      <c r="BK202" s="585">
        <v>41423</v>
      </c>
      <c r="BL202" s="585">
        <v>-3823</v>
      </c>
      <c r="BM202" s="585">
        <v>-3823</v>
      </c>
      <c r="BN202" s="585">
        <v>0</v>
      </c>
      <c r="BO202" s="585">
        <v>0</v>
      </c>
      <c r="BP202" s="585">
        <v>0</v>
      </c>
      <c r="BQ202" s="585">
        <v>0</v>
      </c>
      <c r="BR202" s="585">
        <v>0</v>
      </c>
      <c r="BS202" s="585">
        <v>-3823</v>
      </c>
      <c r="BT202" s="585">
        <v>71516</v>
      </c>
      <c r="BU202" s="585">
        <v>27763</v>
      </c>
      <c r="BV202" s="585">
        <v>26467</v>
      </c>
      <c r="BW202" s="585">
        <v>12570</v>
      </c>
      <c r="BX202" s="585">
        <v>4716</v>
      </c>
      <c r="BY202" s="585">
        <v>0</v>
      </c>
      <c r="BZ202" s="585">
        <v>0</v>
      </c>
      <c r="CA202" s="585">
        <v>71516</v>
      </c>
      <c r="CB202" s="299">
        <v>0</v>
      </c>
      <c r="CC202" s="297">
        <v>0</v>
      </c>
      <c r="CD202" s="297">
        <v>0</v>
      </c>
      <c r="CE202" s="297">
        <v>0</v>
      </c>
      <c r="CF202" s="297">
        <v>0</v>
      </c>
      <c r="CG202" s="297">
        <v>0</v>
      </c>
      <c r="CH202" s="297">
        <v>0</v>
      </c>
      <c r="CI202" s="297">
        <v>0</v>
      </c>
    </row>
    <row r="203" spans="1:87">
      <c r="A203" s="295">
        <v>36005</v>
      </c>
      <c r="B203" s="296" t="s">
        <v>553</v>
      </c>
      <c r="C203" s="299">
        <v>-3856224</v>
      </c>
      <c r="D203" s="299">
        <v>768701</v>
      </c>
      <c r="E203" s="299">
        <v>7214449</v>
      </c>
      <c r="F203" s="299">
        <v>6088656</v>
      </c>
      <c r="G203" s="299">
        <v>0</v>
      </c>
      <c r="H203" s="299">
        <v>0</v>
      </c>
      <c r="I203" s="299">
        <v>10215582</v>
      </c>
      <c r="J203" s="299">
        <v>125595957</v>
      </c>
      <c r="K203" s="299">
        <v>149426683</v>
      </c>
      <c r="L203" s="357">
        <v>106461965</v>
      </c>
      <c r="M203" s="299">
        <v>103670444</v>
      </c>
      <c r="N203" s="299">
        <v>153985223</v>
      </c>
      <c r="O203" s="299">
        <v>9795254.9905786011</v>
      </c>
      <c r="P203" s="299">
        <v>5637829.7699999996</v>
      </c>
      <c r="Q203" s="299">
        <v>4157425.2205786016</v>
      </c>
      <c r="R203" s="583">
        <v>7.1400000000000005E-2</v>
      </c>
      <c r="S203" s="584">
        <v>3.6926314000000002E-3</v>
      </c>
      <c r="T203" s="585">
        <v>125595957</v>
      </c>
      <c r="U203" s="585">
        <v>78961201.260504186</v>
      </c>
      <c r="V203" s="583">
        <v>1.5906034228841219</v>
      </c>
      <c r="W203" s="583">
        <v>9.7874245867096379E-2</v>
      </c>
      <c r="X203" s="585">
        <v>687828</v>
      </c>
      <c r="Y203" s="585">
        <v>171957</v>
      </c>
      <c r="Z203" s="585">
        <v>171957</v>
      </c>
      <c r="AA203" s="585">
        <v>171957</v>
      </c>
      <c r="AB203" s="585">
        <v>171957</v>
      </c>
      <c r="AC203" s="585">
        <v>0</v>
      </c>
      <c r="AD203" s="585">
        <v>0</v>
      </c>
      <c r="AE203" s="585">
        <v>687828</v>
      </c>
      <c r="AF203" s="585">
        <v>5907612</v>
      </c>
      <c r="AG203" s="585">
        <v>3291701</v>
      </c>
      <c r="AH203" s="585">
        <v>2081677</v>
      </c>
      <c r="AI203" s="585">
        <v>534234</v>
      </c>
      <c r="AJ203" s="585">
        <v>0</v>
      </c>
      <c r="AK203" s="585">
        <v>0</v>
      </c>
      <c r="AL203" s="585">
        <v>0</v>
      </c>
      <c r="AM203" s="585">
        <v>5907612</v>
      </c>
      <c r="AN203" s="585">
        <v>30248635</v>
      </c>
      <c r="AO203" s="585">
        <v>8531189</v>
      </c>
      <c r="AP203" s="585">
        <v>8531189</v>
      </c>
      <c r="AQ203" s="585">
        <v>7337595</v>
      </c>
      <c r="AR203" s="585">
        <v>5848662</v>
      </c>
      <c r="AS203" s="585">
        <v>0</v>
      </c>
      <c r="AT203" s="585">
        <v>0</v>
      </c>
      <c r="AU203" s="585">
        <v>30248635</v>
      </c>
      <c r="AV203" s="585">
        <v>16375148</v>
      </c>
      <c r="AW203" s="585">
        <v>9876944</v>
      </c>
      <c r="AX203" s="585">
        <v>6498205</v>
      </c>
      <c r="AY203" s="585">
        <v>0</v>
      </c>
      <c r="AZ203" s="585">
        <v>0</v>
      </c>
      <c r="BA203" s="585">
        <v>0</v>
      </c>
      <c r="BB203" s="585">
        <v>0</v>
      </c>
      <c r="BC203" s="585">
        <v>16375148</v>
      </c>
      <c r="BD203" s="585">
        <v>592921</v>
      </c>
      <c r="BE203" s="585">
        <v>266593</v>
      </c>
      <c r="BF203" s="585">
        <v>266593</v>
      </c>
      <c r="BG203" s="585">
        <v>59202</v>
      </c>
      <c r="BH203" s="585">
        <v>533</v>
      </c>
      <c r="BI203" s="585">
        <v>0</v>
      </c>
      <c r="BJ203" s="585">
        <v>0</v>
      </c>
      <c r="BK203" s="585">
        <v>592921</v>
      </c>
      <c r="BL203" s="585">
        <v>-54723</v>
      </c>
      <c r="BM203" s="585">
        <v>-54723</v>
      </c>
      <c r="BN203" s="585">
        <v>0</v>
      </c>
      <c r="BO203" s="585">
        <v>0</v>
      </c>
      <c r="BP203" s="585">
        <v>0</v>
      </c>
      <c r="BQ203" s="585">
        <v>0</v>
      </c>
      <c r="BR203" s="585">
        <v>0</v>
      </c>
      <c r="BS203" s="585">
        <v>-54723</v>
      </c>
      <c r="BT203" s="585">
        <v>1023680</v>
      </c>
      <c r="BU203" s="585">
        <v>397404</v>
      </c>
      <c r="BV203" s="585">
        <v>378844</v>
      </c>
      <c r="BW203" s="585">
        <v>179929</v>
      </c>
      <c r="BX203" s="585">
        <v>67503</v>
      </c>
      <c r="BY203" s="585">
        <v>0</v>
      </c>
      <c r="BZ203" s="585">
        <v>0</v>
      </c>
      <c r="CA203" s="585">
        <v>1023680</v>
      </c>
      <c r="CB203" s="299">
        <v>0</v>
      </c>
      <c r="CC203" s="297">
        <v>0</v>
      </c>
      <c r="CD203" s="297">
        <v>0</v>
      </c>
      <c r="CE203" s="297">
        <v>0</v>
      </c>
      <c r="CF203" s="297">
        <v>0</v>
      </c>
      <c r="CG203" s="297">
        <v>0</v>
      </c>
      <c r="CH203" s="297">
        <v>0</v>
      </c>
      <c r="CI203" s="297">
        <v>0</v>
      </c>
    </row>
    <row r="204" spans="1:87">
      <c r="A204" s="295">
        <v>36006</v>
      </c>
      <c r="B204" s="296" t="s">
        <v>554</v>
      </c>
      <c r="C204" s="299">
        <v>355544</v>
      </c>
      <c r="D204" s="299">
        <v>973203</v>
      </c>
      <c r="E204" s="299">
        <v>1856501</v>
      </c>
      <c r="F204" s="299">
        <v>1291790</v>
      </c>
      <c r="G204" s="299">
        <v>0</v>
      </c>
      <c r="H204" s="299">
        <v>0</v>
      </c>
      <c r="I204" s="299">
        <v>4477038</v>
      </c>
      <c r="J204" s="299">
        <v>24409030</v>
      </c>
      <c r="K204" s="299">
        <v>29040428</v>
      </c>
      <c r="L204" s="357">
        <v>20690421</v>
      </c>
      <c r="M204" s="299">
        <v>20147901</v>
      </c>
      <c r="N204" s="299">
        <v>29926360</v>
      </c>
      <c r="O204" s="299">
        <v>1903665.3316381001</v>
      </c>
      <c r="P204" s="299">
        <v>815493.75000000012</v>
      </c>
      <c r="Q204" s="299">
        <v>1088171.5816381001</v>
      </c>
      <c r="R204" s="583">
        <v>7.1400000000000005E-2</v>
      </c>
      <c r="S204" s="584">
        <v>7.1764690000000004E-4</v>
      </c>
      <c r="T204" s="585">
        <v>24409030</v>
      </c>
      <c r="U204" s="585">
        <v>11421481.092436975</v>
      </c>
      <c r="V204" s="583">
        <v>2.1371160011955945</v>
      </c>
      <c r="W204" s="583">
        <v>9.7874245867096379E-2</v>
      </c>
      <c r="X204" s="585">
        <v>1477241</v>
      </c>
      <c r="Y204" s="585">
        <v>498676</v>
      </c>
      <c r="Z204" s="585">
        <v>452663</v>
      </c>
      <c r="AA204" s="585">
        <v>383997</v>
      </c>
      <c r="AB204" s="585">
        <v>141905</v>
      </c>
      <c r="AC204" s="585">
        <v>0</v>
      </c>
      <c r="AD204" s="585">
        <v>0</v>
      </c>
      <c r="AE204" s="585">
        <v>1477241</v>
      </c>
      <c r="AF204" s="585">
        <v>0</v>
      </c>
      <c r="AG204" s="585">
        <v>0</v>
      </c>
      <c r="AH204" s="585">
        <v>0</v>
      </c>
      <c r="AI204" s="585">
        <v>0</v>
      </c>
      <c r="AJ204" s="585">
        <v>0</v>
      </c>
      <c r="AK204" s="585">
        <v>0</v>
      </c>
      <c r="AL204" s="585">
        <v>0</v>
      </c>
      <c r="AM204" s="585">
        <v>0</v>
      </c>
      <c r="AN204" s="585">
        <v>5878691</v>
      </c>
      <c r="AO204" s="585">
        <v>1658000</v>
      </c>
      <c r="AP204" s="585">
        <v>1658000</v>
      </c>
      <c r="AQ204" s="585">
        <v>1426030</v>
      </c>
      <c r="AR204" s="585">
        <v>1136662</v>
      </c>
      <c r="AS204" s="585">
        <v>0</v>
      </c>
      <c r="AT204" s="585">
        <v>0</v>
      </c>
      <c r="AU204" s="585">
        <v>5878691</v>
      </c>
      <c r="AV204" s="585">
        <v>3182439</v>
      </c>
      <c r="AW204" s="585">
        <v>1919541</v>
      </c>
      <c r="AX204" s="585">
        <v>1262898</v>
      </c>
      <c r="AY204" s="585">
        <v>0</v>
      </c>
      <c r="AZ204" s="585">
        <v>0</v>
      </c>
      <c r="BA204" s="585">
        <v>0</v>
      </c>
      <c r="BB204" s="585">
        <v>0</v>
      </c>
      <c r="BC204" s="585">
        <v>3182439</v>
      </c>
      <c r="BD204" s="585">
        <v>115232</v>
      </c>
      <c r="BE204" s="585">
        <v>51811</v>
      </c>
      <c r="BF204" s="585">
        <v>51811</v>
      </c>
      <c r="BG204" s="585">
        <v>11506</v>
      </c>
      <c r="BH204" s="585">
        <v>104</v>
      </c>
      <c r="BI204" s="585">
        <v>0</v>
      </c>
      <c r="BJ204" s="585">
        <v>0</v>
      </c>
      <c r="BK204" s="585">
        <v>115232</v>
      </c>
      <c r="BL204" s="585">
        <v>-10635</v>
      </c>
      <c r="BM204" s="585">
        <v>-10635</v>
      </c>
      <c r="BN204" s="585">
        <v>0</v>
      </c>
      <c r="BO204" s="585">
        <v>0</v>
      </c>
      <c r="BP204" s="585">
        <v>0</v>
      </c>
      <c r="BQ204" s="585">
        <v>0</v>
      </c>
      <c r="BR204" s="585">
        <v>0</v>
      </c>
      <c r="BS204" s="585">
        <v>-10635</v>
      </c>
      <c r="BT204" s="585">
        <v>198948</v>
      </c>
      <c r="BU204" s="585">
        <v>77234</v>
      </c>
      <c r="BV204" s="585">
        <v>73627</v>
      </c>
      <c r="BW204" s="585">
        <v>34968</v>
      </c>
      <c r="BX204" s="585">
        <v>13119</v>
      </c>
      <c r="BY204" s="585">
        <v>0</v>
      </c>
      <c r="BZ204" s="585">
        <v>0</v>
      </c>
      <c r="CA204" s="585">
        <v>198948</v>
      </c>
      <c r="CB204" s="299">
        <v>0</v>
      </c>
      <c r="CC204" s="297">
        <v>0</v>
      </c>
      <c r="CD204" s="297">
        <v>0</v>
      </c>
      <c r="CE204" s="297">
        <v>0</v>
      </c>
      <c r="CF204" s="297">
        <v>0</v>
      </c>
      <c r="CG204" s="297">
        <v>0</v>
      </c>
      <c r="CH204" s="297">
        <v>0</v>
      </c>
      <c r="CI204" s="297">
        <v>0</v>
      </c>
    </row>
    <row r="205" spans="1:87">
      <c r="A205" s="295">
        <v>36007</v>
      </c>
      <c r="B205" s="296" t="s">
        <v>555</v>
      </c>
      <c r="C205" s="299">
        <v>254473</v>
      </c>
      <c r="D205" s="299">
        <v>404047</v>
      </c>
      <c r="E205" s="299">
        <v>416012</v>
      </c>
      <c r="F205" s="299">
        <v>396649</v>
      </c>
      <c r="G205" s="299">
        <v>0</v>
      </c>
      <c r="H205" s="299">
        <v>0</v>
      </c>
      <c r="I205" s="299">
        <v>1471181</v>
      </c>
      <c r="J205" s="299">
        <v>7885145</v>
      </c>
      <c r="K205" s="299">
        <v>9381282</v>
      </c>
      <c r="L205" s="357">
        <v>6683878</v>
      </c>
      <c r="M205" s="299">
        <v>6508621</v>
      </c>
      <c r="N205" s="299">
        <v>9667476</v>
      </c>
      <c r="O205" s="299">
        <v>614964.14819979994</v>
      </c>
      <c r="P205" s="299">
        <v>346118.02999999997</v>
      </c>
      <c r="Q205" s="299">
        <v>268846.11819979997</v>
      </c>
      <c r="R205" s="583">
        <v>7.1400000000000005E-2</v>
      </c>
      <c r="S205" s="584">
        <v>2.3183019999999999E-4</v>
      </c>
      <c r="T205" s="585">
        <v>7885145</v>
      </c>
      <c r="U205" s="585">
        <v>4847591.4565826319</v>
      </c>
      <c r="V205" s="583">
        <v>1.6266108789536335</v>
      </c>
      <c r="W205" s="583">
        <v>9.7874245867096379E-2</v>
      </c>
      <c r="X205" s="585">
        <v>808062</v>
      </c>
      <c r="Y205" s="585">
        <v>411253</v>
      </c>
      <c r="Z205" s="585">
        <v>346433</v>
      </c>
      <c r="AA205" s="585">
        <v>25188</v>
      </c>
      <c r="AB205" s="585">
        <v>25188</v>
      </c>
      <c r="AC205" s="585">
        <v>0</v>
      </c>
      <c r="AD205" s="585">
        <v>0</v>
      </c>
      <c r="AE205" s="585">
        <v>808062</v>
      </c>
      <c r="AF205" s="585">
        <v>305941</v>
      </c>
      <c r="AG205" s="585">
        <v>110542</v>
      </c>
      <c r="AH205" s="585">
        <v>110542</v>
      </c>
      <c r="AI205" s="585">
        <v>84857</v>
      </c>
      <c r="AJ205" s="585">
        <v>0</v>
      </c>
      <c r="AK205" s="585">
        <v>0</v>
      </c>
      <c r="AL205" s="585">
        <v>0</v>
      </c>
      <c r="AM205" s="585">
        <v>305941</v>
      </c>
      <c r="AN205" s="585">
        <v>1899065</v>
      </c>
      <c r="AO205" s="585">
        <v>535604</v>
      </c>
      <c r="AP205" s="585">
        <v>535604</v>
      </c>
      <c r="AQ205" s="585">
        <v>460668</v>
      </c>
      <c r="AR205" s="585">
        <v>367190</v>
      </c>
      <c r="AS205" s="585">
        <v>0</v>
      </c>
      <c r="AT205" s="585">
        <v>0</v>
      </c>
      <c r="AU205" s="585">
        <v>1899065</v>
      </c>
      <c r="AV205" s="585">
        <v>1028062</v>
      </c>
      <c r="AW205" s="585">
        <v>620093</v>
      </c>
      <c r="AX205" s="585">
        <v>407969</v>
      </c>
      <c r="AY205" s="585">
        <v>0</v>
      </c>
      <c r="AZ205" s="585">
        <v>0</v>
      </c>
      <c r="BA205" s="585">
        <v>0</v>
      </c>
      <c r="BB205" s="585">
        <v>0</v>
      </c>
      <c r="BC205" s="585">
        <v>1028062</v>
      </c>
      <c r="BD205" s="585">
        <v>37224</v>
      </c>
      <c r="BE205" s="585">
        <v>16737</v>
      </c>
      <c r="BF205" s="585">
        <v>16737</v>
      </c>
      <c r="BG205" s="585">
        <v>3717</v>
      </c>
      <c r="BH205" s="585">
        <v>33</v>
      </c>
      <c r="BI205" s="585">
        <v>0</v>
      </c>
      <c r="BJ205" s="585">
        <v>0</v>
      </c>
      <c r="BK205" s="585">
        <v>37224</v>
      </c>
      <c r="BL205" s="585">
        <v>-3436</v>
      </c>
      <c r="BM205" s="585">
        <v>-3436</v>
      </c>
      <c r="BN205" s="585">
        <v>0</v>
      </c>
      <c r="BO205" s="585">
        <v>0</v>
      </c>
      <c r="BP205" s="585">
        <v>0</v>
      </c>
      <c r="BQ205" s="585">
        <v>0</v>
      </c>
      <c r="BR205" s="585">
        <v>0</v>
      </c>
      <c r="BS205" s="585">
        <v>-3436</v>
      </c>
      <c r="BT205" s="585">
        <v>64269</v>
      </c>
      <c r="BU205" s="585">
        <v>24950</v>
      </c>
      <c r="BV205" s="585">
        <v>23785</v>
      </c>
      <c r="BW205" s="585">
        <v>11296</v>
      </c>
      <c r="BX205" s="585">
        <v>4238</v>
      </c>
      <c r="BY205" s="585">
        <v>0</v>
      </c>
      <c r="BZ205" s="585">
        <v>0</v>
      </c>
      <c r="CA205" s="585">
        <v>64269</v>
      </c>
      <c r="CB205" s="299">
        <v>0</v>
      </c>
      <c r="CC205" s="297">
        <v>0</v>
      </c>
      <c r="CD205" s="297">
        <v>0</v>
      </c>
      <c r="CE205" s="297">
        <v>0</v>
      </c>
      <c r="CF205" s="297">
        <v>0</v>
      </c>
      <c r="CG205" s="297">
        <v>0</v>
      </c>
      <c r="CH205" s="297">
        <v>0</v>
      </c>
      <c r="CI205" s="297">
        <v>0</v>
      </c>
    </row>
    <row r="206" spans="1:87">
      <c r="A206" s="295">
        <v>36008</v>
      </c>
      <c r="B206" s="296" t="s">
        <v>556</v>
      </c>
      <c r="C206" s="299">
        <v>178876</v>
      </c>
      <c r="D206" s="299">
        <v>673720</v>
      </c>
      <c r="E206" s="299">
        <v>1262633</v>
      </c>
      <c r="F206" s="299">
        <v>959176</v>
      </c>
      <c r="G206" s="299">
        <v>0</v>
      </c>
      <c r="H206" s="299">
        <v>0</v>
      </c>
      <c r="I206" s="299">
        <v>3074405</v>
      </c>
      <c r="J206" s="299">
        <v>20082329</v>
      </c>
      <c r="K206" s="299">
        <v>23892774</v>
      </c>
      <c r="L206" s="357">
        <v>17022874</v>
      </c>
      <c r="M206" s="299">
        <v>16576520</v>
      </c>
      <c r="N206" s="299">
        <v>24621667</v>
      </c>
      <c r="O206" s="299">
        <v>1566225.0355269001</v>
      </c>
      <c r="P206" s="299">
        <v>694654.3899999999</v>
      </c>
      <c r="Q206" s="299">
        <v>871570.64552690019</v>
      </c>
      <c r="R206" s="583">
        <v>7.1400000000000005E-2</v>
      </c>
      <c r="S206" s="584">
        <v>5.9043810000000002E-4</v>
      </c>
      <c r="T206" s="585">
        <v>20082329</v>
      </c>
      <c r="U206" s="585">
        <v>9729053.08123249</v>
      </c>
      <c r="V206" s="583">
        <v>2.0641606980990943</v>
      </c>
      <c r="W206" s="583">
        <v>9.7874245867096379E-2</v>
      </c>
      <c r="X206" s="585">
        <v>726493</v>
      </c>
      <c r="Y206" s="585">
        <v>356709</v>
      </c>
      <c r="Z206" s="585">
        <v>305523</v>
      </c>
      <c r="AA206" s="585">
        <v>51143</v>
      </c>
      <c r="AB206" s="585">
        <v>13118</v>
      </c>
      <c r="AC206" s="585">
        <v>0</v>
      </c>
      <c r="AD206" s="585">
        <v>0</v>
      </c>
      <c r="AE206" s="585">
        <v>726493</v>
      </c>
      <c r="AF206" s="585">
        <v>120146</v>
      </c>
      <c r="AG206" s="585">
        <v>60073</v>
      </c>
      <c r="AH206" s="585">
        <v>60073</v>
      </c>
      <c r="AI206" s="585">
        <v>0</v>
      </c>
      <c r="AJ206" s="585">
        <v>0</v>
      </c>
      <c r="AK206" s="585">
        <v>0</v>
      </c>
      <c r="AL206" s="585">
        <v>0</v>
      </c>
      <c r="AM206" s="585">
        <v>120146</v>
      </c>
      <c r="AN206" s="585">
        <v>4836645</v>
      </c>
      <c r="AO206" s="585">
        <v>1364106</v>
      </c>
      <c r="AP206" s="585">
        <v>1364106</v>
      </c>
      <c r="AQ206" s="585">
        <v>1173254</v>
      </c>
      <c r="AR206" s="585">
        <v>935179</v>
      </c>
      <c r="AS206" s="585">
        <v>0</v>
      </c>
      <c r="AT206" s="585">
        <v>0</v>
      </c>
      <c r="AU206" s="585">
        <v>4836645</v>
      </c>
      <c r="AV206" s="585">
        <v>2618326</v>
      </c>
      <c r="AW206" s="585">
        <v>1579287</v>
      </c>
      <c r="AX206" s="585">
        <v>1039039</v>
      </c>
      <c r="AY206" s="585">
        <v>0</v>
      </c>
      <c r="AZ206" s="585">
        <v>0</v>
      </c>
      <c r="BA206" s="585">
        <v>0</v>
      </c>
      <c r="BB206" s="585">
        <v>0</v>
      </c>
      <c r="BC206" s="585">
        <v>2618326</v>
      </c>
      <c r="BD206" s="585">
        <v>94805</v>
      </c>
      <c r="BE206" s="585">
        <v>42627</v>
      </c>
      <c r="BF206" s="585">
        <v>42627</v>
      </c>
      <c r="BG206" s="585">
        <v>9466</v>
      </c>
      <c r="BH206" s="585">
        <v>85</v>
      </c>
      <c r="BI206" s="585">
        <v>0</v>
      </c>
      <c r="BJ206" s="585">
        <v>0</v>
      </c>
      <c r="BK206" s="585">
        <v>94805</v>
      </c>
      <c r="BL206" s="585">
        <v>-8750</v>
      </c>
      <c r="BM206" s="585">
        <v>-8750</v>
      </c>
      <c r="BN206" s="585">
        <v>0</v>
      </c>
      <c r="BO206" s="585">
        <v>0</v>
      </c>
      <c r="BP206" s="585">
        <v>0</v>
      </c>
      <c r="BQ206" s="585">
        <v>0</v>
      </c>
      <c r="BR206" s="585">
        <v>0</v>
      </c>
      <c r="BS206" s="585">
        <v>-8750</v>
      </c>
      <c r="BT206" s="585">
        <v>163683</v>
      </c>
      <c r="BU206" s="585">
        <v>63543</v>
      </c>
      <c r="BV206" s="585">
        <v>60576</v>
      </c>
      <c r="BW206" s="585">
        <v>28770</v>
      </c>
      <c r="BX206" s="585">
        <v>10794</v>
      </c>
      <c r="BY206" s="585">
        <v>0</v>
      </c>
      <c r="BZ206" s="585">
        <v>0</v>
      </c>
      <c r="CA206" s="585">
        <v>163683</v>
      </c>
      <c r="CB206" s="299">
        <v>0</v>
      </c>
      <c r="CC206" s="297">
        <v>0</v>
      </c>
      <c r="CD206" s="297">
        <v>0</v>
      </c>
      <c r="CE206" s="297">
        <v>0</v>
      </c>
      <c r="CF206" s="297">
        <v>0</v>
      </c>
      <c r="CG206" s="297">
        <v>0</v>
      </c>
      <c r="CH206" s="297">
        <v>0</v>
      </c>
      <c r="CI206" s="297">
        <v>0</v>
      </c>
    </row>
    <row r="207" spans="1:87">
      <c r="A207" s="295">
        <v>36009</v>
      </c>
      <c r="B207" s="296" t="s">
        <v>557</v>
      </c>
      <c r="C207" s="299">
        <v>-319352</v>
      </c>
      <c r="D207" s="299">
        <v>-217537</v>
      </c>
      <c r="E207" s="299">
        <v>-73799</v>
      </c>
      <c r="F207" s="299">
        <v>4221</v>
      </c>
      <c r="G207" s="299">
        <v>0</v>
      </c>
      <c r="H207" s="299">
        <v>0</v>
      </c>
      <c r="I207" s="299">
        <v>-606467</v>
      </c>
      <c r="J207" s="299">
        <v>1846975</v>
      </c>
      <c r="K207" s="299">
        <v>2197423</v>
      </c>
      <c r="L207" s="357">
        <v>1565597</v>
      </c>
      <c r="M207" s="299">
        <v>1524546</v>
      </c>
      <c r="N207" s="299">
        <v>2264459</v>
      </c>
      <c r="O207" s="299">
        <v>144046.00285230001</v>
      </c>
      <c r="P207" s="299">
        <v>78228.06</v>
      </c>
      <c r="Q207" s="299">
        <v>65817.94285230001</v>
      </c>
      <c r="R207" s="583">
        <v>7.1400000000000005E-2</v>
      </c>
      <c r="S207" s="584">
        <v>5.4302699999999998E-5</v>
      </c>
      <c r="T207" s="585">
        <v>1846975</v>
      </c>
      <c r="U207" s="585">
        <v>1095631.0924369746</v>
      </c>
      <c r="V207" s="583">
        <v>1.6857635866209646</v>
      </c>
      <c r="W207" s="583">
        <v>9.7874245867096379E-2</v>
      </c>
      <c r="X207" s="585">
        <v>30044</v>
      </c>
      <c r="Y207" s="585">
        <v>15022</v>
      </c>
      <c r="Z207" s="585">
        <v>15022</v>
      </c>
      <c r="AA207" s="585">
        <v>0</v>
      </c>
      <c r="AB207" s="585">
        <v>0</v>
      </c>
      <c r="AC207" s="585">
        <v>0</v>
      </c>
      <c r="AD207" s="585">
        <v>0</v>
      </c>
      <c r="AE207" s="585">
        <v>30044</v>
      </c>
      <c r="AF207" s="585">
        <v>863499</v>
      </c>
      <c r="AG207" s="585">
        <v>323544</v>
      </c>
      <c r="AH207" s="585">
        <v>271947</v>
      </c>
      <c r="AI207" s="585">
        <v>185220</v>
      </c>
      <c r="AJ207" s="585">
        <v>82788</v>
      </c>
      <c r="AK207" s="585">
        <v>0</v>
      </c>
      <c r="AL207" s="585">
        <v>0</v>
      </c>
      <c r="AM207" s="585">
        <v>863499</v>
      </c>
      <c r="AN207" s="585">
        <v>444827</v>
      </c>
      <c r="AO207" s="585">
        <v>125457</v>
      </c>
      <c r="AP207" s="585">
        <v>125457</v>
      </c>
      <c r="AQ207" s="585">
        <v>107904</v>
      </c>
      <c r="AR207" s="585">
        <v>86009</v>
      </c>
      <c r="AS207" s="585">
        <v>0</v>
      </c>
      <c r="AT207" s="585">
        <v>0</v>
      </c>
      <c r="AU207" s="585">
        <v>444827</v>
      </c>
      <c r="AV207" s="585">
        <v>240808</v>
      </c>
      <c r="AW207" s="585">
        <v>145247</v>
      </c>
      <c r="AX207" s="585">
        <v>95561</v>
      </c>
      <c r="AY207" s="585">
        <v>0</v>
      </c>
      <c r="AZ207" s="585">
        <v>0</v>
      </c>
      <c r="BA207" s="585">
        <v>0</v>
      </c>
      <c r="BB207" s="585">
        <v>0</v>
      </c>
      <c r="BC207" s="585">
        <v>240808</v>
      </c>
      <c r="BD207" s="585">
        <v>8719</v>
      </c>
      <c r="BE207" s="585">
        <v>3920</v>
      </c>
      <c r="BF207" s="585">
        <v>3920</v>
      </c>
      <c r="BG207" s="585">
        <v>871</v>
      </c>
      <c r="BH207" s="585">
        <v>8</v>
      </c>
      <c r="BI207" s="585">
        <v>0</v>
      </c>
      <c r="BJ207" s="585">
        <v>0</v>
      </c>
      <c r="BK207" s="585">
        <v>8719</v>
      </c>
      <c r="BL207" s="585">
        <v>-805</v>
      </c>
      <c r="BM207" s="585">
        <v>-805</v>
      </c>
      <c r="BN207" s="585">
        <v>0</v>
      </c>
      <c r="BO207" s="585">
        <v>0</v>
      </c>
      <c r="BP207" s="585">
        <v>0</v>
      </c>
      <c r="BQ207" s="585">
        <v>0</v>
      </c>
      <c r="BR207" s="585">
        <v>0</v>
      </c>
      <c r="BS207" s="585">
        <v>-805</v>
      </c>
      <c r="BT207" s="585">
        <v>15054</v>
      </c>
      <c r="BU207" s="585">
        <v>5844</v>
      </c>
      <c r="BV207" s="585">
        <v>5571</v>
      </c>
      <c r="BW207" s="585">
        <v>2646</v>
      </c>
      <c r="BX207" s="585">
        <v>993</v>
      </c>
      <c r="BY207" s="585">
        <v>0</v>
      </c>
      <c r="BZ207" s="585">
        <v>0</v>
      </c>
      <c r="CA207" s="585">
        <v>15054</v>
      </c>
      <c r="CB207" s="299">
        <v>0</v>
      </c>
      <c r="CC207" s="297">
        <v>0</v>
      </c>
      <c r="CD207" s="297">
        <v>0</v>
      </c>
      <c r="CE207" s="297">
        <v>0</v>
      </c>
      <c r="CF207" s="297">
        <v>0</v>
      </c>
      <c r="CG207" s="297">
        <v>0</v>
      </c>
      <c r="CH207" s="297">
        <v>0</v>
      </c>
      <c r="CI207" s="297">
        <v>0</v>
      </c>
    </row>
    <row r="208" spans="1:87">
      <c r="A208" s="295">
        <v>36100</v>
      </c>
      <c r="B208" s="296" t="s">
        <v>558</v>
      </c>
      <c r="C208" s="299">
        <v>890</v>
      </c>
      <c r="D208" s="299">
        <v>673697</v>
      </c>
      <c r="E208" s="299">
        <v>1555449</v>
      </c>
      <c r="F208" s="299">
        <v>1062168</v>
      </c>
      <c r="G208" s="299">
        <v>0</v>
      </c>
      <c r="H208" s="299">
        <v>0</v>
      </c>
      <c r="I208" s="299">
        <v>3292204</v>
      </c>
      <c r="J208" s="299">
        <v>22244312</v>
      </c>
      <c r="K208" s="299">
        <v>26464974</v>
      </c>
      <c r="L208" s="357">
        <v>18855489</v>
      </c>
      <c r="M208" s="299">
        <v>18361082</v>
      </c>
      <c r="N208" s="299">
        <v>27272337</v>
      </c>
      <c r="O208" s="299">
        <v>1734838.5470926999</v>
      </c>
      <c r="P208" s="299">
        <v>950034.42</v>
      </c>
      <c r="Q208" s="299">
        <v>784804.12709269987</v>
      </c>
      <c r="R208" s="583">
        <v>7.1400000000000005E-2</v>
      </c>
      <c r="S208" s="584">
        <v>6.5400229999999998E-4</v>
      </c>
      <c r="T208" s="585">
        <v>22244312</v>
      </c>
      <c r="U208" s="585">
        <v>13305804.201680671</v>
      </c>
      <c r="V208" s="583">
        <v>1.671775088738364</v>
      </c>
      <c r="W208" s="583">
        <v>9.7874245867096379E-2</v>
      </c>
      <c r="X208" s="585">
        <v>1194085</v>
      </c>
      <c r="Y208" s="585">
        <v>483145</v>
      </c>
      <c r="Z208" s="585">
        <v>483145</v>
      </c>
      <c r="AA208" s="585">
        <v>213534</v>
      </c>
      <c r="AB208" s="585">
        <v>14261</v>
      </c>
      <c r="AC208" s="585">
        <v>0</v>
      </c>
      <c r="AD208" s="585">
        <v>0</v>
      </c>
      <c r="AE208" s="585">
        <v>1194085</v>
      </c>
      <c r="AF208" s="585">
        <v>635640</v>
      </c>
      <c r="AG208" s="585">
        <v>351817</v>
      </c>
      <c r="AH208" s="585">
        <v>283823</v>
      </c>
      <c r="AI208" s="585">
        <v>0</v>
      </c>
      <c r="AJ208" s="585">
        <v>0</v>
      </c>
      <c r="AK208" s="585">
        <v>0</v>
      </c>
      <c r="AL208" s="585">
        <v>0</v>
      </c>
      <c r="AM208" s="585">
        <v>635640</v>
      </c>
      <c r="AN208" s="585">
        <v>5357339</v>
      </c>
      <c r="AO208" s="585">
        <v>1510960</v>
      </c>
      <c r="AP208" s="585">
        <v>1510960</v>
      </c>
      <c r="AQ208" s="585">
        <v>1299562</v>
      </c>
      <c r="AR208" s="585">
        <v>1035857</v>
      </c>
      <c r="AS208" s="585">
        <v>0</v>
      </c>
      <c r="AT208" s="585">
        <v>0</v>
      </c>
      <c r="AU208" s="585">
        <v>5357339</v>
      </c>
      <c r="AV208" s="585">
        <v>2900204</v>
      </c>
      <c r="AW208" s="585">
        <v>1749306</v>
      </c>
      <c r="AX208" s="585">
        <v>1150898</v>
      </c>
      <c r="AY208" s="585">
        <v>0</v>
      </c>
      <c r="AZ208" s="585">
        <v>0</v>
      </c>
      <c r="BA208" s="585">
        <v>0</v>
      </c>
      <c r="BB208" s="585">
        <v>0</v>
      </c>
      <c r="BC208" s="585">
        <v>2900204</v>
      </c>
      <c r="BD208" s="585">
        <v>105011</v>
      </c>
      <c r="BE208" s="585">
        <v>47216</v>
      </c>
      <c r="BF208" s="585">
        <v>47216</v>
      </c>
      <c r="BG208" s="585">
        <v>10485</v>
      </c>
      <c r="BH208" s="585">
        <v>94</v>
      </c>
      <c r="BI208" s="585">
        <v>0</v>
      </c>
      <c r="BJ208" s="585">
        <v>0</v>
      </c>
      <c r="BK208" s="585">
        <v>105011</v>
      </c>
      <c r="BL208" s="585">
        <v>-9692</v>
      </c>
      <c r="BM208" s="585">
        <v>-9692</v>
      </c>
      <c r="BN208" s="585">
        <v>0</v>
      </c>
      <c r="BO208" s="585">
        <v>0</v>
      </c>
      <c r="BP208" s="585">
        <v>0</v>
      </c>
      <c r="BQ208" s="585">
        <v>0</v>
      </c>
      <c r="BR208" s="585">
        <v>0</v>
      </c>
      <c r="BS208" s="585">
        <v>-9692</v>
      </c>
      <c r="BT208" s="585">
        <v>181304</v>
      </c>
      <c r="BU208" s="585">
        <v>70384</v>
      </c>
      <c r="BV208" s="585">
        <v>67097</v>
      </c>
      <c r="BW208" s="585">
        <v>31867</v>
      </c>
      <c r="BX208" s="585">
        <v>11956</v>
      </c>
      <c r="BY208" s="585">
        <v>0</v>
      </c>
      <c r="BZ208" s="585">
        <v>0</v>
      </c>
      <c r="CA208" s="585">
        <v>181304</v>
      </c>
      <c r="CB208" s="299">
        <v>0</v>
      </c>
      <c r="CC208" s="297">
        <v>0</v>
      </c>
      <c r="CD208" s="297">
        <v>0</v>
      </c>
      <c r="CE208" s="297">
        <v>0</v>
      </c>
      <c r="CF208" s="297">
        <v>0</v>
      </c>
      <c r="CG208" s="297">
        <v>0</v>
      </c>
      <c r="CH208" s="297">
        <v>0</v>
      </c>
      <c r="CI208" s="297">
        <v>0</v>
      </c>
    </row>
    <row r="209" spans="1:87">
      <c r="A209" s="295">
        <v>36102</v>
      </c>
      <c r="B209" s="296" t="s">
        <v>559</v>
      </c>
      <c r="C209" s="299">
        <v>-1607964</v>
      </c>
      <c r="D209" s="299">
        <v>-1864039</v>
      </c>
      <c r="E209" s="299">
        <v>0</v>
      </c>
      <c r="F209" s="299">
        <v>0</v>
      </c>
      <c r="G209" s="299">
        <v>0</v>
      </c>
      <c r="H209" s="299">
        <v>0</v>
      </c>
      <c r="I209" s="299">
        <v>-3472003</v>
      </c>
      <c r="J209" s="299">
        <v>0</v>
      </c>
      <c r="K209" s="299">
        <v>0</v>
      </c>
      <c r="L209" s="357">
        <v>0</v>
      </c>
      <c r="M209" s="299">
        <v>0</v>
      </c>
      <c r="N209" s="299">
        <v>0</v>
      </c>
      <c r="O209" s="299">
        <v>0</v>
      </c>
      <c r="P209" s="299">
        <v>0</v>
      </c>
      <c r="Q209" s="299">
        <v>0</v>
      </c>
      <c r="R209" s="583">
        <v>0</v>
      </c>
      <c r="S209" s="584">
        <v>0</v>
      </c>
      <c r="T209" s="585">
        <v>0</v>
      </c>
      <c r="U209" s="585">
        <v>0</v>
      </c>
      <c r="V209" s="583" t="e">
        <v>#DIV/0!</v>
      </c>
      <c r="W209" s="583">
        <v>9.7874245867096379E-2</v>
      </c>
      <c r="X209" s="585">
        <v>256075</v>
      </c>
      <c r="Y209" s="585">
        <v>256075</v>
      </c>
      <c r="Z209" s="585">
        <v>0</v>
      </c>
      <c r="AA209" s="585">
        <v>0</v>
      </c>
      <c r="AB209" s="585">
        <v>0</v>
      </c>
      <c r="AC209" s="585">
        <v>0</v>
      </c>
      <c r="AD209" s="585">
        <v>0</v>
      </c>
      <c r="AE209" s="585">
        <v>256075</v>
      </c>
      <c r="AF209" s="585">
        <v>3728078</v>
      </c>
      <c r="AG209" s="585">
        <v>1864039</v>
      </c>
      <c r="AH209" s="585">
        <v>1864039</v>
      </c>
      <c r="AI209" s="585">
        <v>0</v>
      </c>
      <c r="AJ209" s="585">
        <v>0</v>
      </c>
      <c r="AK209" s="585">
        <v>0</v>
      </c>
      <c r="AL209" s="585">
        <v>0</v>
      </c>
      <c r="AM209" s="585">
        <v>3728078</v>
      </c>
      <c r="AN209" s="585">
        <v>0</v>
      </c>
      <c r="AO209" s="585">
        <v>0</v>
      </c>
      <c r="AP209" s="585">
        <v>0</v>
      </c>
      <c r="AQ209" s="585">
        <v>0</v>
      </c>
      <c r="AR209" s="585">
        <v>0</v>
      </c>
      <c r="AS209" s="585">
        <v>0</v>
      </c>
      <c r="AT209" s="585">
        <v>0</v>
      </c>
      <c r="AU209" s="585">
        <v>0</v>
      </c>
      <c r="AV209" s="585">
        <v>0</v>
      </c>
      <c r="AW209" s="585">
        <v>0</v>
      </c>
      <c r="AX209" s="585">
        <v>0</v>
      </c>
      <c r="AY209" s="585">
        <v>0</v>
      </c>
      <c r="AZ209" s="585">
        <v>0</v>
      </c>
      <c r="BA209" s="585">
        <v>0</v>
      </c>
      <c r="BB209" s="585">
        <v>0</v>
      </c>
      <c r="BC209" s="585">
        <v>0</v>
      </c>
      <c r="BD209" s="585">
        <v>0</v>
      </c>
      <c r="BE209" s="585">
        <v>0</v>
      </c>
      <c r="BF209" s="585">
        <v>0</v>
      </c>
      <c r="BG209" s="585">
        <v>0</v>
      </c>
      <c r="BH209" s="585">
        <v>0</v>
      </c>
      <c r="BI209" s="585">
        <v>0</v>
      </c>
      <c r="BJ209" s="585">
        <v>0</v>
      </c>
      <c r="BK209" s="585">
        <v>0</v>
      </c>
      <c r="BL209" s="585">
        <v>0</v>
      </c>
      <c r="BM209" s="585">
        <v>0</v>
      </c>
      <c r="BN209" s="585">
        <v>0</v>
      </c>
      <c r="BO209" s="585">
        <v>0</v>
      </c>
      <c r="BP209" s="585">
        <v>0</v>
      </c>
      <c r="BQ209" s="585">
        <v>0</v>
      </c>
      <c r="BR209" s="585">
        <v>0</v>
      </c>
      <c r="BS209" s="585">
        <v>0</v>
      </c>
      <c r="BT209" s="585">
        <v>0</v>
      </c>
      <c r="BU209" s="585">
        <v>0</v>
      </c>
      <c r="BV209" s="585">
        <v>0</v>
      </c>
      <c r="BW209" s="585">
        <v>0</v>
      </c>
      <c r="BX209" s="585">
        <v>0</v>
      </c>
      <c r="BY209" s="585">
        <v>0</v>
      </c>
      <c r="BZ209" s="585">
        <v>0</v>
      </c>
      <c r="CA209" s="585">
        <v>0</v>
      </c>
      <c r="CB209" s="299">
        <v>0</v>
      </c>
      <c r="CC209" s="297">
        <v>0</v>
      </c>
      <c r="CD209" s="297">
        <v>0</v>
      </c>
      <c r="CE209" s="297">
        <v>0</v>
      </c>
      <c r="CF209" s="297">
        <v>0</v>
      </c>
      <c r="CG209" s="297">
        <v>0</v>
      </c>
      <c r="CH209" s="297">
        <v>0</v>
      </c>
      <c r="CI209" s="297">
        <v>0</v>
      </c>
    </row>
    <row r="210" spans="1:87">
      <c r="A210" s="295">
        <v>36105</v>
      </c>
      <c r="B210" s="296" t="s">
        <v>560</v>
      </c>
      <c r="C210" s="299">
        <v>-238984</v>
      </c>
      <c r="D210" s="299">
        <v>-55522</v>
      </c>
      <c r="E210" s="299">
        <v>581223</v>
      </c>
      <c r="F210" s="299">
        <v>395416</v>
      </c>
      <c r="G210" s="299">
        <v>0</v>
      </c>
      <c r="H210" s="299">
        <v>0</v>
      </c>
      <c r="I210" s="299">
        <v>682133</v>
      </c>
      <c r="J210" s="299">
        <v>9476969</v>
      </c>
      <c r="K210" s="299">
        <v>11275140</v>
      </c>
      <c r="L210" s="357">
        <v>8033194</v>
      </c>
      <c r="M210" s="299">
        <v>7822557</v>
      </c>
      <c r="N210" s="299">
        <v>11619109</v>
      </c>
      <c r="O210" s="299">
        <v>739110.7740488</v>
      </c>
      <c r="P210" s="299">
        <v>447849.31999999995</v>
      </c>
      <c r="Q210" s="299">
        <v>291261.45404880005</v>
      </c>
      <c r="R210" s="583">
        <v>7.1400000000000005E-2</v>
      </c>
      <c r="S210" s="584">
        <v>2.7863120000000001E-4</v>
      </c>
      <c r="T210" s="585">
        <v>9476969</v>
      </c>
      <c r="U210" s="585">
        <v>6272399.4397759093</v>
      </c>
      <c r="V210" s="583">
        <v>1.5109001094385945</v>
      </c>
      <c r="W210" s="583">
        <v>9.7874245867096379E-2</v>
      </c>
      <c r="X210" s="585">
        <v>255857</v>
      </c>
      <c r="Y210" s="585">
        <v>134761</v>
      </c>
      <c r="Z210" s="585">
        <v>60548</v>
      </c>
      <c r="AA210" s="585">
        <v>60548</v>
      </c>
      <c r="AB210" s="585">
        <v>0</v>
      </c>
      <c r="AC210" s="585">
        <v>0</v>
      </c>
      <c r="AD210" s="585">
        <v>0</v>
      </c>
      <c r="AE210" s="585">
        <v>255857</v>
      </c>
      <c r="AF210" s="585">
        <v>738414</v>
      </c>
      <c r="AG210" s="585">
        <v>318173</v>
      </c>
      <c r="AH210" s="585">
        <v>318173</v>
      </c>
      <c r="AI210" s="585">
        <v>51034</v>
      </c>
      <c r="AJ210" s="585">
        <v>51034</v>
      </c>
      <c r="AK210" s="585">
        <v>0</v>
      </c>
      <c r="AL210" s="585">
        <v>0</v>
      </c>
      <c r="AM210" s="585">
        <v>738414</v>
      </c>
      <c r="AN210" s="585">
        <v>2282441</v>
      </c>
      <c r="AO210" s="585">
        <v>643729</v>
      </c>
      <c r="AP210" s="585">
        <v>643729</v>
      </c>
      <c r="AQ210" s="585">
        <v>553666</v>
      </c>
      <c r="AR210" s="585">
        <v>441317</v>
      </c>
      <c r="AS210" s="585">
        <v>0</v>
      </c>
      <c r="AT210" s="585">
        <v>0</v>
      </c>
      <c r="AU210" s="585">
        <v>2282441</v>
      </c>
      <c r="AV210" s="585">
        <v>1235603</v>
      </c>
      <c r="AW210" s="585">
        <v>745275</v>
      </c>
      <c r="AX210" s="585">
        <v>490329</v>
      </c>
      <c r="AY210" s="585">
        <v>0</v>
      </c>
      <c r="AZ210" s="585">
        <v>0</v>
      </c>
      <c r="BA210" s="585">
        <v>0</v>
      </c>
      <c r="BB210" s="585">
        <v>0</v>
      </c>
      <c r="BC210" s="585">
        <v>1235603</v>
      </c>
      <c r="BD210" s="585">
        <v>44739</v>
      </c>
      <c r="BE210" s="585">
        <v>20116</v>
      </c>
      <c r="BF210" s="585">
        <v>20116</v>
      </c>
      <c r="BG210" s="585">
        <v>4467</v>
      </c>
      <c r="BH210" s="585">
        <v>40</v>
      </c>
      <c r="BI210" s="585">
        <v>0</v>
      </c>
      <c r="BJ210" s="585">
        <v>0</v>
      </c>
      <c r="BK210" s="585">
        <v>44739</v>
      </c>
      <c r="BL210" s="585">
        <v>-4129</v>
      </c>
      <c r="BM210" s="585">
        <v>-4129</v>
      </c>
      <c r="BN210" s="585">
        <v>0</v>
      </c>
      <c r="BO210" s="585">
        <v>0</v>
      </c>
      <c r="BP210" s="585">
        <v>0</v>
      </c>
      <c r="BQ210" s="585">
        <v>0</v>
      </c>
      <c r="BR210" s="585">
        <v>0</v>
      </c>
      <c r="BS210" s="585">
        <v>-4129</v>
      </c>
      <c r="BT210" s="585">
        <v>77243</v>
      </c>
      <c r="BU210" s="585">
        <v>29987</v>
      </c>
      <c r="BV210" s="585">
        <v>28586</v>
      </c>
      <c r="BW210" s="585">
        <v>13577</v>
      </c>
      <c r="BX210" s="585">
        <v>5094</v>
      </c>
      <c r="BY210" s="585">
        <v>0</v>
      </c>
      <c r="BZ210" s="585">
        <v>0</v>
      </c>
      <c r="CA210" s="585">
        <v>77243</v>
      </c>
      <c r="CB210" s="299">
        <v>0</v>
      </c>
      <c r="CC210" s="297">
        <v>0</v>
      </c>
      <c r="CD210" s="297">
        <v>0</v>
      </c>
      <c r="CE210" s="297">
        <v>0</v>
      </c>
      <c r="CF210" s="297">
        <v>0</v>
      </c>
      <c r="CG210" s="297">
        <v>0</v>
      </c>
      <c r="CH210" s="297">
        <v>0</v>
      </c>
      <c r="CI210" s="297">
        <v>0</v>
      </c>
    </row>
    <row r="211" spans="1:87">
      <c r="A211" s="295">
        <v>36200</v>
      </c>
      <c r="B211" s="296" t="s">
        <v>561</v>
      </c>
      <c r="C211" s="299">
        <v>-1023816</v>
      </c>
      <c r="D211" s="299">
        <v>370977</v>
      </c>
      <c r="E211" s="299">
        <v>2515971</v>
      </c>
      <c r="F211" s="299">
        <v>1831563</v>
      </c>
      <c r="G211" s="299">
        <v>0</v>
      </c>
      <c r="H211" s="299">
        <v>0</v>
      </c>
      <c r="I211" s="299">
        <v>3694695</v>
      </c>
      <c r="J211" s="299">
        <v>38702130</v>
      </c>
      <c r="K211" s="299">
        <v>46045518</v>
      </c>
      <c r="L211" s="357">
        <v>32806031</v>
      </c>
      <c r="M211" s="299">
        <v>31945829</v>
      </c>
      <c r="N211" s="299">
        <v>47450223</v>
      </c>
      <c r="O211" s="299">
        <v>3018387.2251133998</v>
      </c>
      <c r="P211" s="299">
        <v>1796813.66</v>
      </c>
      <c r="Q211" s="299">
        <v>1221573.5651133999</v>
      </c>
      <c r="R211" s="583">
        <v>7.1400000000000005E-2</v>
      </c>
      <c r="S211" s="584">
        <v>1.1378765999999999E-3</v>
      </c>
      <c r="T211" s="585">
        <v>38702130</v>
      </c>
      <c r="U211" s="585">
        <v>25165457.422969185</v>
      </c>
      <c r="V211" s="583">
        <v>1.5379068756634455</v>
      </c>
      <c r="W211" s="583">
        <v>9.7874245867096379E-2</v>
      </c>
      <c r="X211" s="585">
        <v>552002</v>
      </c>
      <c r="Y211" s="585">
        <v>181219</v>
      </c>
      <c r="Z211" s="585">
        <v>181219</v>
      </c>
      <c r="AA211" s="585">
        <v>181219</v>
      </c>
      <c r="AB211" s="585">
        <v>8345</v>
      </c>
      <c r="AC211" s="585">
        <v>0</v>
      </c>
      <c r="AD211" s="585">
        <v>0</v>
      </c>
      <c r="AE211" s="585">
        <v>552002</v>
      </c>
      <c r="AF211" s="585">
        <v>1613682</v>
      </c>
      <c r="AG211" s="585">
        <v>978090</v>
      </c>
      <c r="AH211" s="585">
        <v>635592</v>
      </c>
      <c r="AI211" s="585">
        <v>0</v>
      </c>
      <c r="AJ211" s="585">
        <v>0</v>
      </c>
      <c r="AK211" s="585">
        <v>0</v>
      </c>
      <c r="AL211" s="585">
        <v>0</v>
      </c>
      <c r="AM211" s="585">
        <v>1613682</v>
      </c>
      <c r="AN211" s="585">
        <v>9321053</v>
      </c>
      <c r="AO211" s="585">
        <v>2628868</v>
      </c>
      <c r="AP211" s="585">
        <v>2628868</v>
      </c>
      <c r="AQ211" s="585">
        <v>2261064</v>
      </c>
      <c r="AR211" s="585">
        <v>1802253</v>
      </c>
      <c r="AS211" s="585">
        <v>0</v>
      </c>
      <c r="AT211" s="585">
        <v>0</v>
      </c>
      <c r="AU211" s="585">
        <v>9321053</v>
      </c>
      <c r="AV211" s="585">
        <v>5045968</v>
      </c>
      <c r="AW211" s="585">
        <v>3043559</v>
      </c>
      <c r="AX211" s="585">
        <v>2002408</v>
      </c>
      <c r="AY211" s="585">
        <v>0</v>
      </c>
      <c r="AZ211" s="585">
        <v>0</v>
      </c>
      <c r="BA211" s="585">
        <v>0</v>
      </c>
      <c r="BB211" s="585">
        <v>0</v>
      </c>
      <c r="BC211" s="585">
        <v>5045968</v>
      </c>
      <c r="BD211" s="585">
        <v>182707</v>
      </c>
      <c r="BE211" s="585">
        <v>82150</v>
      </c>
      <c r="BF211" s="585">
        <v>82150</v>
      </c>
      <c r="BG211" s="585">
        <v>18243</v>
      </c>
      <c r="BH211" s="585">
        <v>164</v>
      </c>
      <c r="BI211" s="585">
        <v>0</v>
      </c>
      <c r="BJ211" s="585">
        <v>0</v>
      </c>
      <c r="BK211" s="585">
        <v>182707</v>
      </c>
      <c r="BL211" s="585">
        <v>-16863</v>
      </c>
      <c r="BM211" s="585">
        <v>-16863</v>
      </c>
      <c r="BN211" s="585">
        <v>0</v>
      </c>
      <c r="BO211" s="585">
        <v>0</v>
      </c>
      <c r="BP211" s="585">
        <v>0</v>
      </c>
      <c r="BQ211" s="585">
        <v>0</v>
      </c>
      <c r="BR211" s="585">
        <v>0</v>
      </c>
      <c r="BS211" s="585">
        <v>-16863</v>
      </c>
      <c r="BT211" s="585">
        <v>315445</v>
      </c>
      <c r="BU211" s="585">
        <v>122459</v>
      </c>
      <c r="BV211" s="585">
        <v>116740</v>
      </c>
      <c r="BW211" s="585">
        <v>55445</v>
      </c>
      <c r="BX211" s="585">
        <v>20801</v>
      </c>
      <c r="BY211" s="585">
        <v>0</v>
      </c>
      <c r="BZ211" s="585">
        <v>0</v>
      </c>
      <c r="CA211" s="585">
        <v>315445</v>
      </c>
      <c r="CB211" s="299">
        <v>0</v>
      </c>
      <c r="CC211" s="297">
        <v>0</v>
      </c>
      <c r="CD211" s="297">
        <v>0</v>
      </c>
      <c r="CE211" s="297">
        <v>0</v>
      </c>
      <c r="CF211" s="297">
        <v>0</v>
      </c>
      <c r="CG211" s="297">
        <v>0</v>
      </c>
      <c r="CH211" s="297">
        <v>0</v>
      </c>
      <c r="CI211" s="297">
        <v>0</v>
      </c>
    </row>
    <row r="212" spans="1:87">
      <c r="A212" s="295">
        <v>36205</v>
      </c>
      <c r="B212" s="296" t="s">
        <v>562</v>
      </c>
      <c r="C212" s="299">
        <v>-64618</v>
      </c>
      <c r="D212" s="299">
        <v>108944</v>
      </c>
      <c r="E212" s="299">
        <v>483023</v>
      </c>
      <c r="F212" s="299">
        <v>494410</v>
      </c>
      <c r="G212" s="299">
        <v>0</v>
      </c>
      <c r="H212" s="299">
        <v>0</v>
      </c>
      <c r="I212" s="299">
        <v>1021759</v>
      </c>
      <c r="J212" s="299">
        <v>8649871</v>
      </c>
      <c r="K212" s="299">
        <v>10291108</v>
      </c>
      <c r="L212" s="357">
        <v>7332101</v>
      </c>
      <c r="M212" s="299">
        <v>7139847</v>
      </c>
      <c r="N212" s="299">
        <v>10605057</v>
      </c>
      <c r="O212" s="299">
        <v>674605.24725619995</v>
      </c>
      <c r="P212" s="299">
        <v>403145.95999999996</v>
      </c>
      <c r="Q212" s="299">
        <v>271459.28725619998</v>
      </c>
      <c r="R212" s="583">
        <v>7.1400000000000005E-2</v>
      </c>
      <c r="S212" s="584">
        <v>2.5431379999999999E-4</v>
      </c>
      <c r="T212" s="585">
        <v>8649871</v>
      </c>
      <c r="U212" s="585">
        <v>5646301.9607843123</v>
      </c>
      <c r="V212" s="583">
        <v>1.5319533138816526</v>
      </c>
      <c r="W212" s="583">
        <v>9.7874245867096379E-2</v>
      </c>
      <c r="X212" s="585">
        <v>409317</v>
      </c>
      <c r="Y212" s="585">
        <v>148548</v>
      </c>
      <c r="Z212" s="585">
        <v>86923</v>
      </c>
      <c r="AA212" s="585">
        <v>86923</v>
      </c>
      <c r="AB212" s="585">
        <v>86923</v>
      </c>
      <c r="AC212" s="585">
        <v>0</v>
      </c>
      <c r="AD212" s="585">
        <v>0</v>
      </c>
      <c r="AE212" s="585">
        <v>409317</v>
      </c>
      <c r="AF212" s="585">
        <v>450602</v>
      </c>
      <c r="AG212" s="585">
        <v>162444</v>
      </c>
      <c r="AH212" s="585">
        <v>162444</v>
      </c>
      <c r="AI212" s="585">
        <v>125714</v>
      </c>
      <c r="AJ212" s="585">
        <v>0</v>
      </c>
      <c r="AK212" s="585">
        <v>0</v>
      </c>
      <c r="AL212" s="585">
        <v>0</v>
      </c>
      <c r="AM212" s="585">
        <v>450602</v>
      </c>
      <c r="AN212" s="585">
        <v>2083242</v>
      </c>
      <c r="AO212" s="585">
        <v>587548</v>
      </c>
      <c r="AP212" s="585">
        <v>587548</v>
      </c>
      <c r="AQ212" s="585">
        <v>505345</v>
      </c>
      <c r="AR212" s="585">
        <v>402801</v>
      </c>
      <c r="AS212" s="585">
        <v>0</v>
      </c>
      <c r="AT212" s="585">
        <v>0</v>
      </c>
      <c r="AU212" s="585">
        <v>2083242</v>
      </c>
      <c r="AV212" s="585">
        <v>1127767</v>
      </c>
      <c r="AW212" s="585">
        <v>680231</v>
      </c>
      <c r="AX212" s="585">
        <v>447535</v>
      </c>
      <c r="AY212" s="585">
        <v>0</v>
      </c>
      <c r="AZ212" s="585">
        <v>0</v>
      </c>
      <c r="BA212" s="585">
        <v>0</v>
      </c>
      <c r="BB212" s="585">
        <v>0</v>
      </c>
      <c r="BC212" s="585">
        <v>1127767</v>
      </c>
      <c r="BD212" s="585">
        <v>40834</v>
      </c>
      <c r="BE212" s="585">
        <v>18360</v>
      </c>
      <c r="BF212" s="585">
        <v>18360</v>
      </c>
      <c r="BG212" s="585">
        <v>4077</v>
      </c>
      <c r="BH212" s="585">
        <v>37</v>
      </c>
      <c r="BI212" s="585">
        <v>0</v>
      </c>
      <c r="BJ212" s="585">
        <v>0</v>
      </c>
      <c r="BK212" s="585">
        <v>40834</v>
      </c>
      <c r="BL212" s="585">
        <v>-3769</v>
      </c>
      <c r="BM212" s="585">
        <v>-3769</v>
      </c>
      <c r="BN212" s="585">
        <v>0</v>
      </c>
      <c r="BO212" s="585">
        <v>0</v>
      </c>
      <c r="BP212" s="585">
        <v>0</v>
      </c>
      <c r="BQ212" s="585">
        <v>0</v>
      </c>
      <c r="BR212" s="585">
        <v>0</v>
      </c>
      <c r="BS212" s="585">
        <v>-3769</v>
      </c>
      <c r="BT212" s="585">
        <v>70501</v>
      </c>
      <c r="BU212" s="585">
        <v>27369</v>
      </c>
      <c r="BV212" s="585">
        <v>26091</v>
      </c>
      <c r="BW212" s="585">
        <v>12392</v>
      </c>
      <c r="BX212" s="585">
        <v>4649</v>
      </c>
      <c r="BY212" s="585">
        <v>0</v>
      </c>
      <c r="BZ212" s="585">
        <v>0</v>
      </c>
      <c r="CA212" s="585">
        <v>70501</v>
      </c>
      <c r="CB212" s="299">
        <v>0</v>
      </c>
      <c r="CC212" s="297">
        <v>0</v>
      </c>
      <c r="CD212" s="297">
        <v>0</v>
      </c>
      <c r="CE212" s="297">
        <v>0</v>
      </c>
      <c r="CF212" s="297">
        <v>0</v>
      </c>
      <c r="CG212" s="297">
        <v>0</v>
      </c>
      <c r="CH212" s="297">
        <v>0</v>
      </c>
      <c r="CI212" s="297">
        <v>0</v>
      </c>
    </row>
    <row r="213" spans="1:87">
      <c r="A213" s="295">
        <v>36300</v>
      </c>
      <c r="B213" s="296" t="s">
        <v>563</v>
      </c>
      <c r="C213" s="299">
        <v>-2111118</v>
      </c>
      <c r="D213" s="299">
        <v>1620842</v>
      </c>
      <c r="E213" s="299">
        <v>8929364</v>
      </c>
      <c r="F213" s="299">
        <v>6479751</v>
      </c>
      <c r="G213" s="299">
        <v>0</v>
      </c>
      <c r="H213" s="299">
        <v>0</v>
      </c>
      <c r="I213" s="299">
        <v>14918839</v>
      </c>
      <c r="J213" s="299">
        <v>142318709</v>
      </c>
      <c r="K213" s="299">
        <v>169322430</v>
      </c>
      <c r="L213" s="357">
        <v>120637080</v>
      </c>
      <c r="M213" s="299">
        <v>117473875</v>
      </c>
      <c r="N213" s="299">
        <v>174487927</v>
      </c>
      <c r="O213" s="299">
        <v>11099465.947455</v>
      </c>
      <c r="P213" s="299">
        <v>6193649.8700000001</v>
      </c>
      <c r="Q213" s="299">
        <v>4905816.077455</v>
      </c>
      <c r="R213" s="583">
        <v>7.1400000000000005E-2</v>
      </c>
      <c r="S213" s="584">
        <v>4.1842950000000002E-3</v>
      </c>
      <c r="T213" s="585">
        <v>142318709</v>
      </c>
      <c r="U213" s="585">
        <v>86745796.49859944</v>
      </c>
      <c r="V213" s="583">
        <v>1.6406409848608379</v>
      </c>
      <c r="W213" s="583">
        <v>9.7874245867096379E-2</v>
      </c>
      <c r="X213" s="585">
        <v>1843300</v>
      </c>
      <c r="Y213" s="585">
        <v>706184</v>
      </c>
      <c r="Z213" s="585">
        <v>568558</v>
      </c>
      <c r="AA213" s="585">
        <v>568558</v>
      </c>
      <c r="AB213" s="585">
        <v>0</v>
      </c>
      <c r="AC213" s="585">
        <v>0</v>
      </c>
      <c r="AD213" s="585">
        <v>0</v>
      </c>
      <c r="AE213" s="585">
        <v>1843300</v>
      </c>
      <c r="AF213" s="585">
        <v>4415004</v>
      </c>
      <c r="AG213" s="585">
        <v>1982762</v>
      </c>
      <c r="AH213" s="585">
        <v>1982762</v>
      </c>
      <c r="AI213" s="585">
        <v>224740</v>
      </c>
      <c r="AJ213" s="585">
        <v>224740</v>
      </c>
      <c r="AK213" s="585">
        <v>0</v>
      </c>
      <c r="AL213" s="585">
        <v>0</v>
      </c>
      <c r="AM213" s="585">
        <v>4415004</v>
      </c>
      <c r="AN213" s="585">
        <v>34276156</v>
      </c>
      <c r="AO213" s="585">
        <v>9667093</v>
      </c>
      <c r="AP213" s="585">
        <v>9667093</v>
      </c>
      <c r="AQ213" s="585">
        <v>8314575</v>
      </c>
      <c r="AR213" s="585">
        <v>6627395</v>
      </c>
      <c r="AS213" s="585">
        <v>0</v>
      </c>
      <c r="AT213" s="585">
        <v>0</v>
      </c>
      <c r="AU213" s="585">
        <v>34276156</v>
      </c>
      <c r="AV213" s="585">
        <v>18555454</v>
      </c>
      <c r="AW213" s="585">
        <v>11192031</v>
      </c>
      <c r="AX213" s="585">
        <v>7363423</v>
      </c>
      <c r="AY213" s="585">
        <v>0</v>
      </c>
      <c r="AZ213" s="585">
        <v>0</v>
      </c>
      <c r="BA213" s="585">
        <v>0</v>
      </c>
      <c r="BB213" s="585">
        <v>0</v>
      </c>
      <c r="BC213" s="585">
        <v>18555454</v>
      </c>
      <c r="BD213" s="585">
        <v>671868</v>
      </c>
      <c r="BE213" s="585">
        <v>302090</v>
      </c>
      <c r="BF213" s="585">
        <v>302090</v>
      </c>
      <c r="BG213" s="585">
        <v>67084</v>
      </c>
      <c r="BH213" s="585">
        <v>604</v>
      </c>
      <c r="BI213" s="585">
        <v>0</v>
      </c>
      <c r="BJ213" s="585">
        <v>0</v>
      </c>
      <c r="BK213" s="585">
        <v>671868</v>
      </c>
      <c r="BL213" s="585">
        <v>-62009</v>
      </c>
      <c r="BM213" s="585">
        <v>-62009</v>
      </c>
      <c r="BN213" s="585">
        <v>0</v>
      </c>
      <c r="BO213" s="585">
        <v>0</v>
      </c>
      <c r="BP213" s="585">
        <v>0</v>
      </c>
      <c r="BQ213" s="585">
        <v>0</v>
      </c>
      <c r="BR213" s="585">
        <v>0</v>
      </c>
      <c r="BS213" s="585">
        <v>-62009</v>
      </c>
      <c r="BT213" s="585">
        <v>1159981</v>
      </c>
      <c r="BU213" s="585">
        <v>450317</v>
      </c>
      <c r="BV213" s="585">
        <v>429286</v>
      </c>
      <c r="BW213" s="585">
        <v>203886</v>
      </c>
      <c r="BX213" s="585">
        <v>76491</v>
      </c>
      <c r="BY213" s="585">
        <v>0</v>
      </c>
      <c r="BZ213" s="585">
        <v>0</v>
      </c>
      <c r="CA213" s="585">
        <v>1159981</v>
      </c>
      <c r="CB213" s="299">
        <v>0</v>
      </c>
      <c r="CC213" s="297">
        <v>0</v>
      </c>
      <c r="CD213" s="297">
        <v>0</v>
      </c>
      <c r="CE213" s="297">
        <v>0</v>
      </c>
      <c r="CF213" s="297">
        <v>0</v>
      </c>
      <c r="CG213" s="297">
        <v>0</v>
      </c>
      <c r="CH213" s="297">
        <v>0</v>
      </c>
      <c r="CI213" s="297">
        <v>0</v>
      </c>
    </row>
    <row r="214" spans="1:87">
      <c r="A214" s="295">
        <v>36301</v>
      </c>
      <c r="B214" s="296" t="s">
        <v>564</v>
      </c>
      <c r="C214" s="299">
        <v>222120</v>
      </c>
      <c r="D214" s="299">
        <v>266291</v>
      </c>
      <c r="E214" s="299">
        <v>312134</v>
      </c>
      <c r="F214" s="299">
        <v>285032</v>
      </c>
      <c r="G214" s="299">
        <v>0</v>
      </c>
      <c r="H214" s="299">
        <v>0</v>
      </c>
      <c r="I214" s="299">
        <v>1085577</v>
      </c>
      <c r="J214" s="299">
        <v>4333085</v>
      </c>
      <c r="K214" s="299">
        <v>5155250</v>
      </c>
      <c r="L214" s="357">
        <v>3672958</v>
      </c>
      <c r="M214" s="299">
        <v>3576650</v>
      </c>
      <c r="N214" s="299">
        <v>5312520</v>
      </c>
      <c r="O214" s="299">
        <v>337938.19832850003</v>
      </c>
      <c r="P214" s="299">
        <v>157556.47</v>
      </c>
      <c r="Q214" s="299">
        <v>180381.72832850003</v>
      </c>
      <c r="R214" s="583">
        <v>7.1400000000000005E-2</v>
      </c>
      <c r="S214" s="584">
        <v>1.2739650000000001E-4</v>
      </c>
      <c r="T214" s="585">
        <v>4333085</v>
      </c>
      <c r="U214" s="585">
        <v>2206673.2492997199</v>
      </c>
      <c r="V214" s="583">
        <v>1.9636278281685291</v>
      </c>
      <c r="W214" s="583">
        <v>9.7874245867096379E-2</v>
      </c>
      <c r="X214" s="585">
        <v>643564</v>
      </c>
      <c r="Y214" s="585">
        <v>277699</v>
      </c>
      <c r="Z214" s="585">
        <v>204055</v>
      </c>
      <c r="AA214" s="585">
        <v>80905</v>
      </c>
      <c r="AB214" s="585">
        <v>80905</v>
      </c>
      <c r="AC214" s="585">
        <v>0</v>
      </c>
      <c r="AD214" s="585">
        <v>0</v>
      </c>
      <c r="AE214" s="585">
        <v>643564</v>
      </c>
      <c r="AF214" s="585">
        <v>90510</v>
      </c>
      <c r="AG214" s="585">
        <v>30170</v>
      </c>
      <c r="AH214" s="585">
        <v>30170</v>
      </c>
      <c r="AI214" s="585">
        <v>30170</v>
      </c>
      <c r="AJ214" s="585">
        <v>0</v>
      </c>
      <c r="AK214" s="585">
        <v>0</v>
      </c>
      <c r="AL214" s="585">
        <v>0</v>
      </c>
      <c r="AM214" s="585">
        <v>90510</v>
      </c>
      <c r="AN214" s="585">
        <v>1043584</v>
      </c>
      <c r="AO214" s="585">
        <v>294328</v>
      </c>
      <c r="AP214" s="585">
        <v>294328</v>
      </c>
      <c r="AQ214" s="585">
        <v>253148</v>
      </c>
      <c r="AR214" s="585">
        <v>201780</v>
      </c>
      <c r="AS214" s="585">
        <v>0</v>
      </c>
      <c r="AT214" s="585">
        <v>0</v>
      </c>
      <c r="AU214" s="585">
        <v>1043584</v>
      </c>
      <c r="AV214" s="585">
        <v>564946</v>
      </c>
      <c r="AW214" s="585">
        <v>340756</v>
      </c>
      <c r="AX214" s="585">
        <v>224189</v>
      </c>
      <c r="AY214" s="585">
        <v>0</v>
      </c>
      <c r="AZ214" s="585">
        <v>0</v>
      </c>
      <c r="BA214" s="585">
        <v>0</v>
      </c>
      <c r="BB214" s="585">
        <v>0</v>
      </c>
      <c r="BC214" s="585">
        <v>564946</v>
      </c>
      <c r="BD214" s="585">
        <v>20456</v>
      </c>
      <c r="BE214" s="585">
        <v>9198</v>
      </c>
      <c r="BF214" s="585">
        <v>9198</v>
      </c>
      <c r="BG214" s="585">
        <v>2042</v>
      </c>
      <c r="BH214" s="585">
        <v>18</v>
      </c>
      <c r="BI214" s="585">
        <v>0</v>
      </c>
      <c r="BJ214" s="585">
        <v>0</v>
      </c>
      <c r="BK214" s="585">
        <v>20456</v>
      </c>
      <c r="BL214" s="585">
        <v>-1888</v>
      </c>
      <c r="BM214" s="585">
        <v>-1888</v>
      </c>
      <c r="BN214" s="585">
        <v>0</v>
      </c>
      <c r="BO214" s="585">
        <v>0</v>
      </c>
      <c r="BP214" s="585">
        <v>0</v>
      </c>
      <c r="BQ214" s="585">
        <v>0</v>
      </c>
      <c r="BR214" s="585">
        <v>0</v>
      </c>
      <c r="BS214" s="585">
        <v>-1888</v>
      </c>
      <c r="BT214" s="585">
        <v>35317</v>
      </c>
      <c r="BU214" s="585">
        <v>13711</v>
      </c>
      <c r="BV214" s="585">
        <v>13070</v>
      </c>
      <c r="BW214" s="585">
        <v>6208</v>
      </c>
      <c r="BX214" s="585">
        <v>2329</v>
      </c>
      <c r="BY214" s="585">
        <v>0</v>
      </c>
      <c r="BZ214" s="585">
        <v>0</v>
      </c>
      <c r="CA214" s="585">
        <v>35317</v>
      </c>
      <c r="CB214" s="299">
        <v>0</v>
      </c>
      <c r="CC214" s="297">
        <v>0</v>
      </c>
      <c r="CD214" s="297">
        <v>0</v>
      </c>
      <c r="CE214" s="297">
        <v>0</v>
      </c>
      <c r="CF214" s="297">
        <v>0</v>
      </c>
      <c r="CG214" s="297">
        <v>0</v>
      </c>
      <c r="CH214" s="297">
        <v>0</v>
      </c>
      <c r="CI214" s="297">
        <v>0</v>
      </c>
    </row>
    <row r="215" spans="1:87">
      <c r="A215" s="295">
        <v>36302</v>
      </c>
      <c r="B215" s="296" t="s">
        <v>565</v>
      </c>
      <c r="C215" s="299">
        <v>439936</v>
      </c>
      <c r="D215" s="299">
        <v>540158</v>
      </c>
      <c r="E215" s="299">
        <v>537327</v>
      </c>
      <c r="F215" s="299">
        <v>308503</v>
      </c>
      <c r="G215" s="299">
        <v>0</v>
      </c>
      <c r="H215" s="299">
        <v>0</v>
      </c>
      <c r="I215" s="299">
        <v>1825924</v>
      </c>
      <c r="J215" s="299">
        <v>6864673</v>
      </c>
      <c r="K215" s="299">
        <v>8167184</v>
      </c>
      <c r="L215" s="357">
        <v>5818870</v>
      </c>
      <c r="M215" s="299">
        <v>5666294</v>
      </c>
      <c r="N215" s="299">
        <v>8416339</v>
      </c>
      <c r="O215" s="299">
        <v>535377.25078260002</v>
      </c>
      <c r="P215" s="299">
        <v>247215.72</v>
      </c>
      <c r="Q215" s="299">
        <v>288161.53078260005</v>
      </c>
      <c r="R215" s="583">
        <v>7.1400000000000005E-2</v>
      </c>
      <c r="S215" s="584">
        <v>2.0182739999999999E-4</v>
      </c>
      <c r="T215" s="585">
        <v>6864673</v>
      </c>
      <c r="U215" s="585">
        <v>3462405.0420168065</v>
      </c>
      <c r="V215" s="583">
        <v>1.982631412759674</v>
      </c>
      <c r="W215" s="583">
        <v>9.7874245867096379E-2</v>
      </c>
      <c r="X215" s="585">
        <v>1041816</v>
      </c>
      <c r="Y215" s="585">
        <v>495075</v>
      </c>
      <c r="Z215" s="585">
        <v>408649</v>
      </c>
      <c r="AA215" s="585">
        <v>138092</v>
      </c>
      <c r="AB215" s="585">
        <v>0</v>
      </c>
      <c r="AC215" s="585">
        <v>0</v>
      </c>
      <c r="AD215" s="585">
        <v>0</v>
      </c>
      <c r="AE215" s="585">
        <v>1041816</v>
      </c>
      <c r="AF215" s="585">
        <v>59540</v>
      </c>
      <c r="AG215" s="585">
        <v>14885</v>
      </c>
      <c r="AH215" s="585">
        <v>14885</v>
      </c>
      <c r="AI215" s="585">
        <v>14885</v>
      </c>
      <c r="AJ215" s="585">
        <v>14885</v>
      </c>
      <c r="AK215" s="585">
        <v>0</v>
      </c>
      <c r="AL215" s="585">
        <v>0</v>
      </c>
      <c r="AM215" s="585">
        <v>59540</v>
      </c>
      <c r="AN215" s="585">
        <v>1653293</v>
      </c>
      <c r="AO215" s="585">
        <v>466287</v>
      </c>
      <c r="AP215" s="585">
        <v>466287</v>
      </c>
      <c r="AQ215" s="585">
        <v>401049</v>
      </c>
      <c r="AR215" s="585">
        <v>319669</v>
      </c>
      <c r="AS215" s="585">
        <v>0</v>
      </c>
      <c r="AT215" s="585">
        <v>0</v>
      </c>
      <c r="AU215" s="585">
        <v>1653293</v>
      </c>
      <c r="AV215" s="585">
        <v>895013</v>
      </c>
      <c r="AW215" s="585">
        <v>539842</v>
      </c>
      <c r="AX215" s="585">
        <v>355171</v>
      </c>
      <c r="AY215" s="585">
        <v>0</v>
      </c>
      <c r="AZ215" s="585">
        <v>0</v>
      </c>
      <c r="BA215" s="585">
        <v>0</v>
      </c>
      <c r="BB215" s="585">
        <v>0</v>
      </c>
      <c r="BC215" s="585">
        <v>895013</v>
      </c>
      <c r="BD215" s="585">
        <v>32407</v>
      </c>
      <c r="BE215" s="585">
        <v>14571</v>
      </c>
      <c r="BF215" s="585">
        <v>14571</v>
      </c>
      <c r="BG215" s="585">
        <v>3236</v>
      </c>
      <c r="BH215" s="585">
        <v>29</v>
      </c>
      <c r="BI215" s="585">
        <v>0</v>
      </c>
      <c r="BJ215" s="585">
        <v>0</v>
      </c>
      <c r="BK215" s="585">
        <v>32407</v>
      </c>
      <c r="BL215" s="585">
        <v>-2991</v>
      </c>
      <c r="BM215" s="585">
        <v>-2991</v>
      </c>
      <c r="BN215" s="585">
        <v>0</v>
      </c>
      <c r="BO215" s="585">
        <v>0</v>
      </c>
      <c r="BP215" s="585">
        <v>0</v>
      </c>
      <c r="BQ215" s="585">
        <v>0</v>
      </c>
      <c r="BR215" s="585">
        <v>0</v>
      </c>
      <c r="BS215" s="585">
        <v>-2991</v>
      </c>
      <c r="BT215" s="585">
        <v>55951</v>
      </c>
      <c r="BU215" s="585">
        <v>21721</v>
      </c>
      <c r="BV215" s="585">
        <v>20706</v>
      </c>
      <c r="BW215" s="585">
        <v>9834</v>
      </c>
      <c r="BX215" s="585">
        <v>3690</v>
      </c>
      <c r="BY215" s="585">
        <v>0</v>
      </c>
      <c r="BZ215" s="585">
        <v>0</v>
      </c>
      <c r="CA215" s="585">
        <v>55951</v>
      </c>
      <c r="CB215" s="299">
        <v>0</v>
      </c>
      <c r="CC215" s="297">
        <v>0</v>
      </c>
      <c r="CD215" s="297">
        <v>0</v>
      </c>
      <c r="CE215" s="297">
        <v>0</v>
      </c>
      <c r="CF215" s="297">
        <v>0</v>
      </c>
      <c r="CG215" s="297">
        <v>0</v>
      </c>
      <c r="CH215" s="297">
        <v>0</v>
      </c>
      <c r="CI215" s="297">
        <v>0</v>
      </c>
    </row>
    <row r="216" spans="1:87">
      <c r="A216" s="295">
        <v>36303</v>
      </c>
      <c r="B216" s="296" t="s">
        <v>712</v>
      </c>
      <c r="C216" s="299">
        <v>525825</v>
      </c>
      <c r="D216" s="299">
        <v>666268</v>
      </c>
      <c r="E216" s="299">
        <v>756858</v>
      </c>
      <c r="F216" s="299">
        <v>588754</v>
      </c>
      <c r="G216" s="299">
        <v>0</v>
      </c>
      <c r="H216" s="299">
        <v>0</v>
      </c>
      <c r="I216" s="299">
        <v>2537705</v>
      </c>
      <c r="J216" s="299">
        <v>9626934</v>
      </c>
      <c r="K216" s="299">
        <v>11453559</v>
      </c>
      <c r="L216" s="357">
        <v>8160313</v>
      </c>
      <c r="M216" s="299">
        <v>7946342</v>
      </c>
      <c r="N216" s="299">
        <v>11802972</v>
      </c>
      <c r="O216" s="299">
        <v>750806.56875470001</v>
      </c>
      <c r="P216" s="299">
        <v>314503.18</v>
      </c>
      <c r="Q216" s="299">
        <v>436303.38875470002</v>
      </c>
      <c r="R216" s="583">
        <v>7.1400000000000005E-2</v>
      </c>
      <c r="S216" s="584">
        <v>2.8304030000000002E-4</v>
      </c>
      <c r="T216" s="585">
        <v>9626934</v>
      </c>
      <c r="U216" s="585">
        <v>4404806.4425770305</v>
      </c>
      <c r="V216" s="583">
        <v>2.1855521066591441</v>
      </c>
      <c r="W216" s="583">
        <v>9.7874245867096379E-2</v>
      </c>
      <c r="X216" s="585">
        <v>1354584</v>
      </c>
      <c r="Y216" s="585">
        <v>582276</v>
      </c>
      <c r="Z216" s="585">
        <v>460967</v>
      </c>
      <c r="AA216" s="585">
        <v>176102</v>
      </c>
      <c r="AB216" s="585">
        <v>135239</v>
      </c>
      <c r="AC216" s="585">
        <v>0</v>
      </c>
      <c r="AD216" s="585">
        <v>0</v>
      </c>
      <c r="AE216" s="585">
        <v>1354584</v>
      </c>
      <c r="AF216" s="585">
        <v>0</v>
      </c>
      <c r="AG216" s="585">
        <v>0</v>
      </c>
      <c r="AH216" s="585">
        <v>0</v>
      </c>
      <c r="AI216" s="585">
        <v>0</v>
      </c>
      <c r="AJ216" s="585">
        <v>0</v>
      </c>
      <c r="AK216" s="585">
        <v>0</v>
      </c>
      <c r="AL216" s="585">
        <v>0</v>
      </c>
      <c r="AM216" s="585">
        <v>0</v>
      </c>
      <c r="AN216" s="585">
        <v>2318559</v>
      </c>
      <c r="AO216" s="585">
        <v>653916</v>
      </c>
      <c r="AP216" s="585">
        <v>653916</v>
      </c>
      <c r="AQ216" s="585">
        <v>562427</v>
      </c>
      <c r="AR216" s="585">
        <v>448300</v>
      </c>
      <c r="AS216" s="585">
        <v>0</v>
      </c>
      <c r="AT216" s="585">
        <v>0</v>
      </c>
      <c r="AU216" s="585">
        <v>2318559</v>
      </c>
      <c r="AV216" s="585">
        <v>1255156</v>
      </c>
      <c r="AW216" s="585">
        <v>757068</v>
      </c>
      <c r="AX216" s="585">
        <v>498088</v>
      </c>
      <c r="AY216" s="585">
        <v>0</v>
      </c>
      <c r="AZ216" s="585">
        <v>0</v>
      </c>
      <c r="BA216" s="585">
        <v>0</v>
      </c>
      <c r="BB216" s="585">
        <v>0</v>
      </c>
      <c r="BC216" s="585">
        <v>1255156</v>
      </c>
      <c r="BD216" s="585">
        <v>45447</v>
      </c>
      <c r="BE216" s="585">
        <v>20434</v>
      </c>
      <c r="BF216" s="585">
        <v>20434</v>
      </c>
      <c r="BG216" s="585">
        <v>4538</v>
      </c>
      <c r="BH216" s="585">
        <v>41</v>
      </c>
      <c r="BI216" s="585">
        <v>0</v>
      </c>
      <c r="BJ216" s="585">
        <v>0</v>
      </c>
      <c r="BK216" s="585">
        <v>45447</v>
      </c>
      <c r="BL216" s="585">
        <v>-4194</v>
      </c>
      <c r="BM216" s="585">
        <v>-4194</v>
      </c>
      <c r="BN216" s="585">
        <v>0</v>
      </c>
      <c r="BO216" s="585">
        <v>0</v>
      </c>
      <c r="BP216" s="585">
        <v>0</v>
      </c>
      <c r="BQ216" s="585">
        <v>0</v>
      </c>
      <c r="BR216" s="585">
        <v>0</v>
      </c>
      <c r="BS216" s="585">
        <v>-4194</v>
      </c>
      <c r="BT216" s="585">
        <v>78465</v>
      </c>
      <c r="BU216" s="585">
        <v>30461</v>
      </c>
      <c r="BV216" s="585">
        <v>29038</v>
      </c>
      <c r="BW216" s="585">
        <v>13792</v>
      </c>
      <c r="BX216" s="585">
        <v>5174</v>
      </c>
      <c r="BY216" s="585">
        <v>0</v>
      </c>
      <c r="BZ216" s="585">
        <v>0</v>
      </c>
      <c r="CA216" s="585">
        <v>78465</v>
      </c>
      <c r="CB216" s="299">
        <v>0</v>
      </c>
      <c r="CC216" s="297">
        <v>0</v>
      </c>
      <c r="CD216" s="297">
        <v>0</v>
      </c>
      <c r="CE216" s="297">
        <v>0</v>
      </c>
      <c r="CF216" s="297">
        <v>0</v>
      </c>
      <c r="CG216" s="297">
        <v>0</v>
      </c>
      <c r="CH216" s="297">
        <v>0</v>
      </c>
      <c r="CI216" s="297">
        <v>0</v>
      </c>
    </row>
    <row r="217" spans="1:87">
      <c r="A217" s="295">
        <v>36305</v>
      </c>
      <c r="B217" s="296" t="s">
        <v>566</v>
      </c>
      <c r="C217" s="299">
        <v>466219</v>
      </c>
      <c r="D217" s="299">
        <v>1320293</v>
      </c>
      <c r="E217" s="299">
        <v>2181106</v>
      </c>
      <c r="F217" s="299">
        <v>1504581</v>
      </c>
      <c r="G217" s="299">
        <v>0</v>
      </c>
      <c r="H217" s="299">
        <v>0</v>
      </c>
      <c r="I217" s="299">
        <v>5472199</v>
      </c>
      <c r="J217" s="299">
        <v>29834323</v>
      </c>
      <c r="K217" s="299">
        <v>35495123</v>
      </c>
      <c r="L217" s="357">
        <v>25289195</v>
      </c>
      <c r="M217" s="299">
        <v>24626092</v>
      </c>
      <c r="N217" s="299">
        <v>36577968</v>
      </c>
      <c r="O217" s="299">
        <v>2326785.1293897</v>
      </c>
      <c r="P217" s="299">
        <v>1398033.6800000002</v>
      </c>
      <c r="Q217" s="299">
        <v>928751.44938969985</v>
      </c>
      <c r="R217" s="583">
        <v>7.1400000000000005E-2</v>
      </c>
      <c r="S217" s="584">
        <v>8.7715530000000001E-4</v>
      </c>
      <c r="T217" s="585">
        <v>29834323</v>
      </c>
      <c r="U217" s="585">
        <v>19580303.641456585</v>
      </c>
      <c r="V217" s="583">
        <v>1.5236905180996783</v>
      </c>
      <c r="W217" s="583">
        <v>9.7874245867096379E-2</v>
      </c>
      <c r="X217" s="585">
        <v>1848541</v>
      </c>
      <c r="Y217" s="585">
        <v>684055</v>
      </c>
      <c r="Z217" s="585">
        <v>684055</v>
      </c>
      <c r="AA217" s="585">
        <v>381315</v>
      </c>
      <c r="AB217" s="585">
        <v>99116</v>
      </c>
      <c r="AC217" s="585">
        <v>0</v>
      </c>
      <c r="AD217" s="585">
        <v>0</v>
      </c>
      <c r="AE217" s="585">
        <v>1848541</v>
      </c>
      <c r="AF217" s="585">
        <v>42891</v>
      </c>
      <c r="AG217" s="585">
        <v>42891</v>
      </c>
      <c r="AH217" s="585">
        <v>0</v>
      </c>
      <c r="AI217" s="585">
        <v>0</v>
      </c>
      <c r="AJ217" s="585">
        <v>0</v>
      </c>
      <c r="AK217" s="585">
        <v>0</v>
      </c>
      <c r="AL217" s="585">
        <v>0</v>
      </c>
      <c r="AM217" s="585">
        <v>42891</v>
      </c>
      <c r="AN217" s="585">
        <v>7185323</v>
      </c>
      <c r="AO217" s="585">
        <v>2026516</v>
      </c>
      <c r="AP217" s="585">
        <v>2026516</v>
      </c>
      <c r="AQ217" s="585">
        <v>1742987</v>
      </c>
      <c r="AR217" s="585">
        <v>1389303</v>
      </c>
      <c r="AS217" s="585">
        <v>0</v>
      </c>
      <c r="AT217" s="585">
        <v>0</v>
      </c>
      <c r="AU217" s="585">
        <v>7185323</v>
      </c>
      <c r="AV217" s="585">
        <v>3889787</v>
      </c>
      <c r="AW217" s="585">
        <v>2346190</v>
      </c>
      <c r="AX217" s="585">
        <v>1543597</v>
      </c>
      <c r="AY217" s="585">
        <v>0</v>
      </c>
      <c r="AZ217" s="585">
        <v>0</v>
      </c>
      <c r="BA217" s="585">
        <v>0</v>
      </c>
      <c r="BB217" s="585">
        <v>0</v>
      </c>
      <c r="BC217" s="585">
        <v>3889787</v>
      </c>
      <c r="BD217" s="585">
        <v>140844</v>
      </c>
      <c r="BE217" s="585">
        <v>63327</v>
      </c>
      <c r="BF217" s="585">
        <v>63327</v>
      </c>
      <c r="BG217" s="585">
        <v>14063</v>
      </c>
      <c r="BH217" s="585">
        <v>127</v>
      </c>
      <c r="BI217" s="585">
        <v>0</v>
      </c>
      <c r="BJ217" s="585">
        <v>0</v>
      </c>
      <c r="BK217" s="585">
        <v>140844</v>
      </c>
      <c r="BL217" s="585">
        <v>-12999</v>
      </c>
      <c r="BM217" s="585">
        <v>-12999</v>
      </c>
      <c r="BN217" s="585">
        <v>0</v>
      </c>
      <c r="BO217" s="585">
        <v>0</v>
      </c>
      <c r="BP217" s="585">
        <v>0</v>
      </c>
      <c r="BQ217" s="585">
        <v>0</v>
      </c>
      <c r="BR217" s="585">
        <v>0</v>
      </c>
      <c r="BS217" s="585">
        <v>-12999</v>
      </c>
      <c r="BT217" s="585">
        <v>243167</v>
      </c>
      <c r="BU217" s="585">
        <v>94400</v>
      </c>
      <c r="BV217" s="585">
        <v>89991</v>
      </c>
      <c r="BW217" s="585">
        <v>42741</v>
      </c>
      <c r="BX217" s="585">
        <v>16035</v>
      </c>
      <c r="BY217" s="585">
        <v>0</v>
      </c>
      <c r="BZ217" s="585">
        <v>0</v>
      </c>
      <c r="CA217" s="585">
        <v>243167</v>
      </c>
      <c r="CB217" s="299">
        <v>0</v>
      </c>
      <c r="CC217" s="297">
        <v>0</v>
      </c>
      <c r="CD217" s="297">
        <v>0</v>
      </c>
      <c r="CE217" s="297">
        <v>0</v>
      </c>
      <c r="CF217" s="297">
        <v>0</v>
      </c>
      <c r="CG217" s="297">
        <v>0</v>
      </c>
      <c r="CH217" s="297">
        <v>0</v>
      </c>
      <c r="CI217" s="297">
        <v>0</v>
      </c>
    </row>
    <row r="218" spans="1:87">
      <c r="A218" s="295">
        <v>36310</v>
      </c>
      <c r="B218" s="296" t="s">
        <v>567</v>
      </c>
      <c r="C218" s="299">
        <v>0</v>
      </c>
      <c r="D218" s="299">
        <v>0</v>
      </c>
      <c r="E218" s="299">
        <v>0</v>
      </c>
      <c r="F218" s="299">
        <v>0</v>
      </c>
      <c r="G218" s="299">
        <v>0</v>
      </c>
      <c r="H218" s="299">
        <v>0</v>
      </c>
      <c r="I218" s="299">
        <v>0</v>
      </c>
      <c r="J218" s="299">
        <v>0</v>
      </c>
      <c r="K218" s="299">
        <v>0</v>
      </c>
      <c r="L218" s="357">
        <v>0</v>
      </c>
      <c r="M218" s="299">
        <v>0</v>
      </c>
      <c r="N218" s="299">
        <v>0</v>
      </c>
      <c r="O218" s="299">
        <v>0</v>
      </c>
      <c r="P218" s="299">
        <v>0</v>
      </c>
      <c r="Q218" s="299">
        <v>0</v>
      </c>
      <c r="R218" s="583">
        <v>0</v>
      </c>
      <c r="S218" s="584">
        <v>0</v>
      </c>
      <c r="T218" s="585">
        <v>0</v>
      </c>
      <c r="U218" s="585">
        <v>0</v>
      </c>
      <c r="V218" s="583" t="e">
        <v>#DIV/0!</v>
      </c>
      <c r="W218" s="583">
        <v>9.7874245867096379E-2</v>
      </c>
      <c r="X218" s="585">
        <v>0</v>
      </c>
      <c r="Y218" s="585">
        <v>0</v>
      </c>
      <c r="Z218" s="585">
        <v>0</v>
      </c>
      <c r="AA218" s="585">
        <v>0</v>
      </c>
      <c r="AB218" s="585">
        <v>0</v>
      </c>
      <c r="AC218" s="585">
        <v>0</v>
      </c>
      <c r="AD218" s="585">
        <v>0</v>
      </c>
      <c r="AE218" s="585">
        <v>0</v>
      </c>
      <c r="AF218" s="585">
        <v>0</v>
      </c>
      <c r="AG218" s="585">
        <v>0</v>
      </c>
      <c r="AH218" s="585">
        <v>0</v>
      </c>
      <c r="AI218" s="585">
        <v>0</v>
      </c>
      <c r="AJ218" s="585">
        <v>0</v>
      </c>
      <c r="AK218" s="585">
        <v>0</v>
      </c>
      <c r="AL218" s="585">
        <v>0</v>
      </c>
      <c r="AM218" s="585">
        <v>0</v>
      </c>
      <c r="AN218" s="585">
        <v>0</v>
      </c>
      <c r="AO218" s="585">
        <v>0</v>
      </c>
      <c r="AP218" s="585">
        <v>0</v>
      </c>
      <c r="AQ218" s="585">
        <v>0</v>
      </c>
      <c r="AR218" s="585">
        <v>0</v>
      </c>
      <c r="AS218" s="585">
        <v>0</v>
      </c>
      <c r="AT218" s="585">
        <v>0</v>
      </c>
      <c r="AU218" s="585">
        <v>0</v>
      </c>
      <c r="AV218" s="585">
        <v>0</v>
      </c>
      <c r="AW218" s="585">
        <v>0</v>
      </c>
      <c r="AX218" s="585">
        <v>0</v>
      </c>
      <c r="AY218" s="585">
        <v>0</v>
      </c>
      <c r="AZ218" s="585">
        <v>0</v>
      </c>
      <c r="BA218" s="585">
        <v>0</v>
      </c>
      <c r="BB218" s="585">
        <v>0</v>
      </c>
      <c r="BC218" s="585">
        <v>0</v>
      </c>
      <c r="BD218" s="585">
        <v>0</v>
      </c>
      <c r="BE218" s="585">
        <v>0</v>
      </c>
      <c r="BF218" s="585">
        <v>0</v>
      </c>
      <c r="BG218" s="585">
        <v>0</v>
      </c>
      <c r="BH218" s="585">
        <v>0</v>
      </c>
      <c r="BI218" s="585">
        <v>0</v>
      </c>
      <c r="BJ218" s="585">
        <v>0</v>
      </c>
      <c r="BK218" s="585">
        <v>0</v>
      </c>
      <c r="BL218" s="585">
        <v>0</v>
      </c>
      <c r="BM218" s="585">
        <v>0</v>
      </c>
      <c r="BN218" s="585">
        <v>0</v>
      </c>
      <c r="BO218" s="585">
        <v>0</v>
      </c>
      <c r="BP218" s="585">
        <v>0</v>
      </c>
      <c r="BQ218" s="585">
        <v>0</v>
      </c>
      <c r="BR218" s="585">
        <v>0</v>
      </c>
      <c r="BS218" s="585">
        <v>0</v>
      </c>
      <c r="BT218" s="585">
        <v>0</v>
      </c>
      <c r="BU218" s="585">
        <v>0</v>
      </c>
      <c r="BV218" s="585">
        <v>0</v>
      </c>
      <c r="BW218" s="585">
        <v>0</v>
      </c>
      <c r="BX218" s="585">
        <v>0</v>
      </c>
      <c r="BY218" s="585">
        <v>0</v>
      </c>
      <c r="BZ218" s="585">
        <v>0</v>
      </c>
      <c r="CA218" s="585">
        <v>0</v>
      </c>
      <c r="CB218" s="299">
        <v>0</v>
      </c>
      <c r="CC218" s="297">
        <v>0</v>
      </c>
      <c r="CD218" s="297">
        <v>0</v>
      </c>
      <c r="CE218" s="297">
        <v>0</v>
      </c>
      <c r="CF218" s="297">
        <v>0</v>
      </c>
      <c r="CG218" s="297">
        <v>0</v>
      </c>
      <c r="CH218" s="297">
        <v>0</v>
      </c>
      <c r="CI218" s="297">
        <v>0</v>
      </c>
    </row>
    <row r="219" spans="1:87">
      <c r="A219" s="295">
        <v>36400</v>
      </c>
      <c r="B219" s="296" t="s">
        <v>568</v>
      </c>
      <c r="C219" s="299">
        <v>-1598840</v>
      </c>
      <c r="D219" s="299">
        <v>3757560</v>
      </c>
      <c r="E219" s="299">
        <v>8994898</v>
      </c>
      <c r="F219" s="299">
        <v>7260498</v>
      </c>
      <c r="G219" s="299">
        <v>0</v>
      </c>
      <c r="H219" s="299">
        <v>0</v>
      </c>
      <c r="I219" s="299">
        <v>18414116</v>
      </c>
      <c r="J219" s="299">
        <v>151149894</v>
      </c>
      <c r="K219" s="299">
        <v>179829255</v>
      </c>
      <c r="L219" s="357">
        <v>128122873</v>
      </c>
      <c r="M219" s="299">
        <v>124763385</v>
      </c>
      <c r="N219" s="299">
        <v>185315282</v>
      </c>
      <c r="O219" s="299">
        <v>11788211.936000401</v>
      </c>
      <c r="P219" s="299">
        <v>6462331.3399999999</v>
      </c>
      <c r="Q219" s="299">
        <v>5325880.5960004013</v>
      </c>
      <c r="R219" s="583">
        <v>7.1400000000000005E-2</v>
      </c>
      <c r="S219" s="584">
        <v>4.4439396000000003E-3</v>
      </c>
      <c r="T219" s="585">
        <v>151149894</v>
      </c>
      <c r="U219" s="585">
        <v>90508842.296918765</v>
      </c>
      <c r="V219" s="583">
        <v>1.6700014072011355</v>
      </c>
      <c r="W219" s="583">
        <v>9.7874245867096379E-2</v>
      </c>
      <c r="X219" s="585">
        <v>4777038</v>
      </c>
      <c r="Y219" s="585">
        <v>2248540</v>
      </c>
      <c r="Z219" s="585">
        <v>2248540</v>
      </c>
      <c r="AA219" s="585">
        <v>139979</v>
      </c>
      <c r="AB219" s="585">
        <v>139979</v>
      </c>
      <c r="AC219" s="585">
        <v>0</v>
      </c>
      <c r="AD219" s="585">
        <v>0</v>
      </c>
      <c r="AE219" s="585">
        <v>4777038</v>
      </c>
      <c r="AF219" s="585">
        <v>4938789</v>
      </c>
      <c r="AG219" s="585">
        <v>2961054</v>
      </c>
      <c r="AH219" s="585">
        <v>1714357</v>
      </c>
      <c r="AI219" s="585">
        <v>263378</v>
      </c>
      <c r="AJ219" s="585">
        <v>0</v>
      </c>
      <c r="AK219" s="585">
        <v>0</v>
      </c>
      <c r="AL219" s="585">
        <v>0</v>
      </c>
      <c r="AM219" s="585">
        <v>4938789</v>
      </c>
      <c r="AN219" s="585">
        <v>36403066</v>
      </c>
      <c r="AO219" s="585">
        <v>10266957</v>
      </c>
      <c r="AP219" s="585">
        <v>10266957</v>
      </c>
      <c r="AQ219" s="585">
        <v>8830513</v>
      </c>
      <c r="AR219" s="585">
        <v>7038640</v>
      </c>
      <c r="AS219" s="585">
        <v>0</v>
      </c>
      <c r="AT219" s="585">
        <v>0</v>
      </c>
      <c r="AU219" s="585">
        <v>36403066</v>
      </c>
      <c r="AV219" s="585">
        <v>19706860</v>
      </c>
      <c r="AW219" s="585">
        <v>11886521</v>
      </c>
      <c r="AX219" s="585">
        <v>7820339</v>
      </c>
      <c r="AY219" s="585">
        <v>0</v>
      </c>
      <c r="AZ219" s="585">
        <v>0</v>
      </c>
      <c r="BA219" s="585">
        <v>0</v>
      </c>
      <c r="BB219" s="585">
        <v>0</v>
      </c>
      <c r="BC219" s="585">
        <v>19706860</v>
      </c>
      <c r="BD219" s="585">
        <v>713559</v>
      </c>
      <c r="BE219" s="585">
        <v>320835</v>
      </c>
      <c r="BF219" s="585">
        <v>320835</v>
      </c>
      <c r="BG219" s="585">
        <v>71247</v>
      </c>
      <c r="BH219" s="585">
        <v>642</v>
      </c>
      <c r="BI219" s="585">
        <v>0</v>
      </c>
      <c r="BJ219" s="585">
        <v>0</v>
      </c>
      <c r="BK219" s="585">
        <v>713559</v>
      </c>
      <c r="BL219" s="585">
        <v>-65857</v>
      </c>
      <c r="BM219" s="585">
        <v>-65857</v>
      </c>
      <c r="BN219" s="585">
        <v>0</v>
      </c>
      <c r="BO219" s="585">
        <v>0</v>
      </c>
      <c r="BP219" s="585">
        <v>0</v>
      </c>
      <c r="BQ219" s="585">
        <v>0</v>
      </c>
      <c r="BR219" s="585">
        <v>0</v>
      </c>
      <c r="BS219" s="585">
        <v>-65857</v>
      </c>
      <c r="BT219" s="585">
        <v>1231960</v>
      </c>
      <c r="BU219" s="585">
        <v>478260</v>
      </c>
      <c r="BV219" s="585">
        <v>455924</v>
      </c>
      <c r="BW219" s="585">
        <v>216538</v>
      </c>
      <c r="BX219" s="585">
        <v>81238</v>
      </c>
      <c r="BY219" s="585">
        <v>0</v>
      </c>
      <c r="BZ219" s="585">
        <v>0</v>
      </c>
      <c r="CA219" s="585">
        <v>1231960</v>
      </c>
      <c r="CB219" s="299">
        <v>0</v>
      </c>
      <c r="CC219" s="297">
        <v>0</v>
      </c>
      <c r="CD219" s="297">
        <v>0</v>
      </c>
      <c r="CE219" s="297">
        <v>0</v>
      </c>
      <c r="CF219" s="297">
        <v>0</v>
      </c>
      <c r="CG219" s="297">
        <v>0</v>
      </c>
      <c r="CH219" s="297">
        <v>0</v>
      </c>
      <c r="CI219" s="297">
        <v>0</v>
      </c>
    </row>
    <row r="220" spans="1:87">
      <c r="A220" s="579">
        <v>36401</v>
      </c>
      <c r="B220" s="580" t="s">
        <v>996</v>
      </c>
      <c r="C220" s="299">
        <v>14798</v>
      </c>
      <c r="D220" s="299">
        <v>14798</v>
      </c>
      <c r="E220" s="299">
        <v>14798</v>
      </c>
      <c r="F220" s="299">
        <v>14798</v>
      </c>
      <c r="G220" s="299">
        <v>0</v>
      </c>
      <c r="H220" s="299">
        <v>0</v>
      </c>
      <c r="I220" s="299">
        <v>59192</v>
      </c>
      <c r="J220" s="299">
        <v>0</v>
      </c>
      <c r="K220" s="299">
        <v>0</v>
      </c>
      <c r="L220" s="357">
        <v>0</v>
      </c>
      <c r="M220" s="299">
        <v>0</v>
      </c>
      <c r="N220" s="299">
        <v>0</v>
      </c>
      <c r="O220" s="299">
        <v>0</v>
      </c>
      <c r="P220" s="299">
        <v>73988.856</v>
      </c>
      <c r="Q220" s="299">
        <v>-73988.856</v>
      </c>
      <c r="R220" s="583">
        <v>7.1400000000000005E-2</v>
      </c>
      <c r="S220" s="584">
        <v>0</v>
      </c>
      <c r="T220" s="585">
        <v>0</v>
      </c>
      <c r="U220" s="585">
        <v>1036258.4873949579</v>
      </c>
      <c r="V220" s="583">
        <v>0</v>
      </c>
      <c r="W220" s="583">
        <v>9.7874245867096379E-2</v>
      </c>
      <c r="X220" s="585">
        <v>59192</v>
      </c>
      <c r="Y220" s="585">
        <v>14798</v>
      </c>
      <c r="Z220" s="585">
        <v>14798</v>
      </c>
      <c r="AA220" s="585">
        <v>14798</v>
      </c>
      <c r="AB220" s="585">
        <v>14798</v>
      </c>
      <c r="AC220" s="585">
        <v>0</v>
      </c>
      <c r="AD220" s="585">
        <v>0</v>
      </c>
      <c r="AE220" s="585">
        <v>59192</v>
      </c>
      <c r="AF220" s="585">
        <v>0</v>
      </c>
      <c r="AG220" s="585">
        <v>0</v>
      </c>
      <c r="AH220" s="585">
        <v>0</v>
      </c>
      <c r="AI220" s="585">
        <v>0</v>
      </c>
      <c r="AJ220" s="585">
        <v>0</v>
      </c>
      <c r="AK220" s="585">
        <v>0</v>
      </c>
      <c r="AL220" s="585">
        <v>0</v>
      </c>
      <c r="AM220" s="585">
        <v>0</v>
      </c>
      <c r="AN220" s="585">
        <v>0</v>
      </c>
      <c r="AO220" s="585">
        <v>0</v>
      </c>
      <c r="AP220" s="585">
        <v>0</v>
      </c>
      <c r="AQ220" s="585">
        <v>0</v>
      </c>
      <c r="AR220" s="585">
        <v>0</v>
      </c>
      <c r="AS220" s="585">
        <v>0</v>
      </c>
      <c r="AT220" s="585">
        <v>0</v>
      </c>
      <c r="AU220" s="585">
        <v>0</v>
      </c>
      <c r="AV220" s="585">
        <v>0</v>
      </c>
      <c r="AW220" s="585">
        <v>0</v>
      </c>
      <c r="AX220" s="585">
        <v>0</v>
      </c>
      <c r="AY220" s="585">
        <v>0</v>
      </c>
      <c r="AZ220" s="585">
        <v>0</v>
      </c>
      <c r="BA220" s="585">
        <v>0</v>
      </c>
      <c r="BB220" s="585">
        <v>0</v>
      </c>
      <c r="BC220" s="585">
        <v>0</v>
      </c>
      <c r="BD220" s="585">
        <v>0</v>
      </c>
      <c r="BE220" s="585">
        <v>0</v>
      </c>
      <c r="BF220" s="585">
        <v>0</v>
      </c>
      <c r="BG220" s="585">
        <v>0</v>
      </c>
      <c r="BH220" s="585">
        <v>0</v>
      </c>
      <c r="BI220" s="585">
        <v>0</v>
      </c>
      <c r="BJ220" s="585">
        <v>0</v>
      </c>
      <c r="BK220" s="585">
        <v>0</v>
      </c>
      <c r="BL220" s="585">
        <v>0</v>
      </c>
      <c r="BM220" s="585">
        <v>0</v>
      </c>
      <c r="BN220" s="585">
        <v>0</v>
      </c>
      <c r="BO220" s="585">
        <v>0</v>
      </c>
      <c r="BP220" s="585">
        <v>0</v>
      </c>
      <c r="BQ220" s="585">
        <v>0</v>
      </c>
      <c r="BR220" s="585">
        <v>0</v>
      </c>
      <c r="BS220" s="585">
        <v>0</v>
      </c>
      <c r="BT220" s="585">
        <v>0</v>
      </c>
      <c r="BU220" s="585">
        <v>0</v>
      </c>
      <c r="BV220" s="585">
        <v>0</v>
      </c>
      <c r="BW220" s="585">
        <v>0</v>
      </c>
      <c r="BX220" s="585">
        <v>0</v>
      </c>
      <c r="BY220" s="585">
        <v>0</v>
      </c>
      <c r="BZ220" s="585">
        <v>0</v>
      </c>
      <c r="CA220" s="585">
        <v>0</v>
      </c>
      <c r="CB220" s="299">
        <v>0</v>
      </c>
      <c r="CC220" s="297">
        <v>0</v>
      </c>
      <c r="CD220" s="297">
        <v>0</v>
      </c>
      <c r="CE220" s="297">
        <v>0</v>
      </c>
      <c r="CF220" s="297">
        <v>0</v>
      </c>
      <c r="CG220" s="297">
        <v>0</v>
      </c>
      <c r="CH220" s="297">
        <v>0</v>
      </c>
      <c r="CI220" s="297">
        <v>0</v>
      </c>
    </row>
    <row r="221" spans="1:87">
      <c r="A221" s="295">
        <v>36405</v>
      </c>
      <c r="B221" s="296" t="s">
        <v>569</v>
      </c>
      <c r="C221" s="299">
        <v>-1230340</v>
      </c>
      <c r="D221" s="299">
        <v>-409309</v>
      </c>
      <c r="E221" s="299">
        <v>819608</v>
      </c>
      <c r="F221" s="299">
        <v>602823</v>
      </c>
      <c r="G221" s="299">
        <v>0</v>
      </c>
      <c r="H221" s="299">
        <v>0</v>
      </c>
      <c r="I221" s="299">
        <v>-217218</v>
      </c>
      <c r="J221" s="299">
        <v>19859740</v>
      </c>
      <c r="K221" s="299">
        <v>23627951</v>
      </c>
      <c r="L221" s="357">
        <v>16834196</v>
      </c>
      <c r="M221" s="299">
        <v>16392790</v>
      </c>
      <c r="N221" s="299">
        <v>24348766</v>
      </c>
      <c r="O221" s="299">
        <v>1548865.3046762</v>
      </c>
      <c r="P221" s="299">
        <v>943361.41</v>
      </c>
      <c r="Q221" s="299">
        <v>605503.8946762</v>
      </c>
      <c r="R221" s="583">
        <v>7.1400000000000005E-2</v>
      </c>
      <c r="S221" s="584">
        <v>5.8389379999999999E-4</v>
      </c>
      <c r="T221" s="585">
        <v>19859740</v>
      </c>
      <c r="U221" s="585">
        <v>13212344.677871147</v>
      </c>
      <c r="V221" s="583">
        <v>1.5031200354061549</v>
      </c>
      <c r="W221" s="583">
        <v>9.7874245867096379E-2</v>
      </c>
      <c r="X221" s="585">
        <v>0</v>
      </c>
      <c r="Y221" s="585">
        <v>0</v>
      </c>
      <c r="Z221" s="585">
        <v>0</v>
      </c>
      <c r="AA221" s="585">
        <v>0</v>
      </c>
      <c r="AB221" s="585">
        <v>0</v>
      </c>
      <c r="AC221" s="585">
        <v>0</v>
      </c>
      <c r="AD221" s="585">
        <v>0</v>
      </c>
      <c r="AE221" s="585">
        <v>0</v>
      </c>
      <c r="AF221" s="585">
        <v>2657920</v>
      </c>
      <c r="AG221" s="585">
        <v>1113885</v>
      </c>
      <c r="AH221" s="585">
        <v>832832</v>
      </c>
      <c r="AI221" s="585">
        <v>378454</v>
      </c>
      <c r="AJ221" s="585">
        <v>332749</v>
      </c>
      <c r="AK221" s="585">
        <v>0</v>
      </c>
      <c r="AL221" s="585">
        <v>0</v>
      </c>
      <c r="AM221" s="585">
        <v>2657920</v>
      </c>
      <c r="AN221" s="585">
        <v>4783036</v>
      </c>
      <c r="AO221" s="585">
        <v>1348986</v>
      </c>
      <c r="AP221" s="585">
        <v>1348986</v>
      </c>
      <c r="AQ221" s="585">
        <v>1160250</v>
      </c>
      <c r="AR221" s="585">
        <v>924814</v>
      </c>
      <c r="AS221" s="585">
        <v>0</v>
      </c>
      <c r="AT221" s="585">
        <v>0</v>
      </c>
      <c r="AU221" s="585">
        <v>4783036</v>
      </c>
      <c r="AV221" s="585">
        <v>2589305</v>
      </c>
      <c r="AW221" s="585">
        <v>1561782</v>
      </c>
      <c r="AX221" s="585">
        <v>1027522</v>
      </c>
      <c r="AY221" s="585">
        <v>0</v>
      </c>
      <c r="AZ221" s="585">
        <v>0</v>
      </c>
      <c r="BA221" s="585">
        <v>0</v>
      </c>
      <c r="BB221" s="585">
        <v>0</v>
      </c>
      <c r="BC221" s="585">
        <v>2589305</v>
      </c>
      <c r="BD221" s="585">
        <v>93755</v>
      </c>
      <c r="BE221" s="585">
        <v>42155</v>
      </c>
      <c r="BF221" s="585">
        <v>42155</v>
      </c>
      <c r="BG221" s="585">
        <v>9361</v>
      </c>
      <c r="BH221" s="585">
        <v>84</v>
      </c>
      <c r="BI221" s="585">
        <v>0</v>
      </c>
      <c r="BJ221" s="585">
        <v>0</v>
      </c>
      <c r="BK221" s="585">
        <v>93755</v>
      </c>
      <c r="BL221" s="585">
        <v>-8653</v>
      </c>
      <c r="BM221" s="585">
        <v>-8653</v>
      </c>
      <c r="BN221" s="585">
        <v>0</v>
      </c>
      <c r="BO221" s="585">
        <v>0</v>
      </c>
      <c r="BP221" s="585">
        <v>0</v>
      </c>
      <c r="BQ221" s="585">
        <v>0</v>
      </c>
      <c r="BR221" s="585">
        <v>0</v>
      </c>
      <c r="BS221" s="585">
        <v>-8653</v>
      </c>
      <c r="BT221" s="585">
        <v>161868</v>
      </c>
      <c r="BU221" s="585">
        <v>62839</v>
      </c>
      <c r="BV221" s="585">
        <v>59904</v>
      </c>
      <c r="BW221" s="585">
        <v>28451</v>
      </c>
      <c r="BX221" s="585">
        <v>10674</v>
      </c>
      <c r="BY221" s="585">
        <v>0</v>
      </c>
      <c r="BZ221" s="585">
        <v>0</v>
      </c>
      <c r="CA221" s="585">
        <v>161868</v>
      </c>
      <c r="CB221" s="299">
        <v>0</v>
      </c>
      <c r="CC221" s="297">
        <v>0</v>
      </c>
      <c r="CD221" s="297">
        <v>0</v>
      </c>
      <c r="CE221" s="297">
        <v>0</v>
      </c>
      <c r="CF221" s="297">
        <v>0</v>
      </c>
      <c r="CG221" s="297">
        <v>0</v>
      </c>
      <c r="CH221" s="297">
        <v>0</v>
      </c>
      <c r="CI221" s="297">
        <v>0</v>
      </c>
    </row>
    <row r="222" spans="1:87">
      <c r="A222" s="295">
        <v>36500</v>
      </c>
      <c r="B222" s="296" t="s">
        <v>570</v>
      </c>
      <c r="C222" s="299">
        <v>-1782087</v>
      </c>
      <c r="D222" s="299">
        <v>8437013</v>
      </c>
      <c r="E222" s="299">
        <v>21116350</v>
      </c>
      <c r="F222" s="299">
        <v>12347363</v>
      </c>
      <c r="G222" s="299">
        <v>0</v>
      </c>
      <c r="H222" s="299">
        <v>0</v>
      </c>
      <c r="I222" s="299">
        <v>40118639</v>
      </c>
      <c r="J222" s="299">
        <v>327148420</v>
      </c>
      <c r="K222" s="299">
        <v>389221950</v>
      </c>
      <c r="L222" s="357">
        <v>277308797</v>
      </c>
      <c r="M222" s="299">
        <v>270037531</v>
      </c>
      <c r="N222" s="299">
        <v>401095893</v>
      </c>
      <c r="O222" s="299">
        <v>25514373.896169197</v>
      </c>
      <c r="P222" s="299">
        <v>13774790.130000001</v>
      </c>
      <c r="Q222" s="299">
        <v>11739583.766169196</v>
      </c>
      <c r="R222" s="583">
        <v>7.1400000000000005E-2</v>
      </c>
      <c r="S222" s="584">
        <v>9.6184507999999991E-3</v>
      </c>
      <c r="T222" s="585">
        <v>327148420</v>
      </c>
      <c r="U222" s="585">
        <v>192924231.51260504</v>
      </c>
      <c r="V222" s="583">
        <v>1.6957352502328107</v>
      </c>
      <c r="W222" s="583">
        <v>9.7874245867096379E-2</v>
      </c>
      <c r="X222" s="585">
        <v>13746770</v>
      </c>
      <c r="Y222" s="585">
        <v>4650884</v>
      </c>
      <c r="Z222" s="585">
        <v>4650884</v>
      </c>
      <c r="AA222" s="585">
        <v>4445002</v>
      </c>
      <c r="AB222" s="585">
        <v>0</v>
      </c>
      <c r="AC222" s="585">
        <v>0</v>
      </c>
      <c r="AD222" s="585">
        <v>0</v>
      </c>
      <c r="AE222" s="585">
        <v>13746770</v>
      </c>
      <c r="AF222" s="585">
        <v>13833689</v>
      </c>
      <c r="AG222" s="585">
        <v>4514610</v>
      </c>
      <c r="AH222" s="585">
        <v>3190539</v>
      </c>
      <c r="AI222" s="585">
        <v>3064270</v>
      </c>
      <c r="AJ222" s="585">
        <v>3064270</v>
      </c>
      <c r="AK222" s="585">
        <v>0</v>
      </c>
      <c r="AL222" s="585">
        <v>0</v>
      </c>
      <c r="AM222" s="585">
        <v>13833689</v>
      </c>
      <c r="AN222" s="585">
        <v>78790697</v>
      </c>
      <c r="AO222" s="585">
        <v>22221774</v>
      </c>
      <c r="AP222" s="585">
        <v>22221774</v>
      </c>
      <c r="AQ222" s="585">
        <v>19112737</v>
      </c>
      <c r="AR222" s="585">
        <v>15234413</v>
      </c>
      <c r="AS222" s="585">
        <v>0</v>
      </c>
      <c r="AT222" s="585">
        <v>0</v>
      </c>
      <c r="AU222" s="585">
        <v>78790697</v>
      </c>
      <c r="AV222" s="585">
        <v>42653474</v>
      </c>
      <c r="AW222" s="585">
        <v>25727154</v>
      </c>
      <c r="AX222" s="585">
        <v>16926320</v>
      </c>
      <c r="AY222" s="585">
        <v>0</v>
      </c>
      <c r="AZ222" s="585">
        <v>0</v>
      </c>
      <c r="BA222" s="585">
        <v>0</v>
      </c>
      <c r="BB222" s="585">
        <v>0</v>
      </c>
      <c r="BC222" s="585">
        <v>42653474</v>
      </c>
      <c r="BD222" s="585">
        <v>1544423</v>
      </c>
      <c r="BE222" s="585">
        <v>694414</v>
      </c>
      <c r="BF222" s="585">
        <v>694414</v>
      </c>
      <c r="BG222" s="585">
        <v>154206</v>
      </c>
      <c r="BH222" s="585">
        <v>1389</v>
      </c>
      <c r="BI222" s="585">
        <v>0</v>
      </c>
      <c r="BJ222" s="585">
        <v>0</v>
      </c>
      <c r="BK222" s="585">
        <v>1544423</v>
      </c>
      <c r="BL222" s="585">
        <v>-142540</v>
      </c>
      <c r="BM222" s="585">
        <v>-142540</v>
      </c>
      <c r="BN222" s="585">
        <v>0</v>
      </c>
      <c r="BO222" s="585">
        <v>0</v>
      </c>
      <c r="BP222" s="585">
        <v>0</v>
      </c>
      <c r="BQ222" s="585">
        <v>0</v>
      </c>
      <c r="BR222" s="585">
        <v>0</v>
      </c>
      <c r="BS222" s="585">
        <v>-142540</v>
      </c>
      <c r="BT222" s="585">
        <v>2666451</v>
      </c>
      <c r="BU222" s="585">
        <v>1035145</v>
      </c>
      <c r="BV222" s="585">
        <v>986800</v>
      </c>
      <c r="BW222" s="585">
        <v>468674</v>
      </c>
      <c r="BX222" s="585">
        <v>175831</v>
      </c>
      <c r="BY222" s="585">
        <v>0</v>
      </c>
      <c r="BZ222" s="585">
        <v>0</v>
      </c>
      <c r="CA222" s="585">
        <v>2666451</v>
      </c>
      <c r="CB222" s="299">
        <v>0</v>
      </c>
      <c r="CC222" s="297">
        <v>0</v>
      </c>
      <c r="CD222" s="297">
        <v>0</v>
      </c>
      <c r="CE222" s="297">
        <v>0</v>
      </c>
      <c r="CF222" s="297">
        <v>0</v>
      </c>
      <c r="CG222" s="297">
        <v>0</v>
      </c>
      <c r="CH222" s="297">
        <v>0</v>
      </c>
      <c r="CI222" s="297">
        <v>0</v>
      </c>
    </row>
    <row r="223" spans="1:87">
      <c r="A223" s="295">
        <v>36501</v>
      </c>
      <c r="B223" s="296" t="s">
        <v>571</v>
      </c>
      <c r="C223" s="299">
        <v>-28353</v>
      </c>
      <c r="D223" s="299">
        <v>100709</v>
      </c>
      <c r="E223" s="299">
        <v>274895</v>
      </c>
      <c r="F223" s="299">
        <v>275580</v>
      </c>
      <c r="G223" s="299">
        <v>0</v>
      </c>
      <c r="H223" s="299">
        <v>0</v>
      </c>
      <c r="I223" s="299">
        <v>622831</v>
      </c>
      <c r="J223" s="299">
        <v>4489376</v>
      </c>
      <c r="K223" s="299">
        <v>5341196</v>
      </c>
      <c r="L223" s="357">
        <v>3805439</v>
      </c>
      <c r="M223" s="299">
        <v>3705658</v>
      </c>
      <c r="N223" s="299">
        <v>5504139</v>
      </c>
      <c r="O223" s="299">
        <v>350127.3857484</v>
      </c>
      <c r="P223" s="299">
        <v>169671.43999999997</v>
      </c>
      <c r="Q223" s="299">
        <v>180455.94574840003</v>
      </c>
      <c r="R223" s="583">
        <v>7.1400000000000005E-2</v>
      </c>
      <c r="S223" s="584">
        <v>1.3199159999999999E-4</v>
      </c>
      <c r="T223" s="585">
        <v>4489376</v>
      </c>
      <c r="U223" s="585">
        <v>2376350.7002801113</v>
      </c>
      <c r="V223" s="583">
        <v>1.8891891670159697</v>
      </c>
      <c r="W223" s="583">
        <v>9.7874245867096379E-2</v>
      </c>
      <c r="X223" s="585">
        <v>286640</v>
      </c>
      <c r="Y223" s="585">
        <v>79230</v>
      </c>
      <c r="Z223" s="585">
        <v>79230</v>
      </c>
      <c r="AA223" s="585">
        <v>64090</v>
      </c>
      <c r="AB223" s="585">
        <v>64090</v>
      </c>
      <c r="AC223" s="585">
        <v>0</v>
      </c>
      <c r="AD223" s="585">
        <v>0</v>
      </c>
      <c r="AE223" s="585">
        <v>286640</v>
      </c>
      <c r="AF223" s="585">
        <v>215540</v>
      </c>
      <c r="AG223" s="585">
        <v>81258</v>
      </c>
      <c r="AH223" s="585">
        <v>74260</v>
      </c>
      <c r="AI223" s="585">
        <v>60022</v>
      </c>
      <c r="AJ223" s="585">
        <v>0</v>
      </c>
      <c r="AK223" s="585">
        <v>0</v>
      </c>
      <c r="AL223" s="585">
        <v>0</v>
      </c>
      <c r="AM223" s="585">
        <v>215540</v>
      </c>
      <c r="AN223" s="585">
        <v>1081225</v>
      </c>
      <c r="AO223" s="585">
        <v>304944</v>
      </c>
      <c r="AP223" s="585">
        <v>304944</v>
      </c>
      <c r="AQ223" s="585">
        <v>262279</v>
      </c>
      <c r="AR223" s="585">
        <v>209058</v>
      </c>
      <c r="AS223" s="585">
        <v>0</v>
      </c>
      <c r="AT223" s="585">
        <v>0</v>
      </c>
      <c r="AU223" s="585">
        <v>1081225</v>
      </c>
      <c r="AV223" s="585">
        <v>585323</v>
      </c>
      <c r="AW223" s="585">
        <v>353047</v>
      </c>
      <c r="AX223" s="585">
        <v>232276</v>
      </c>
      <c r="AY223" s="585">
        <v>0</v>
      </c>
      <c r="AZ223" s="585">
        <v>0</v>
      </c>
      <c r="BA223" s="585">
        <v>0</v>
      </c>
      <c r="BB223" s="585">
        <v>0</v>
      </c>
      <c r="BC223" s="585">
        <v>585323</v>
      </c>
      <c r="BD223" s="585">
        <v>21193</v>
      </c>
      <c r="BE223" s="585">
        <v>9529</v>
      </c>
      <c r="BF223" s="585">
        <v>9529</v>
      </c>
      <c r="BG223" s="585">
        <v>2116</v>
      </c>
      <c r="BH223" s="585">
        <v>19</v>
      </c>
      <c r="BI223" s="585">
        <v>0</v>
      </c>
      <c r="BJ223" s="585">
        <v>0</v>
      </c>
      <c r="BK223" s="585">
        <v>21193</v>
      </c>
      <c r="BL223" s="585">
        <v>-1956</v>
      </c>
      <c r="BM223" s="585">
        <v>-1956</v>
      </c>
      <c r="BN223" s="585">
        <v>0</v>
      </c>
      <c r="BO223" s="585">
        <v>0</v>
      </c>
      <c r="BP223" s="585">
        <v>0</v>
      </c>
      <c r="BQ223" s="585">
        <v>0</v>
      </c>
      <c r="BR223" s="585">
        <v>0</v>
      </c>
      <c r="BS223" s="585">
        <v>-1956</v>
      </c>
      <c r="BT223" s="585">
        <v>36591</v>
      </c>
      <c r="BU223" s="585">
        <v>14205</v>
      </c>
      <c r="BV223" s="585">
        <v>13542</v>
      </c>
      <c r="BW223" s="585">
        <v>6431</v>
      </c>
      <c r="BX223" s="585">
        <v>2413</v>
      </c>
      <c r="BY223" s="585">
        <v>0</v>
      </c>
      <c r="BZ223" s="585">
        <v>0</v>
      </c>
      <c r="CA223" s="585">
        <v>36591</v>
      </c>
      <c r="CB223" s="299">
        <v>0</v>
      </c>
      <c r="CC223" s="297">
        <v>0</v>
      </c>
      <c r="CD223" s="297">
        <v>0</v>
      </c>
      <c r="CE223" s="297">
        <v>0</v>
      </c>
      <c r="CF223" s="297">
        <v>0</v>
      </c>
      <c r="CG223" s="297">
        <v>0</v>
      </c>
      <c r="CH223" s="297">
        <v>0</v>
      </c>
      <c r="CI223" s="297">
        <v>0</v>
      </c>
    </row>
    <row r="224" spans="1:87">
      <c r="A224" s="295">
        <v>36502</v>
      </c>
      <c r="B224" s="296" t="s">
        <v>572</v>
      </c>
      <c r="C224" s="299">
        <v>-191298</v>
      </c>
      <c r="D224" s="299">
        <v>-162889</v>
      </c>
      <c r="E224" s="299">
        <v>-40095</v>
      </c>
      <c r="F224" s="299">
        <v>-8064</v>
      </c>
      <c r="G224" s="299">
        <v>0</v>
      </c>
      <c r="H224" s="299">
        <v>0</v>
      </c>
      <c r="I224" s="299">
        <v>-402346</v>
      </c>
      <c r="J224" s="299">
        <v>633124</v>
      </c>
      <c r="K224" s="299">
        <v>753254</v>
      </c>
      <c r="L224" s="357">
        <v>536670</v>
      </c>
      <c r="M224" s="299">
        <v>522598</v>
      </c>
      <c r="N224" s="299">
        <v>776233</v>
      </c>
      <c r="O224" s="299">
        <v>49377.469545599997</v>
      </c>
      <c r="P224" s="299">
        <v>28438.899999999998</v>
      </c>
      <c r="Q224" s="299">
        <v>20938.569545599999</v>
      </c>
      <c r="R224" s="583">
        <v>7.1400000000000005E-2</v>
      </c>
      <c r="S224" s="584">
        <v>1.8614399999999999E-5</v>
      </c>
      <c r="T224" s="585">
        <v>633124</v>
      </c>
      <c r="U224" s="585">
        <v>398303.92156862741</v>
      </c>
      <c r="V224" s="583">
        <v>1.5895500036921262</v>
      </c>
      <c r="W224" s="583">
        <v>9.7874245867096379E-2</v>
      </c>
      <c r="X224" s="585">
        <v>0</v>
      </c>
      <c r="Y224" s="585">
        <v>0</v>
      </c>
      <c r="Z224" s="585">
        <v>0</v>
      </c>
      <c r="AA224" s="585">
        <v>0</v>
      </c>
      <c r="AB224" s="585">
        <v>0</v>
      </c>
      <c r="AC224" s="585">
        <v>0</v>
      </c>
      <c r="AD224" s="585">
        <v>0</v>
      </c>
      <c r="AE224" s="585">
        <v>0</v>
      </c>
      <c r="AF224" s="585">
        <v>480155</v>
      </c>
      <c r="AG224" s="585">
        <v>187585</v>
      </c>
      <c r="AH224" s="585">
        <v>176391</v>
      </c>
      <c r="AI224" s="585">
        <v>78289</v>
      </c>
      <c r="AJ224" s="585">
        <v>37890</v>
      </c>
      <c r="AK224" s="585">
        <v>0</v>
      </c>
      <c r="AL224" s="585">
        <v>0</v>
      </c>
      <c r="AM224" s="585">
        <v>480155</v>
      </c>
      <c r="AN224" s="585">
        <v>152482</v>
      </c>
      <c r="AO224" s="585">
        <v>43005</v>
      </c>
      <c r="AP224" s="585">
        <v>43005</v>
      </c>
      <c r="AQ224" s="585">
        <v>36989</v>
      </c>
      <c r="AR224" s="585">
        <v>29483</v>
      </c>
      <c r="AS224" s="585">
        <v>0</v>
      </c>
      <c r="AT224" s="585">
        <v>0</v>
      </c>
      <c r="AU224" s="585">
        <v>152482</v>
      </c>
      <c r="AV224" s="585">
        <v>82546</v>
      </c>
      <c r="AW224" s="585">
        <v>49789</v>
      </c>
      <c r="AX224" s="585">
        <v>32757</v>
      </c>
      <c r="AY224" s="585">
        <v>0</v>
      </c>
      <c r="AZ224" s="585">
        <v>0</v>
      </c>
      <c r="BA224" s="585">
        <v>0</v>
      </c>
      <c r="BB224" s="585">
        <v>0</v>
      </c>
      <c r="BC224" s="585">
        <v>82546</v>
      </c>
      <c r="BD224" s="585">
        <v>2989</v>
      </c>
      <c r="BE224" s="585">
        <v>1344</v>
      </c>
      <c r="BF224" s="585">
        <v>1344</v>
      </c>
      <c r="BG224" s="585">
        <v>298</v>
      </c>
      <c r="BH224" s="585">
        <v>3</v>
      </c>
      <c r="BI224" s="585">
        <v>0</v>
      </c>
      <c r="BJ224" s="585">
        <v>0</v>
      </c>
      <c r="BK224" s="585">
        <v>2989</v>
      </c>
      <c r="BL224" s="585">
        <v>-276</v>
      </c>
      <c r="BM224" s="585">
        <v>-276</v>
      </c>
      <c r="BN224" s="585">
        <v>0</v>
      </c>
      <c r="BO224" s="585">
        <v>0</v>
      </c>
      <c r="BP224" s="585">
        <v>0</v>
      </c>
      <c r="BQ224" s="585">
        <v>0</v>
      </c>
      <c r="BR224" s="585">
        <v>0</v>
      </c>
      <c r="BS224" s="585">
        <v>-276</v>
      </c>
      <c r="BT224" s="585">
        <v>5160</v>
      </c>
      <c r="BU224" s="585">
        <v>2003</v>
      </c>
      <c r="BV224" s="585">
        <v>1910</v>
      </c>
      <c r="BW224" s="585">
        <v>907</v>
      </c>
      <c r="BX224" s="585">
        <v>340</v>
      </c>
      <c r="BY224" s="585">
        <v>0</v>
      </c>
      <c r="BZ224" s="585">
        <v>0</v>
      </c>
      <c r="CA224" s="585">
        <v>5160</v>
      </c>
      <c r="CB224" s="299">
        <v>0</v>
      </c>
      <c r="CC224" s="297">
        <v>0</v>
      </c>
      <c r="CD224" s="297">
        <v>0</v>
      </c>
      <c r="CE224" s="297">
        <v>0</v>
      </c>
      <c r="CF224" s="297">
        <v>0</v>
      </c>
      <c r="CG224" s="297">
        <v>0</v>
      </c>
      <c r="CH224" s="297">
        <v>0</v>
      </c>
      <c r="CI224" s="297">
        <v>0</v>
      </c>
    </row>
    <row r="225" spans="1:87">
      <c r="A225" s="295">
        <v>36505</v>
      </c>
      <c r="B225" s="296" t="s">
        <v>573</v>
      </c>
      <c r="C225" s="299">
        <v>-292716</v>
      </c>
      <c r="D225" s="299">
        <v>1806732</v>
      </c>
      <c r="E225" s="299">
        <v>4178863</v>
      </c>
      <c r="F225" s="299">
        <v>2702866</v>
      </c>
      <c r="G225" s="299">
        <v>0</v>
      </c>
      <c r="H225" s="299">
        <v>0</v>
      </c>
      <c r="I225" s="299">
        <v>8395745</v>
      </c>
      <c r="J225" s="299">
        <v>60889501</v>
      </c>
      <c r="K225" s="299">
        <v>72442748</v>
      </c>
      <c r="L225" s="357">
        <v>51613254</v>
      </c>
      <c r="M225" s="299">
        <v>50259911</v>
      </c>
      <c r="N225" s="299">
        <v>74652749</v>
      </c>
      <c r="O225" s="299">
        <v>4748784.9725152003</v>
      </c>
      <c r="P225" s="299">
        <v>2865200.24</v>
      </c>
      <c r="Q225" s="299">
        <v>1883584.7325152</v>
      </c>
      <c r="R225" s="583">
        <v>7.1400000000000005E-2</v>
      </c>
      <c r="S225" s="584">
        <v>1.7902047999999999E-3</v>
      </c>
      <c r="T225" s="585">
        <v>60889501</v>
      </c>
      <c r="U225" s="585">
        <v>40128854.901960783</v>
      </c>
      <c r="V225" s="583">
        <v>1.5173495767262675</v>
      </c>
      <c r="W225" s="583">
        <v>9.7874245867096379E-2</v>
      </c>
      <c r="X225" s="585">
        <v>2563422</v>
      </c>
      <c r="Y225" s="585">
        <v>946107</v>
      </c>
      <c r="Z225" s="585">
        <v>946107</v>
      </c>
      <c r="AA225" s="585">
        <v>671208</v>
      </c>
      <c r="AB225" s="585">
        <v>0</v>
      </c>
      <c r="AC225" s="585">
        <v>0</v>
      </c>
      <c r="AD225" s="585">
        <v>0</v>
      </c>
      <c r="AE225" s="585">
        <v>2563422</v>
      </c>
      <c r="AF225" s="585">
        <v>1650814</v>
      </c>
      <c r="AG225" s="585">
        <v>881774</v>
      </c>
      <c r="AH225" s="585">
        <v>437886</v>
      </c>
      <c r="AI225" s="585">
        <v>165577</v>
      </c>
      <c r="AJ225" s="585">
        <v>165577</v>
      </c>
      <c r="AK225" s="585">
        <v>0</v>
      </c>
      <c r="AL225" s="585">
        <v>0</v>
      </c>
      <c r="AM225" s="585">
        <v>1650814</v>
      </c>
      <c r="AN225" s="585">
        <v>14664678</v>
      </c>
      <c r="AO225" s="585">
        <v>4135960</v>
      </c>
      <c r="AP225" s="585">
        <v>4135960</v>
      </c>
      <c r="AQ225" s="585">
        <v>3557300</v>
      </c>
      <c r="AR225" s="585">
        <v>2835459</v>
      </c>
      <c r="AS225" s="585">
        <v>0</v>
      </c>
      <c r="AT225" s="585">
        <v>0</v>
      </c>
      <c r="AU225" s="585">
        <v>14664678</v>
      </c>
      <c r="AV225" s="585">
        <v>7938748</v>
      </c>
      <c r="AW225" s="585">
        <v>4788388</v>
      </c>
      <c r="AX225" s="585">
        <v>3150360</v>
      </c>
      <c r="AY225" s="585">
        <v>0</v>
      </c>
      <c r="AZ225" s="585">
        <v>0</v>
      </c>
      <c r="BA225" s="585">
        <v>0</v>
      </c>
      <c r="BB225" s="585">
        <v>0</v>
      </c>
      <c r="BC225" s="585">
        <v>7938748</v>
      </c>
      <c r="BD225" s="585">
        <v>287451</v>
      </c>
      <c r="BE225" s="585">
        <v>129246</v>
      </c>
      <c r="BF225" s="585">
        <v>129246</v>
      </c>
      <c r="BG225" s="585">
        <v>28701</v>
      </c>
      <c r="BH225" s="585">
        <v>258</v>
      </c>
      <c r="BI225" s="585">
        <v>0</v>
      </c>
      <c r="BJ225" s="585">
        <v>0</v>
      </c>
      <c r="BK225" s="585">
        <v>287451</v>
      </c>
      <c r="BL225" s="585">
        <v>-26530</v>
      </c>
      <c r="BM225" s="585">
        <v>-26530</v>
      </c>
      <c r="BN225" s="585">
        <v>0</v>
      </c>
      <c r="BO225" s="585">
        <v>0</v>
      </c>
      <c r="BP225" s="585">
        <v>0</v>
      </c>
      <c r="BQ225" s="585">
        <v>0</v>
      </c>
      <c r="BR225" s="585">
        <v>0</v>
      </c>
      <c r="BS225" s="585">
        <v>-26530</v>
      </c>
      <c r="BT225" s="585">
        <v>496285</v>
      </c>
      <c r="BU225" s="585">
        <v>192663</v>
      </c>
      <c r="BV225" s="585">
        <v>183665</v>
      </c>
      <c r="BW225" s="585">
        <v>87231</v>
      </c>
      <c r="BX225" s="585">
        <v>32726</v>
      </c>
      <c r="BY225" s="585">
        <v>0</v>
      </c>
      <c r="BZ225" s="585">
        <v>0</v>
      </c>
      <c r="CA225" s="585">
        <v>496285</v>
      </c>
      <c r="CB225" s="299">
        <v>0</v>
      </c>
      <c r="CC225" s="297">
        <v>0</v>
      </c>
      <c r="CD225" s="297">
        <v>0</v>
      </c>
      <c r="CE225" s="297">
        <v>0</v>
      </c>
      <c r="CF225" s="297">
        <v>0</v>
      </c>
      <c r="CG225" s="297">
        <v>0</v>
      </c>
      <c r="CH225" s="297">
        <v>0</v>
      </c>
      <c r="CI225" s="297">
        <v>0</v>
      </c>
    </row>
    <row r="226" spans="1:87">
      <c r="A226" s="295">
        <v>36600</v>
      </c>
      <c r="B226" s="296" t="s">
        <v>574</v>
      </c>
      <c r="C226" s="299">
        <v>-1076123</v>
      </c>
      <c r="D226" s="299">
        <v>-494471</v>
      </c>
      <c r="E226" s="299">
        <v>494412</v>
      </c>
      <c r="F226" s="299">
        <v>732432</v>
      </c>
      <c r="G226" s="299">
        <v>0</v>
      </c>
      <c r="H226" s="299">
        <v>0</v>
      </c>
      <c r="I226" s="299">
        <v>-343750</v>
      </c>
      <c r="J226" s="299">
        <v>15759240</v>
      </c>
      <c r="K226" s="299">
        <v>18749417</v>
      </c>
      <c r="L226" s="357">
        <v>13358389</v>
      </c>
      <c r="M226" s="299">
        <v>13008121</v>
      </c>
      <c r="N226" s="299">
        <v>19321403</v>
      </c>
      <c r="O226" s="299">
        <v>1229066.4507395001</v>
      </c>
      <c r="P226" s="299">
        <v>721383.52</v>
      </c>
      <c r="Q226" s="299">
        <v>507682.93073950009</v>
      </c>
      <c r="R226" s="583">
        <v>7.1400000000000005E-2</v>
      </c>
      <c r="S226" s="584">
        <v>4.633355E-4</v>
      </c>
      <c r="T226" s="585">
        <v>15759240</v>
      </c>
      <c r="U226" s="585">
        <v>10103410.644257702</v>
      </c>
      <c r="V226" s="583">
        <v>1.5597940690411116</v>
      </c>
      <c r="W226" s="583">
        <v>9.7874245867096379E-2</v>
      </c>
      <c r="X226" s="585">
        <v>290052</v>
      </c>
      <c r="Y226" s="585">
        <v>145026</v>
      </c>
      <c r="Z226" s="585">
        <v>145026</v>
      </c>
      <c r="AA226" s="585">
        <v>0</v>
      </c>
      <c r="AB226" s="585">
        <v>0</v>
      </c>
      <c r="AC226" s="585">
        <v>0</v>
      </c>
      <c r="AD226" s="585">
        <v>0</v>
      </c>
      <c r="AE226" s="585">
        <v>290052</v>
      </c>
      <c r="AF226" s="585">
        <v>2570566</v>
      </c>
      <c r="AG226" s="585">
        <v>1128739</v>
      </c>
      <c r="AH226" s="585">
        <v>975574</v>
      </c>
      <c r="AI226" s="585">
        <v>456283</v>
      </c>
      <c r="AJ226" s="585">
        <v>9970</v>
      </c>
      <c r="AK226" s="585">
        <v>0</v>
      </c>
      <c r="AL226" s="585">
        <v>0</v>
      </c>
      <c r="AM226" s="585">
        <v>2570566</v>
      </c>
      <c r="AN226" s="585">
        <v>3795469</v>
      </c>
      <c r="AO226" s="585">
        <v>1070457</v>
      </c>
      <c r="AP226" s="585">
        <v>1070457</v>
      </c>
      <c r="AQ226" s="585">
        <v>920690</v>
      </c>
      <c r="AR226" s="585">
        <v>733865</v>
      </c>
      <c r="AS226" s="585">
        <v>0</v>
      </c>
      <c r="AT226" s="585">
        <v>0</v>
      </c>
      <c r="AU226" s="585">
        <v>3795469</v>
      </c>
      <c r="AV226" s="585">
        <v>2054683</v>
      </c>
      <c r="AW226" s="585">
        <v>1239316</v>
      </c>
      <c r="AX226" s="585">
        <v>815367</v>
      </c>
      <c r="AY226" s="585">
        <v>0</v>
      </c>
      <c r="AZ226" s="585">
        <v>0</v>
      </c>
      <c r="BA226" s="585">
        <v>0</v>
      </c>
      <c r="BB226" s="585">
        <v>0</v>
      </c>
      <c r="BC226" s="585">
        <v>2054683</v>
      </c>
      <c r="BD226" s="585">
        <v>74397</v>
      </c>
      <c r="BE226" s="585">
        <v>33451</v>
      </c>
      <c r="BF226" s="585">
        <v>33451</v>
      </c>
      <c r="BG226" s="585">
        <v>7428</v>
      </c>
      <c r="BH226" s="585">
        <v>67</v>
      </c>
      <c r="BI226" s="585">
        <v>0</v>
      </c>
      <c r="BJ226" s="585">
        <v>0</v>
      </c>
      <c r="BK226" s="585">
        <v>74397</v>
      </c>
      <c r="BL226" s="585">
        <v>-6866</v>
      </c>
      <c r="BM226" s="585">
        <v>-6866</v>
      </c>
      <c r="BN226" s="585">
        <v>0</v>
      </c>
      <c r="BO226" s="585">
        <v>0</v>
      </c>
      <c r="BP226" s="585">
        <v>0</v>
      </c>
      <c r="BQ226" s="585">
        <v>0</v>
      </c>
      <c r="BR226" s="585">
        <v>0</v>
      </c>
      <c r="BS226" s="585">
        <v>-6866</v>
      </c>
      <c r="BT226" s="585">
        <v>128447</v>
      </c>
      <c r="BU226" s="585">
        <v>49865</v>
      </c>
      <c r="BV226" s="585">
        <v>47536</v>
      </c>
      <c r="BW226" s="585">
        <v>22577</v>
      </c>
      <c r="BX226" s="585">
        <v>8470</v>
      </c>
      <c r="BY226" s="585">
        <v>0</v>
      </c>
      <c r="BZ226" s="585">
        <v>0</v>
      </c>
      <c r="CA226" s="585">
        <v>128447</v>
      </c>
      <c r="CB226" s="299">
        <v>0</v>
      </c>
      <c r="CC226" s="297">
        <v>0</v>
      </c>
      <c r="CD226" s="297">
        <v>0</v>
      </c>
      <c r="CE226" s="297">
        <v>0</v>
      </c>
      <c r="CF226" s="297">
        <v>0</v>
      </c>
      <c r="CG226" s="297">
        <v>0</v>
      </c>
      <c r="CH226" s="297">
        <v>0</v>
      </c>
      <c r="CI226" s="297">
        <v>0</v>
      </c>
    </row>
    <row r="227" spans="1:87">
      <c r="A227" s="295">
        <v>36601</v>
      </c>
      <c r="B227" s="296" t="s">
        <v>575</v>
      </c>
      <c r="C227" s="299">
        <v>-2658003</v>
      </c>
      <c r="D227" s="299">
        <v>-2391206</v>
      </c>
      <c r="E227" s="299">
        <v>0</v>
      </c>
      <c r="F227" s="299">
        <v>0</v>
      </c>
      <c r="G227" s="299">
        <v>0</v>
      </c>
      <c r="H227" s="299">
        <v>0</v>
      </c>
      <c r="I227" s="299">
        <v>-5049209</v>
      </c>
      <c r="J227" s="299">
        <v>0</v>
      </c>
      <c r="K227" s="299">
        <v>0</v>
      </c>
      <c r="L227" s="357">
        <v>0</v>
      </c>
      <c r="M227" s="299">
        <v>0</v>
      </c>
      <c r="N227" s="299">
        <v>0</v>
      </c>
      <c r="O227" s="299">
        <v>0</v>
      </c>
      <c r="P227" s="299">
        <v>0</v>
      </c>
      <c r="Q227" s="299">
        <v>0</v>
      </c>
      <c r="R227" s="583">
        <v>0</v>
      </c>
      <c r="S227" s="584">
        <v>0</v>
      </c>
      <c r="T227" s="585">
        <v>0</v>
      </c>
      <c r="U227" s="585">
        <v>0</v>
      </c>
      <c r="V227" s="583" t="e">
        <v>#DIV/0!</v>
      </c>
      <c r="W227" s="583">
        <v>9.7874245867096379E-2</v>
      </c>
      <c r="X227" s="585">
        <v>0</v>
      </c>
      <c r="Y227" s="585">
        <v>0</v>
      </c>
      <c r="Z227" s="585">
        <v>0</v>
      </c>
      <c r="AA227" s="585">
        <v>0</v>
      </c>
      <c r="AB227" s="585">
        <v>0</v>
      </c>
      <c r="AC227" s="585">
        <v>0</v>
      </c>
      <c r="AD227" s="585">
        <v>0</v>
      </c>
      <c r="AE227" s="585">
        <v>0</v>
      </c>
      <c r="AF227" s="585">
        <v>5049209</v>
      </c>
      <c r="AG227" s="585">
        <v>2658003</v>
      </c>
      <c r="AH227" s="585">
        <v>2391206</v>
      </c>
      <c r="AI227" s="585">
        <v>0</v>
      </c>
      <c r="AJ227" s="585">
        <v>0</v>
      </c>
      <c r="AK227" s="585">
        <v>0</v>
      </c>
      <c r="AL227" s="585">
        <v>0</v>
      </c>
      <c r="AM227" s="585">
        <v>5049209</v>
      </c>
      <c r="AN227" s="585">
        <v>0</v>
      </c>
      <c r="AO227" s="585">
        <v>0</v>
      </c>
      <c r="AP227" s="585">
        <v>0</v>
      </c>
      <c r="AQ227" s="585">
        <v>0</v>
      </c>
      <c r="AR227" s="585">
        <v>0</v>
      </c>
      <c r="AS227" s="585">
        <v>0</v>
      </c>
      <c r="AT227" s="585">
        <v>0</v>
      </c>
      <c r="AU227" s="585">
        <v>0</v>
      </c>
      <c r="AV227" s="585">
        <v>0</v>
      </c>
      <c r="AW227" s="585">
        <v>0</v>
      </c>
      <c r="AX227" s="585">
        <v>0</v>
      </c>
      <c r="AY227" s="585">
        <v>0</v>
      </c>
      <c r="AZ227" s="585">
        <v>0</v>
      </c>
      <c r="BA227" s="585">
        <v>0</v>
      </c>
      <c r="BB227" s="585">
        <v>0</v>
      </c>
      <c r="BC227" s="585">
        <v>0</v>
      </c>
      <c r="BD227" s="585">
        <v>0</v>
      </c>
      <c r="BE227" s="585">
        <v>0</v>
      </c>
      <c r="BF227" s="585">
        <v>0</v>
      </c>
      <c r="BG227" s="585">
        <v>0</v>
      </c>
      <c r="BH227" s="585">
        <v>0</v>
      </c>
      <c r="BI227" s="585">
        <v>0</v>
      </c>
      <c r="BJ227" s="585">
        <v>0</v>
      </c>
      <c r="BK227" s="585">
        <v>0</v>
      </c>
      <c r="BL227" s="585">
        <v>0</v>
      </c>
      <c r="BM227" s="585">
        <v>0</v>
      </c>
      <c r="BN227" s="585">
        <v>0</v>
      </c>
      <c r="BO227" s="585">
        <v>0</v>
      </c>
      <c r="BP227" s="585">
        <v>0</v>
      </c>
      <c r="BQ227" s="585">
        <v>0</v>
      </c>
      <c r="BR227" s="585">
        <v>0</v>
      </c>
      <c r="BS227" s="585">
        <v>0</v>
      </c>
      <c r="BT227" s="585">
        <v>0</v>
      </c>
      <c r="BU227" s="585">
        <v>0</v>
      </c>
      <c r="BV227" s="585">
        <v>0</v>
      </c>
      <c r="BW227" s="585">
        <v>0</v>
      </c>
      <c r="BX227" s="585">
        <v>0</v>
      </c>
      <c r="BY227" s="585">
        <v>0</v>
      </c>
      <c r="BZ227" s="585">
        <v>0</v>
      </c>
      <c r="CA227" s="585">
        <v>0</v>
      </c>
      <c r="CB227" s="299">
        <v>0</v>
      </c>
      <c r="CC227" s="297">
        <v>0</v>
      </c>
      <c r="CD227" s="297">
        <v>0</v>
      </c>
      <c r="CE227" s="297">
        <v>0</v>
      </c>
      <c r="CF227" s="297">
        <v>0</v>
      </c>
      <c r="CG227" s="297">
        <v>0</v>
      </c>
      <c r="CH227" s="297">
        <v>0</v>
      </c>
      <c r="CI227" s="297">
        <v>0</v>
      </c>
    </row>
    <row r="228" spans="1:87">
      <c r="A228" s="295">
        <v>36700</v>
      </c>
      <c r="B228" s="296" t="s">
        <v>576</v>
      </c>
      <c r="C228" s="299">
        <v>-4211871</v>
      </c>
      <c r="D228" s="299">
        <v>3145799</v>
      </c>
      <c r="E228" s="299">
        <v>18379330</v>
      </c>
      <c r="F228" s="299">
        <v>15023941</v>
      </c>
      <c r="G228" s="299">
        <v>0</v>
      </c>
      <c r="H228" s="299">
        <v>0</v>
      </c>
      <c r="I228" s="299">
        <v>32337199</v>
      </c>
      <c r="J228" s="299">
        <v>273425062</v>
      </c>
      <c r="K228" s="299">
        <v>325305058</v>
      </c>
      <c r="L228" s="357">
        <v>231769957</v>
      </c>
      <c r="M228" s="299">
        <v>225692756</v>
      </c>
      <c r="N228" s="299">
        <v>335229097</v>
      </c>
      <c r="O228" s="299">
        <v>21324477.928848099</v>
      </c>
      <c r="P228" s="299">
        <v>12419914.259999998</v>
      </c>
      <c r="Q228" s="299">
        <v>8904563.668848101</v>
      </c>
      <c r="R228" s="583">
        <v>7.1400000000000005E-2</v>
      </c>
      <c r="S228" s="584">
        <v>8.0389368999999999E-3</v>
      </c>
      <c r="T228" s="585">
        <v>273425062</v>
      </c>
      <c r="U228" s="585">
        <v>173948378.99159661</v>
      </c>
      <c r="V228" s="583">
        <v>1.5718747342463542</v>
      </c>
      <c r="W228" s="583">
        <v>9.7874245867096379E-2</v>
      </c>
      <c r="X228" s="585">
        <v>8649291</v>
      </c>
      <c r="Y228" s="585">
        <v>2219805</v>
      </c>
      <c r="Z228" s="585">
        <v>2143162</v>
      </c>
      <c r="AA228" s="585">
        <v>2143162</v>
      </c>
      <c r="AB228" s="585">
        <v>2143162</v>
      </c>
      <c r="AC228" s="585">
        <v>0</v>
      </c>
      <c r="AD228" s="585">
        <v>0</v>
      </c>
      <c r="AE228" s="585">
        <v>8649291</v>
      </c>
      <c r="AF228" s="585">
        <v>9915211</v>
      </c>
      <c r="AG228" s="585">
        <v>4828343</v>
      </c>
      <c r="AH228" s="585">
        <v>4828343</v>
      </c>
      <c r="AI228" s="585">
        <v>258525</v>
      </c>
      <c r="AJ228" s="585">
        <v>0</v>
      </c>
      <c r="AK228" s="585">
        <v>0</v>
      </c>
      <c r="AL228" s="585">
        <v>0</v>
      </c>
      <c r="AM228" s="585">
        <v>9915211</v>
      </c>
      <c r="AN228" s="585">
        <v>65851919</v>
      </c>
      <c r="AO228" s="585">
        <v>18572579</v>
      </c>
      <c r="AP228" s="585">
        <v>18572579</v>
      </c>
      <c r="AQ228" s="585">
        <v>15974100</v>
      </c>
      <c r="AR228" s="585">
        <v>12732662</v>
      </c>
      <c r="AS228" s="585">
        <v>0</v>
      </c>
      <c r="AT228" s="585">
        <v>0</v>
      </c>
      <c r="AU228" s="585">
        <v>65851919</v>
      </c>
      <c r="AV228" s="585">
        <v>35649045</v>
      </c>
      <c r="AW228" s="585">
        <v>21502316</v>
      </c>
      <c r="AX228" s="585">
        <v>14146729</v>
      </c>
      <c r="AY228" s="585">
        <v>0</v>
      </c>
      <c r="AZ228" s="585">
        <v>0</v>
      </c>
      <c r="BA228" s="585">
        <v>0</v>
      </c>
      <c r="BB228" s="585">
        <v>0</v>
      </c>
      <c r="BC228" s="585">
        <v>35649045</v>
      </c>
      <c r="BD228" s="585">
        <v>1290804</v>
      </c>
      <c r="BE228" s="585">
        <v>580380</v>
      </c>
      <c r="BF228" s="585">
        <v>580380</v>
      </c>
      <c r="BG228" s="585">
        <v>128883</v>
      </c>
      <c r="BH228" s="585">
        <v>1161</v>
      </c>
      <c r="BI228" s="585">
        <v>0</v>
      </c>
      <c r="BJ228" s="585">
        <v>0</v>
      </c>
      <c r="BK228" s="585">
        <v>1290804</v>
      </c>
      <c r="BL228" s="585">
        <v>-119132</v>
      </c>
      <c r="BM228" s="585">
        <v>-119132</v>
      </c>
      <c r="BN228" s="585">
        <v>0</v>
      </c>
      <c r="BO228" s="585">
        <v>0</v>
      </c>
      <c r="BP228" s="585">
        <v>0</v>
      </c>
      <c r="BQ228" s="585">
        <v>0</v>
      </c>
      <c r="BR228" s="585">
        <v>0</v>
      </c>
      <c r="BS228" s="585">
        <v>-119132</v>
      </c>
      <c r="BT228" s="585">
        <v>2228574</v>
      </c>
      <c r="BU228" s="585">
        <v>865157</v>
      </c>
      <c r="BV228" s="585">
        <v>824751</v>
      </c>
      <c r="BW228" s="585">
        <v>391710</v>
      </c>
      <c r="BX228" s="585">
        <v>146956</v>
      </c>
      <c r="BY228" s="585">
        <v>0</v>
      </c>
      <c r="BZ228" s="585">
        <v>0</v>
      </c>
      <c r="CA228" s="585">
        <v>2228574</v>
      </c>
      <c r="CB228" s="299">
        <v>0</v>
      </c>
      <c r="CC228" s="297">
        <v>0</v>
      </c>
      <c r="CD228" s="297">
        <v>0</v>
      </c>
      <c r="CE228" s="297">
        <v>0</v>
      </c>
      <c r="CF228" s="297">
        <v>0</v>
      </c>
      <c r="CG228" s="297">
        <v>0</v>
      </c>
      <c r="CH228" s="297">
        <v>0</v>
      </c>
      <c r="CI228" s="297">
        <v>0</v>
      </c>
    </row>
    <row r="229" spans="1:87">
      <c r="A229" s="295">
        <v>36701</v>
      </c>
      <c r="B229" s="296" t="s">
        <v>577</v>
      </c>
      <c r="C229" s="299">
        <v>-114418</v>
      </c>
      <c r="D229" s="299">
        <v>-102640</v>
      </c>
      <c r="E229" s="299">
        <v>31562</v>
      </c>
      <c r="F229" s="299">
        <v>86094</v>
      </c>
      <c r="G229" s="299">
        <v>0</v>
      </c>
      <c r="H229" s="299">
        <v>0</v>
      </c>
      <c r="I229" s="299">
        <v>-99402</v>
      </c>
      <c r="J229" s="299">
        <v>884487</v>
      </c>
      <c r="K229" s="299">
        <v>1052311</v>
      </c>
      <c r="L229" s="357">
        <v>749739</v>
      </c>
      <c r="M229" s="299">
        <v>730081</v>
      </c>
      <c r="N229" s="299">
        <v>1084414</v>
      </c>
      <c r="O229" s="299">
        <v>68981.341450299995</v>
      </c>
      <c r="P229" s="299">
        <v>37533.769999999997</v>
      </c>
      <c r="Q229" s="299">
        <v>31447.571450299998</v>
      </c>
      <c r="R229" s="583">
        <v>7.1399999999999991E-2</v>
      </c>
      <c r="S229" s="584">
        <v>2.6004699999999999E-5</v>
      </c>
      <c r="T229" s="585">
        <v>884487</v>
      </c>
      <c r="U229" s="585">
        <v>525683.05322128849</v>
      </c>
      <c r="V229" s="583">
        <v>1.6825480573893856</v>
      </c>
      <c r="W229" s="583">
        <v>9.7874245867096379E-2</v>
      </c>
      <c r="X229" s="585">
        <v>204583</v>
      </c>
      <c r="Y229" s="585">
        <v>64000</v>
      </c>
      <c r="Z229" s="585">
        <v>51729</v>
      </c>
      <c r="AA229" s="585">
        <v>44427</v>
      </c>
      <c r="AB229" s="585">
        <v>44427</v>
      </c>
      <c r="AC229" s="585">
        <v>0</v>
      </c>
      <c r="AD229" s="585">
        <v>0</v>
      </c>
      <c r="AE229" s="585">
        <v>204583</v>
      </c>
      <c r="AF229" s="585">
        <v>412685</v>
      </c>
      <c r="AG229" s="585">
        <v>173231</v>
      </c>
      <c r="AH229" s="585">
        <v>173231</v>
      </c>
      <c r="AI229" s="585">
        <v>66223</v>
      </c>
      <c r="AJ229" s="585">
        <v>0</v>
      </c>
      <c r="AK229" s="585">
        <v>0</v>
      </c>
      <c r="AL229" s="585">
        <v>0</v>
      </c>
      <c r="AM229" s="585">
        <v>412685</v>
      </c>
      <c r="AN229" s="585">
        <v>213021</v>
      </c>
      <c r="AO229" s="585">
        <v>60079</v>
      </c>
      <c r="AP229" s="585">
        <v>60079</v>
      </c>
      <c r="AQ229" s="585">
        <v>51674</v>
      </c>
      <c r="AR229" s="585">
        <v>41188</v>
      </c>
      <c r="AS229" s="585">
        <v>0</v>
      </c>
      <c r="AT229" s="585">
        <v>0</v>
      </c>
      <c r="AU229" s="585">
        <v>213021</v>
      </c>
      <c r="AV229" s="585">
        <v>115319</v>
      </c>
      <c r="AW229" s="585">
        <v>69557</v>
      </c>
      <c r="AX229" s="585">
        <v>45762</v>
      </c>
      <c r="AY229" s="585">
        <v>0</v>
      </c>
      <c r="AZ229" s="585">
        <v>0</v>
      </c>
      <c r="BA229" s="585">
        <v>0</v>
      </c>
      <c r="BB229" s="585">
        <v>0</v>
      </c>
      <c r="BC229" s="585">
        <v>115319</v>
      </c>
      <c r="BD229" s="585">
        <v>4175</v>
      </c>
      <c r="BE229" s="585">
        <v>1877</v>
      </c>
      <c r="BF229" s="585">
        <v>1877</v>
      </c>
      <c r="BG229" s="585">
        <v>417</v>
      </c>
      <c r="BH229" s="585">
        <v>4</v>
      </c>
      <c r="BI229" s="585">
        <v>0</v>
      </c>
      <c r="BJ229" s="585">
        <v>0</v>
      </c>
      <c r="BK229" s="585">
        <v>4175</v>
      </c>
      <c r="BL229" s="585">
        <v>-385</v>
      </c>
      <c r="BM229" s="585">
        <v>-385</v>
      </c>
      <c r="BN229" s="585">
        <v>0</v>
      </c>
      <c r="BO229" s="585">
        <v>0</v>
      </c>
      <c r="BP229" s="585">
        <v>0</v>
      </c>
      <c r="BQ229" s="585">
        <v>0</v>
      </c>
      <c r="BR229" s="585">
        <v>0</v>
      </c>
      <c r="BS229" s="585">
        <v>-385</v>
      </c>
      <c r="BT229" s="585">
        <v>7209</v>
      </c>
      <c r="BU229" s="585">
        <v>2799</v>
      </c>
      <c r="BV229" s="585">
        <v>2668</v>
      </c>
      <c r="BW229" s="585">
        <v>1267</v>
      </c>
      <c r="BX229" s="585">
        <v>475</v>
      </c>
      <c r="BY229" s="585">
        <v>0</v>
      </c>
      <c r="BZ229" s="585">
        <v>0</v>
      </c>
      <c r="CA229" s="585">
        <v>7209</v>
      </c>
      <c r="CB229" s="299">
        <v>0</v>
      </c>
      <c r="CC229" s="297">
        <v>0</v>
      </c>
      <c r="CD229" s="297">
        <v>0</v>
      </c>
      <c r="CE229" s="297">
        <v>0</v>
      </c>
      <c r="CF229" s="297">
        <v>0</v>
      </c>
      <c r="CG229" s="297">
        <v>0</v>
      </c>
      <c r="CH229" s="297">
        <v>0</v>
      </c>
      <c r="CI229" s="297">
        <v>0</v>
      </c>
    </row>
    <row r="230" spans="1:87">
      <c r="A230" s="295">
        <v>36705</v>
      </c>
      <c r="B230" s="296" t="s">
        <v>578</v>
      </c>
      <c r="C230" s="299">
        <v>-1265453</v>
      </c>
      <c r="D230" s="299">
        <v>-287730</v>
      </c>
      <c r="E230" s="299">
        <v>545287</v>
      </c>
      <c r="F230" s="299">
        <v>1103054</v>
      </c>
      <c r="G230" s="299">
        <v>0</v>
      </c>
      <c r="H230" s="299">
        <v>0</v>
      </c>
      <c r="I230" s="299">
        <v>95158</v>
      </c>
      <c r="J230" s="299">
        <v>25984625</v>
      </c>
      <c r="K230" s="299">
        <v>30914979</v>
      </c>
      <c r="L230" s="357">
        <v>22025982</v>
      </c>
      <c r="M230" s="299">
        <v>21448442</v>
      </c>
      <c r="N230" s="299">
        <v>31858098</v>
      </c>
      <c r="O230" s="299">
        <v>2026546.3786492001</v>
      </c>
      <c r="P230" s="299">
        <v>1205383.6799999999</v>
      </c>
      <c r="Q230" s="299">
        <v>821162.69864920015</v>
      </c>
      <c r="R230" s="583">
        <v>7.1400000000000005E-2</v>
      </c>
      <c r="S230" s="584">
        <v>7.6397080000000005E-4</v>
      </c>
      <c r="T230" s="585">
        <v>25984625</v>
      </c>
      <c r="U230" s="585">
        <v>16882124.369747896</v>
      </c>
      <c r="V230" s="583">
        <v>1.5391798111950548</v>
      </c>
      <c r="W230" s="583">
        <v>9.7874245867096379E-2</v>
      </c>
      <c r="X230" s="585">
        <v>1079982</v>
      </c>
      <c r="Y230" s="585">
        <v>539991</v>
      </c>
      <c r="Z230" s="585">
        <v>539991</v>
      </c>
      <c r="AA230" s="585">
        <v>0</v>
      </c>
      <c r="AB230" s="585">
        <v>0</v>
      </c>
      <c r="AC230" s="585">
        <v>0</v>
      </c>
      <c r="AD230" s="585">
        <v>0</v>
      </c>
      <c r="AE230" s="585">
        <v>1079982</v>
      </c>
      <c r="AF230" s="585">
        <v>4178256</v>
      </c>
      <c r="AG230" s="585">
        <v>1653073</v>
      </c>
      <c r="AH230" s="585">
        <v>1381861</v>
      </c>
      <c r="AI230" s="585">
        <v>1022266</v>
      </c>
      <c r="AJ230" s="585">
        <v>121056</v>
      </c>
      <c r="AK230" s="585">
        <v>0</v>
      </c>
      <c r="AL230" s="585">
        <v>0</v>
      </c>
      <c r="AM230" s="585">
        <v>4178256</v>
      </c>
      <c r="AN230" s="585">
        <v>6258159</v>
      </c>
      <c r="AO230" s="585">
        <v>1765023</v>
      </c>
      <c r="AP230" s="585">
        <v>1765023</v>
      </c>
      <c r="AQ230" s="585">
        <v>1518080</v>
      </c>
      <c r="AR230" s="585">
        <v>1210033</v>
      </c>
      <c r="AS230" s="585">
        <v>0</v>
      </c>
      <c r="AT230" s="585">
        <v>0</v>
      </c>
      <c r="AU230" s="585">
        <v>6258159</v>
      </c>
      <c r="AV230" s="585">
        <v>3387865</v>
      </c>
      <c r="AW230" s="585">
        <v>2043447</v>
      </c>
      <c r="AX230" s="585">
        <v>1344418</v>
      </c>
      <c r="AY230" s="585">
        <v>0</v>
      </c>
      <c r="AZ230" s="585">
        <v>0</v>
      </c>
      <c r="BA230" s="585">
        <v>0</v>
      </c>
      <c r="BB230" s="585">
        <v>0</v>
      </c>
      <c r="BC230" s="585">
        <v>3387865</v>
      </c>
      <c r="BD230" s="585">
        <v>122670</v>
      </c>
      <c r="BE230" s="585">
        <v>55156</v>
      </c>
      <c r="BF230" s="585">
        <v>55156</v>
      </c>
      <c r="BG230" s="585">
        <v>12248</v>
      </c>
      <c r="BH230" s="585">
        <v>110</v>
      </c>
      <c r="BI230" s="585">
        <v>0</v>
      </c>
      <c r="BJ230" s="585">
        <v>0</v>
      </c>
      <c r="BK230" s="585">
        <v>122670</v>
      </c>
      <c r="BL230" s="585">
        <v>-11322</v>
      </c>
      <c r="BM230" s="585">
        <v>-11322</v>
      </c>
      <c r="BN230" s="585">
        <v>0</v>
      </c>
      <c r="BO230" s="585">
        <v>0</v>
      </c>
      <c r="BP230" s="585">
        <v>0</v>
      </c>
      <c r="BQ230" s="585">
        <v>0</v>
      </c>
      <c r="BR230" s="585">
        <v>0</v>
      </c>
      <c r="BS230" s="585">
        <v>-11322</v>
      </c>
      <c r="BT230" s="585">
        <v>211790</v>
      </c>
      <c r="BU230" s="585">
        <v>82219</v>
      </c>
      <c r="BV230" s="585">
        <v>78379</v>
      </c>
      <c r="BW230" s="585">
        <v>37226</v>
      </c>
      <c r="BX230" s="585">
        <v>13966</v>
      </c>
      <c r="BY230" s="585">
        <v>0</v>
      </c>
      <c r="BZ230" s="585">
        <v>0</v>
      </c>
      <c r="CA230" s="585">
        <v>211790</v>
      </c>
      <c r="CB230" s="299">
        <v>0</v>
      </c>
      <c r="CC230" s="297">
        <v>0</v>
      </c>
      <c r="CD230" s="297">
        <v>0</v>
      </c>
      <c r="CE230" s="297">
        <v>0</v>
      </c>
      <c r="CF230" s="297">
        <v>0</v>
      </c>
      <c r="CG230" s="297">
        <v>0</v>
      </c>
      <c r="CH230" s="297">
        <v>0</v>
      </c>
      <c r="CI230" s="297">
        <v>0</v>
      </c>
    </row>
    <row r="231" spans="1:87">
      <c r="A231" s="295">
        <v>36800</v>
      </c>
      <c r="B231" s="296" t="s">
        <v>579</v>
      </c>
      <c r="C231" s="299">
        <v>-733888</v>
      </c>
      <c r="D231" s="299">
        <v>2707941</v>
      </c>
      <c r="E231" s="299">
        <v>6777291</v>
      </c>
      <c r="F231" s="299">
        <v>4930747</v>
      </c>
      <c r="G231" s="299">
        <v>0</v>
      </c>
      <c r="H231" s="299">
        <v>0</v>
      </c>
      <c r="I231" s="299">
        <v>13682091</v>
      </c>
      <c r="J231" s="299">
        <v>102747581</v>
      </c>
      <c r="K231" s="299">
        <v>122243029</v>
      </c>
      <c r="L231" s="357">
        <v>87094439</v>
      </c>
      <c r="M231" s="299">
        <v>84810751</v>
      </c>
      <c r="N231" s="299">
        <v>125972281</v>
      </c>
      <c r="O231" s="299">
        <v>8013305.3972458998</v>
      </c>
      <c r="P231" s="299">
        <v>4232139.76</v>
      </c>
      <c r="Q231" s="299">
        <v>3781165.6372459</v>
      </c>
      <c r="R231" s="583">
        <v>7.1400000000000005E-2</v>
      </c>
      <c r="S231" s="584">
        <v>3.0208690999999998E-3</v>
      </c>
      <c r="T231" s="585">
        <v>102747581</v>
      </c>
      <c r="U231" s="585">
        <v>59273666.106442571</v>
      </c>
      <c r="V231" s="583">
        <v>1.7334440021895687</v>
      </c>
      <c r="W231" s="583">
        <v>9.7874245867096379E-2</v>
      </c>
      <c r="X231" s="585">
        <v>2601927</v>
      </c>
      <c r="Y231" s="585">
        <v>966297</v>
      </c>
      <c r="Z231" s="585">
        <v>966297</v>
      </c>
      <c r="AA231" s="585">
        <v>578921</v>
      </c>
      <c r="AB231" s="585">
        <v>90412</v>
      </c>
      <c r="AC231" s="585">
        <v>0</v>
      </c>
      <c r="AD231" s="585">
        <v>0</v>
      </c>
      <c r="AE231" s="585">
        <v>2601927</v>
      </c>
      <c r="AF231" s="585">
        <v>1547205</v>
      </c>
      <c r="AG231" s="585">
        <v>1097685</v>
      </c>
      <c r="AH231" s="585">
        <v>449520</v>
      </c>
      <c r="AI231" s="585">
        <v>0</v>
      </c>
      <c r="AJ231" s="585">
        <v>0</v>
      </c>
      <c r="AK231" s="585">
        <v>0</v>
      </c>
      <c r="AL231" s="585">
        <v>0</v>
      </c>
      <c r="AM231" s="585">
        <v>1547205</v>
      </c>
      <c r="AN231" s="585">
        <v>24745813</v>
      </c>
      <c r="AO231" s="585">
        <v>6979198</v>
      </c>
      <c r="AP231" s="585">
        <v>6979198</v>
      </c>
      <c r="AQ231" s="585">
        <v>6002742</v>
      </c>
      <c r="AR231" s="585">
        <v>4784676</v>
      </c>
      <c r="AS231" s="585">
        <v>0</v>
      </c>
      <c r="AT231" s="585">
        <v>0</v>
      </c>
      <c r="AU231" s="585">
        <v>24745813</v>
      </c>
      <c r="AV231" s="585">
        <v>13396187</v>
      </c>
      <c r="AW231" s="585">
        <v>8080133</v>
      </c>
      <c r="AX231" s="585">
        <v>5316053</v>
      </c>
      <c r="AY231" s="585">
        <v>0</v>
      </c>
      <c r="AZ231" s="585">
        <v>0</v>
      </c>
      <c r="BA231" s="585">
        <v>0</v>
      </c>
      <c r="BB231" s="585">
        <v>0</v>
      </c>
      <c r="BC231" s="585">
        <v>13396187</v>
      </c>
      <c r="BD231" s="585">
        <v>485058</v>
      </c>
      <c r="BE231" s="585">
        <v>218095</v>
      </c>
      <c r="BF231" s="585">
        <v>218095</v>
      </c>
      <c r="BG231" s="585">
        <v>48432</v>
      </c>
      <c r="BH231" s="585">
        <v>436</v>
      </c>
      <c r="BI231" s="585">
        <v>0</v>
      </c>
      <c r="BJ231" s="585">
        <v>0</v>
      </c>
      <c r="BK231" s="585">
        <v>485058</v>
      </c>
      <c r="BL231" s="585">
        <v>-44767</v>
      </c>
      <c r="BM231" s="585">
        <v>-44767</v>
      </c>
      <c r="BN231" s="585">
        <v>0</v>
      </c>
      <c r="BO231" s="585">
        <v>0</v>
      </c>
      <c r="BP231" s="585">
        <v>0</v>
      </c>
      <c r="BQ231" s="585">
        <v>0</v>
      </c>
      <c r="BR231" s="585">
        <v>0</v>
      </c>
      <c r="BS231" s="585">
        <v>-44767</v>
      </c>
      <c r="BT231" s="585">
        <v>837453</v>
      </c>
      <c r="BU231" s="585">
        <v>325108</v>
      </c>
      <c r="BV231" s="585">
        <v>309925</v>
      </c>
      <c r="BW231" s="585">
        <v>147197</v>
      </c>
      <c r="BX231" s="585">
        <v>55223</v>
      </c>
      <c r="BY231" s="585">
        <v>0</v>
      </c>
      <c r="BZ231" s="585">
        <v>0</v>
      </c>
      <c r="CA231" s="585">
        <v>837453</v>
      </c>
      <c r="CB231" s="299">
        <v>0</v>
      </c>
      <c r="CC231" s="297">
        <v>0</v>
      </c>
      <c r="CD231" s="297">
        <v>0</v>
      </c>
      <c r="CE231" s="297">
        <v>0</v>
      </c>
      <c r="CF231" s="297">
        <v>0</v>
      </c>
      <c r="CG231" s="297">
        <v>0</v>
      </c>
      <c r="CH231" s="297">
        <v>0</v>
      </c>
      <c r="CI231" s="297">
        <v>0</v>
      </c>
    </row>
    <row r="232" spans="1:87">
      <c r="A232" s="295">
        <v>36802</v>
      </c>
      <c r="B232" s="296" t="s">
        <v>580</v>
      </c>
      <c r="C232" s="299">
        <v>435939</v>
      </c>
      <c r="D232" s="299">
        <v>294956</v>
      </c>
      <c r="E232" s="299">
        <v>626894</v>
      </c>
      <c r="F232" s="299">
        <v>480400</v>
      </c>
      <c r="G232" s="299">
        <v>0</v>
      </c>
      <c r="H232" s="299">
        <v>0</v>
      </c>
      <c r="I232" s="299">
        <v>1838189</v>
      </c>
      <c r="J232" s="299">
        <v>9040645</v>
      </c>
      <c r="K232" s="299">
        <v>10756028</v>
      </c>
      <c r="L232" s="357">
        <v>7663342</v>
      </c>
      <c r="M232" s="299">
        <v>7462403</v>
      </c>
      <c r="N232" s="299">
        <v>11084160</v>
      </c>
      <c r="O232" s="299">
        <v>705081.79688210005</v>
      </c>
      <c r="P232" s="299">
        <v>313362.74</v>
      </c>
      <c r="Q232" s="299">
        <v>391719.05688210006</v>
      </c>
      <c r="R232" s="583">
        <v>7.1400000000000005E-2</v>
      </c>
      <c r="S232" s="584">
        <v>2.6580290000000002E-4</v>
      </c>
      <c r="T232" s="585">
        <v>9040645</v>
      </c>
      <c r="U232" s="585">
        <v>4388833.8935574228</v>
      </c>
      <c r="V232" s="583">
        <v>2.0599196094596315</v>
      </c>
      <c r="W232" s="583">
        <v>9.7874245867096379E-2</v>
      </c>
      <c r="X232" s="585">
        <v>782622</v>
      </c>
      <c r="Y232" s="585">
        <v>516703</v>
      </c>
      <c r="Z232" s="585">
        <v>129909</v>
      </c>
      <c r="AA232" s="585">
        <v>81506</v>
      </c>
      <c r="AB232" s="585">
        <v>54504</v>
      </c>
      <c r="AC232" s="585">
        <v>0</v>
      </c>
      <c r="AD232" s="585">
        <v>0</v>
      </c>
      <c r="AE232" s="585">
        <v>782622</v>
      </c>
      <c r="AF232" s="585">
        <v>55502</v>
      </c>
      <c r="AG232" s="585">
        <v>27751</v>
      </c>
      <c r="AH232" s="585">
        <v>27751</v>
      </c>
      <c r="AI232" s="585">
        <v>0</v>
      </c>
      <c r="AJ232" s="585">
        <v>0</v>
      </c>
      <c r="AK232" s="585">
        <v>0</v>
      </c>
      <c r="AL232" s="585">
        <v>0</v>
      </c>
      <c r="AM232" s="585">
        <v>55502</v>
      </c>
      <c r="AN232" s="585">
        <v>2177356</v>
      </c>
      <c r="AO232" s="585">
        <v>614092</v>
      </c>
      <c r="AP232" s="585">
        <v>614092</v>
      </c>
      <c r="AQ232" s="585">
        <v>528175</v>
      </c>
      <c r="AR232" s="585">
        <v>420998</v>
      </c>
      <c r="AS232" s="585">
        <v>0</v>
      </c>
      <c r="AT232" s="585">
        <v>0</v>
      </c>
      <c r="AU232" s="585">
        <v>2177356</v>
      </c>
      <c r="AV232" s="585">
        <v>1178716</v>
      </c>
      <c r="AW232" s="585">
        <v>710962</v>
      </c>
      <c r="AX232" s="585">
        <v>467754</v>
      </c>
      <c r="AY232" s="585">
        <v>0</v>
      </c>
      <c r="AZ232" s="585">
        <v>0</v>
      </c>
      <c r="BA232" s="585">
        <v>0</v>
      </c>
      <c r="BB232" s="585">
        <v>0</v>
      </c>
      <c r="BC232" s="585">
        <v>1178716</v>
      </c>
      <c r="BD232" s="585">
        <v>42679</v>
      </c>
      <c r="BE232" s="585">
        <v>19190</v>
      </c>
      <c r="BF232" s="585">
        <v>19190</v>
      </c>
      <c r="BG232" s="585">
        <v>4261</v>
      </c>
      <c r="BH232" s="585">
        <v>38</v>
      </c>
      <c r="BI232" s="585">
        <v>0</v>
      </c>
      <c r="BJ232" s="585">
        <v>0</v>
      </c>
      <c r="BK232" s="585">
        <v>42679</v>
      </c>
      <c r="BL232" s="585">
        <v>-3939</v>
      </c>
      <c r="BM232" s="585">
        <v>-3939</v>
      </c>
      <c r="BN232" s="585">
        <v>0</v>
      </c>
      <c r="BO232" s="585">
        <v>0</v>
      </c>
      <c r="BP232" s="585">
        <v>0</v>
      </c>
      <c r="BQ232" s="585">
        <v>0</v>
      </c>
      <c r="BR232" s="585">
        <v>0</v>
      </c>
      <c r="BS232" s="585">
        <v>-3939</v>
      </c>
      <c r="BT232" s="585">
        <v>73687</v>
      </c>
      <c r="BU232" s="585">
        <v>28606</v>
      </c>
      <c r="BV232" s="585">
        <v>27270</v>
      </c>
      <c r="BW232" s="585">
        <v>12952</v>
      </c>
      <c r="BX232" s="585">
        <v>4859</v>
      </c>
      <c r="BY232" s="585">
        <v>0</v>
      </c>
      <c r="BZ232" s="585">
        <v>0</v>
      </c>
      <c r="CA232" s="585">
        <v>73687</v>
      </c>
      <c r="CB232" s="299">
        <v>0</v>
      </c>
      <c r="CC232" s="297">
        <v>0</v>
      </c>
      <c r="CD232" s="297">
        <v>0</v>
      </c>
      <c r="CE232" s="297">
        <v>0</v>
      </c>
      <c r="CF232" s="297">
        <v>0</v>
      </c>
      <c r="CG232" s="297">
        <v>0</v>
      </c>
      <c r="CH232" s="297">
        <v>0</v>
      </c>
      <c r="CI232" s="297">
        <v>0</v>
      </c>
    </row>
    <row r="233" spans="1:87">
      <c r="A233" s="295">
        <v>36810</v>
      </c>
      <c r="B233" s="296" t="s">
        <v>581</v>
      </c>
      <c r="C233" s="299">
        <v>-574395</v>
      </c>
      <c r="D233" s="299">
        <v>4905354</v>
      </c>
      <c r="E233" s="299">
        <v>12803636</v>
      </c>
      <c r="F233" s="299">
        <v>9933101</v>
      </c>
      <c r="G233" s="299">
        <v>0</v>
      </c>
      <c r="H233" s="299">
        <v>0</v>
      </c>
      <c r="I233" s="299">
        <v>27067696</v>
      </c>
      <c r="J233" s="299">
        <v>206370140</v>
      </c>
      <c r="K233" s="299">
        <v>245527055</v>
      </c>
      <c r="L233" s="357">
        <v>174930556</v>
      </c>
      <c r="M233" s="299">
        <v>170343732</v>
      </c>
      <c r="N233" s="299">
        <v>253017316</v>
      </c>
      <c r="O233" s="299">
        <v>16094850.455281701</v>
      </c>
      <c r="P233" s="299">
        <v>8324608.3200000012</v>
      </c>
      <c r="Q233" s="299">
        <v>7770242.1352816997</v>
      </c>
      <c r="R233" s="583">
        <v>7.1400000000000005E-2</v>
      </c>
      <c r="S233" s="584">
        <v>6.0674633E-3</v>
      </c>
      <c r="T233" s="585">
        <v>206370140</v>
      </c>
      <c r="U233" s="585">
        <v>116591152.94117647</v>
      </c>
      <c r="V233" s="583">
        <v>1.7700325864700863</v>
      </c>
      <c r="W233" s="583">
        <v>9.7874245867096379E-2</v>
      </c>
      <c r="X233" s="585">
        <v>3068145</v>
      </c>
      <c r="Y233" s="585">
        <v>1317095</v>
      </c>
      <c r="Z233" s="585">
        <v>1185726</v>
      </c>
      <c r="AA233" s="585">
        <v>354112</v>
      </c>
      <c r="AB233" s="585">
        <v>211212</v>
      </c>
      <c r="AC233" s="585">
        <v>0</v>
      </c>
      <c r="AD233" s="585">
        <v>0</v>
      </c>
      <c r="AE233" s="585">
        <v>3068145</v>
      </c>
      <c r="AF233" s="585">
        <v>1362718</v>
      </c>
      <c r="AG233" s="585">
        <v>681359</v>
      </c>
      <c r="AH233" s="585">
        <v>681359</v>
      </c>
      <c r="AI233" s="585">
        <v>0</v>
      </c>
      <c r="AJ233" s="585">
        <v>0</v>
      </c>
      <c r="AK233" s="585">
        <v>0</v>
      </c>
      <c r="AL233" s="585">
        <v>0</v>
      </c>
      <c r="AM233" s="585">
        <v>1362718</v>
      </c>
      <c r="AN233" s="585">
        <v>49702356</v>
      </c>
      <c r="AO233" s="585">
        <v>14017829</v>
      </c>
      <c r="AP233" s="585">
        <v>14017829</v>
      </c>
      <c r="AQ233" s="585">
        <v>12056602</v>
      </c>
      <c r="AR233" s="585">
        <v>9610097</v>
      </c>
      <c r="AS233" s="585">
        <v>0</v>
      </c>
      <c r="AT233" s="585">
        <v>0</v>
      </c>
      <c r="AU233" s="585">
        <v>49702356</v>
      </c>
      <c r="AV233" s="585">
        <v>26906452</v>
      </c>
      <c r="AW233" s="585">
        <v>16229075</v>
      </c>
      <c r="AX233" s="585">
        <v>10677377</v>
      </c>
      <c r="AY233" s="585">
        <v>0</v>
      </c>
      <c r="AZ233" s="585">
        <v>0</v>
      </c>
      <c r="BA233" s="585">
        <v>0</v>
      </c>
      <c r="BB233" s="585">
        <v>0</v>
      </c>
      <c r="BC233" s="585">
        <v>26906452</v>
      </c>
      <c r="BD233" s="585">
        <v>974246</v>
      </c>
      <c r="BE233" s="585">
        <v>438047</v>
      </c>
      <c r="BF233" s="585">
        <v>438047</v>
      </c>
      <c r="BG233" s="585">
        <v>97276</v>
      </c>
      <c r="BH233" s="585">
        <v>876</v>
      </c>
      <c r="BI233" s="585">
        <v>0</v>
      </c>
      <c r="BJ233" s="585">
        <v>0</v>
      </c>
      <c r="BK233" s="585">
        <v>974246</v>
      </c>
      <c r="BL233" s="585">
        <v>-89916</v>
      </c>
      <c r="BM233" s="585">
        <v>-89916</v>
      </c>
      <c r="BN233" s="585">
        <v>0</v>
      </c>
      <c r="BO233" s="585">
        <v>0</v>
      </c>
      <c r="BP233" s="585">
        <v>0</v>
      </c>
      <c r="BQ233" s="585">
        <v>0</v>
      </c>
      <c r="BR233" s="585">
        <v>0</v>
      </c>
      <c r="BS233" s="585">
        <v>-89916</v>
      </c>
      <c r="BT233" s="585">
        <v>1682037</v>
      </c>
      <c r="BU233" s="585">
        <v>652985</v>
      </c>
      <c r="BV233" s="585">
        <v>622489</v>
      </c>
      <c r="BW233" s="585">
        <v>295647</v>
      </c>
      <c r="BX233" s="585">
        <v>110917</v>
      </c>
      <c r="BY233" s="585">
        <v>0</v>
      </c>
      <c r="BZ233" s="585">
        <v>0</v>
      </c>
      <c r="CA233" s="585">
        <v>1682037</v>
      </c>
      <c r="CB233" s="299">
        <v>0</v>
      </c>
      <c r="CC233" s="297">
        <v>0</v>
      </c>
      <c r="CD233" s="297">
        <v>0</v>
      </c>
      <c r="CE233" s="297">
        <v>0</v>
      </c>
      <c r="CF233" s="297">
        <v>0</v>
      </c>
      <c r="CG233" s="297">
        <v>0</v>
      </c>
      <c r="CH233" s="297">
        <v>0</v>
      </c>
      <c r="CI233" s="297">
        <v>0</v>
      </c>
    </row>
    <row r="234" spans="1:87">
      <c r="A234" s="295">
        <v>36900</v>
      </c>
      <c r="B234" s="296" t="s">
        <v>582</v>
      </c>
      <c r="C234" s="299">
        <v>163876</v>
      </c>
      <c r="D234" s="299">
        <v>639348</v>
      </c>
      <c r="E234" s="299">
        <v>1239232</v>
      </c>
      <c r="F234" s="299">
        <v>536592</v>
      </c>
      <c r="G234" s="299">
        <v>0</v>
      </c>
      <c r="H234" s="299">
        <v>0</v>
      </c>
      <c r="I234" s="299">
        <v>2579048</v>
      </c>
      <c r="J234" s="299">
        <v>19913014</v>
      </c>
      <c r="K234" s="299">
        <v>23691333</v>
      </c>
      <c r="L234" s="357">
        <v>16879354</v>
      </c>
      <c r="M234" s="299">
        <v>16436763</v>
      </c>
      <c r="N234" s="299">
        <v>24414081</v>
      </c>
      <c r="O234" s="299">
        <v>1553020.1488049</v>
      </c>
      <c r="P234" s="299">
        <v>826721.13000000012</v>
      </c>
      <c r="Q234" s="299">
        <v>726299.01880489988</v>
      </c>
      <c r="R234" s="583">
        <v>7.1400000000000005E-2</v>
      </c>
      <c r="S234" s="584">
        <v>5.8546010000000003E-4</v>
      </c>
      <c r="T234" s="585">
        <v>19913014</v>
      </c>
      <c r="U234" s="585">
        <v>11578727.31092437</v>
      </c>
      <c r="V234" s="583">
        <v>1.7197929846065505</v>
      </c>
      <c r="W234" s="583">
        <v>9.7874245867096379E-2</v>
      </c>
      <c r="X234" s="585">
        <v>2379217</v>
      </c>
      <c r="Y234" s="585">
        <v>1002863</v>
      </c>
      <c r="Z234" s="585">
        <v>936908</v>
      </c>
      <c r="AA234" s="585">
        <v>439446</v>
      </c>
      <c r="AB234" s="585">
        <v>0</v>
      </c>
      <c r="AC234" s="585">
        <v>0</v>
      </c>
      <c r="AD234" s="585">
        <v>0</v>
      </c>
      <c r="AE234" s="585">
        <v>2379217</v>
      </c>
      <c r="AF234" s="585">
        <v>2247418</v>
      </c>
      <c r="AG234" s="585">
        <v>722219</v>
      </c>
      <c r="AH234" s="585">
        <v>722219</v>
      </c>
      <c r="AI234" s="585">
        <v>401490</v>
      </c>
      <c r="AJ234" s="585">
        <v>401490</v>
      </c>
      <c r="AK234" s="585">
        <v>0</v>
      </c>
      <c r="AL234" s="585">
        <v>0</v>
      </c>
      <c r="AM234" s="585">
        <v>2247418</v>
      </c>
      <c r="AN234" s="585">
        <v>4795867</v>
      </c>
      <c r="AO234" s="585">
        <v>1352605</v>
      </c>
      <c r="AP234" s="585">
        <v>1352605</v>
      </c>
      <c r="AQ234" s="585">
        <v>1163363</v>
      </c>
      <c r="AR234" s="585">
        <v>927295</v>
      </c>
      <c r="AS234" s="585">
        <v>0</v>
      </c>
      <c r="AT234" s="585">
        <v>0</v>
      </c>
      <c r="AU234" s="585">
        <v>4795867</v>
      </c>
      <c r="AV234" s="585">
        <v>2596250</v>
      </c>
      <c r="AW234" s="585">
        <v>1565972</v>
      </c>
      <c r="AX234" s="585">
        <v>1030279</v>
      </c>
      <c r="AY234" s="585">
        <v>0</v>
      </c>
      <c r="AZ234" s="585">
        <v>0</v>
      </c>
      <c r="BA234" s="585">
        <v>0</v>
      </c>
      <c r="BB234" s="585">
        <v>0</v>
      </c>
      <c r="BC234" s="585">
        <v>2596250</v>
      </c>
      <c r="BD234" s="585">
        <v>94007</v>
      </c>
      <c r="BE234" s="585">
        <v>42268</v>
      </c>
      <c r="BF234" s="585">
        <v>42268</v>
      </c>
      <c r="BG234" s="585">
        <v>9386</v>
      </c>
      <c r="BH234" s="585">
        <v>85</v>
      </c>
      <c r="BI234" s="585">
        <v>0</v>
      </c>
      <c r="BJ234" s="585">
        <v>0</v>
      </c>
      <c r="BK234" s="585">
        <v>94007</v>
      </c>
      <c r="BL234" s="585">
        <v>-8676</v>
      </c>
      <c r="BM234" s="585">
        <v>-8676</v>
      </c>
      <c r="BN234" s="585">
        <v>0</v>
      </c>
      <c r="BO234" s="585">
        <v>0</v>
      </c>
      <c r="BP234" s="585">
        <v>0</v>
      </c>
      <c r="BQ234" s="585">
        <v>0</v>
      </c>
      <c r="BR234" s="585">
        <v>0</v>
      </c>
      <c r="BS234" s="585">
        <v>-8676</v>
      </c>
      <c r="BT234" s="585">
        <v>162303</v>
      </c>
      <c r="BU234" s="585">
        <v>63008</v>
      </c>
      <c r="BV234" s="585">
        <v>60065</v>
      </c>
      <c r="BW234" s="585">
        <v>28527</v>
      </c>
      <c r="BX234" s="585">
        <v>10703</v>
      </c>
      <c r="BY234" s="585">
        <v>0</v>
      </c>
      <c r="BZ234" s="585">
        <v>0</v>
      </c>
      <c r="CA234" s="585">
        <v>162303</v>
      </c>
      <c r="CB234" s="299">
        <v>0</v>
      </c>
      <c r="CC234" s="297">
        <v>0</v>
      </c>
      <c r="CD234" s="297">
        <v>0</v>
      </c>
      <c r="CE234" s="297">
        <v>0</v>
      </c>
      <c r="CF234" s="297">
        <v>0</v>
      </c>
      <c r="CG234" s="297">
        <v>0</v>
      </c>
      <c r="CH234" s="297">
        <v>0</v>
      </c>
      <c r="CI234" s="297">
        <v>0</v>
      </c>
    </row>
    <row r="235" spans="1:87">
      <c r="A235" s="295">
        <v>36901</v>
      </c>
      <c r="B235" s="296" t="s">
        <v>583</v>
      </c>
      <c r="C235" s="299">
        <v>-102589</v>
      </c>
      <c r="D235" s="299">
        <v>89016</v>
      </c>
      <c r="E235" s="299">
        <v>574720</v>
      </c>
      <c r="F235" s="299">
        <v>391302</v>
      </c>
      <c r="G235" s="299">
        <v>0</v>
      </c>
      <c r="H235" s="299">
        <v>0</v>
      </c>
      <c r="I235" s="299">
        <v>952449</v>
      </c>
      <c r="J235" s="299">
        <v>7108427</v>
      </c>
      <c r="K235" s="299">
        <v>8457189</v>
      </c>
      <c r="L235" s="357">
        <v>6025490</v>
      </c>
      <c r="M235" s="299">
        <v>5867496</v>
      </c>
      <c r="N235" s="299">
        <v>8715191</v>
      </c>
      <c r="O235" s="299">
        <v>554387.72510599997</v>
      </c>
      <c r="P235" s="299">
        <v>335322.49</v>
      </c>
      <c r="Q235" s="299">
        <v>219065.23510599998</v>
      </c>
      <c r="R235" s="583">
        <v>7.1400000000000005E-2</v>
      </c>
      <c r="S235" s="584">
        <v>2.08994E-4</v>
      </c>
      <c r="T235" s="585">
        <v>7108427</v>
      </c>
      <c r="U235" s="585">
        <v>4696393.4173669461</v>
      </c>
      <c r="V235" s="583">
        <v>1.513592744107322</v>
      </c>
      <c r="W235" s="583">
        <v>9.7874245867096379E-2</v>
      </c>
      <c r="X235" s="585">
        <v>532697</v>
      </c>
      <c r="Y235" s="585">
        <v>166020</v>
      </c>
      <c r="Z235" s="585">
        <v>164350</v>
      </c>
      <c r="AA235" s="585">
        <v>145896</v>
      </c>
      <c r="AB235" s="585">
        <v>56431</v>
      </c>
      <c r="AC235" s="585">
        <v>0</v>
      </c>
      <c r="AD235" s="585">
        <v>0</v>
      </c>
      <c r="AE235" s="585">
        <v>532697</v>
      </c>
      <c r="AF235" s="585">
        <v>453852</v>
      </c>
      <c r="AG235" s="585">
        <v>226926</v>
      </c>
      <c r="AH235" s="585">
        <v>226926</v>
      </c>
      <c r="AI235" s="585">
        <v>0</v>
      </c>
      <c r="AJ235" s="585">
        <v>0</v>
      </c>
      <c r="AK235" s="585">
        <v>0</v>
      </c>
      <c r="AL235" s="585">
        <v>0</v>
      </c>
      <c r="AM235" s="585">
        <v>453852</v>
      </c>
      <c r="AN235" s="585">
        <v>1712000</v>
      </c>
      <c r="AO235" s="585">
        <v>482845</v>
      </c>
      <c r="AP235" s="585">
        <v>482845</v>
      </c>
      <c r="AQ235" s="585">
        <v>415290</v>
      </c>
      <c r="AR235" s="585">
        <v>331020</v>
      </c>
      <c r="AS235" s="585">
        <v>0</v>
      </c>
      <c r="AT235" s="585">
        <v>0</v>
      </c>
      <c r="AU235" s="585">
        <v>1712000</v>
      </c>
      <c r="AV235" s="585">
        <v>926794</v>
      </c>
      <c r="AW235" s="585">
        <v>559011</v>
      </c>
      <c r="AX235" s="585">
        <v>367783</v>
      </c>
      <c r="AY235" s="585">
        <v>0</v>
      </c>
      <c r="AZ235" s="585">
        <v>0</v>
      </c>
      <c r="BA235" s="585">
        <v>0</v>
      </c>
      <c r="BB235" s="585">
        <v>0</v>
      </c>
      <c r="BC235" s="585">
        <v>926794</v>
      </c>
      <c r="BD235" s="585">
        <v>33559</v>
      </c>
      <c r="BE235" s="585">
        <v>15089</v>
      </c>
      <c r="BF235" s="585">
        <v>15089</v>
      </c>
      <c r="BG235" s="585">
        <v>3351</v>
      </c>
      <c r="BH235" s="585">
        <v>30</v>
      </c>
      <c r="BI235" s="585">
        <v>0</v>
      </c>
      <c r="BJ235" s="585">
        <v>0</v>
      </c>
      <c r="BK235" s="585">
        <v>33559</v>
      </c>
      <c r="BL235" s="585">
        <v>-3097</v>
      </c>
      <c r="BM235" s="585">
        <v>-3097</v>
      </c>
      <c r="BN235" s="585">
        <v>0</v>
      </c>
      <c r="BO235" s="585">
        <v>0</v>
      </c>
      <c r="BP235" s="585">
        <v>0</v>
      </c>
      <c r="BQ235" s="585">
        <v>0</v>
      </c>
      <c r="BR235" s="585">
        <v>0</v>
      </c>
      <c r="BS235" s="585">
        <v>-3097</v>
      </c>
      <c r="BT235" s="585">
        <v>57938</v>
      </c>
      <c r="BU235" s="585">
        <v>22492</v>
      </c>
      <c r="BV235" s="585">
        <v>21442</v>
      </c>
      <c r="BW235" s="585">
        <v>10184</v>
      </c>
      <c r="BX235" s="585">
        <v>3821</v>
      </c>
      <c r="BY235" s="585">
        <v>0</v>
      </c>
      <c r="BZ235" s="585">
        <v>0</v>
      </c>
      <c r="CA235" s="585">
        <v>57938</v>
      </c>
      <c r="CB235" s="299">
        <v>0</v>
      </c>
      <c r="CC235" s="297">
        <v>0</v>
      </c>
      <c r="CD235" s="297">
        <v>0</v>
      </c>
      <c r="CE235" s="297">
        <v>0</v>
      </c>
      <c r="CF235" s="297">
        <v>0</v>
      </c>
      <c r="CG235" s="297">
        <v>0</v>
      </c>
      <c r="CH235" s="297">
        <v>0</v>
      </c>
      <c r="CI235" s="297">
        <v>0</v>
      </c>
    </row>
    <row r="236" spans="1:87">
      <c r="A236" s="295">
        <v>36905</v>
      </c>
      <c r="B236" s="296" t="s">
        <v>584</v>
      </c>
      <c r="C236" s="299">
        <v>-261093</v>
      </c>
      <c r="D236" s="299">
        <v>-58049</v>
      </c>
      <c r="E236" s="299">
        <v>260520</v>
      </c>
      <c r="F236" s="299">
        <v>186858</v>
      </c>
      <c r="G236" s="299">
        <v>0</v>
      </c>
      <c r="H236" s="299">
        <v>0</v>
      </c>
      <c r="I236" s="299">
        <v>128236</v>
      </c>
      <c r="J236" s="299">
        <v>5746349</v>
      </c>
      <c r="K236" s="299">
        <v>6836668</v>
      </c>
      <c r="L236" s="357">
        <v>4870918</v>
      </c>
      <c r="M236" s="299">
        <v>4743198</v>
      </c>
      <c r="N236" s="299">
        <v>7045233</v>
      </c>
      <c r="O236" s="299">
        <v>448158.94745729998</v>
      </c>
      <c r="P236" s="299">
        <v>271970.21000000002</v>
      </c>
      <c r="Q236" s="299">
        <v>176188.73745729995</v>
      </c>
      <c r="R236" s="583">
        <v>7.1400000000000005E-2</v>
      </c>
      <c r="S236" s="584">
        <v>1.6894769999999999E-4</v>
      </c>
      <c r="T236" s="585">
        <v>5746349</v>
      </c>
      <c r="U236" s="585">
        <v>3809106.5826330534</v>
      </c>
      <c r="V236" s="583">
        <v>1.5085818354885263</v>
      </c>
      <c r="W236" s="583">
        <v>9.7874245867096379E-2</v>
      </c>
      <c r="X236" s="585">
        <v>0</v>
      </c>
      <c r="Y236" s="585">
        <v>0</v>
      </c>
      <c r="Z236" s="585">
        <v>0</v>
      </c>
      <c r="AA236" s="585">
        <v>0</v>
      </c>
      <c r="AB236" s="585">
        <v>0</v>
      </c>
      <c r="AC236" s="585">
        <v>0</v>
      </c>
      <c r="AD236" s="585">
        <v>0</v>
      </c>
      <c r="AE236" s="585">
        <v>0</v>
      </c>
      <c r="AF236" s="585">
        <v>577973</v>
      </c>
      <c r="AG236" s="585">
        <v>227397</v>
      </c>
      <c r="AH236" s="585">
        <v>180594</v>
      </c>
      <c r="AI236" s="585">
        <v>86135</v>
      </c>
      <c r="AJ236" s="585">
        <v>83847</v>
      </c>
      <c r="AK236" s="585">
        <v>0</v>
      </c>
      <c r="AL236" s="585">
        <v>0</v>
      </c>
      <c r="AM236" s="585">
        <v>577973</v>
      </c>
      <c r="AN236" s="585">
        <v>1383955</v>
      </c>
      <c r="AO236" s="585">
        <v>390325</v>
      </c>
      <c r="AP236" s="585">
        <v>390325</v>
      </c>
      <c r="AQ236" s="585">
        <v>335714</v>
      </c>
      <c r="AR236" s="585">
        <v>267592</v>
      </c>
      <c r="AS236" s="585">
        <v>0</v>
      </c>
      <c r="AT236" s="585">
        <v>0</v>
      </c>
      <c r="AU236" s="585">
        <v>1383955</v>
      </c>
      <c r="AV236" s="585">
        <v>749207</v>
      </c>
      <c r="AW236" s="585">
        <v>451896</v>
      </c>
      <c r="AX236" s="585">
        <v>297310</v>
      </c>
      <c r="AY236" s="585">
        <v>0</v>
      </c>
      <c r="AZ236" s="585">
        <v>0</v>
      </c>
      <c r="BA236" s="585">
        <v>0</v>
      </c>
      <c r="BB236" s="585">
        <v>0</v>
      </c>
      <c r="BC236" s="585">
        <v>749207</v>
      </c>
      <c r="BD236" s="585">
        <v>27127</v>
      </c>
      <c r="BE236" s="585">
        <v>12197</v>
      </c>
      <c r="BF236" s="585">
        <v>12197</v>
      </c>
      <c r="BG236" s="585">
        <v>2709</v>
      </c>
      <c r="BH236" s="585">
        <v>24</v>
      </c>
      <c r="BI236" s="585">
        <v>0</v>
      </c>
      <c r="BJ236" s="585">
        <v>0</v>
      </c>
      <c r="BK236" s="585">
        <v>27127</v>
      </c>
      <c r="BL236" s="585">
        <v>-2504</v>
      </c>
      <c r="BM236" s="585">
        <v>-2504</v>
      </c>
      <c r="BN236" s="585">
        <v>0</v>
      </c>
      <c r="BO236" s="585">
        <v>0</v>
      </c>
      <c r="BP236" s="585">
        <v>0</v>
      </c>
      <c r="BQ236" s="585">
        <v>0</v>
      </c>
      <c r="BR236" s="585">
        <v>0</v>
      </c>
      <c r="BS236" s="585">
        <v>-2504</v>
      </c>
      <c r="BT236" s="585">
        <v>46836</v>
      </c>
      <c r="BU236" s="585">
        <v>18182</v>
      </c>
      <c r="BV236" s="585">
        <v>17333</v>
      </c>
      <c r="BW236" s="585">
        <v>8232</v>
      </c>
      <c r="BX236" s="585">
        <v>3088</v>
      </c>
      <c r="BY236" s="585">
        <v>0</v>
      </c>
      <c r="BZ236" s="585">
        <v>0</v>
      </c>
      <c r="CA236" s="585">
        <v>46836</v>
      </c>
      <c r="CB236" s="299">
        <v>0</v>
      </c>
      <c r="CC236" s="297">
        <v>0</v>
      </c>
      <c r="CD236" s="297">
        <v>0</v>
      </c>
      <c r="CE236" s="297">
        <v>0</v>
      </c>
      <c r="CF236" s="297">
        <v>0</v>
      </c>
      <c r="CG236" s="297">
        <v>0</v>
      </c>
      <c r="CH236" s="297">
        <v>0</v>
      </c>
      <c r="CI236" s="297">
        <v>0</v>
      </c>
    </row>
    <row r="237" spans="1:87">
      <c r="A237" s="295">
        <v>37000</v>
      </c>
      <c r="B237" s="296" t="s">
        <v>585</v>
      </c>
      <c r="C237" s="299">
        <v>-1567538</v>
      </c>
      <c r="D237" s="299">
        <v>-159191</v>
      </c>
      <c r="E237" s="299">
        <v>2854572</v>
      </c>
      <c r="F237" s="299">
        <v>2590315</v>
      </c>
      <c r="G237" s="299">
        <v>0</v>
      </c>
      <c r="H237" s="299">
        <v>0</v>
      </c>
      <c r="I237" s="299">
        <v>3718158</v>
      </c>
      <c r="J237" s="299">
        <v>53324421</v>
      </c>
      <c r="K237" s="299">
        <v>63442260</v>
      </c>
      <c r="L237" s="357">
        <v>45200680</v>
      </c>
      <c r="M237" s="299">
        <v>44015481</v>
      </c>
      <c r="N237" s="299">
        <v>65377685</v>
      </c>
      <c r="O237" s="299">
        <v>4158782.7819352001</v>
      </c>
      <c r="P237" s="299">
        <v>2388881.65</v>
      </c>
      <c r="Q237" s="299">
        <v>1769901.1319352002</v>
      </c>
      <c r="R237" s="583">
        <v>7.1400000000000005E-2</v>
      </c>
      <c r="S237" s="584">
        <v>1.5677848000000001E-3</v>
      </c>
      <c r="T237" s="585">
        <v>53324421</v>
      </c>
      <c r="U237" s="585">
        <v>33457726.190476187</v>
      </c>
      <c r="V237" s="583">
        <v>1.5937849660321182</v>
      </c>
      <c r="W237" s="583">
        <v>9.7874245867096379E-2</v>
      </c>
      <c r="X237" s="585">
        <v>354541</v>
      </c>
      <c r="Y237" s="585">
        <v>119776</v>
      </c>
      <c r="Z237" s="585">
        <v>78255</v>
      </c>
      <c r="AA237" s="585">
        <v>78255</v>
      </c>
      <c r="AB237" s="585">
        <v>78255</v>
      </c>
      <c r="AC237" s="585">
        <v>0</v>
      </c>
      <c r="AD237" s="585">
        <v>0</v>
      </c>
      <c r="AE237" s="585">
        <v>354541</v>
      </c>
      <c r="AF237" s="585">
        <v>3189794</v>
      </c>
      <c r="AG237" s="585">
        <v>1374626</v>
      </c>
      <c r="AH237" s="585">
        <v>1374626</v>
      </c>
      <c r="AI237" s="585">
        <v>440542</v>
      </c>
      <c r="AJ237" s="585">
        <v>0</v>
      </c>
      <c r="AK237" s="585">
        <v>0</v>
      </c>
      <c r="AL237" s="585">
        <v>0</v>
      </c>
      <c r="AM237" s="585">
        <v>3189794</v>
      </c>
      <c r="AN237" s="585">
        <v>12842698</v>
      </c>
      <c r="AO237" s="585">
        <v>3622097</v>
      </c>
      <c r="AP237" s="585">
        <v>3622097</v>
      </c>
      <c r="AQ237" s="585">
        <v>3115331</v>
      </c>
      <c r="AR237" s="585">
        <v>2483173</v>
      </c>
      <c r="AS237" s="585">
        <v>0</v>
      </c>
      <c r="AT237" s="585">
        <v>0</v>
      </c>
      <c r="AU237" s="585">
        <v>12842698</v>
      </c>
      <c r="AV237" s="585">
        <v>6952416</v>
      </c>
      <c r="AW237" s="585">
        <v>4193465</v>
      </c>
      <c r="AX237" s="585">
        <v>2758950</v>
      </c>
      <c r="AY237" s="585">
        <v>0</v>
      </c>
      <c r="AZ237" s="585">
        <v>0</v>
      </c>
      <c r="BA237" s="585">
        <v>0</v>
      </c>
      <c r="BB237" s="585">
        <v>0</v>
      </c>
      <c r="BC237" s="585">
        <v>6952416</v>
      </c>
      <c r="BD237" s="585">
        <v>251737</v>
      </c>
      <c r="BE237" s="585">
        <v>113188</v>
      </c>
      <c r="BF237" s="585">
        <v>113188</v>
      </c>
      <c r="BG237" s="585">
        <v>25135</v>
      </c>
      <c r="BH237" s="585">
        <v>226</v>
      </c>
      <c r="BI237" s="585">
        <v>0</v>
      </c>
      <c r="BJ237" s="585">
        <v>0</v>
      </c>
      <c r="BK237" s="585">
        <v>251737</v>
      </c>
      <c r="BL237" s="585">
        <v>-23234</v>
      </c>
      <c r="BM237" s="585">
        <v>-23234</v>
      </c>
      <c r="BN237" s="585">
        <v>0</v>
      </c>
      <c r="BO237" s="585">
        <v>0</v>
      </c>
      <c r="BP237" s="585">
        <v>0</v>
      </c>
      <c r="BQ237" s="585">
        <v>0</v>
      </c>
      <c r="BR237" s="585">
        <v>0</v>
      </c>
      <c r="BS237" s="585">
        <v>-23234</v>
      </c>
      <c r="BT237" s="585">
        <v>434625</v>
      </c>
      <c r="BU237" s="585">
        <v>168726</v>
      </c>
      <c r="BV237" s="585">
        <v>160846</v>
      </c>
      <c r="BW237" s="585">
        <v>76393</v>
      </c>
      <c r="BX237" s="585">
        <v>28660</v>
      </c>
      <c r="BY237" s="585">
        <v>0</v>
      </c>
      <c r="BZ237" s="585">
        <v>0</v>
      </c>
      <c r="CA237" s="585">
        <v>434625</v>
      </c>
      <c r="CB237" s="299">
        <v>0</v>
      </c>
      <c r="CC237" s="297">
        <v>0</v>
      </c>
      <c r="CD237" s="297">
        <v>0</v>
      </c>
      <c r="CE237" s="297">
        <v>0</v>
      </c>
      <c r="CF237" s="297">
        <v>0</v>
      </c>
      <c r="CG237" s="297">
        <v>0</v>
      </c>
      <c r="CH237" s="297">
        <v>0</v>
      </c>
      <c r="CI237" s="297">
        <v>0</v>
      </c>
    </row>
    <row r="238" spans="1:87" ht="31.5">
      <c r="A238" s="295">
        <v>37001</v>
      </c>
      <c r="B238" s="296" t="s">
        <v>728</v>
      </c>
      <c r="C238" s="299">
        <v>413428</v>
      </c>
      <c r="D238" s="299">
        <v>317226</v>
      </c>
      <c r="E238" s="299">
        <v>316395</v>
      </c>
      <c r="F238" s="299">
        <v>176761</v>
      </c>
      <c r="G238" s="299">
        <v>0</v>
      </c>
      <c r="H238" s="299">
        <v>0</v>
      </c>
      <c r="I238" s="299">
        <v>1223810</v>
      </c>
      <c r="J238" s="299">
        <v>6062111</v>
      </c>
      <c r="K238" s="299">
        <v>7212344</v>
      </c>
      <c r="L238" s="357">
        <v>5138575</v>
      </c>
      <c r="M238" s="299">
        <v>5003838</v>
      </c>
      <c r="N238" s="299">
        <v>7432370</v>
      </c>
      <c r="O238" s="299">
        <v>472785.34497859998</v>
      </c>
      <c r="P238" s="299">
        <v>275114.34000000003</v>
      </c>
      <c r="Q238" s="299">
        <v>197671.00497859996</v>
      </c>
      <c r="R238" s="583">
        <v>7.1400000000000005E-2</v>
      </c>
      <c r="S238" s="584">
        <v>1.782314E-4</v>
      </c>
      <c r="T238" s="585">
        <v>6062111</v>
      </c>
      <c r="U238" s="585">
        <v>3853142.0168067226</v>
      </c>
      <c r="V238" s="583">
        <v>1.5732903104941749</v>
      </c>
      <c r="W238" s="583">
        <v>9.7874245867096379E-2</v>
      </c>
      <c r="X238" s="585">
        <v>914071</v>
      </c>
      <c r="Y238" s="585">
        <v>557795</v>
      </c>
      <c r="Z238" s="585">
        <v>296766</v>
      </c>
      <c r="AA238" s="585">
        <v>59510</v>
      </c>
      <c r="AB238" s="585">
        <v>0</v>
      </c>
      <c r="AC238" s="585">
        <v>0</v>
      </c>
      <c r="AD238" s="585">
        <v>0</v>
      </c>
      <c r="AE238" s="585">
        <v>914071</v>
      </c>
      <c r="AF238" s="585">
        <v>435276</v>
      </c>
      <c r="AG238" s="585">
        <v>108819</v>
      </c>
      <c r="AH238" s="585">
        <v>108819</v>
      </c>
      <c r="AI238" s="585">
        <v>108819</v>
      </c>
      <c r="AJ238" s="585">
        <v>108819</v>
      </c>
      <c r="AK238" s="585">
        <v>0</v>
      </c>
      <c r="AL238" s="585">
        <v>0</v>
      </c>
      <c r="AM238" s="585">
        <v>435276</v>
      </c>
      <c r="AN238" s="585">
        <v>1460004</v>
      </c>
      <c r="AO238" s="585">
        <v>411773</v>
      </c>
      <c r="AP238" s="585">
        <v>411773</v>
      </c>
      <c r="AQ238" s="585">
        <v>354162</v>
      </c>
      <c r="AR238" s="585">
        <v>282296</v>
      </c>
      <c r="AS238" s="585">
        <v>0</v>
      </c>
      <c r="AT238" s="585">
        <v>0</v>
      </c>
      <c r="AU238" s="585">
        <v>1460004</v>
      </c>
      <c r="AV238" s="585">
        <v>790376</v>
      </c>
      <c r="AW238" s="585">
        <v>476728</v>
      </c>
      <c r="AX238" s="585">
        <v>313647</v>
      </c>
      <c r="AY238" s="585">
        <v>0</v>
      </c>
      <c r="AZ238" s="585">
        <v>0</v>
      </c>
      <c r="BA238" s="585">
        <v>0</v>
      </c>
      <c r="BB238" s="585">
        <v>0</v>
      </c>
      <c r="BC238" s="585">
        <v>790376</v>
      </c>
      <c r="BD238" s="585">
        <v>28619</v>
      </c>
      <c r="BE238" s="585">
        <v>12868</v>
      </c>
      <c r="BF238" s="585">
        <v>12868</v>
      </c>
      <c r="BG238" s="585">
        <v>2857</v>
      </c>
      <c r="BH238" s="585">
        <v>26</v>
      </c>
      <c r="BI238" s="585">
        <v>0</v>
      </c>
      <c r="BJ238" s="585">
        <v>0</v>
      </c>
      <c r="BK238" s="585">
        <v>28619</v>
      </c>
      <c r="BL238" s="585">
        <v>-2641</v>
      </c>
      <c r="BM238" s="585">
        <v>-2641</v>
      </c>
      <c r="BN238" s="585">
        <v>0</v>
      </c>
      <c r="BO238" s="585">
        <v>0</v>
      </c>
      <c r="BP238" s="585">
        <v>0</v>
      </c>
      <c r="BQ238" s="585">
        <v>0</v>
      </c>
      <c r="BR238" s="585">
        <v>0</v>
      </c>
      <c r="BS238" s="585">
        <v>-2641</v>
      </c>
      <c r="BT238" s="585">
        <v>49410</v>
      </c>
      <c r="BU238" s="585">
        <v>19181</v>
      </c>
      <c r="BV238" s="585">
        <v>18286</v>
      </c>
      <c r="BW238" s="585">
        <v>8685</v>
      </c>
      <c r="BX238" s="585">
        <v>3258</v>
      </c>
      <c r="BY238" s="585">
        <v>0</v>
      </c>
      <c r="BZ238" s="585">
        <v>0</v>
      </c>
      <c r="CA238" s="585">
        <v>49410</v>
      </c>
      <c r="CB238" s="299">
        <v>0</v>
      </c>
      <c r="CC238" s="297">
        <v>0</v>
      </c>
      <c r="CD238" s="297">
        <v>0</v>
      </c>
      <c r="CE238" s="297">
        <v>0</v>
      </c>
      <c r="CF238" s="297">
        <v>0</v>
      </c>
      <c r="CG238" s="297">
        <v>0</v>
      </c>
      <c r="CH238" s="297">
        <v>0</v>
      </c>
      <c r="CI238" s="297">
        <v>0</v>
      </c>
    </row>
    <row r="239" spans="1:87">
      <c r="A239" s="295">
        <v>37005</v>
      </c>
      <c r="B239" s="296" t="s">
        <v>586</v>
      </c>
      <c r="C239" s="299">
        <v>456686</v>
      </c>
      <c r="D239" s="299">
        <v>798436</v>
      </c>
      <c r="E239" s="299">
        <v>1171326</v>
      </c>
      <c r="F239" s="299">
        <v>855498</v>
      </c>
      <c r="G239" s="299">
        <v>0</v>
      </c>
      <c r="H239" s="299">
        <v>0</v>
      </c>
      <c r="I239" s="299">
        <v>3281946</v>
      </c>
      <c r="J239" s="299">
        <v>17078480</v>
      </c>
      <c r="K239" s="299">
        <v>20318971</v>
      </c>
      <c r="L239" s="357">
        <v>14476648</v>
      </c>
      <c r="M239" s="299">
        <v>14097059</v>
      </c>
      <c r="N239" s="299">
        <v>20938839</v>
      </c>
      <c r="O239" s="299">
        <v>1331954.2169727001</v>
      </c>
      <c r="P239" s="299">
        <v>819277.98999999987</v>
      </c>
      <c r="Q239" s="299">
        <v>512676.22697270021</v>
      </c>
      <c r="R239" s="583">
        <v>7.1400000000000005E-2</v>
      </c>
      <c r="S239" s="584">
        <v>5.0212230000000002E-4</v>
      </c>
      <c r="T239" s="585">
        <v>17078480</v>
      </c>
      <c r="U239" s="585">
        <v>11474481.652661061</v>
      </c>
      <c r="V239" s="583">
        <v>1.4883879304508112</v>
      </c>
      <c r="W239" s="583">
        <v>9.7874245867096379E-2</v>
      </c>
      <c r="X239" s="585">
        <v>1183052</v>
      </c>
      <c r="Y239" s="585">
        <v>556832</v>
      </c>
      <c r="Z239" s="585">
        <v>434226</v>
      </c>
      <c r="AA239" s="585">
        <v>141046</v>
      </c>
      <c r="AB239" s="585">
        <v>50948</v>
      </c>
      <c r="AC239" s="585">
        <v>0</v>
      </c>
      <c r="AD239" s="585">
        <v>0</v>
      </c>
      <c r="AE239" s="585">
        <v>1183052</v>
      </c>
      <c r="AF239" s="585">
        <v>0</v>
      </c>
      <c r="AG239" s="585">
        <v>0</v>
      </c>
      <c r="AH239" s="585">
        <v>0</v>
      </c>
      <c r="AI239" s="585">
        <v>0</v>
      </c>
      <c r="AJ239" s="585">
        <v>0</v>
      </c>
      <c r="AK239" s="585">
        <v>0</v>
      </c>
      <c r="AL239" s="585">
        <v>0</v>
      </c>
      <c r="AM239" s="585">
        <v>0</v>
      </c>
      <c r="AN239" s="585">
        <v>4113195</v>
      </c>
      <c r="AO239" s="585">
        <v>1160067</v>
      </c>
      <c r="AP239" s="585">
        <v>1160067</v>
      </c>
      <c r="AQ239" s="585">
        <v>997763</v>
      </c>
      <c r="AR239" s="585">
        <v>795298</v>
      </c>
      <c r="AS239" s="585">
        <v>0</v>
      </c>
      <c r="AT239" s="585">
        <v>0</v>
      </c>
      <c r="AU239" s="585">
        <v>4113195</v>
      </c>
      <c r="AV239" s="585">
        <v>2226685</v>
      </c>
      <c r="AW239" s="585">
        <v>1343062</v>
      </c>
      <c r="AX239" s="585">
        <v>883623</v>
      </c>
      <c r="AY239" s="585">
        <v>0</v>
      </c>
      <c r="AZ239" s="585">
        <v>0</v>
      </c>
      <c r="BA239" s="585">
        <v>0</v>
      </c>
      <c r="BB239" s="585">
        <v>0</v>
      </c>
      <c r="BC239" s="585">
        <v>2226685</v>
      </c>
      <c r="BD239" s="585">
        <v>80625</v>
      </c>
      <c r="BE239" s="585">
        <v>36251</v>
      </c>
      <c r="BF239" s="585">
        <v>36251</v>
      </c>
      <c r="BG239" s="585">
        <v>8050</v>
      </c>
      <c r="BH239" s="585">
        <v>73</v>
      </c>
      <c r="BI239" s="585">
        <v>0</v>
      </c>
      <c r="BJ239" s="585">
        <v>0</v>
      </c>
      <c r="BK239" s="585">
        <v>80625</v>
      </c>
      <c r="BL239" s="585">
        <v>-7441</v>
      </c>
      <c r="BM239" s="585">
        <v>-7441</v>
      </c>
      <c r="BN239" s="585">
        <v>0</v>
      </c>
      <c r="BO239" s="585">
        <v>0</v>
      </c>
      <c r="BP239" s="585">
        <v>0</v>
      </c>
      <c r="BQ239" s="585">
        <v>0</v>
      </c>
      <c r="BR239" s="585">
        <v>0</v>
      </c>
      <c r="BS239" s="585">
        <v>-7441</v>
      </c>
      <c r="BT239" s="585">
        <v>139200</v>
      </c>
      <c r="BU239" s="585">
        <v>54039</v>
      </c>
      <c r="BV239" s="585">
        <v>51515</v>
      </c>
      <c r="BW239" s="585">
        <v>24467</v>
      </c>
      <c r="BX239" s="585">
        <v>9179</v>
      </c>
      <c r="BY239" s="585">
        <v>0</v>
      </c>
      <c r="BZ239" s="585">
        <v>0</v>
      </c>
      <c r="CA239" s="585">
        <v>139200</v>
      </c>
      <c r="CB239" s="299">
        <v>0</v>
      </c>
      <c r="CC239" s="297">
        <v>0</v>
      </c>
      <c r="CD239" s="297">
        <v>0</v>
      </c>
      <c r="CE239" s="297">
        <v>0</v>
      </c>
      <c r="CF239" s="297">
        <v>0</v>
      </c>
      <c r="CG239" s="297">
        <v>0</v>
      </c>
      <c r="CH239" s="297">
        <v>0</v>
      </c>
      <c r="CI239" s="297">
        <v>0</v>
      </c>
    </row>
    <row r="240" spans="1:87">
      <c r="A240" s="295">
        <v>37100</v>
      </c>
      <c r="B240" s="296" t="s">
        <v>587</v>
      </c>
      <c r="C240" s="299">
        <v>2564831</v>
      </c>
      <c r="D240" s="299">
        <v>5387379</v>
      </c>
      <c r="E240" s="299">
        <v>9767150</v>
      </c>
      <c r="F240" s="299">
        <v>7089764</v>
      </c>
      <c r="G240" s="299">
        <v>0</v>
      </c>
      <c r="H240" s="299">
        <v>0</v>
      </c>
      <c r="I240" s="299">
        <v>24809124</v>
      </c>
      <c r="J240" s="299">
        <v>118120932</v>
      </c>
      <c r="K240" s="299">
        <v>140533338</v>
      </c>
      <c r="L240" s="357">
        <v>100125727</v>
      </c>
      <c r="M240" s="299">
        <v>97500348</v>
      </c>
      <c r="N240" s="299">
        <v>144820569</v>
      </c>
      <c r="O240" s="299">
        <v>9212276.2187559009</v>
      </c>
      <c r="P240" s="299">
        <v>4904714.8</v>
      </c>
      <c r="Q240" s="299">
        <v>4307561.418755901</v>
      </c>
      <c r="R240" s="583">
        <v>7.1400000000000005E-2</v>
      </c>
      <c r="S240" s="584">
        <v>3.4728591E-3</v>
      </c>
      <c r="T240" s="585">
        <v>118120932</v>
      </c>
      <c r="U240" s="585">
        <v>68693484.593837529</v>
      </c>
      <c r="V240" s="583">
        <v>1.7195361786989125</v>
      </c>
      <c r="W240" s="583">
        <v>9.7874245867096379E-2</v>
      </c>
      <c r="X240" s="585">
        <v>10640243</v>
      </c>
      <c r="Y240" s="585">
        <v>3431392</v>
      </c>
      <c r="Z240" s="585">
        <v>3042281</v>
      </c>
      <c r="AA240" s="585">
        <v>2641364</v>
      </c>
      <c r="AB240" s="585">
        <v>1525206</v>
      </c>
      <c r="AC240" s="585">
        <v>0</v>
      </c>
      <c r="AD240" s="585">
        <v>0</v>
      </c>
      <c r="AE240" s="585">
        <v>10640243</v>
      </c>
      <c r="AF240" s="585">
        <v>347826</v>
      </c>
      <c r="AG240" s="585">
        <v>173913</v>
      </c>
      <c r="AH240" s="585">
        <v>173913</v>
      </c>
      <c r="AI240" s="585">
        <v>0</v>
      </c>
      <c r="AJ240" s="585">
        <v>0</v>
      </c>
      <c r="AK240" s="585">
        <v>0</v>
      </c>
      <c r="AL240" s="585">
        <v>0</v>
      </c>
      <c r="AM240" s="585">
        <v>347826</v>
      </c>
      <c r="AN240" s="585">
        <v>28448343</v>
      </c>
      <c r="AO240" s="585">
        <v>8023443</v>
      </c>
      <c r="AP240" s="585">
        <v>8023443</v>
      </c>
      <c r="AQ240" s="585">
        <v>6900887</v>
      </c>
      <c r="AR240" s="585">
        <v>5500571</v>
      </c>
      <c r="AS240" s="585">
        <v>0</v>
      </c>
      <c r="AT240" s="585">
        <v>0</v>
      </c>
      <c r="AU240" s="585">
        <v>28448343</v>
      </c>
      <c r="AV240" s="585">
        <v>15400558</v>
      </c>
      <c r="AW240" s="585">
        <v>9289103</v>
      </c>
      <c r="AX240" s="585">
        <v>6111455</v>
      </c>
      <c r="AY240" s="585">
        <v>0</v>
      </c>
      <c r="AZ240" s="585">
        <v>0</v>
      </c>
      <c r="BA240" s="585">
        <v>0</v>
      </c>
      <c r="BB240" s="585">
        <v>0</v>
      </c>
      <c r="BC240" s="585">
        <v>15400558</v>
      </c>
      <c r="BD240" s="585">
        <v>557633</v>
      </c>
      <c r="BE240" s="585">
        <v>250727</v>
      </c>
      <c r="BF240" s="585">
        <v>250727</v>
      </c>
      <c r="BG240" s="585">
        <v>55678</v>
      </c>
      <c r="BH240" s="585">
        <v>501</v>
      </c>
      <c r="BI240" s="585">
        <v>0</v>
      </c>
      <c r="BJ240" s="585">
        <v>0</v>
      </c>
      <c r="BK240" s="585">
        <v>557633</v>
      </c>
      <c r="BL240" s="585">
        <v>-51466</v>
      </c>
      <c r="BM240" s="585">
        <v>-51466</v>
      </c>
      <c r="BN240" s="585">
        <v>0</v>
      </c>
      <c r="BO240" s="585">
        <v>0</v>
      </c>
      <c r="BP240" s="585">
        <v>0</v>
      </c>
      <c r="BQ240" s="585">
        <v>0</v>
      </c>
      <c r="BR240" s="585">
        <v>0</v>
      </c>
      <c r="BS240" s="585">
        <v>-51466</v>
      </c>
      <c r="BT240" s="585">
        <v>962755</v>
      </c>
      <c r="BU240" s="585">
        <v>373752</v>
      </c>
      <c r="BV240" s="585">
        <v>356296</v>
      </c>
      <c r="BW240" s="585">
        <v>169221</v>
      </c>
      <c r="BX240" s="585">
        <v>63486</v>
      </c>
      <c r="BY240" s="585">
        <v>0</v>
      </c>
      <c r="BZ240" s="585">
        <v>0</v>
      </c>
      <c r="CA240" s="585">
        <v>962755</v>
      </c>
      <c r="CB240" s="299">
        <v>0</v>
      </c>
      <c r="CC240" s="297">
        <v>0</v>
      </c>
      <c r="CD240" s="297">
        <v>0</v>
      </c>
      <c r="CE240" s="297">
        <v>0</v>
      </c>
      <c r="CF240" s="297">
        <v>0</v>
      </c>
      <c r="CG240" s="297">
        <v>0</v>
      </c>
      <c r="CH240" s="297">
        <v>0</v>
      </c>
      <c r="CI240" s="297">
        <v>0</v>
      </c>
    </row>
    <row r="241" spans="1:87">
      <c r="A241" s="295">
        <v>37200</v>
      </c>
      <c r="B241" s="296" t="s">
        <v>588</v>
      </c>
      <c r="C241" s="299">
        <v>316537</v>
      </c>
      <c r="D241" s="299">
        <v>974539</v>
      </c>
      <c r="E241" s="299">
        <v>1906677</v>
      </c>
      <c r="F241" s="299">
        <v>1234890</v>
      </c>
      <c r="G241" s="299">
        <v>0</v>
      </c>
      <c r="H241" s="299">
        <v>0</v>
      </c>
      <c r="I241" s="299">
        <v>4432643</v>
      </c>
      <c r="J241" s="299">
        <v>23349874</v>
      </c>
      <c r="K241" s="299">
        <v>27780307</v>
      </c>
      <c r="L241" s="357">
        <v>19792623</v>
      </c>
      <c r="M241" s="299">
        <v>19273644</v>
      </c>
      <c r="N241" s="299">
        <v>28627797</v>
      </c>
      <c r="O241" s="299">
        <v>1821061.5765131998</v>
      </c>
      <c r="P241" s="299">
        <v>935421.64</v>
      </c>
      <c r="Q241" s="299">
        <v>885639.93651319982</v>
      </c>
      <c r="R241" s="583">
        <v>7.1400000000000005E-2</v>
      </c>
      <c r="S241" s="584">
        <v>6.8650679999999998E-4</v>
      </c>
      <c r="T241" s="585">
        <v>23349874</v>
      </c>
      <c r="U241" s="585">
        <v>13101143.417366946</v>
      </c>
      <c r="V241" s="583">
        <v>1.7822775658685852</v>
      </c>
      <c r="W241" s="583">
        <v>9.7874245867096379E-2</v>
      </c>
      <c r="X241" s="585">
        <v>2311127</v>
      </c>
      <c r="Y241" s="585">
        <v>839079</v>
      </c>
      <c r="Z241" s="585">
        <v>839079</v>
      </c>
      <c r="AA241" s="585">
        <v>498068</v>
      </c>
      <c r="AB241" s="585">
        <v>134901</v>
      </c>
      <c r="AC241" s="585">
        <v>0</v>
      </c>
      <c r="AD241" s="585">
        <v>0</v>
      </c>
      <c r="AE241" s="585">
        <v>2311127</v>
      </c>
      <c r="AF241" s="585">
        <v>748113</v>
      </c>
      <c r="AG241" s="585">
        <v>385621</v>
      </c>
      <c r="AH241" s="585">
        <v>362492</v>
      </c>
      <c r="AI241" s="585">
        <v>0</v>
      </c>
      <c r="AJ241" s="585">
        <v>0</v>
      </c>
      <c r="AK241" s="585">
        <v>0</v>
      </c>
      <c r="AL241" s="585">
        <v>0</v>
      </c>
      <c r="AM241" s="585">
        <v>748113</v>
      </c>
      <c r="AN241" s="585">
        <v>5623603</v>
      </c>
      <c r="AO241" s="585">
        <v>1586056</v>
      </c>
      <c r="AP241" s="585">
        <v>1586056</v>
      </c>
      <c r="AQ241" s="585">
        <v>1364152</v>
      </c>
      <c r="AR241" s="585">
        <v>1087340</v>
      </c>
      <c r="AS241" s="585">
        <v>0</v>
      </c>
      <c r="AT241" s="585">
        <v>0</v>
      </c>
      <c r="AU241" s="585">
        <v>5623603</v>
      </c>
      <c r="AV241" s="585">
        <v>3044347</v>
      </c>
      <c r="AW241" s="585">
        <v>1836249</v>
      </c>
      <c r="AX241" s="585">
        <v>1208098</v>
      </c>
      <c r="AY241" s="585">
        <v>0</v>
      </c>
      <c r="AZ241" s="585">
        <v>0</v>
      </c>
      <c r="BA241" s="585">
        <v>0</v>
      </c>
      <c r="BB241" s="585">
        <v>0</v>
      </c>
      <c r="BC241" s="585">
        <v>3044347</v>
      </c>
      <c r="BD241" s="585">
        <v>110231</v>
      </c>
      <c r="BE241" s="585">
        <v>49563</v>
      </c>
      <c r="BF241" s="585">
        <v>49563</v>
      </c>
      <c r="BG241" s="585">
        <v>11006</v>
      </c>
      <c r="BH241" s="585">
        <v>99</v>
      </c>
      <c r="BI241" s="585">
        <v>0</v>
      </c>
      <c r="BJ241" s="585">
        <v>0</v>
      </c>
      <c r="BK241" s="585">
        <v>110231</v>
      </c>
      <c r="BL241" s="585">
        <v>-10174</v>
      </c>
      <c r="BM241" s="585">
        <v>-10174</v>
      </c>
      <c r="BN241" s="585">
        <v>0</v>
      </c>
      <c r="BO241" s="585">
        <v>0</v>
      </c>
      <c r="BP241" s="585">
        <v>0</v>
      </c>
      <c r="BQ241" s="585">
        <v>0</v>
      </c>
      <c r="BR241" s="585">
        <v>0</v>
      </c>
      <c r="BS241" s="585">
        <v>-10174</v>
      </c>
      <c r="BT241" s="585">
        <v>190315</v>
      </c>
      <c r="BU241" s="585">
        <v>73882</v>
      </c>
      <c r="BV241" s="585">
        <v>70432</v>
      </c>
      <c r="BW241" s="585">
        <v>33451</v>
      </c>
      <c r="BX241" s="585">
        <v>12550</v>
      </c>
      <c r="BY241" s="585">
        <v>0</v>
      </c>
      <c r="BZ241" s="585">
        <v>0</v>
      </c>
      <c r="CA241" s="585">
        <v>190315</v>
      </c>
      <c r="CB241" s="299">
        <v>0</v>
      </c>
      <c r="CC241" s="297">
        <v>0</v>
      </c>
      <c r="CD241" s="297">
        <v>0</v>
      </c>
      <c r="CE241" s="297">
        <v>0</v>
      </c>
      <c r="CF241" s="297">
        <v>0</v>
      </c>
      <c r="CG241" s="297">
        <v>0</v>
      </c>
      <c r="CH241" s="297">
        <v>0</v>
      </c>
      <c r="CI241" s="297">
        <v>0</v>
      </c>
    </row>
    <row r="242" spans="1:87">
      <c r="A242" s="295">
        <v>37300</v>
      </c>
      <c r="B242" s="296" t="s">
        <v>589</v>
      </c>
      <c r="C242" s="299">
        <v>-744303</v>
      </c>
      <c r="D242" s="299">
        <v>1398000</v>
      </c>
      <c r="E242" s="299">
        <v>3637262</v>
      </c>
      <c r="F242" s="299">
        <v>2717028</v>
      </c>
      <c r="G242" s="299">
        <v>0</v>
      </c>
      <c r="H242" s="299">
        <v>0</v>
      </c>
      <c r="I242" s="299">
        <v>7007987</v>
      </c>
      <c r="J242" s="299">
        <v>54811962</v>
      </c>
      <c r="K242" s="299">
        <v>65212048</v>
      </c>
      <c r="L242" s="357">
        <v>46461600</v>
      </c>
      <c r="M242" s="299">
        <v>45243339</v>
      </c>
      <c r="N242" s="299">
        <v>67201464</v>
      </c>
      <c r="O242" s="299">
        <v>4274796.3859501993</v>
      </c>
      <c r="P242" s="299">
        <v>2255102.69</v>
      </c>
      <c r="Q242" s="299">
        <v>2019693.6959501994</v>
      </c>
      <c r="R242" s="583">
        <v>7.1400000000000005E-2</v>
      </c>
      <c r="S242" s="584">
        <v>1.6115197999999999E-3</v>
      </c>
      <c r="T242" s="585">
        <v>54811962</v>
      </c>
      <c r="U242" s="585">
        <v>31584071.288515404</v>
      </c>
      <c r="V242" s="583">
        <v>1.7354305434312618</v>
      </c>
      <c r="W242" s="583">
        <v>9.7874245867096379E-2</v>
      </c>
      <c r="X242" s="585">
        <v>1927227</v>
      </c>
      <c r="Y242" s="585">
        <v>730835</v>
      </c>
      <c r="Z242" s="585">
        <v>730835</v>
      </c>
      <c r="AA242" s="585">
        <v>330665</v>
      </c>
      <c r="AB242" s="585">
        <v>134892</v>
      </c>
      <c r="AC242" s="585">
        <v>0</v>
      </c>
      <c r="AD242" s="585">
        <v>0</v>
      </c>
      <c r="AE242" s="585">
        <v>1927227</v>
      </c>
      <c r="AF242" s="585">
        <v>1655465</v>
      </c>
      <c r="AG242" s="585">
        <v>1153727</v>
      </c>
      <c r="AH242" s="585">
        <v>501738</v>
      </c>
      <c r="AI242" s="585">
        <v>0</v>
      </c>
      <c r="AJ242" s="585">
        <v>0</v>
      </c>
      <c r="AK242" s="585">
        <v>0</v>
      </c>
      <c r="AL242" s="585">
        <v>0</v>
      </c>
      <c r="AM242" s="585">
        <v>1655465</v>
      </c>
      <c r="AN242" s="585">
        <v>13200958</v>
      </c>
      <c r="AO242" s="585">
        <v>3723139</v>
      </c>
      <c r="AP242" s="585">
        <v>3723139</v>
      </c>
      <c r="AQ242" s="585">
        <v>3202237</v>
      </c>
      <c r="AR242" s="585">
        <v>2552444</v>
      </c>
      <c r="AS242" s="585">
        <v>0</v>
      </c>
      <c r="AT242" s="585">
        <v>0</v>
      </c>
      <c r="AU242" s="585">
        <v>13200958</v>
      </c>
      <c r="AV242" s="585">
        <v>7146361</v>
      </c>
      <c r="AW242" s="585">
        <v>4310447</v>
      </c>
      <c r="AX242" s="585">
        <v>2835914</v>
      </c>
      <c r="AY242" s="585">
        <v>0</v>
      </c>
      <c r="AZ242" s="585">
        <v>0</v>
      </c>
      <c r="BA242" s="585">
        <v>0</v>
      </c>
      <c r="BB242" s="585">
        <v>0</v>
      </c>
      <c r="BC242" s="585">
        <v>7146361</v>
      </c>
      <c r="BD242" s="585">
        <v>258759</v>
      </c>
      <c r="BE242" s="585">
        <v>116345</v>
      </c>
      <c r="BF242" s="585">
        <v>116345</v>
      </c>
      <c r="BG242" s="585">
        <v>25836</v>
      </c>
      <c r="BH242" s="585">
        <v>233</v>
      </c>
      <c r="BI242" s="585">
        <v>0</v>
      </c>
      <c r="BJ242" s="585">
        <v>0</v>
      </c>
      <c r="BK242" s="585">
        <v>258759</v>
      </c>
      <c r="BL242" s="585">
        <v>-23882</v>
      </c>
      <c r="BM242" s="585">
        <v>-23882</v>
      </c>
      <c r="BN242" s="585">
        <v>0</v>
      </c>
      <c r="BO242" s="585">
        <v>0</v>
      </c>
      <c r="BP242" s="585">
        <v>0</v>
      </c>
      <c r="BQ242" s="585">
        <v>0</v>
      </c>
      <c r="BR242" s="585">
        <v>0</v>
      </c>
      <c r="BS242" s="585">
        <v>-23882</v>
      </c>
      <c r="BT242" s="585">
        <v>446749</v>
      </c>
      <c r="BU242" s="585">
        <v>173433</v>
      </c>
      <c r="BV242" s="585">
        <v>165333</v>
      </c>
      <c r="BW242" s="585">
        <v>78524</v>
      </c>
      <c r="BX242" s="585">
        <v>29460</v>
      </c>
      <c r="BY242" s="585">
        <v>0</v>
      </c>
      <c r="BZ242" s="585">
        <v>0</v>
      </c>
      <c r="CA242" s="585">
        <v>446749</v>
      </c>
      <c r="CB242" s="299">
        <v>0</v>
      </c>
      <c r="CC242" s="297">
        <v>0</v>
      </c>
      <c r="CD242" s="297">
        <v>0</v>
      </c>
      <c r="CE242" s="297">
        <v>0</v>
      </c>
      <c r="CF242" s="297">
        <v>0</v>
      </c>
      <c r="CG242" s="297">
        <v>0</v>
      </c>
      <c r="CH242" s="297">
        <v>0</v>
      </c>
      <c r="CI242" s="297">
        <v>0</v>
      </c>
    </row>
    <row r="243" spans="1:87">
      <c r="A243" s="295">
        <v>37301</v>
      </c>
      <c r="B243" s="296" t="s">
        <v>590</v>
      </c>
      <c r="C243" s="299">
        <v>-216495</v>
      </c>
      <c r="D243" s="299">
        <v>-45864</v>
      </c>
      <c r="E243" s="299">
        <v>253851</v>
      </c>
      <c r="F243" s="299">
        <v>279747</v>
      </c>
      <c r="G243" s="299">
        <v>0</v>
      </c>
      <c r="H243" s="299">
        <v>0</v>
      </c>
      <c r="I243" s="299">
        <v>271239</v>
      </c>
      <c r="J243" s="299">
        <v>5600850</v>
      </c>
      <c r="K243" s="299">
        <v>6663562</v>
      </c>
      <c r="L243" s="357">
        <v>4747585</v>
      </c>
      <c r="M243" s="299">
        <v>4623099</v>
      </c>
      <c r="N243" s="299">
        <v>6866846</v>
      </c>
      <c r="O243" s="299">
        <v>436811.4455651</v>
      </c>
      <c r="P243" s="299">
        <v>251776.73000000004</v>
      </c>
      <c r="Q243" s="299">
        <v>185034.71556509996</v>
      </c>
      <c r="R243" s="583">
        <v>7.1400000000000005E-2</v>
      </c>
      <c r="S243" s="584">
        <v>1.646699E-4</v>
      </c>
      <c r="T243" s="585">
        <v>5600850</v>
      </c>
      <c r="U243" s="585">
        <v>3526284.7338935579</v>
      </c>
      <c r="V243" s="583">
        <v>1.5883147342488717</v>
      </c>
      <c r="W243" s="583">
        <v>9.7874245867096379E-2</v>
      </c>
      <c r="X243" s="585">
        <v>63588</v>
      </c>
      <c r="Y243" s="585">
        <v>15897</v>
      </c>
      <c r="Z243" s="585">
        <v>15897</v>
      </c>
      <c r="AA243" s="585">
        <v>15897</v>
      </c>
      <c r="AB243" s="585">
        <v>15897</v>
      </c>
      <c r="AC243" s="585">
        <v>0</v>
      </c>
      <c r="AD243" s="585">
        <v>0</v>
      </c>
      <c r="AE243" s="585">
        <v>63588</v>
      </c>
      <c r="AF243" s="585">
        <v>480676</v>
      </c>
      <c r="AG243" s="585">
        <v>199549</v>
      </c>
      <c r="AH243" s="585">
        <v>181203</v>
      </c>
      <c r="AI243" s="585">
        <v>99924</v>
      </c>
      <c r="AJ243" s="585">
        <v>0</v>
      </c>
      <c r="AK243" s="585">
        <v>0</v>
      </c>
      <c r="AL243" s="585">
        <v>0</v>
      </c>
      <c r="AM243" s="585">
        <v>480676</v>
      </c>
      <c r="AN243" s="585">
        <v>1348913</v>
      </c>
      <c r="AO243" s="585">
        <v>380441</v>
      </c>
      <c r="AP243" s="585">
        <v>380441</v>
      </c>
      <c r="AQ243" s="585">
        <v>327214</v>
      </c>
      <c r="AR243" s="585">
        <v>260816</v>
      </c>
      <c r="AS243" s="585">
        <v>0</v>
      </c>
      <c r="AT243" s="585">
        <v>0</v>
      </c>
      <c r="AU243" s="585">
        <v>1348913</v>
      </c>
      <c r="AV243" s="585">
        <v>730236</v>
      </c>
      <c r="AW243" s="585">
        <v>440454</v>
      </c>
      <c r="AX243" s="585">
        <v>289782</v>
      </c>
      <c r="AY243" s="585">
        <v>0</v>
      </c>
      <c r="AZ243" s="585">
        <v>0</v>
      </c>
      <c r="BA243" s="585">
        <v>0</v>
      </c>
      <c r="BB243" s="585">
        <v>0</v>
      </c>
      <c r="BC243" s="585">
        <v>730236</v>
      </c>
      <c r="BD243" s="585">
        <v>26442</v>
      </c>
      <c r="BE243" s="585">
        <v>11889</v>
      </c>
      <c r="BF243" s="585">
        <v>11889</v>
      </c>
      <c r="BG243" s="585">
        <v>2640</v>
      </c>
      <c r="BH243" s="585">
        <v>24</v>
      </c>
      <c r="BI243" s="585">
        <v>0</v>
      </c>
      <c r="BJ243" s="585">
        <v>0</v>
      </c>
      <c r="BK243" s="585">
        <v>26442</v>
      </c>
      <c r="BL243" s="585">
        <v>-2440</v>
      </c>
      <c r="BM243" s="585">
        <v>-2440</v>
      </c>
      <c r="BN243" s="585">
        <v>0</v>
      </c>
      <c r="BO243" s="585">
        <v>0</v>
      </c>
      <c r="BP243" s="585">
        <v>0</v>
      </c>
      <c r="BQ243" s="585">
        <v>0</v>
      </c>
      <c r="BR243" s="585">
        <v>0</v>
      </c>
      <c r="BS243" s="585">
        <v>-2440</v>
      </c>
      <c r="BT243" s="585">
        <v>45650</v>
      </c>
      <c r="BU243" s="585">
        <v>17722</v>
      </c>
      <c r="BV243" s="585">
        <v>16894</v>
      </c>
      <c r="BW243" s="585">
        <v>8024</v>
      </c>
      <c r="BX243" s="585">
        <v>3010</v>
      </c>
      <c r="BY243" s="585">
        <v>0</v>
      </c>
      <c r="BZ243" s="585">
        <v>0</v>
      </c>
      <c r="CA243" s="585">
        <v>45650</v>
      </c>
      <c r="CB243" s="299">
        <v>0</v>
      </c>
      <c r="CC243" s="297">
        <v>0</v>
      </c>
      <c r="CD243" s="297">
        <v>0</v>
      </c>
      <c r="CE243" s="297">
        <v>0</v>
      </c>
      <c r="CF243" s="297">
        <v>0</v>
      </c>
      <c r="CG243" s="297">
        <v>0</v>
      </c>
      <c r="CH243" s="297">
        <v>0</v>
      </c>
      <c r="CI243" s="297">
        <v>0</v>
      </c>
    </row>
    <row r="244" spans="1:87">
      <c r="A244" s="295">
        <v>37305</v>
      </c>
      <c r="B244" s="296" t="s">
        <v>591</v>
      </c>
      <c r="C244" s="299">
        <v>-403725</v>
      </c>
      <c r="D244" s="299">
        <v>85159</v>
      </c>
      <c r="E244" s="299">
        <v>507763</v>
      </c>
      <c r="F244" s="299">
        <v>301546</v>
      </c>
      <c r="G244" s="299">
        <v>0</v>
      </c>
      <c r="H244" s="299">
        <v>0</v>
      </c>
      <c r="I244" s="299">
        <v>490743</v>
      </c>
      <c r="J244" s="299">
        <v>11262868</v>
      </c>
      <c r="K244" s="299">
        <v>13399898</v>
      </c>
      <c r="L244" s="357">
        <v>9547019</v>
      </c>
      <c r="M244" s="299">
        <v>9296689</v>
      </c>
      <c r="N244" s="299">
        <v>13808687</v>
      </c>
      <c r="O244" s="299">
        <v>878393.41509179992</v>
      </c>
      <c r="P244" s="299">
        <v>621798.28999999992</v>
      </c>
      <c r="Q244" s="299">
        <v>256595.1250918</v>
      </c>
      <c r="R244" s="583">
        <v>7.1400000000000005E-2</v>
      </c>
      <c r="S244" s="584">
        <v>3.3113819999999999E-4</v>
      </c>
      <c r="T244" s="585">
        <v>11262868</v>
      </c>
      <c r="U244" s="585">
        <v>8708659.5238095224</v>
      </c>
      <c r="V244" s="583">
        <v>1.2932952504581512</v>
      </c>
      <c r="W244" s="583">
        <v>9.7874245867096379E-2</v>
      </c>
      <c r="X244" s="585">
        <v>286633</v>
      </c>
      <c r="Y244" s="585">
        <v>114640</v>
      </c>
      <c r="Z244" s="585">
        <v>114640</v>
      </c>
      <c r="AA244" s="585">
        <v>57353</v>
      </c>
      <c r="AB244" s="585">
        <v>0</v>
      </c>
      <c r="AC244" s="585">
        <v>0</v>
      </c>
      <c r="AD244" s="585">
        <v>0</v>
      </c>
      <c r="AE244" s="585">
        <v>286633</v>
      </c>
      <c r="AF244" s="585">
        <v>1180063</v>
      </c>
      <c r="AG244" s="585">
        <v>452321</v>
      </c>
      <c r="AH244" s="585">
        <v>269670</v>
      </c>
      <c r="AI244" s="585">
        <v>229036</v>
      </c>
      <c r="AJ244" s="585">
        <v>229036</v>
      </c>
      <c r="AK244" s="585">
        <v>0</v>
      </c>
      <c r="AL244" s="585">
        <v>0</v>
      </c>
      <c r="AM244" s="585">
        <v>1180063</v>
      </c>
      <c r="AN244" s="585">
        <v>2712558</v>
      </c>
      <c r="AO244" s="585">
        <v>765038</v>
      </c>
      <c r="AP244" s="585">
        <v>765038</v>
      </c>
      <c r="AQ244" s="585">
        <v>658002</v>
      </c>
      <c r="AR244" s="585">
        <v>524481</v>
      </c>
      <c r="AS244" s="585">
        <v>0</v>
      </c>
      <c r="AT244" s="585">
        <v>0</v>
      </c>
      <c r="AU244" s="585">
        <v>2712558</v>
      </c>
      <c r="AV244" s="585">
        <v>1468448</v>
      </c>
      <c r="AW244" s="585">
        <v>885719</v>
      </c>
      <c r="AX244" s="585">
        <v>582729</v>
      </c>
      <c r="AY244" s="585">
        <v>0</v>
      </c>
      <c r="AZ244" s="585">
        <v>0</v>
      </c>
      <c r="BA244" s="585">
        <v>0</v>
      </c>
      <c r="BB244" s="585">
        <v>0</v>
      </c>
      <c r="BC244" s="585">
        <v>1468448</v>
      </c>
      <c r="BD244" s="585">
        <v>53171</v>
      </c>
      <c r="BE244" s="585">
        <v>23907</v>
      </c>
      <c r="BF244" s="585">
        <v>23907</v>
      </c>
      <c r="BG244" s="585">
        <v>5309</v>
      </c>
      <c r="BH244" s="585">
        <v>48</v>
      </c>
      <c r="BI244" s="585">
        <v>0</v>
      </c>
      <c r="BJ244" s="585">
        <v>0</v>
      </c>
      <c r="BK244" s="585">
        <v>53171</v>
      </c>
      <c r="BL244" s="585">
        <v>-4907</v>
      </c>
      <c r="BM244" s="585">
        <v>-4907</v>
      </c>
      <c r="BN244" s="585">
        <v>0</v>
      </c>
      <c r="BO244" s="585">
        <v>0</v>
      </c>
      <c r="BP244" s="585">
        <v>0</v>
      </c>
      <c r="BQ244" s="585">
        <v>0</v>
      </c>
      <c r="BR244" s="585">
        <v>0</v>
      </c>
      <c r="BS244" s="585">
        <v>-4907</v>
      </c>
      <c r="BT244" s="585">
        <v>91799</v>
      </c>
      <c r="BU244" s="585">
        <v>35637</v>
      </c>
      <c r="BV244" s="585">
        <v>33973</v>
      </c>
      <c r="BW244" s="585">
        <v>16135</v>
      </c>
      <c r="BX244" s="585">
        <v>6053</v>
      </c>
      <c r="BY244" s="585">
        <v>0</v>
      </c>
      <c r="BZ244" s="585">
        <v>0</v>
      </c>
      <c r="CA244" s="585">
        <v>91799</v>
      </c>
      <c r="CB244" s="299">
        <v>0</v>
      </c>
      <c r="CC244" s="297">
        <v>0</v>
      </c>
      <c r="CD244" s="297">
        <v>0</v>
      </c>
      <c r="CE244" s="297">
        <v>0</v>
      </c>
      <c r="CF244" s="297">
        <v>0</v>
      </c>
      <c r="CG244" s="297">
        <v>0</v>
      </c>
      <c r="CH244" s="297">
        <v>0</v>
      </c>
      <c r="CI244" s="297">
        <v>0</v>
      </c>
    </row>
    <row r="245" spans="1:87">
      <c r="A245" s="295">
        <v>37400</v>
      </c>
      <c r="B245" s="296" t="s">
        <v>592</v>
      </c>
      <c r="C245" s="299">
        <v>-1818418</v>
      </c>
      <c r="D245" s="299">
        <v>5688523</v>
      </c>
      <c r="E245" s="299">
        <v>15329626</v>
      </c>
      <c r="F245" s="299">
        <v>12585677</v>
      </c>
      <c r="G245" s="299">
        <v>0</v>
      </c>
      <c r="H245" s="299">
        <v>0</v>
      </c>
      <c r="I245" s="299">
        <v>31785408</v>
      </c>
      <c r="J245" s="299">
        <v>275896264</v>
      </c>
      <c r="K245" s="299">
        <v>328245149</v>
      </c>
      <c r="L245" s="357">
        <v>233864682</v>
      </c>
      <c r="M245" s="299">
        <v>227732556</v>
      </c>
      <c r="N245" s="299">
        <v>338258880</v>
      </c>
      <c r="O245" s="299">
        <v>21517207.468267597</v>
      </c>
      <c r="P245" s="299">
        <v>11027408.389999999</v>
      </c>
      <c r="Q245" s="299">
        <v>10489799.078267599</v>
      </c>
      <c r="R245" s="583">
        <v>7.1400000000000005E-2</v>
      </c>
      <c r="S245" s="584">
        <v>8.1115923999999992E-3</v>
      </c>
      <c r="T245" s="585">
        <v>275896264</v>
      </c>
      <c r="U245" s="585">
        <v>154445495.65826327</v>
      </c>
      <c r="V245" s="583">
        <v>1.786366529008182</v>
      </c>
      <c r="W245" s="583">
        <v>9.7874245867096379E-2</v>
      </c>
      <c r="X245" s="585">
        <v>6114506</v>
      </c>
      <c r="Y245" s="585">
        <v>3057253</v>
      </c>
      <c r="Z245" s="585">
        <v>3057253</v>
      </c>
      <c r="AA245" s="585">
        <v>0</v>
      </c>
      <c r="AB245" s="585">
        <v>0</v>
      </c>
      <c r="AC245" s="585">
        <v>0</v>
      </c>
      <c r="AD245" s="585">
        <v>0</v>
      </c>
      <c r="AE245" s="585">
        <v>6114506</v>
      </c>
      <c r="AF245" s="585">
        <v>8235920</v>
      </c>
      <c r="AG245" s="585">
        <v>3257847</v>
      </c>
      <c r="AH245" s="585">
        <v>3252410</v>
      </c>
      <c r="AI245" s="585">
        <v>1314145</v>
      </c>
      <c r="AJ245" s="585">
        <v>411518</v>
      </c>
      <c r="AK245" s="585">
        <v>0</v>
      </c>
      <c r="AL245" s="585">
        <v>0</v>
      </c>
      <c r="AM245" s="585">
        <v>8235920</v>
      </c>
      <c r="AN245" s="585">
        <v>66447085</v>
      </c>
      <c r="AO245" s="585">
        <v>18740437</v>
      </c>
      <c r="AP245" s="585">
        <v>18740437</v>
      </c>
      <c r="AQ245" s="585">
        <v>16118473</v>
      </c>
      <c r="AR245" s="585">
        <v>12847739</v>
      </c>
      <c r="AS245" s="585">
        <v>0</v>
      </c>
      <c r="AT245" s="585">
        <v>0</v>
      </c>
      <c r="AU245" s="585">
        <v>66447085</v>
      </c>
      <c r="AV245" s="585">
        <v>35971239</v>
      </c>
      <c r="AW245" s="585">
        <v>21696653</v>
      </c>
      <c r="AX245" s="585">
        <v>14274587</v>
      </c>
      <c r="AY245" s="585">
        <v>0</v>
      </c>
      <c r="AZ245" s="585">
        <v>0</v>
      </c>
      <c r="BA245" s="585">
        <v>0</v>
      </c>
      <c r="BB245" s="585">
        <v>0</v>
      </c>
      <c r="BC245" s="585">
        <v>35971239</v>
      </c>
      <c r="BD245" s="585">
        <v>1302469</v>
      </c>
      <c r="BE245" s="585">
        <v>585625</v>
      </c>
      <c r="BF245" s="585">
        <v>585625</v>
      </c>
      <c r="BG245" s="585">
        <v>130048</v>
      </c>
      <c r="BH245" s="585">
        <v>1171</v>
      </c>
      <c r="BI245" s="585">
        <v>0</v>
      </c>
      <c r="BJ245" s="585">
        <v>0</v>
      </c>
      <c r="BK245" s="585">
        <v>1302469</v>
      </c>
      <c r="BL245" s="585">
        <v>-120209</v>
      </c>
      <c r="BM245" s="585">
        <v>-120209</v>
      </c>
      <c r="BN245" s="585">
        <v>0</v>
      </c>
      <c r="BO245" s="585">
        <v>0</v>
      </c>
      <c r="BP245" s="585">
        <v>0</v>
      </c>
      <c r="BQ245" s="585">
        <v>0</v>
      </c>
      <c r="BR245" s="585">
        <v>0</v>
      </c>
      <c r="BS245" s="585">
        <v>-120209</v>
      </c>
      <c r="BT245" s="585">
        <v>2248716</v>
      </c>
      <c r="BU245" s="585">
        <v>872976</v>
      </c>
      <c r="BV245" s="585">
        <v>832205</v>
      </c>
      <c r="BW245" s="585">
        <v>395250</v>
      </c>
      <c r="BX245" s="585">
        <v>148285</v>
      </c>
      <c r="BY245" s="585">
        <v>0</v>
      </c>
      <c r="BZ245" s="585">
        <v>0</v>
      </c>
      <c r="CA245" s="585">
        <v>2248716</v>
      </c>
      <c r="CB245" s="299">
        <v>0</v>
      </c>
      <c r="CC245" s="297">
        <v>0</v>
      </c>
      <c r="CD245" s="297">
        <v>0</v>
      </c>
      <c r="CE245" s="297">
        <v>0</v>
      </c>
      <c r="CF245" s="297">
        <v>0</v>
      </c>
      <c r="CG245" s="297">
        <v>0</v>
      </c>
      <c r="CH245" s="297">
        <v>0</v>
      </c>
      <c r="CI245" s="297">
        <v>0</v>
      </c>
    </row>
    <row r="246" spans="1:87">
      <c r="A246" s="295">
        <v>37405</v>
      </c>
      <c r="B246" s="296" t="s">
        <v>593</v>
      </c>
      <c r="C246" s="299">
        <v>-903044</v>
      </c>
      <c r="D246" s="299">
        <v>1196284</v>
      </c>
      <c r="E246" s="299">
        <v>3338992</v>
      </c>
      <c r="F246" s="299">
        <v>2403427</v>
      </c>
      <c r="G246" s="299">
        <v>0</v>
      </c>
      <c r="H246" s="299">
        <v>0</v>
      </c>
      <c r="I246" s="299">
        <v>6035659</v>
      </c>
      <c r="J246" s="299">
        <v>53389055</v>
      </c>
      <c r="K246" s="299">
        <v>63519158</v>
      </c>
      <c r="L246" s="357">
        <v>45255467</v>
      </c>
      <c r="M246" s="299">
        <v>44068832</v>
      </c>
      <c r="N246" s="299">
        <v>65456929</v>
      </c>
      <c r="O246" s="299">
        <v>4163823.6108299</v>
      </c>
      <c r="P246" s="299">
        <v>2279064.4500000002</v>
      </c>
      <c r="Q246" s="299">
        <v>1884759.1608298998</v>
      </c>
      <c r="R246" s="583">
        <v>7.1400000000000005E-2</v>
      </c>
      <c r="S246" s="584">
        <v>1.5696851E-3</v>
      </c>
      <c r="T246" s="585">
        <v>53389055</v>
      </c>
      <c r="U246" s="585">
        <v>31919670.168067228</v>
      </c>
      <c r="V246" s="583">
        <v>1.6726067255359978</v>
      </c>
      <c r="W246" s="583">
        <v>9.7874245867096379E-2</v>
      </c>
      <c r="X246" s="585">
        <v>910918</v>
      </c>
      <c r="Y246" s="585">
        <v>340503</v>
      </c>
      <c r="Z246" s="585">
        <v>340503</v>
      </c>
      <c r="AA246" s="585">
        <v>229912</v>
      </c>
      <c r="AB246" s="585">
        <v>0</v>
      </c>
      <c r="AC246" s="585">
        <v>0</v>
      </c>
      <c r="AD246" s="585">
        <v>0</v>
      </c>
      <c r="AE246" s="585">
        <v>910918</v>
      </c>
      <c r="AF246" s="585">
        <v>1436614</v>
      </c>
      <c r="AG246" s="585">
        <v>930480</v>
      </c>
      <c r="AH246" s="585">
        <v>282778</v>
      </c>
      <c r="AI246" s="585">
        <v>111678</v>
      </c>
      <c r="AJ246" s="585">
        <v>111678</v>
      </c>
      <c r="AK246" s="585">
        <v>0</v>
      </c>
      <c r="AL246" s="585">
        <v>0</v>
      </c>
      <c r="AM246" s="585">
        <v>1436614</v>
      </c>
      <c r="AN246" s="585">
        <v>12858264</v>
      </c>
      <c r="AO246" s="585">
        <v>3626487</v>
      </c>
      <c r="AP246" s="585">
        <v>3626487</v>
      </c>
      <c r="AQ246" s="585">
        <v>3119107</v>
      </c>
      <c r="AR246" s="585">
        <v>2486183</v>
      </c>
      <c r="AS246" s="585">
        <v>0</v>
      </c>
      <c r="AT246" s="585">
        <v>0</v>
      </c>
      <c r="AU246" s="585">
        <v>12858264</v>
      </c>
      <c r="AV246" s="585">
        <v>6960843</v>
      </c>
      <c r="AW246" s="585">
        <v>4198548</v>
      </c>
      <c r="AX246" s="585">
        <v>2762294</v>
      </c>
      <c r="AY246" s="585">
        <v>0</v>
      </c>
      <c r="AZ246" s="585">
        <v>0</v>
      </c>
      <c r="BA246" s="585">
        <v>0</v>
      </c>
      <c r="BB246" s="585">
        <v>0</v>
      </c>
      <c r="BC246" s="585">
        <v>6960843</v>
      </c>
      <c r="BD246" s="585">
        <v>252043</v>
      </c>
      <c r="BE246" s="585">
        <v>113325</v>
      </c>
      <c r="BF246" s="585">
        <v>113325</v>
      </c>
      <c r="BG246" s="585">
        <v>25166</v>
      </c>
      <c r="BH246" s="585">
        <v>227</v>
      </c>
      <c r="BI246" s="585">
        <v>0</v>
      </c>
      <c r="BJ246" s="585">
        <v>0</v>
      </c>
      <c r="BK246" s="585">
        <v>252043</v>
      </c>
      <c r="BL246" s="585">
        <v>-23262</v>
      </c>
      <c r="BM246" s="585">
        <v>-23262</v>
      </c>
      <c r="BN246" s="585">
        <v>0</v>
      </c>
      <c r="BO246" s="585">
        <v>0</v>
      </c>
      <c r="BP246" s="585">
        <v>0</v>
      </c>
      <c r="BQ246" s="585">
        <v>0</v>
      </c>
      <c r="BR246" s="585">
        <v>0</v>
      </c>
      <c r="BS246" s="585">
        <v>-23262</v>
      </c>
      <c r="BT246" s="585">
        <v>435152</v>
      </c>
      <c r="BU246" s="585">
        <v>168931</v>
      </c>
      <c r="BV246" s="585">
        <v>161041</v>
      </c>
      <c r="BW246" s="585">
        <v>76485</v>
      </c>
      <c r="BX246" s="585">
        <v>28695</v>
      </c>
      <c r="BY246" s="585">
        <v>0</v>
      </c>
      <c r="BZ246" s="585">
        <v>0</v>
      </c>
      <c r="CA246" s="585">
        <v>435152</v>
      </c>
      <c r="CB246" s="299">
        <v>0</v>
      </c>
      <c r="CC246" s="297">
        <v>0</v>
      </c>
      <c r="CD246" s="297">
        <v>0</v>
      </c>
      <c r="CE246" s="297">
        <v>0</v>
      </c>
      <c r="CF246" s="297">
        <v>0</v>
      </c>
      <c r="CG246" s="297">
        <v>0</v>
      </c>
      <c r="CH246" s="297">
        <v>0</v>
      </c>
      <c r="CI246" s="297">
        <v>0</v>
      </c>
    </row>
    <row r="247" spans="1:87">
      <c r="A247" s="295">
        <v>37500</v>
      </c>
      <c r="B247" s="296" t="s">
        <v>594</v>
      </c>
      <c r="C247" s="299">
        <v>68160</v>
      </c>
      <c r="D247" s="299">
        <v>1024331</v>
      </c>
      <c r="E247" s="299">
        <v>2288465</v>
      </c>
      <c r="F247" s="299">
        <v>1615984</v>
      </c>
      <c r="G247" s="299">
        <v>0</v>
      </c>
      <c r="H247" s="299">
        <v>0</v>
      </c>
      <c r="I247" s="299">
        <v>4996940</v>
      </c>
      <c r="J247" s="299">
        <v>30562628</v>
      </c>
      <c r="K247" s="299">
        <v>36361617</v>
      </c>
      <c r="L247" s="357">
        <v>25906546</v>
      </c>
      <c r="M247" s="299">
        <v>25227255</v>
      </c>
      <c r="N247" s="299">
        <v>37470896</v>
      </c>
      <c r="O247" s="299">
        <v>2383585.7718969001</v>
      </c>
      <c r="P247" s="299">
        <v>1338571.4800000002</v>
      </c>
      <c r="Q247" s="299">
        <v>1045014.2918968999</v>
      </c>
      <c r="R247" s="583">
        <v>7.1400000000000005E-2</v>
      </c>
      <c r="S247" s="584">
        <v>8.9856810000000001E-4</v>
      </c>
      <c r="T247" s="585">
        <v>30562628</v>
      </c>
      <c r="U247" s="585">
        <v>18747499.719887957</v>
      </c>
      <c r="V247" s="583">
        <v>1.6302242142496566</v>
      </c>
      <c r="W247" s="583">
        <v>9.7874245867096379E-2</v>
      </c>
      <c r="X247" s="585">
        <v>1773379</v>
      </c>
      <c r="Y247" s="585">
        <v>576216</v>
      </c>
      <c r="Z247" s="585">
        <v>576216</v>
      </c>
      <c r="AA247" s="585">
        <v>444738</v>
      </c>
      <c r="AB247" s="585">
        <v>176209</v>
      </c>
      <c r="AC247" s="585">
        <v>0</v>
      </c>
      <c r="AD247" s="585">
        <v>0</v>
      </c>
      <c r="AE247" s="585">
        <v>1773379</v>
      </c>
      <c r="AF247" s="585">
        <v>532494</v>
      </c>
      <c r="AG247" s="585">
        <v>328840</v>
      </c>
      <c r="AH247" s="585">
        <v>203654</v>
      </c>
      <c r="AI247" s="585">
        <v>0</v>
      </c>
      <c r="AJ247" s="585">
        <v>0</v>
      </c>
      <c r="AK247" s="585">
        <v>0</v>
      </c>
      <c r="AL247" s="585">
        <v>0</v>
      </c>
      <c r="AM247" s="585">
        <v>532494</v>
      </c>
      <c r="AN247" s="585">
        <v>7360729</v>
      </c>
      <c r="AO247" s="585">
        <v>2075987</v>
      </c>
      <c r="AP247" s="585">
        <v>2075987</v>
      </c>
      <c r="AQ247" s="585">
        <v>1785537</v>
      </c>
      <c r="AR247" s="585">
        <v>1423219</v>
      </c>
      <c r="AS247" s="585">
        <v>0</v>
      </c>
      <c r="AT247" s="585">
        <v>0</v>
      </c>
      <c r="AU247" s="585">
        <v>7360729</v>
      </c>
      <c r="AV247" s="585">
        <v>3984743</v>
      </c>
      <c r="AW247" s="585">
        <v>2403464</v>
      </c>
      <c r="AX247" s="585">
        <v>1581279</v>
      </c>
      <c r="AY247" s="585">
        <v>0</v>
      </c>
      <c r="AZ247" s="585">
        <v>0</v>
      </c>
      <c r="BA247" s="585">
        <v>0</v>
      </c>
      <c r="BB247" s="585">
        <v>0</v>
      </c>
      <c r="BC247" s="585">
        <v>3984743</v>
      </c>
      <c r="BD247" s="585">
        <v>144282</v>
      </c>
      <c r="BE247" s="585">
        <v>64873</v>
      </c>
      <c r="BF247" s="585">
        <v>64873</v>
      </c>
      <c r="BG247" s="585">
        <v>14406</v>
      </c>
      <c r="BH247" s="585">
        <v>130</v>
      </c>
      <c r="BI247" s="585">
        <v>0</v>
      </c>
      <c r="BJ247" s="585">
        <v>0</v>
      </c>
      <c r="BK247" s="585">
        <v>144282</v>
      </c>
      <c r="BL247" s="585">
        <v>-13316</v>
      </c>
      <c r="BM247" s="585">
        <v>-13316</v>
      </c>
      <c r="BN247" s="585">
        <v>0</v>
      </c>
      <c r="BO247" s="585">
        <v>0</v>
      </c>
      <c r="BP247" s="585">
        <v>0</v>
      </c>
      <c r="BQ247" s="585">
        <v>0</v>
      </c>
      <c r="BR247" s="585">
        <v>0</v>
      </c>
      <c r="BS247" s="585">
        <v>-13316</v>
      </c>
      <c r="BT247" s="585">
        <v>249103</v>
      </c>
      <c r="BU247" s="585">
        <v>96705</v>
      </c>
      <c r="BV247" s="585">
        <v>92188</v>
      </c>
      <c r="BW247" s="585">
        <v>43784</v>
      </c>
      <c r="BX247" s="585">
        <v>16426</v>
      </c>
      <c r="BY247" s="585">
        <v>0</v>
      </c>
      <c r="BZ247" s="585">
        <v>0</v>
      </c>
      <c r="CA247" s="585">
        <v>249103</v>
      </c>
      <c r="CB247" s="299">
        <v>0</v>
      </c>
      <c r="CC247" s="297">
        <v>0</v>
      </c>
      <c r="CD247" s="297">
        <v>0</v>
      </c>
      <c r="CE247" s="297">
        <v>0</v>
      </c>
      <c r="CF247" s="297">
        <v>0</v>
      </c>
      <c r="CG247" s="297">
        <v>0</v>
      </c>
      <c r="CH247" s="297">
        <v>0</v>
      </c>
      <c r="CI247" s="297">
        <v>0</v>
      </c>
    </row>
    <row r="248" spans="1:87">
      <c r="A248" s="295">
        <v>37600</v>
      </c>
      <c r="B248" s="296" t="s">
        <v>595</v>
      </c>
      <c r="C248" s="299">
        <v>-2829973</v>
      </c>
      <c r="D248" s="299">
        <v>3162758</v>
      </c>
      <c r="E248" s="299">
        <v>10468681</v>
      </c>
      <c r="F248" s="299">
        <v>7938501</v>
      </c>
      <c r="G248" s="299">
        <v>0</v>
      </c>
      <c r="H248" s="299">
        <v>0</v>
      </c>
      <c r="I248" s="299">
        <v>18739967</v>
      </c>
      <c r="J248" s="299">
        <v>170083863</v>
      </c>
      <c r="K248" s="299">
        <v>202355777</v>
      </c>
      <c r="L248" s="357">
        <v>144172334</v>
      </c>
      <c r="M248" s="299">
        <v>140392016</v>
      </c>
      <c r="N248" s="299">
        <v>208529018</v>
      </c>
      <c r="O248" s="299">
        <v>13264876.113870101</v>
      </c>
      <c r="P248" s="299">
        <v>6887097.2199999997</v>
      </c>
      <c r="Q248" s="299">
        <v>6377778.8938701013</v>
      </c>
      <c r="R248" s="583">
        <v>7.1400000000000005E-2</v>
      </c>
      <c r="S248" s="584">
        <v>5.0006149000000003E-3</v>
      </c>
      <c r="T248" s="585">
        <v>170083863</v>
      </c>
      <c r="U248" s="585">
        <v>96457944.257703066</v>
      </c>
      <c r="V248" s="583">
        <v>1.7632955409623217</v>
      </c>
      <c r="W248" s="583">
        <v>9.7874245867096379E-2</v>
      </c>
      <c r="X248" s="585">
        <v>2989003</v>
      </c>
      <c r="Y248" s="585">
        <v>1353428</v>
      </c>
      <c r="Z248" s="585">
        <v>1353428</v>
      </c>
      <c r="AA248" s="585">
        <v>282147</v>
      </c>
      <c r="AB248" s="585">
        <v>0</v>
      </c>
      <c r="AC248" s="585">
        <v>0</v>
      </c>
      <c r="AD248" s="585">
        <v>0</v>
      </c>
      <c r="AE248" s="585">
        <v>2989003</v>
      </c>
      <c r="AF248" s="585">
        <v>5151832</v>
      </c>
      <c r="AG248" s="585">
        <v>3186049</v>
      </c>
      <c r="AH248" s="585">
        <v>1817827</v>
      </c>
      <c r="AI248" s="585">
        <v>73978</v>
      </c>
      <c r="AJ248" s="585">
        <v>73978</v>
      </c>
      <c r="AK248" s="585">
        <v>0</v>
      </c>
      <c r="AL248" s="585">
        <v>0</v>
      </c>
      <c r="AM248" s="585">
        <v>5151832</v>
      </c>
      <c r="AN248" s="585">
        <v>40963139</v>
      </c>
      <c r="AO248" s="585">
        <v>11553059</v>
      </c>
      <c r="AP248" s="585">
        <v>11553059</v>
      </c>
      <c r="AQ248" s="585">
        <v>9936677</v>
      </c>
      <c r="AR248" s="585">
        <v>7920343</v>
      </c>
      <c r="AS248" s="585">
        <v>0</v>
      </c>
      <c r="AT248" s="585">
        <v>0</v>
      </c>
      <c r="AU248" s="585">
        <v>40963139</v>
      </c>
      <c r="AV248" s="585">
        <v>22175463</v>
      </c>
      <c r="AW248" s="585">
        <v>13375500</v>
      </c>
      <c r="AX248" s="585">
        <v>8799963</v>
      </c>
      <c r="AY248" s="585">
        <v>0</v>
      </c>
      <c r="AZ248" s="585">
        <v>0</v>
      </c>
      <c r="BA248" s="585">
        <v>0</v>
      </c>
      <c r="BB248" s="585">
        <v>0</v>
      </c>
      <c r="BC248" s="585">
        <v>22175463</v>
      </c>
      <c r="BD248" s="585">
        <v>802944</v>
      </c>
      <c r="BE248" s="585">
        <v>361025</v>
      </c>
      <c r="BF248" s="585">
        <v>361025</v>
      </c>
      <c r="BG248" s="585">
        <v>80172</v>
      </c>
      <c r="BH248" s="585">
        <v>722</v>
      </c>
      <c r="BI248" s="585">
        <v>0</v>
      </c>
      <c r="BJ248" s="585">
        <v>0</v>
      </c>
      <c r="BK248" s="585">
        <v>802944</v>
      </c>
      <c r="BL248" s="585">
        <v>-74106</v>
      </c>
      <c r="BM248" s="585">
        <v>-74106</v>
      </c>
      <c r="BN248" s="585">
        <v>0</v>
      </c>
      <c r="BO248" s="585">
        <v>0</v>
      </c>
      <c r="BP248" s="585">
        <v>0</v>
      </c>
      <c r="BQ248" s="585">
        <v>0</v>
      </c>
      <c r="BR248" s="585">
        <v>0</v>
      </c>
      <c r="BS248" s="585">
        <v>-74106</v>
      </c>
      <c r="BT248" s="585">
        <v>1386283</v>
      </c>
      <c r="BU248" s="585">
        <v>538170</v>
      </c>
      <c r="BV248" s="585">
        <v>513036</v>
      </c>
      <c r="BW248" s="585">
        <v>243663</v>
      </c>
      <c r="BX248" s="585">
        <v>91414</v>
      </c>
      <c r="BY248" s="585">
        <v>0</v>
      </c>
      <c r="BZ248" s="585">
        <v>0</v>
      </c>
      <c r="CA248" s="585">
        <v>1386283</v>
      </c>
      <c r="CB248" s="299">
        <v>0</v>
      </c>
      <c r="CC248" s="297">
        <v>0</v>
      </c>
      <c r="CD248" s="297">
        <v>0</v>
      </c>
      <c r="CE248" s="297">
        <v>0</v>
      </c>
      <c r="CF248" s="297">
        <v>0</v>
      </c>
      <c r="CG248" s="297">
        <v>0</v>
      </c>
      <c r="CH248" s="297">
        <v>0</v>
      </c>
      <c r="CI248" s="297">
        <v>0</v>
      </c>
    </row>
    <row r="249" spans="1:87">
      <c r="A249" s="295">
        <v>37601</v>
      </c>
      <c r="B249" s="296" t="s">
        <v>596</v>
      </c>
      <c r="C249" s="299">
        <v>829869</v>
      </c>
      <c r="D249" s="299">
        <v>1018263</v>
      </c>
      <c r="E249" s="299">
        <v>1379114</v>
      </c>
      <c r="F249" s="299">
        <v>1085485</v>
      </c>
      <c r="G249" s="299">
        <v>0</v>
      </c>
      <c r="H249" s="299">
        <v>0</v>
      </c>
      <c r="I249" s="299">
        <v>4312731</v>
      </c>
      <c r="J249" s="299">
        <v>19554035</v>
      </c>
      <c r="K249" s="299">
        <v>23264241</v>
      </c>
      <c r="L249" s="357">
        <v>16575064</v>
      </c>
      <c r="M249" s="299">
        <v>16140452</v>
      </c>
      <c r="N249" s="299">
        <v>23973960</v>
      </c>
      <c r="O249" s="299">
        <v>1525023.2954642</v>
      </c>
      <c r="P249" s="299">
        <v>678426.75</v>
      </c>
      <c r="Q249" s="299">
        <v>846596.54546419997</v>
      </c>
      <c r="R249" s="583">
        <v>7.1400000000000005E-2</v>
      </c>
      <c r="S249" s="584">
        <v>5.7490579999999996E-4</v>
      </c>
      <c r="T249" s="585">
        <v>19554035</v>
      </c>
      <c r="U249" s="585">
        <v>9501775.2100840323</v>
      </c>
      <c r="V249" s="583">
        <v>2.0579349192820007</v>
      </c>
      <c r="W249" s="583">
        <v>9.7874245867096379E-2</v>
      </c>
      <c r="X249" s="585">
        <v>1909600</v>
      </c>
      <c r="Y249" s="585">
        <v>944532</v>
      </c>
      <c r="Z249" s="585">
        <v>601260</v>
      </c>
      <c r="AA249" s="585">
        <v>199494</v>
      </c>
      <c r="AB249" s="585">
        <v>164314</v>
      </c>
      <c r="AC249" s="585">
        <v>0</v>
      </c>
      <c r="AD249" s="585">
        <v>0</v>
      </c>
      <c r="AE249" s="585">
        <v>1909600</v>
      </c>
      <c r="AF249" s="585">
        <v>0</v>
      </c>
      <c r="AG249" s="585">
        <v>0</v>
      </c>
      <c r="AH249" s="585">
        <v>0</v>
      </c>
      <c r="AI249" s="585">
        <v>0</v>
      </c>
      <c r="AJ249" s="585">
        <v>0</v>
      </c>
      <c r="AK249" s="585">
        <v>0</v>
      </c>
      <c r="AL249" s="585">
        <v>0</v>
      </c>
      <c r="AM249" s="585">
        <v>0</v>
      </c>
      <c r="AN249" s="585">
        <v>4709410</v>
      </c>
      <c r="AO249" s="585">
        <v>1328221</v>
      </c>
      <c r="AP249" s="585">
        <v>1328221</v>
      </c>
      <c r="AQ249" s="585">
        <v>1142390</v>
      </c>
      <c r="AR249" s="585">
        <v>910578</v>
      </c>
      <c r="AS249" s="585">
        <v>0</v>
      </c>
      <c r="AT249" s="585">
        <v>0</v>
      </c>
      <c r="AU249" s="585">
        <v>4709410</v>
      </c>
      <c r="AV249" s="585">
        <v>2549447</v>
      </c>
      <c r="AW249" s="585">
        <v>1537741</v>
      </c>
      <c r="AX249" s="585">
        <v>1011706</v>
      </c>
      <c r="AY249" s="585">
        <v>0</v>
      </c>
      <c r="AZ249" s="585">
        <v>0</v>
      </c>
      <c r="BA249" s="585">
        <v>0</v>
      </c>
      <c r="BB249" s="585">
        <v>0</v>
      </c>
      <c r="BC249" s="585">
        <v>2549447</v>
      </c>
      <c r="BD249" s="585">
        <v>92312</v>
      </c>
      <c r="BE249" s="585">
        <v>41506</v>
      </c>
      <c r="BF249" s="585">
        <v>41506</v>
      </c>
      <c r="BG249" s="585">
        <v>9217</v>
      </c>
      <c r="BH249" s="585">
        <v>83</v>
      </c>
      <c r="BI249" s="585">
        <v>0</v>
      </c>
      <c r="BJ249" s="585">
        <v>0</v>
      </c>
      <c r="BK249" s="585">
        <v>92312</v>
      </c>
      <c r="BL249" s="585">
        <v>-8520</v>
      </c>
      <c r="BM249" s="585">
        <v>-8520</v>
      </c>
      <c r="BN249" s="585">
        <v>0</v>
      </c>
      <c r="BO249" s="585">
        <v>0</v>
      </c>
      <c r="BP249" s="585">
        <v>0</v>
      </c>
      <c r="BQ249" s="585">
        <v>0</v>
      </c>
      <c r="BR249" s="585">
        <v>0</v>
      </c>
      <c r="BS249" s="585">
        <v>-8520</v>
      </c>
      <c r="BT249" s="585">
        <v>159377</v>
      </c>
      <c r="BU249" s="585">
        <v>61872</v>
      </c>
      <c r="BV249" s="585">
        <v>58982</v>
      </c>
      <c r="BW249" s="585">
        <v>28013</v>
      </c>
      <c r="BX249" s="585">
        <v>10510</v>
      </c>
      <c r="BY249" s="585">
        <v>0</v>
      </c>
      <c r="BZ249" s="585">
        <v>0</v>
      </c>
      <c r="CA249" s="585">
        <v>159377</v>
      </c>
      <c r="CB249" s="299">
        <v>0</v>
      </c>
      <c r="CC249" s="297">
        <v>0</v>
      </c>
      <c r="CD249" s="297">
        <v>0</v>
      </c>
      <c r="CE249" s="297">
        <v>0</v>
      </c>
      <c r="CF249" s="297">
        <v>0</v>
      </c>
      <c r="CG249" s="297">
        <v>0</v>
      </c>
      <c r="CH249" s="297">
        <v>0</v>
      </c>
      <c r="CI249" s="297">
        <v>0</v>
      </c>
    </row>
    <row r="250" spans="1:87">
      <c r="A250" s="295">
        <v>37605</v>
      </c>
      <c r="B250" s="296" t="s">
        <v>597</v>
      </c>
      <c r="C250" s="299">
        <v>-124932</v>
      </c>
      <c r="D250" s="299">
        <v>574054</v>
      </c>
      <c r="E250" s="299">
        <v>1604147</v>
      </c>
      <c r="F250" s="299">
        <v>1139451</v>
      </c>
      <c r="G250" s="299">
        <v>0</v>
      </c>
      <c r="H250" s="299">
        <v>0</v>
      </c>
      <c r="I250" s="299">
        <v>3192720</v>
      </c>
      <c r="J250" s="299">
        <v>22394627</v>
      </c>
      <c r="K250" s="299">
        <v>26643810</v>
      </c>
      <c r="L250" s="357">
        <v>18982904</v>
      </c>
      <c r="M250" s="299">
        <v>18485157</v>
      </c>
      <c r="N250" s="299">
        <v>27456629</v>
      </c>
      <c r="O250" s="299">
        <v>1746561.6640832999</v>
      </c>
      <c r="P250" s="299">
        <v>928799.49</v>
      </c>
      <c r="Q250" s="299">
        <v>817762.17408329993</v>
      </c>
      <c r="R250" s="583">
        <v>7.1400000000000005E-2</v>
      </c>
      <c r="S250" s="584">
        <v>6.5842169999999998E-4</v>
      </c>
      <c r="T250" s="585">
        <v>22394627</v>
      </c>
      <c r="U250" s="585">
        <v>13008396.218487393</v>
      </c>
      <c r="V250" s="583">
        <v>1.7215517288882234</v>
      </c>
      <c r="W250" s="583">
        <v>9.7874245867096379E-2</v>
      </c>
      <c r="X250" s="585">
        <v>843955</v>
      </c>
      <c r="Y250" s="585">
        <v>253164</v>
      </c>
      <c r="Z250" s="585">
        <v>253164</v>
      </c>
      <c r="AA250" s="585">
        <v>253164</v>
      </c>
      <c r="AB250" s="585">
        <v>84463</v>
      </c>
      <c r="AC250" s="585">
        <v>0</v>
      </c>
      <c r="AD250" s="585">
        <v>0</v>
      </c>
      <c r="AE250" s="585">
        <v>843955</v>
      </c>
      <c r="AF250" s="585">
        <v>403467</v>
      </c>
      <c r="AG250" s="585">
        <v>246776</v>
      </c>
      <c r="AH250" s="585">
        <v>156691</v>
      </c>
      <c r="AI250" s="585">
        <v>0</v>
      </c>
      <c r="AJ250" s="585">
        <v>0</v>
      </c>
      <c r="AK250" s="585">
        <v>0</v>
      </c>
      <c r="AL250" s="585">
        <v>0</v>
      </c>
      <c r="AM250" s="585">
        <v>403467</v>
      </c>
      <c r="AN250" s="585">
        <v>5393541</v>
      </c>
      <c r="AO250" s="585">
        <v>1521170</v>
      </c>
      <c r="AP250" s="585">
        <v>1521170</v>
      </c>
      <c r="AQ250" s="585">
        <v>1308344</v>
      </c>
      <c r="AR250" s="585">
        <v>1042857</v>
      </c>
      <c r="AS250" s="585">
        <v>0</v>
      </c>
      <c r="AT250" s="585">
        <v>0</v>
      </c>
      <c r="AU250" s="585">
        <v>5393541</v>
      </c>
      <c r="AV250" s="585">
        <v>2919802</v>
      </c>
      <c r="AW250" s="585">
        <v>1761127</v>
      </c>
      <c r="AX250" s="585">
        <v>1158675</v>
      </c>
      <c r="AY250" s="585">
        <v>0</v>
      </c>
      <c r="AZ250" s="585">
        <v>0</v>
      </c>
      <c r="BA250" s="585">
        <v>0</v>
      </c>
      <c r="BB250" s="585">
        <v>0</v>
      </c>
      <c r="BC250" s="585">
        <v>2919802</v>
      </c>
      <c r="BD250" s="585">
        <v>105721</v>
      </c>
      <c r="BE250" s="585">
        <v>47535</v>
      </c>
      <c r="BF250" s="585">
        <v>47535</v>
      </c>
      <c r="BG250" s="585">
        <v>10556</v>
      </c>
      <c r="BH250" s="585">
        <v>95</v>
      </c>
      <c r="BI250" s="585">
        <v>0</v>
      </c>
      <c r="BJ250" s="585">
        <v>0</v>
      </c>
      <c r="BK250" s="585">
        <v>105721</v>
      </c>
      <c r="BL250" s="585">
        <v>-9757</v>
      </c>
      <c r="BM250" s="585">
        <v>-9757</v>
      </c>
      <c r="BN250" s="585">
        <v>0</v>
      </c>
      <c r="BO250" s="585">
        <v>0</v>
      </c>
      <c r="BP250" s="585">
        <v>0</v>
      </c>
      <c r="BQ250" s="585">
        <v>0</v>
      </c>
      <c r="BR250" s="585">
        <v>0</v>
      </c>
      <c r="BS250" s="585">
        <v>-9757</v>
      </c>
      <c r="BT250" s="585">
        <v>182529</v>
      </c>
      <c r="BU250" s="585">
        <v>70860</v>
      </c>
      <c r="BV250" s="585">
        <v>67550</v>
      </c>
      <c r="BW250" s="585">
        <v>32083</v>
      </c>
      <c r="BX250" s="585">
        <v>12036</v>
      </c>
      <c r="BY250" s="585">
        <v>0</v>
      </c>
      <c r="BZ250" s="585">
        <v>0</v>
      </c>
      <c r="CA250" s="585">
        <v>182529</v>
      </c>
      <c r="CB250" s="299">
        <v>0</v>
      </c>
      <c r="CC250" s="297">
        <v>0</v>
      </c>
      <c r="CD250" s="297">
        <v>0</v>
      </c>
      <c r="CE250" s="297">
        <v>0</v>
      </c>
      <c r="CF250" s="297">
        <v>0</v>
      </c>
      <c r="CG250" s="297">
        <v>0</v>
      </c>
      <c r="CH250" s="297">
        <v>0</v>
      </c>
      <c r="CI250" s="297">
        <v>0</v>
      </c>
    </row>
    <row r="251" spans="1:87">
      <c r="A251" s="295">
        <v>37610</v>
      </c>
      <c r="B251" s="296" t="s">
        <v>598</v>
      </c>
      <c r="C251" s="299">
        <v>-1006441</v>
      </c>
      <c r="D251" s="299">
        <v>508659</v>
      </c>
      <c r="E251" s="299">
        <v>3196805</v>
      </c>
      <c r="F251" s="299">
        <v>2593471</v>
      </c>
      <c r="G251" s="299">
        <v>0</v>
      </c>
      <c r="H251" s="299">
        <v>0</v>
      </c>
      <c r="I251" s="299">
        <v>5292494</v>
      </c>
      <c r="J251" s="299">
        <v>53592206</v>
      </c>
      <c r="K251" s="299">
        <v>63760854</v>
      </c>
      <c r="L251" s="357">
        <v>45427669</v>
      </c>
      <c r="M251" s="299">
        <v>44236518</v>
      </c>
      <c r="N251" s="299">
        <v>65705998</v>
      </c>
      <c r="O251" s="299">
        <v>4179667.3527770997</v>
      </c>
      <c r="P251" s="299">
        <v>2081255.6600000001</v>
      </c>
      <c r="Q251" s="299">
        <v>2098411.6927770996</v>
      </c>
      <c r="R251" s="583">
        <v>7.1400000000000005E-2</v>
      </c>
      <c r="S251" s="584">
        <v>1.5756578999999999E-3</v>
      </c>
      <c r="T251" s="585">
        <v>53592206</v>
      </c>
      <c r="U251" s="585">
        <v>29149238.93557423</v>
      </c>
      <c r="V251" s="583">
        <v>1.8385456347059255</v>
      </c>
      <c r="W251" s="583">
        <v>9.7874245867096379E-2</v>
      </c>
      <c r="X251" s="585">
        <v>289742</v>
      </c>
      <c r="Y251" s="585">
        <v>76075</v>
      </c>
      <c r="Z251" s="585">
        <v>76075</v>
      </c>
      <c r="AA251" s="585">
        <v>68796</v>
      </c>
      <c r="AB251" s="585">
        <v>68796</v>
      </c>
      <c r="AC251" s="585">
        <v>0</v>
      </c>
      <c r="AD251" s="585">
        <v>0</v>
      </c>
      <c r="AE251" s="585">
        <v>289742</v>
      </c>
      <c r="AF251" s="585">
        <v>1583569</v>
      </c>
      <c r="AG251" s="585">
        <v>768257</v>
      </c>
      <c r="AH251" s="585">
        <v>710307</v>
      </c>
      <c r="AI251" s="585">
        <v>105005</v>
      </c>
      <c r="AJ251" s="585">
        <v>0</v>
      </c>
      <c r="AK251" s="585">
        <v>0</v>
      </c>
      <c r="AL251" s="585">
        <v>0</v>
      </c>
      <c r="AM251" s="585">
        <v>1583569</v>
      </c>
      <c r="AN251" s="585">
        <v>12907191</v>
      </c>
      <c r="AO251" s="585">
        <v>3640286</v>
      </c>
      <c r="AP251" s="585">
        <v>3640286</v>
      </c>
      <c r="AQ251" s="585">
        <v>3130976</v>
      </c>
      <c r="AR251" s="585">
        <v>2495643</v>
      </c>
      <c r="AS251" s="585">
        <v>0</v>
      </c>
      <c r="AT251" s="585">
        <v>0</v>
      </c>
      <c r="AU251" s="585">
        <v>12907191</v>
      </c>
      <c r="AV251" s="585">
        <v>6987329</v>
      </c>
      <c r="AW251" s="585">
        <v>4214524</v>
      </c>
      <c r="AX251" s="585">
        <v>2772805</v>
      </c>
      <c r="AY251" s="585">
        <v>0</v>
      </c>
      <c r="AZ251" s="585">
        <v>0</v>
      </c>
      <c r="BA251" s="585">
        <v>0</v>
      </c>
      <c r="BB251" s="585">
        <v>0</v>
      </c>
      <c r="BC251" s="585">
        <v>6987329</v>
      </c>
      <c r="BD251" s="585">
        <v>253002</v>
      </c>
      <c r="BE251" s="585">
        <v>113756</v>
      </c>
      <c r="BF251" s="585">
        <v>113756</v>
      </c>
      <c r="BG251" s="585">
        <v>25262</v>
      </c>
      <c r="BH251" s="585">
        <v>228</v>
      </c>
      <c r="BI251" s="585">
        <v>0</v>
      </c>
      <c r="BJ251" s="585">
        <v>0</v>
      </c>
      <c r="BK251" s="585">
        <v>253002</v>
      </c>
      <c r="BL251" s="585">
        <v>-23350</v>
      </c>
      <c r="BM251" s="585">
        <v>-23350</v>
      </c>
      <c r="BN251" s="585">
        <v>0</v>
      </c>
      <c r="BO251" s="585">
        <v>0</v>
      </c>
      <c r="BP251" s="585">
        <v>0</v>
      </c>
      <c r="BQ251" s="585">
        <v>0</v>
      </c>
      <c r="BR251" s="585">
        <v>0</v>
      </c>
      <c r="BS251" s="585">
        <v>-23350</v>
      </c>
      <c r="BT251" s="585">
        <v>436808</v>
      </c>
      <c r="BU251" s="585">
        <v>169574</v>
      </c>
      <c r="BV251" s="585">
        <v>161654</v>
      </c>
      <c r="BW251" s="585">
        <v>76776</v>
      </c>
      <c r="BX251" s="585">
        <v>28804</v>
      </c>
      <c r="BY251" s="585">
        <v>0</v>
      </c>
      <c r="BZ251" s="585">
        <v>0</v>
      </c>
      <c r="CA251" s="585">
        <v>436808</v>
      </c>
      <c r="CB251" s="299">
        <v>0</v>
      </c>
      <c r="CC251" s="297">
        <v>0</v>
      </c>
      <c r="CD251" s="297">
        <v>0</v>
      </c>
      <c r="CE251" s="297">
        <v>0</v>
      </c>
      <c r="CF251" s="297">
        <v>0</v>
      </c>
      <c r="CG251" s="297">
        <v>0</v>
      </c>
      <c r="CH251" s="297">
        <v>0</v>
      </c>
      <c r="CI251" s="297">
        <v>0</v>
      </c>
    </row>
    <row r="252" spans="1:87">
      <c r="A252" s="295">
        <v>37700</v>
      </c>
      <c r="B252" s="296" t="s">
        <v>599</v>
      </c>
      <c r="C252" s="299">
        <v>-413329</v>
      </c>
      <c r="D252" s="299">
        <v>2168600</v>
      </c>
      <c r="E252" s="299">
        <v>5487914</v>
      </c>
      <c r="F252" s="299">
        <v>3677235</v>
      </c>
      <c r="G252" s="299">
        <v>0</v>
      </c>
      <c r="H252" s="299">
        <v>0</v>
      </c>
      <c r="I252" s="299">
        <v>10920420</v>
      </c>
      <c r="J252" s="299">
        <v>77641562</v>
      </c>
      <c r="K252" s="299">
        <v>92373365</v>
      </c>
      <c r="L252" s="357">
        <v>65813212</v>
      </c>
      <c r="M252" s="299">
        <v>64087535</v>
      </c>
      <c r="N252" s="299">
        <v>95191386</v>
      </c>
      <c r="O252" s="299">
        <v>6055281.7170349006</v>
      </c>
      <c r="P252" s="299">
        <v>3283738.9500000007</v>
      </c>
      <c r="Q252" s="299">
        <v>2771542.7670348999</v>
      </c>
      <c r="R252" s="583">
        <v>7.1400000000000005E-2</v>
      </c>
      <c r="S252" s="584">
        <v>2.2827301000000002E-3</v>
      </c>
      <c r="T252" s="585">
        <v>77641562</v>
      </c>
      <c r="U252" s="585">
        <v>45990741.596638665</v>
      </c>
      <c r="V252" s="583">
        <v>1.6881998268467715</v>
      </c>
      <c r="W252" s="583">
        <v>9.7874245867096379E-2</v>
      </c>
      <c r="X252" s="585">
        <v>3495523</v>
      </c>
      <c r="Y252" s="585">
        <v>1335905</v>
      </c>
      <c r="Z252" s="585">
        <v>1335905</v>
      </c>
      <c r="AA252" s="585">
        <v>804094</v>
      </c>
      <c r="AB252" s="585">
        <v>19619</v>
      </c>
      <c r="AC252" s="585">
        <v>0</v>
      </c>
      <c r="AD252" s="585">
        <v>0</v>
      </c>
      <c r="AE252" s="585">
        <v>3495523</v>
      </c>
      <c r="AF252" s="585">
        <v>2117018</v>
      </c>
      <c r="AG252" s="585">
        <v>1293953</v>
      </c>
      <c r="AH252" s="585">
        <v>823065</v>
      </c>
      <c r="AI252" s="585">
        <v>0</v>
      </c>
      <c r="AJ252" s="585">
        <v>0</v>
      </c>
      <c r="AK252" s="585">
        <v>0</v>
      </c>
      <c r="AL252" s="585">
        <v>0</v>
      </c>
      <c r="AM252" s="585">
        <v>2117018</v>
      </c>
      <c r="AN252" s="585">
        <v>18699258</v>
      </c>
      <c r="AO252" s="585">
        <v>5273855</v>
      </c>
      <c r="AP252" s="585">
        <v>5273855</v>
      </c>
      <c r="AQ252" s="585">
        <v>4535993</v>
      </c>
      <c r="AR252" s="585">
        <v>3615557</v>
      </c>
      <c r="AS252" s="585">
        <v>0</v>
      </c>
      <c r="AT252" s="585">
        <v>0</v>
      </c>
      <c r="AU252" s="585">
        <v>18699258</v>
      </c>
      <c r="AV252" s="585">
        <v>10122874</v>
      </c>
      <c r="AW252" s="585">
        <v>6105780</v>
      </c>
      <c r="AX252" s="585">
        <v>4017094</v>
      </c>
      <c r="AY252" s="585">
        <v>0</v>
      </c>
      <c r="AZ252" s="585">
        <v>0</v>
      </c>
      <c r="BA252" s="585">
        <v>0</v>
      </c>
      <c r="BB252" s="585">
        <v>0</v>
      </c>
      <c r="BC252" s="585">
        <v>10122874</v>
      </c>
      <c r="BD252" s="585">
        <v>366536</v>
      </c>
      <c r="BE252" s="585">
        <v>164804</v>
      </c>
      <c r="BF252" s="585">
        <v>164804</v>
      </c>
      <c r="BG252" s="585">
        <v>36598</v>
      </c>
      <c r="BH252" s="585">
        <v>330</v>
      </c>
      <c r="BI252" s="585">
        <v>0</v>
      </c>
      <c r="BJ252" s="585">
        <v>0</v>
      </c>
      <c r="BK252" s="585">
        <v>366536</v>
      </c>
      <c r="BL252" s="585">
        <v>-33829</v>
      </c>
      <c r="BM252" s="585">
        <v>-33829</v>
      </c>
      <c r="BN252" s="585">
        <v>0</v>
      </c>
      <c r="BO252" s="585">
        <v>0</v>
      </c>
      <c r="BP252" s="585">
        <v>0</v>
      </c>
      <c r="BQ252" s="585">
        <v>0</v>
      </c>
      <c r="BR252" s="585">
        <v>0</v>
      </c>
      <c r="BS252" s="585">
        <v>-33829</v>
      </c>
      <c r="BT252" s="585">
        <v>632824</v>
      </c>
      <c r="BU252" s="585">
        <v>245669</v>
      </c>
      <c r="BV252" s="585">
        <v>234196</v>
      </c>
      <c r="BW252" s="585">
        <v>111230</v>
      </c>
      <c r="BX252" s="585">
        <v>41730</v>
      </c>
      <c r="BY252" s="585">
        <v>0</v>
      </c>
      <c r="BZ252" s="585">
        <v>0</v>
      </c>
      <c r="CA252" s="585">
        <v>632824</v>
      </c>
      <c r="CB252" s="299">
        <v>0</v>
      </c>
      <c r="CC252" s="297">
        <v>0</v>
      </c>
      <c r="CD252" s="297">
        <v>0</v>
      </c>
      <c r="CE252" s="297">
        <v>0</v>
      </c>
      <c r="CF252" s="297">
        <v>0</v>
      </c>
      <c r="CG252" s="297">
        <v>0</v>
      </c>
      <c r="CH252" s="297">
        <v>0</v>
      </c>
      <c r="CI252" s="297">
        <v>0</v>
      </c>
    </row>
    <row r="253" spans="1:87">
      <c r="A253" s="295">
        <v>37705</v>
      </c>
      <c r="B253" s="296" t="s">
        <v>600</v>
      </c>
      <c r="C253" s="299">
        <v>-744483</v>
      </c>
      <c r="D253" s="299">
        <v>88389</v>
      </c>
      <c r="E253" s="299">
        <v>1120134</v>
      </c>
      <c r="F253" s="299">
        <v>654086</v>
      </c>
      <c r="G253" s="299">
        <v>0</v>
      </c>
      <c r="H253" s="299">
        <v>0</v>
      </c>
      <c r="I253" s="299">
        <v>1118126</v>
      </c>
      <c r="J253" s="299">
        <v>20027898</v>
      </c>
      <c r="K253" s="299">
        <v>23828016</v>
      </c>
      <c r="L253" s="357">
        <v>16976736</v>
      </c>
      <c r="M253" s="299">
        <v>16531592</v>
      </c>
      <c r="N253" s="299">
        <v>24554934</v>
      </c>
      <c r="O253" s="299">
        <v>1561980.0013321999</v>
      </c>
      <c r="P253" s="299">
        <v>1008926.6599999999</v>
      </c>
      <c r="Q253" s="299">
        <v>553053.34133219998</v>
      </c>
      <c r="R253" s="583">
        <v>7.1400000000000005E-2</v>
      </c>
      <c r="S253" s="584">
        <v>5.8883779999999999E-4</v>
      </c>
      <c r="T253" s="585">
        <v>20027898</v>
      </c>
      <c r="U253" s="585">
        <v>14130625.490196077</v>
      </c>
      <c r="V253" s="583">
        <v>1.4173398066416445</v>
      </c>
      <c r="W253" s="583">
        <v>9.7874245867096379E-2</v>
      </c>
      <c r="X253" s="585">
        <v>604005</v>
      </c>
      <c r="Y253" s="585">
        <v>201335</v>
      </c>
      <c r="Z253" s="585">
        <v>201335</v>
      </c>
      <c r="AA253" s="585">
        <v>201335</v>
      </c>
      <c r="AB253" s="585">
        <v>0</v>
      </c>
      <c r="AC253" s="585">
        <v>0</v>
      </c>
      <c r="AD253" s="585">
        <v>0</v>
      </c>
      <c r="AE253" s="585">
        <v>604005</v>
      </c>
      <c r="AF253" s="585">
        <v>1947248</v>
      </c>
      <c r="AG253" s="585">
        <v>828377</v>
      </c>
      <c r="AH253" s="585">
        <v>540055</v>
      </c>
      <c r="AI253" s="585">
        <v>289408</v>
      </c>
      <c r="AJ253" s="585">
        <v>289408</v>
      </c>
      <c r="AK253" s="585">
        <v>0</v>
      </c>
      <c r="AL253" s="585">
        <v>0</v>
      </c>
      <c r="AM253" s="585">
        <v>1947248</v>
      </c>
      <c r="AN253" s="585">
        <v>4823536</v>
      </c>
      <c r="AO253" s="585">
        <v>1360408</v>
      </c>
      <c r="AP253" s="585">
        <v>1360408</v>
      </c>
      <c r="AQ253" s="585">
        <v>1170074</v>
      </c>
      <c r="AR253" s="585">
        <v>932645</v>
      </c>
      <c r="AS253" s="585">
        <v>0</v>
      </c>
      <c r="AT253" s="585">
        <v>0</v>
      </c>
      <c r="AU253" s="585">
        <v>4823536</v>
      </c>
      <c r="AV253" s="585">
        <v>2611229</v>
      </c>
      <c r="AW253" s="585">
        <v>1575006</v>
      </c>
      <c r="AX253" s="585">
        <v>1036223</v>
      </c>
      <c r="AY253" s="585">
        <v>0</v>
      </c>
      <c r="AZ253" s="585">
        <v>0</v>
      </c>
      <c r="BA253" s="585">
        <v>0</v>
      </c>
      <c r="BB253" s="585">
        <v>0</v>
      </c>
      <c r="BC253" s="585">
        <v>2611229</v>
      </c>
      <c r="BD253" s="585">
        <v>94549</v>
      </c>
      <c r="BE253" s="585">
        <v>42512</v>
      </c>
      <c r="BF253" s="585">
        <v>42512</v>
      </c>
      <c r="BG253" s="585">
        <v>9440</v>
      </c>
      <c r="BH253" s="585">
        <v>85</v>
      </c>
      <c r="BI253" s="585">
        <v>0</v>
      </c>
      <c r="BJ253" s="585">
        <v>0</v>
      </c>
      <c r="BK253" s="585">
        <v>94549</v>
      </c>
      <c r="BL253" s="585">
        <v>-8726</v>
      </c>
      <c r="BM253" s="585">
        <v>-8726</v>
      </c>
      <c r="BN253" s="585">
        <v>0</v>
      </c>
      <c r="BO253" s="585">
        <v>0</v>
      </c>
      <c r="BP253" s="585">
        <v>0</v>
      </c>
      <c r="BQ253" s="585">
        <v>0</v>
      </c>
      <c r="BR253" s="585">
        <v>0</v>
      </c>
      <c r="BS253" s="585">
        <v>-8726</v>
      </c>
      <c r="BT253" s="585">
        <v>163239</v>
      </c>
      <c r="BU253" s="585">
        <v>63371</v>
      </c>
      <c r="BV253" s="585">
        <v>60412</v>
      </c>
      <c r="BW253" s="585">
        <v>28692</v>
      </c>
      <c r="BX253" s="585">
        <v>10764</v>
      </c>
      <c r="BY253" s="585">
        <v>0</v>
      </c>
      <c r="BZ253" s="585">
        <v>0</v>
      </c>
      <c r="CA253" s="585">
        <v>163239</v>
      </c>
      <c r="CB253" s="299">
        <v>0</v>
      </c>
      <c r="CC253" s="297">
        <v>0</v>
      </c>
      <c r="CD253" s="297">
        <v>0</v>
      </c>
      <c r="CE253" s="297">
        <v>0</v>
      </c>
      <c r="CF253" s="297">
        <v>0</v>
      </c>
      <c r="CG253" s="297">
        <v>0</v>
      </c>
      <c r="CH253" s="297">
        <v>0</v>
      </c>
      <c r="CI253" s="297">
        <v>0</v>
      </c>
    </row>
    <row r="254" spans="1:87">
      <c r="A254" s="295">
        <v>37800</v>
      </c>
      <c r="B254" s="296" t="s">
        <v>601</v>
      </c>
      <c r="C254" s="299">
        <v>-5805117</v>
      </c>
      <c r="D254" s="299">
        <v>2862090</v>
      </c>
      <c r="E254" s="299">
        <v>10651100</v>
      </c>
      <c r="F254" s="299">
        <v>7531013</v>
      </c>
      <c r="G254" s="299">
        <v>0</v>
      </c>
      <c r="H254" s="299">
        <v>0</v>
      </c>
      <c r="I254" s="299">
        <v>15239086</v>
      </c>
      <c r="J254" s="299">
        <v>215271347</v>
      </c>
      <c r="K254" s="299">
        <v>256117188</v>
      </c>
      <c r="L254" s="357">
        <v>182475704</v>
      </c>
      <c r="M254" s="299">
        <v>177691039</v>
      </c>
      <c r="N254" s="299">
        <v>263930521</v>
      </c>
      <c r="O254" s="299">
        <v>16789057.452323399</v>
      </c>
      <c r="P254" s="299">
        <v>9720211.8499999978</v>
      </c>
      <c r="Q254" s="299">
        <v>7068845.6023234017</v>
      </c>
      <c r="R254" s="583">
        <v>7.1400000000000005E-2</v>
      </c>
      <c r="S254" s="584">
        <v>6.3291666E-3</v>
      </c>
      <c r="T254" s="585">
        <v>215271347</v>
      </c>
      <c r="U254" s="585">
        <v>136137420.86834729</v>
      </c>
      <c r="V254" s="583">
        <v>1.581279751202131</v>
      </c>
      <c r="W254" s="583">
        <v>9.7874245867096379E-2</v>
      </c>
      <c r="X254" s="585">
        <v>8206295</v>
      </c>
      <c r="Y254" s="585">
        <v>3965746</v>
      </c>
      <c r="Z254" s="585">
        <v>3965746</v>
      </c>
      <c r="AA254" s="585">
        <v>274803</v>
      </c>
      <c r="AB254" s="585">
        <v>0</v>
      </c>
      <c r="AC254" s="585">
        <v>0</v>
      </c>
      <c r="AD254" s="585">
        <v>0</v>
      </c>
      <c r="AE254" s="585">
        <v>8206295</v>
      </c>
      <c r="AF254" s="585">
        <v>19423410</v>
      </c>
      <c r="AG254" s="585">
        <v>8508537</v>
      </c>
      <c r="AH254" s="585">
        <v>5694467</v>
      </c>
      <c r="AI254" s="585">
        <v>2610203</v>
      </c>
      <c r="AJ254" s="585">
        <v>2610203</v>
      </c>
      <c r="AK254" s="585">
        <v>0</v>
      </c>
      <c r="AL254" s="585">
        <v>0</v>
      </c>
      <c r="AM254" s="585">
        <v>19423410</v>
      </c>
      <c r="AN254" s="585">
        <v>51846130</v>
      </c>
      <c r="AO254" s="585">
        <v>14622449</v>
      </c>
      <c r="AP254" s="585">
        <v>14622449</v>
      </c>
      <c r="AQ254" s="585">
        <v>12576630</v>
      </c>
      <c r="AR254" s="585">
        <v>10024602</v>
      </c>
      <c r="AS254" s="585">
        <v>0</v>
      </c>
      <c r="AT254" s="585">
        <v>0</v>
      </c>
      <c r="AU254" s="585">
        <v>51846130</v>
      </c>
      <c r="AV254" s="585">
        <v>28066988</v>
      </c>
      <c r="AW254" s="585">
        <v>16929072</v>
      </c>
      <c r="AX254" s="585">
        <v>11137916</v>
      </c>
      <c r="AY254" s="585">
        <v>0</v>
      </c>
      <c r="AZ254" s="585">
        <v>0</v>
      </c>
      <c r="BA254" s="585">
        <v>0</v>
      </c>
      <c r="BB254" s="585">
        <v>0</v>
      </c>
      <c r="BC254" s="585">
        <v>28066988</v>
      </c>
      <c r="BD254" s="585">
        <v>1016267</v>
      </c>
      <c r="BE254" s="585">
        <v>456941</v>
      </c>
      <c r="BF254" s="585">
        <v>456941</v>
      </c>
      <c r="BG254" s="585">
        <v>101471</v>
      </c>
      <c r="BH254" s="585">
        <v>914</v>
      </c>
      <c r="BI254" s="585">
        <v>0</v>
      </c>
      <c r="BJ254" s="585">
        <v>0</v>
      </c>
      <c r="BK254" s="585">
        <v>1016267</v>
      </c>
      <c r="BL254" s="585">
        <v>-93794</v>
      </c>
      <c r="BM254" s="585">
        <v>-93794</v>
      </c>
      <c r="BN254" s="585">
        <v>0</v>
      </c>
      <c r="BO254" s="585">
        <v>0</v>
      </c>
      <c r="BP254" s="585">
        <v>0</v>
      </c>
      <c r="BQ254" s="585">
        <v>0</v>
      </c>
      <c r="BR254" s="585">
        <v>0</v>
      </c>
      <c r="BS254" s="585">
        <v>-93794</v>
      </c>
      <c r="BT254" s="585">
        <v>1754587</v>
      </c>
      <c r="BU254" s="585">
        <v>681150</v>
      </c>
      <c r="BV254" s="585">
        <v>649338</v>
      </c>
      <c r="BW254" s="585">
        <v>308399</v>
      </c>
      <c r="BX254" s="585">
        <v>115701</v>
      </c>
      <c r="BY254" s="585">
        <v>0</v>
      </c>
      <c r="BZ254" s="585">
        <v>0</v>
      </c>
      <c r="CA254" s="585">
        <v>1754587</v>
      </c>
      <c r="CB254" s="299">
        <v>0</v>
      </c>
      <c r="CC254" s="297">
        <v>0</v>
      </c>
      <c r="CD254" s="297">
        <v>0</v>
      </c>
      <c r="CE254" s="297">
        <v>0</v>
      </c>
      <c r="CF254" s="297">
        <v>0</v>
      </c>
      <c r="CG254" s="297">
        <v>0</v>
      </c>
      <c r="CH254" s="297">
        <v>0</v>
      </c>
      <c r="CI254" s="297">
        <v>0</v>
      </c>
    </row>
    <row r="255" spans="1:87">
      <c r="A255" s="295">
        <v>37801</v>
      </c>
      <c r="B255" s="296" t="s">
        <v>602</v>
      </c>
      <c r="C255" s="299">
        <v>46034</v>
      </c>
      <c r="D255" s="299">
        <v>55772</v>
      </c>
      <c r="E255" s="299">
        <v>155341</v>
      </c>
      <c r="F255" s="299">
        <v>116544</v>
      </c>
      <c r="G255" s="299">
        <v>0</v>
      </c>
      <c r="H255" s="299">
        <v>0</v>
      </c>
      <c r="I255" s="299">
        <v>373692</v>
      </c>
      <c r="J255" s="299">
        <v>2398228</v>
      </c>
      <c r="K255" s="299">
        <v>2853270</v>
      </c>
      <c r="L255" s="357">
        <v>2032868</v>
      </c>
      <c r="M255" s="299">
        <v>1979565</v>
      </c>
      <c r="N255" s="299">
        <v>2940315</v>
      </c>
      <c r="O255" s="299">
        <v>187038.28099</v>
      </c>
      <c r="P255" s="299">
        <v>64076.5</v>
      </c>
      <c r="Q255" s="299">
        <v>122961.78099</v>
      </c>
      <c r="R255" s="583">
        <v>7.1400000000000005E-2</v>
      </c>
      <c r="S255" s="584">
        <v>7.0510000000000001E-5</v>
      </c>
      <c r="T255" s="585">
        <v>2398228</v>
      </c>
      <c r="U255" s="585">
        <v>897429.97198879544</v>
      </c>
      <c r="V255" s="583">
        <v>2.6723288444281446</v>
      </c>
      <c r="W255" s="583">
        <v>9.7874245867096379E-2</v>
      </c>
      <c r="X255" s="585">
        <v>146335</v>
      </c>
      <c r="Y255" s="585">
        <v>93786</v>
      </c>
      <c r="Z255" s="585">
        <v>38317</v>
      </c>
      <c r="AA255" s="585">
        <v>10665</v>
      </c>
      <c r="AB255" s="585">
        <v>3566</v>
      </c>
      <c r="AC255" s="585">
        <v>0</v>
      </c>
      <c r="AD255" s="585">
        <v>0</v>
      </c>
      <c r="AE255" s="585">
        <v>146335</v>
      </c>
      <c r="AF255" s="585">
        <v>67378</v>
      </c>
      <c r="AG255" s="585">
        <v>33689</v>
      </c>
      <c r="AH255" s="585">
        <v>33689</v>
      </c>
      <c r="AI255" s="585">
        <v>0</v>
      </c>
      <c r="AJ255" s="585">
        <v>0</v>
      </c>
      <c r="AK255" s="585">
        <v>0</v>
      </c>
      <c r="AL255" s="585">
        <v>0</v>
      </c>
      <c r="AM255" s="585">
        <v>67378</v>
      </c>
      <c r="AN255" s="585">
        <v>577591</v>
      </c>
      <c r="AO255" s="585">
        <v>162901</v>
      </c>
      <c r="AP255" s="585">
        <v>162901</v>
      </c>
      <c r="AQ255" s="585">
        <v>140110</v>
      </c>
      <c r="AR255" s="585">
        <v>111679</v>
      </c>
      <c r="AS255" s="585">
        <v>0</v>
      </c>
      <c r="AT255" s="585">
        <v>0</v>
      </c>
      <c r="AU255" s="585">
        <v>577591</v>
      </c>
      <c r="AV255" s="585">
        <v>312680</v>
      </c>
      <c r="AW255" s="585">
        <v>188598</v>
      </c>
      <c r="AX255" s="585">
        <v>124082</v>
      </c>
      <c r="AY255" s="585">
        <v>0</v>
      </c>
      <c r="AZ255" s="585">
        <v>0</v>
      </c>
      <c r="BA255" s="585">
        <v>0</v>
      </c>
      <c r="BB255" s="585">
        <v>0</v>
      </c>
      <c r="BC255" s="585">
        <v>312680</v>
      </c>
      <c r="BD255" s="585">
        <v>11322</v>
      </c>
      <c r="BE255" s="585">
        <v>5091</v>
      </c>
      <c r="BF255" s="585">
        <v>5091</v>
      </c>
      <c r="BG255" s="585">
        <v>1130</v>
      </c>
      <c r="BH255" s="585">
        <v>10</v>
      </c>
      <c r="BI255" s="585">
        <v>0</v>
      </c>
      <c r="BJ255" s="585">
        <v>0</v>
      </c>
      <c r="BK255" s="585">
        <v>11322</v>
      </c>
      <c r="BL255" s="585">
        <v>-1045</v>
      </c>
      <c r="BM255" s="585">
        <v>-1045</v>
      </c>
      <c r="BN255" s="585">
        <v>0</v>
      </c>
      <c r="BO255" s="585">
        <v>0</v>
      </c>
      <c r="BP255" s="585">
        <v>0</v>
      </c>
      <c r="BQ255" s="585">
        <v>0</v>
      </c>
      <c r="BR255" s="585">
        <v>0</v>
      </c>
      <c r="BS255" s="585">
        <v>-1045</v>
      </c>
      <c r="BT255" s="585">
        <v>19547</v>
      </c>
      <c r="BU255" s="585">
        <v>7588</v>
      </c>
      <c r="BV255" s="585">
        <v>7234</v>
      </c>
      <c r="BW255" s="585">
        <v>3436</v>
      </c>
      <c r="BX255" s="585">
        <v>1289</v>
      </c>
      <c r="BY255" s="585">
        <v>0</v>
      </c>
      <c r="BZ255" s="585">
        <v>0</v>
      </c>
      <c r="CA255" s="585">
        <v>19547</v>
      </c>
      <c r="CB255" s="299">
        <v>0</v>
      </c>
      <c r="CC255" s="297">
        <v>0</v>
      </c>
      <c r="CD255" s="297">
        <v>0</v>
      </c>
      <c r="CE255" s="297">
        <v>0</v>
      </c>
      <c r="CF255" s="297">
        <v>0</v>
      </c>
      <c r="CG255" s="297">
        <v>0</v>
      </c>
      <c r="CH255" s="297">
        <v>0</v>
      </c>
      <c r="CI255" s="297">
        <v>0</v>
      </c>
    </row>
    <row r="256" spans="1:87">
      <c r="A256" s="295">
        <v>37805</v>
      </c>
      <c r="B256" s="296" t="s">
        <v>603</v>
      </c>
      <c r="C256" s="299">
        <v>421154</v>
      </c>
      <c r="D256" s="299">
        <v>834977</v>
      </c>
      <c r="E256" s="299">
        <v>1334359</v>
      </c>
      <c r="F256" s="299">
        <v>958865</v>
      </c>
      <c r="G256" s="299">
        <v>0</v>
      </c>
      <c r="H256" s="299">
        <v>0</v>
      </c>
      <c r="I256" s="299">
        <v>3549355</v>
      </c>
      <c r="J256" s="299">
        <v>19020051</v>
      </c>
      <c r="K256" s="299">
        <v>22628938</v>
      </c>
      <c r="L256" s="357">
        <v>16122430</v>
      </c>
      <c r="M256" s="299">
        <v>15699686</v>
      </c>
      <c r="N256" s="299">
        <v>23319276</v>
      </c>
      <c r="O256" s="299">
        <v>1483377.7672238001</v>
      </c>
      <c r="P256" s="299">
        <v>874005.89</v>
      </c>
      <c r="Q256" s="299">
        <v>609371.87722380005</v>
      </c>
      <c r="R256" s="583">
        <v>7.1400000000000005E-2</v>
      </c>
      <c r="S256" s="584">
        <v>5.5920619999999999E-4</v>
      </c>
      <c r="T256" s="585">
        <v>19020051</v>
      </c>
      <c r="U256" s="585">
        <v>12240978.851540616</v>
      </c>
      <c r="V256" s="583">
        <v>1.5538014754111098</v>
      </c>
      <c r="W256" s="583">
        <v>9.7874245867096379E-2</v>
      </c>
      <c r="X256" s="585">
        <v>1211848</v>
      </c>
      <c r="Y256" s="585">
        <v>532685</v>
      </c>
      <c r="Z256" s="585">
        <v>429361</v>
      </c>
      <c r="AA256" s="585">
        <v>186952</v>
      </c>
      <c r="AB256" s="585">
        <v>62850</v>
      </c>
      <c r="AC256" s="585">
        <v>0</v>
      </c>
      <c r="AD256" s="585">
        <v>0</v>
      </c>
      <c r="AE256" s="585">
        <v>1211848</v>
      </c>
      <c r="AF256" s="585">
        <v>0</v>
      </c>
      <c r="AG256" s="585">
        <v>0</v>
      </c>
      <c r="AH256" s="585">
        <v>0</v>
      </c>
      <c r="AI256" s="585">
        <v>0</v>
      </c>
      <c r="AJ256" s="585">
        <v>0</v>
      </c>
      <c r="AK256" s="585">
        <v>0</v>
      </c>
      <c r="AL256" s="585">
        <v>0</v>
      </c>
      <c r="AM256" s="585">
        <v>0</v>
      </c>
      <c r="AN256" s="585">
        <v>4580805</v>
      </c>
      <c r="AO256" s="585">
        <v>1291950</v>
      </c>
      <c r="AP256" s="585">
        <v>1291950</v>
      </c>
      <c r="AQ256" s="585">
        <v>1111194</v>
      </c>
      <c r="AR256" s="585">
        <v>885712</v>
      </c>
      <c r="AS256" s="585">
        <v>0</v>
      </c>
      <c r="AT256" s="585">
        <v>0</v>
      </c>
      <c r="AU256" s="585">
        <v>4580805</v>
      </c>
      <c r="AV256" s="585">
        <v>2479826</v>
      </c>
      <c r="AW256" s="585">
        <v>1495749</v>
      </c>
      <c r="AX256" s="585">
        <v>984078</v>
      </c>
      <c r="AY256" s="585">
        <v>0</v>
      </c>
      <c r="AZ256" s="585">
        <v>0</v>
      </c>
      <c r="BA256" s="585">
        <v>0</v>
      </c>
      <c r="BB256" s="585">
        <v>0</v>
      </c>
      <c r="BC256" s="585">
        <v>2479826</v>
      </c>
      <c r="BD256" s="585">
        <v>89790</v>
      </c>
      <c r="BE256" s="585">
        <v>40372</v>
      </c>
      <c r="BF256" s="585">
        <v>40372</v>
      </c>
      <c r="BG256" s="585">
        <v>8965</v>
      </c>
      <c r="BH256" s="585">
        <v>81</v>
      </c>
      <c r="BI256" s="585">
        <v>0</v>
      </c>
      <c r="BJ256" s="585">
        <v>0</v>
      </c>
      <c r="BK256" s="585">
        <v>89790</v>
      </c>
      <c r="BL256" s="585">
        <v>-8287</v>
      </c>
      <c r="BM256" s="585">
        <v>-8287</v>
      </c>
      <c r="BN256" s="585">
        <v>0</v>
      </c>
      <c r="BO256" s="585">
        <v>0</v>
      </c>
      <c r="BP256" s="585">
        <v>0</v>
      </c>
      <c r="BQ256" s="585">
        <v>0</v>
      </c>
      <c r="BR256" s="585">
        <v>0</v>
      </c>
      <c r="BS256" s="585">
        <v>-8287</v>
      </c>
      <c r="BT256" s="585">
        <v>155025</v>
      </c>
      <c r="BU256" s="585">
        <v>60182</v>
      </c>
      <c r="BV256" s="585">
        <v>57371</v>
      </c>
      <c r="BW256" s="585">
        <v>27248</v>
      </c>
      <c r="BX256" s="585">
        <v>10223</v>
      </c>
      <c r="BY256" s="585">
        <v>0</v>
      </c>
      <c r="BZ256" s="585">
        <v>0</v>
      </c>
      <c r="CA256" s="585">
        <v>155025</v>
      </c>
      <c r="CB256" s="299">
        <v>0</v>
      </c>
      <c r="CC256" s="297">
        <v>0</v>
      </c>
      <c r="CD256" s="297">
        <v>0</v>
      </c>
      <c r="CE256" s="297">
        <v>0</v>
      </c>
      <c r="CF256" s="297">
        <v>0</v>
      </c>
      <c r="CG256" s="297">
        <v>0</v>
      </c>
      <c r="CH256" s="297">
        <v>0</v>
      </c>
      <c r="CI256" s="297">
        <v>0</v>
      </c>
    </row>
    <row r="257" spans="1:87">
      <c r="A257" s="295">
        <v>37900</v>
      </c>
      <c r="B257" s="296" t="s">
        <v>604</v>
      </c>
      <c r="C257" s="299">
        <v>-86882</v>
      </c>
      <c r="D257" s="299">
        <v>3046146</v>
      </c>
      <c r="E257" s="299">
        <v>6981967</v>
      </c>
      <c r="F257" s="299">
        <v>5773475</v>
      </c>
      <c r="G257" s="299">
        <v>0</v>
      </c>
      <c r="H257" s="299">
        <v>0</v>
      </c>
      <c r="I257" s="299">
        <v>15714706</v>
      </c>
      <c r="J257" s="299">
        <v>121154882</v>
      </c>
      <c r="K257" s="299">
        <v>144142953</v>
      </c>
      <c r="L257" s="357">
        <v>102697468</v>
      </c>
      <c r="M257" s="299">
        <v>100004656</v>
      </c>
      <c r="N257" s="299">
        <v>148540303</v>
      </c>
      <c r="O257" s="299">
        <v>9448894.6316751</v>
      </c>
      <c r="P257" s="299">
        <v>5395484.0300000003</v>
      </c>
      <c r="Q257" s="299">
        <v>4053410.6016750997</v>
      </c>
      <c r="R257" s="583">
        <v>7.1400000000000005E-2</v>
      </c>
      <c r="S257" s="584">
        <v>3.5620599000000001E-3</v>
      </c>
      <c r="T257" s="585">
        <v>121154882</v>
      </c>
      <c r="U257" s="585">
        <v>75567003.221288517</v>
      </c>
      <c r="V257" s="583">
        <v>1.6032775793055216</v>
      </c>
      <c r="W257" s="583">
        <v>9.7874245867096379E-2</v>
      </c>
      <c r="X257" s="585">
        <v>2003646</v>
      </c>
      <c r="Y257" s="585">
        <v>1016393</v>
      </c>
      <c r="Z257" s="585">
        <v>855271</v>
      </c>
      <c r="AA257" s="585">
        <v>65991</v>
      </c>
      <c r="AB257" s="585">
        <v>65991</v>
      </c>
      <c r="AC257" s="585">
        <v>0</v>
      </c>
      <c r="AD257" s="585">
        <v>0</v>
      </c>
      <c r="AE257" s="585">
        <v>2003646</v>
      </c>
      <c r="AF257" s="585">
        <v>1178511</v>
      </c>
      <c r="AG257" s="585">
        <v>392837</v>
      </c>
      <c r="AH257" s="585">
        <v>392837</v>
      </c>
      <c r="AI257" s="585">
        <v>392837</v>
      </c>
      <c r="AJ257" s="585">
        <v>0</v>
      </c>
      <c r="AK257" s="585">
        <v>0</v>
      </c>
      <c r="AL257" s="585">
        <v>0</v>
      </c>
      <c r="AM257" s="585">
        <v>1178511</v>
      </c>
      <c r="AN257" s="585">
        <v>29179042</v>
      </c>
      <c r="AO257" s="585">
        <v>8229526</v>
      </c>
      <c r="AP257" s="585">
        <v>8229526</v>
      </c>
      <c r="AQ257" s="585">
        <v>7078137</v>
      </c>
      <c r="AR257" s="585">
        <v>5641854</v>
      </c>
      <c r="AS257" s="585">
        <v>0</v>
      </c>
      <c r="AT257" s="585">
        <v>0</v>
      </c>
      <c r="AU257" s="585">
        <v>29179042</v>
      </c>
      <c r="AV257" s="585">
        <v>15796123</v>
      </c>
      <c r="AW257" s="585">
        <v>9527695</v>
      </c>
      <c r="AX257" s="585">
        <v>6268428</v>
      </c>
      <c r="AY257" s="585">
        <v>0</v>
      </c>
      <c r="AZ257" s="585">
        <v>0</v>
      </c>
      <c r="BA257" s="585">
        <v>0</v>
      </c>
      <c r="BB257" s="585">
        <v>0</v>
      </c>
      <c r="BC257" s="585">
        <v>15796123</v>
      </c>
      <c r="BD257" s="585">
        <v>571956</v>
      </c>
      <c r="BE257" s="585">
        <v>257167</v>
      </c>
      <c r="BF257" s="585">
        <v>257167</v>
      </c>
      <c r="BG257" s="585">
        <v>57108</v>
      </c>
      <c r="BH257" s="585">
        <v>514</v>
      </c>
      <c r="BI257" s="585">
        <v>0</v>
      </c>
      <c r="BJ257" s="585">
        <v>0</v>
      </c>
      <c r="BK257" s="585">
        <v>571956</v>
      </c>
      <c r="BL257" s="585">
        <v>-52788</v>
      </c>
      <c r="BM257" s="585">
        <v>-52788</v>
      </c>
      <c r="BN257" s="585">
        <v>0</v>
      </c>
      <c r="BO257" s="585">
        <v>0</v>
      </c>
      <c r="BP257" s="585">
        <v>0</v>
      </c>
      <c r="BQ257" s="585">
        <v>0</v>
      </c>
      <c r="BR257" s="585">
        <v>0</v>
      </c>
      <c r="BS257" s="585">
        <v>-52788</v>
      </c>
      <c r="BT257" s="585">
        <v>987483</v>
      </c>
      <c r="BU257" s="585">
        <v>383352</v>
      </c>
      <c r="BV257" s="585">
        <v>365448</v>
      </c>
      <c r="BW257" s="585">
        <v>173567</v>
      </c>
      <c r="BX257" s="585">
        <v>65117</v>
      </c>
      <c r="BY257" s="585">
        <v>0</v>
      </c>
      <c r="BZ257" s="585">
        <v>0</v>
      </c>
      <c r="CA257" s="585">
        <v>987483</v>
      </c>
      <c r="CB257" s="299">
        <v>0</v>
      </c>
      <c r="CC257" s="297">
        <v>0</v>
      </c>
      <c r="CD257" s="297">
        <v>0</v>
      </c>
      <c r="CE257" s="297">
        <v>0</v>
      </c>
      <c r="CF257" s="297">
        <v>0</v>
      </c>
      <c r="CG257" s="297">
        <v>0</v>
      </c>
      <c r="CH257" s="297">
        <v>0</v>
      </c>
      <c r="CI257" s="297">
        <v>0</v>
      </c>
    </row>
    <row r="258" spans="1:87">
      <c r="A258" s="295">
        <v>37901</v>
      </c>
      <c r="B258" s="296" t="s">
        <v>605</v>
      </c>
      <c r="C258" s="299">
        <v>323278</v>
      </c>
      <c r="D258" s="299">
        <v>409826</v>
      </c>
      <c r="E258" s="299">
        <v>413385</v>
      </c>
      <c r="F258" s="299">
        <v>302267</v>
      </c>
      <c r="G258" s="299">
        <v>0</v>
      </c>
      <c r="H258" s="299">
        <v>0</v>
      </c>
      <c r="I258" s="299">
        <v>1448756</v>
      </c>
      <c r="J258" s="299">
        <v>4739926</v>
      </c>
      <c r="K258" s="299">
        <v>5639286</v>
      </c>
      <c r="L258" s="357">
        <v>4017820</v>
      </c>
      <c r="M258" s="299">
        <v>3912469</v>
      </c>
      <c r="N258" s="299">
        <v>5811323</v>
      </c>
      <c r="O258" s="299">
        <v>369667.85934199998</v>
      </c>
      <c r="P258" s="299">
        <v>198665.07</v>
      </c>
      <c r="Q258" s="299">
        <v>171002.78934199997</v>
      </c>
      <c r="R258" s="583">
        <v>7.1400000000000005E-2</v>
      </c>
      <c r="S258" s="584">
        <v>1.3935799999999999E-4</v>
      </c>
      <c r="T258" s="585">
        <v>4739926</v>
      </c>
      <c r="U258" s="585">
        <v>2782423.9495798317</v>
      </c>
      <c r="V258" s="583">
        <v>1.7035240085234915</v>
      </c>
      <c r="W258" s="583">
        <v>9.7874245867096379E-2</v>
      </c>
      <c r="X258" s="585">
        <v>866233</v>
      </c>
      <c r="Y258" s="585">
        <v>351072</v>
      </c>
      <c r="Z258" s="585">
        <v>308744</v>
      </c>
      <c r="AA258" s="585">
        <v>127443</v>
      </c>
      <c r="AB258" s="585">
        <v>78974</v>
      </c>
      <c r="AC258" s="585">
        <v>0</v>
      </c>
      <c r="AD258" s="585">
        <v>0</v>
      </c>
      <c r="AE258" s="585">
        <v>866233</v>
      </c>
      <c r="AF258" s="585">
        <v>0</v>
      </c>
      <c r="AG258" s="585">
        <v>0</v>
      </c>
      <c r="AH258" s="585">
        <v>0</v>
      </c>
      <c r="AI258" s="585">
        <v>0</v>
      </c>
      <c r="AJ258" s="585">
        <v>0</v>
      </c>
      <c r="AK258" s="585">
        <v>0</v>
      </c>
      <c r="AL258" s="585">
        <v>0</v>
      </c>
      <c r="AM258" s="585">
        <v>0</v>
      </c>
      <c r="AN258" s="585">
        <v>1141568</v>
      </c>
      <c r="AO258" s="585">
        <v>321963</v>
      </c>
      <c r="AP258" s="585">
        <v>321963</v>
      </c>
      <c r="AQ258" s="585">
        <v>276917</v>
      </c>
      <c r="AR258" s="585">
        <v>220725</v>
      </c>
      <c r="AS258" s="585">
        <v>0</v>
      </c>
      <c r="AT258" s="585">
        <v>0</v>
      </c>
      <c r="AU258" s="585">
        <v>1141568</v>
      </c>
      <c r="AV258" s="585">
        <v>617990</v>
      </c>
      <c r="AW258" s="585">
        <v>372751</v>
      </c>
      <c r="AX258" s="585">
        <v>245239</v>
      </c>
      <c r="AY258" s="585">
        <v>0</v>
      </c>
      <c r="AZ258" s="585">
        <v>0</v>
      </c>
      <c r="BA258" s="585">
        <v>0</v>
      </c>
      <c r="BB258" s="585">
        <v>0</v>
      </c>
      <c r="BC258" s="585">
        <v>617990</v>
      </c>
      <c r="BD258" s="585">
        <v>22376</v>
      </c>
      <c r="BE258" s="585">
        <v>10061</v>
      </c>
      <c r="BF258" s="585">
        <v>10061</v>
      </c>
      <c r="BG258" s="585">
        <v>2234</v>
      </c>
      <c r="BH258" s="585">
        <v>20</v>
      </c>
      <c r="BI258" s="585">
        <v>0</v>
      </c>
      <c r="BJ258" s="585">
        <v>0</v>
      </c>
      <c r="BK258" s="585">
        <v>22376</v>
      </c>
      <c r="BL258" s="585">
        <v>-2065</v>
      </c>
      <c r="BM258" s="585">
        <v>-2065</v>
      </c>
      <c r="BN258" s="585">
        <v>0</v>
      </c>
      <c r="BO258" s="585">
        <v>0</v>
      </c>
      <c r="BP258" s="585">
        <v>0</v>
      </c>
      <c r="BQ258" s="585">
        <v>0</v>
      </c>
      <c r="BR258" s="585">
        <v>0</v>
      </c>
      <c r="BS258" s="585">
        <v>-2065</v>
      </c>
      <c r="BT258" s="585">
        <v>38633</v>
      </c>
      <c r="BU258" s="585">
        <v>14998</v>
      </c>
      <c r="BV258" s="585">
        <v>14297</v>
      </c>
      <c r="BW258" s="585">
        <v>6790</v>
      </c>
      <c r="BX258" s="585">
        <v>2548</v>
      </c>
      <c r="BY258" s="585">
        <v>0</v>
      </c>
      <c r="BZ258" s="585">
        <v>0</v>
      </c>
      <c r="CA258" s="585">
        <v>38633</v>
      </c>
      <c r="CB258" s="299">
        <v>0</v>
      </c>
      <c r="CC258" s="297">
        <v>0</v>
      </c>
      <c r="CD258" s="297">
        <v>0</v>
      </c>
      <c r="CE258" s="297">
        <v>0</v>
      </c>
      <c r="CF258" s="297">
        <v>0</v>
      </c>
      <c r="CG258" s="297">
        <v>0</v>
      </c>
      <c r="CH258" s="297">
        <v>0</v>
      </c>
      <c r="CI258" s="297">
        <v>0</v>
      </c>
    </row>
    <row r="259" spans="1:87">
      <c r="A259" s="295">
        <v>37905</v>
      </c>
      <c r="B259" s="296" t="s">
        <v>606</v>
      </c>
      <c r="C259" s="299">
        <v>-40296</v>
      </c>
      <c r="D259" s="299">
        <v>329748</v>
      </c>
      <c r="E259" s="299">
        <v>780827</v>
      </c>
      <c r="F259" s="299">
        <v>558664</v>
      </c>
      <c r="G259" s="299">
        <v>0</v>
      </c>
      <c r="H259" s="299">
        <v>0</v>
      </c>
      <c r="I259" s="299">
        <v>1628943</v>
      </c>
      <c r="J259" s="299">
        <v>13354781</v>
      </c>
      <c r="K259" s="299">
        <v>15888734</v>
      </c>
      <c r="L259" s="357">
        <v>11320239</v>
      </c>
      <c r="M259" s="299">
        <v>11023413</v>
      </c>
      <c r="N259" s="299">
        <v>16373449</v>
      </c>
      <c r="O259" s="299">
        <v>1041542.2044527</v>
      </c>
      <c r="P259" s="299">
        <v>623148</v>
      </c>
      <c r="Q259" s="299">
        <v>418394.20445269998</v>
      </c>
      <c r="R259" s="583">
        <v>7.1400000000000019E-2</v>
      </c>
      <c r="S259" s="584">
        <v>3.9264230000000001E-4</v>
      </c>
      <c r="T259" s="585">
        <v>13354781</v>
      </c>
      <c r="U259" s="585">
        <v>8727563.0252100825</v>
      </c>
      <c r="V259" s="583">
        <v>1.5301844239249747</v>
      </c>
      <c r="W259" s="583">
        <v>9.7874245867096379E-2</v>
      </c>
      <c r="X259" s="585">
        <v>276478</v>
      </c>
      <c r="Y259" s="585">
        <v>115414</v>
      </c>
      <c r="Z259" s="585">
        <v>115414</v>
      </c>
      <c r="AA259" s="585">
        <v>45650</v>
      </c>
      <c r="AB259" s="585">
        <v>0</v>
      </c>
      <c r="AC259" s="585">
        <v>0</v>
      </c>
      <c r="AD259" s="585">
        <v>0</v>
      </c>
      <c r="AE259" s="585">
        <v>276478</v>
      </c>
      <c r="AF259" s="585">
        <v>288797</v>
      </c>
      <c r="AG259" s="585">
        <v>77399</v>
      </c>
      <c r="AH259" s="585">
        <v>70466</v>
      </c>
      <c r="AI259" s="585">
        <v>70466</v>
      </c>
      <c r="AJ259" s="585">
        <v>70466</v>
      </c>
      <c r="AK259" s="585">
        <v>0</v>
      </c>
      <c r="AL259" s="585">
        <v>0</v>
      </c>
      <c r="AM259" s="585">
        <v>288797</v>
      </c>
      <c r="AN259" s="585">
        <v>3216377</v>
      </c>
      <c r="AO259" s="585">
        <v>907132</v>
      </c>
      <c r="AP259" s="585">
        <v>907132</v>
      </c>
      <c r="AQ259" s="585">
        <v>780216</v>
      </c>
      <c r="AR259" s="585">
        <v>621896</v>
      </c>
      <c r="AS259" s="585">
        <v>0</v>
      </c>
      <c r="AT259" s="585">
        <v>0</v>
      </c>
      <c r="AU259" s="585">
        <v>3216377</v>
      </c>
      <c r="AV259" s="585">
        <v>1741191</v>
      </c>
      <c r="AW259" s="585">
        <v>1050228</v>
      </c>
      <c r="AX259" s="585">
        <v>690963</v>
      </c>
      <c r="AY259" s="585">
        <v>0</v>
      </c>
      <c r="AZ259" s="585">
        <v>0</v>
      </c>
      <c r="BA259" s="585">
        <v>0</v>
      </c>
      <c r="BB259" s="585">
        <v>0</v>
      </c>
      <c r="BC259" s="585">
        <v>1741191</v>
      </c>
      <c r="BD259" s="585">
        <v>63046</v>
      </c>
      <c r="BE259" s="585">
        <v>28347</v>
      </c>
      <c r="BF259" s="585">
        <v>28347</v>
      </c>
      <c r="BG259" s="585">
        <v>6295</v>
      </c>
      <c r="BH259" s="585">
        <v>57</v>
      </c>
      <c r="BI259" s="585">
        <v>0</v>
      </c>
      <c r="BJ259" s="585">
        <v>0</v>
      </c>
      <c r="BK259" s="585">
        <v>63046</v>
      </c>
      <c r="BL259" s="585">
        <v>-5819</v>
      </c>
      <c r="BM259" s="585">
        <v>-5819</v>
      </c>
      <c r="BN259" s="585">
        <v>0</v>
      </c>
      <c r="BO259" s="585">
        <v>0</v>
      </c>
      <c r="BP259" s="585">
        <v>0</v>
      </c>
      <c r="BQ259" s="585">
        <v>0</v>
      </c>
      <c r="BR259" s="585">
        <v>0</v>
      </c>
      <c r="BS259" s="585">
        <v>-5819</v>
      </c>
      <c r="BT259" s="585">
        <v>108849</v>
      </c>
      <c r="BU259" s="585">
        <v>42256</v>
      </c>
      <c r="BV259" s="585">
        <v>40283</v>
      </c>
      <c r="BW259" s="585">
        <v>19132</v>
      </c>
      <c r="BX259" s="585">
        <v>7178</v>
      </c>
      <c r="BY259" s="585">
        <v>0</v>
      </c>
      <c r="BZ259" s="585">
        <v>0</v>
      </c>
      <c r="CA259" s="585">
        <v>108849</v>
      </c>
      <c r="CB259" s="299">
        <v>0</v>
      </c>
      <c r="CC259" s="297">
        <v>0</v>
      </c>
      <c r="CD259" s="297">
        <v>0</v>
      </c>
      <c r="CE259" s="297">
        <v>0</v>
      </c>
      <c r="CF259" s="297">
        <v>0</v>
      </c>
      <c r="CG259" s="297">
        <v>0</v>
      </c>
      <c r="CH259" s="297">
        <v>0</v>
      </c>
      <c r="CI259" s="297">
        <v>0</v>
      </c>
    </row>
    <row r="260" spans="1:87">
      <c r="A260" s="295">
        <v>38000</v>
      </c>
      <c r="B260" s="296" t="s">
        <v>607</v>
      </c>
      <c r="C260" s="299">
        <v>-4188922</v>
      </c>
      <c r="D260" s="299">
        <v>1769540</v>
      </c>
      <c r="E260" s="299">
        <v>10708004</v>
      </c>
      <c r="F260" s="299">
        <v>10611143</v>
      </c>
      <c r="G260" s="299">
        <v>0</v>
      </c>
      <c r="H260" s="299">
        <v>0</v>
      </c>
      <c r="I260" s="299">
        <v>18899765</v>
      </c>
      <c r="J260" s="299">
        <v>198913155</v>
      </c>
      <c r="K260" s="299">
        <v>236655173</v>
      </c>
      <c r="L260" s="357">
        <v>168609611</v>
      </c>
      <c r="M260" s="299">
        <v>164188527</v>
      </c>
      <c r="N260" s="299">
        <v>243874781</v>
      </c>
      <c r="O260" s="299">
        <v>15513278.6484886</v>
      </c>
      <c r="P260" s="299">
        <v>8100410.0799999991</v>
      </c>
      <c r="Q260" s="299">
        <v>7412868.5684886007</v>
      </c>
      <c r="R260" s="583">
        <v>7.1400000000000005E-2</v>
      </c>
      <c r="S260" s="584">
        <v>5.8482213999999999E-3</v>
      </c>
      <c r="T260" s="585">
        <v>198913155</v>
      </c>
      <c r="U260" s="585">
        <v>113451121.56862743</v>
      </c>
      <c r="V260" s="583">
        <v>1.7532938612658486</v>
      </c>
      <c r="W260" s="583">
        <v>9.7874245867096379E-2</v>
      </c>
      <c r="X260" s="585">
        <v>6259816</v>
      </c>
      <c r="Y260" s="585">
        <v>1889363</v>
      </c>
      <c r="Z260" s="585">
        <v>1889363</v>
      </c>
      <c r="AA260" s="585">
        <v>1240545</v>
      </c>
      <c r="AB260" s="585">
        <v>1240545</v>
      </c>
      <c r="AC260" s="585">
        <v>0</v>
      </c>
      <c r="AD260" s="585">
        <v>0</v>
      </c>
      <c r="AE260" s="585">
        <v>6259816</v>
      </c>
      <c r="AF260" s="585">
        <v>11805880</v>
      </c>
      <c r="AG260" s="585">
        <v>4911881</v>
      </c>
      <c r="AH260" s="585">
        <v>4361785</v>
      </c>
      <c r="AI260" s="585">
        <v>2532214</v>
      </c>
      <c r="AJ260" s="585">
        <v>0</v>
      </c>
      <c r="AK260" s="585">
        <v>0</v>
      </c>
      <c r="AL260" s="585">
        <v>0</v>
      </c>
      <c r="AM260" s="585">
        <v>11805880</v>
      </c>
      <c r="AN260" s="585">
        <v>47906409</v>
      </c>
      <c r="AO260" s="585">
        <v>13511308</v>
      </c>
      <c r="AP260" s="585">
        <v>13511308</v>
      </c>
      <c r="AQ260" s="585">
        <v>11620948</v>
      </c>
      <c r="AR260" s="585">
        <v>9262845</v>
      </c>
      <c r="AS260" s="585">
        <v>0</v>
      </c>
      <c r="AT260" s="585">
        <v>0</v>
      </c>
      <c r="AU260" s="585">
        <v>47906409</v>
      </c>
      <c r="AV260" s="585">
        <v>25934214</v>
      </c>
      <c r="AW260" s="585">
        <v>15642653</v>
      </c>
      <c r="AX260" s="585">
        <v>10291561</v>
      </c>
      <c r="AY260" s="585">
        <v>0</v>
      </c>
      <c r="AZ260" s="585">
        <v>0</v>
      </c>
      <c r="BA260" s="585">
        <v>0</v>
      </c>
      <c r="BB260" s="585">
        <v>0</v>
      </c>
      <c r="BC260" s="585">
        <v>25934214</v>
      </c>
      <c r="BD260" s="585">
        <v>939043</v>
      </c>
      <c r="BE260" s="585">
        <v>422219</v>
      </c>
      <c r="BF260" s="585">
        <v>422219</v>
      </c>
      <c r="BG260" s="585">
        <v>93761</v>
      </c>
      <c r="BH260" s="585">
        <v>844</v>
      </c>
      <c r="BI260" s="585">
        <v>0</v>
      </c>
      <c r="BJ260" s="585">
        <v>0</v>
      </c>
      <c r="BK260" s="585">
        <v>939043</v>
      </c>
      <c r="BL260" s="585">
        <v>-86667</v>
      </c>
      <c r="BM260" s="585">
        <v>-86667</v>
      </c>
      <c r="BN260" s="585">
        <v>0</v>
      </c>
      <c r="BO260" s="585">
        <v>0</v>
      </c>
      <c r="BP260" s="585">
        <v>0</v>
      </c>
      <c r="BQ260" s="585">
        <v>0</v>
      </c>
      <c r="BR260" s="585">
        <v>0</v>
      </c>
      <c r="BS260" s="585">
        <v>-86667</v>
      </c>
      <c r="BT260" s="585">
        <v>1621258</v>
      </c>
      <c r="BU260" s="585">
        <v>629390</v>
      </c>
      <c r="BV260" s="585">
        <v>599996</v>
      </c>
      <c r="BW260" s="585">
        <v>284964</v>
      </c>
      <c r="BX260" s="585">
        <v>106909</v>
      </c>
      <c r="BY260" s="585">
        <v>0</v>
      </c>
      <c r="BZ260" s="585">
        <v>0</v>
      </c>
      <c r="CA260" s="585">
        <v>1621258</v>
      </c>
      <c r="CB260" s="299">
        <v>0</v>
      </c>
      <c r="CC260" s="297">
        <v>0</v>
      </c>
      <c r="CD260" s="297">
        <v>0</v>
      </c>
      <c r="CE260" s="297">
        <v>0</v>
      </c>
      <c r="CF260" s="297">
        <v>0</v>
      </c>
      <c r="CG260" s="297">
        <v>0</v>
      </c>
      <c r="CH260" s="297">
        <v>0</v>
      </c>
      <c r="CI260" s="297">
        <v>0</v>
      </c>
    </row>
    <row r="261" spans="1:87">
      <c r="A261" s="295">
        <v>38005</v>
      </c>
      <c r="B261" s="296" t="s">
        <v>608</v>
      </c>
      <c r="C261" s="299">
        <v>1139665</v>
      </c>
      <c r="D261" s="299">
        <v>2422035</v>
      </c>
      <c r="E261" s="299">
        <v>3609145</v>
      </c>
      <c r="F261" s="299">
        <v>2538659</v>
      </c>
      <c r="G261" s="299">
        <v>0</v>
      </c>
      <c r="H261" s="299">
        <v>0</v>
      </c>
      <c r="I261" s="299">
        <v>9709504</v>
      </c>
      <c r="J261" s="299">
        <v>47480915</v>
      </c>
      <c r="K261" s="299">
        <v>56490001</v>
      </c>
      <c r="L261" s="357">
        <v>40247407</v>
      </c>
      <c r="M261" s="299">
        <v>39192086</v>
      </c>
      <c r="N261" s="299">
        <v>58213334</v>
      </c>
      <c r="O261" s="299">
        <v>3703046.5426094001</v>
      </c>
      <c r="P261" s="299">
        <v>1950395.2899999998</v>
      </c>
      <c r="Q261" s="299">
        <v>1752651.2526094003</v>
      </c>
      <c r="R261" s="583">
        <v>7.1400000000000005E-2</v>
      </c>
      <c r="S261" s="584">
        <v>1.3959806E-3</v>
      </c>
      <c r="T261" s="585">
        <v>47480915</v>
      </c>
      <c r="U261" s="585">
        <v>27316460.644257698</v>
      </c>
      <c r="V261" s="583">
        <v>1.7381796133234102</v>
      </c>
      <c r="W261" s="583">
        <v>9.7874245867096379E-2</v>
      </c>
      <c r="X261" s="585">
        <v>3874242</v>
      </c>
      <c r="Y261" s="585">
        <v>1418088</v>
      </c>
      <c r="Z261" s="585">
        <v>1409471</v>
      </c>
      <c r="AA261" s="585">
        <v>744802</v>
      </c>
      <c r="AB261" s="585">
        <v>301881</v>
      </c>
      <c r="AC261" s="585">
        <v>0</v>
      </c>
      <c r="AD261" s="585">
        <v>0</v>
      </c>
      <c r="AE261" s="585">
        <v>3874242</v>
      </c>
      <c r="AF261" s="585">
        <v>0</v>
      </c>
      <c r="AG261" s="585">
        <v>0</v>
      </c>
      <c r="AH261" s="585">
        <v>0</v>
      </c>
      <c r="AI261" s="585">
        <v>0</v>
      </c>
      <c r="AJ261" s="585">
        <v>0</v>
      </c>
      <c r="AK261" s="585">
        <v>0</v>
      </c>
      <c r="AL261" s="585">
        <v>0</v>
      </c>
      <c r="AM261" s="585">
        <v>0</v>
      </c>
      <c r="AN261" s="585">
        <v>11435343</v>
      </c>
      <c r="AO261" s="585">
        <v>3225173</v>
      </c>
      <c r="AP261" s="585">
        <v>3225173</v>
      </c>
      <c r="AQ261" s="585">
        <v>2773941</v>
      </c>
      <c r="AR261" s="585">
        <v>2211057</v>
      </c>
      <c r="AS261" s="585">
        <v>0</v>
      </c>
      <c r="AT261" s="585">
        <v>0</v>
      </c>
      <c r="AU261" s="585">
        <v>11435343</v>
      </c>
      <c r="AV261" s="585">
        <v>6190542</v>
      </c>
      <c r="AW261" s="585">
        <v>3733929</v>
      </c>
      <c r="AX261" s="585">
        <v>2456613</v>
      </c>
      <c r="AY261" s="585">
        <v>0</v>
      </c>
      <c r="AZ261" s="585">
        <v>0</v>
      </c>
      <c r="BA261" s="585">
        <v>0</v>
      </c>
      <c r="BB261" s="585">
        <v>0</v>
      </c>
      <c r="BC261" s="585">
        <v>6190542</v>
      </c>
      <c r="BD261" s="585">
        <v>224151</v>
      </c>
      <c r="BE261" s="585">
        <v>100784</v>
      </c>
      <c r="BF261" s="585">
        <v>100784</v>
      </c>
      <c r="BG261" s="585">
        <v>22381</v>
      </c>
      <c r="BH261" s="585">
        <v>202</v>
      </c>
      <c r="BI261" s="585">
        <v>0</v>
      </c>
      <c r="BJ261" s="585">
        <v>0</v>
      </c>
      <c r="BK261" s="585">
        <v>224151</v>
      </c>
      <c r="BL261" s="585">
        <v>-20688</v>
      </c>
      <c r="BM261" s="585">
        <v>-20688</v>
      </c>
      <c r="BN261" s="585">
        <v>0</v>
      </c>
      <c r="BO261" s="585">
        <v>0</v>
      </c>
      <c r="BP261" s="585">
        <v>0</v>
      </c>
      <c r="BQ261" s="585">
        <v>0</v>
      </c>
      <c r="BR261" s="585">
        <v>0</v>
      </c>
      <c r="BS261" s="585">
        <v>-20688</v>
      </c>
      <c r="BT261" s="585">
        <v>386997</v>
      </c>
      <c r="BU261" s="585">
        <v>150237</v>
      </c>
      <c r="BV261" s="585">
        <v>143220</v>
      </c>
      <c r="BW261" s="585">
        <v>68021</v>
      </c>
      <c r="BX261" s="585">
        <v>25519</v>
      </c>
      <c r="BY261" s="585">
        <v>0</v>
      </c>
      <c r="BZ261" s="585">
        <v>0</v>
      </c>
      <c r="CA261" s="585">
        <v>386997</v>
      </c>
      <c r="CB261" s="299">
        <v>0</v>
      </c>
      <c r="CC261" s="297">
        <v>0</v>
      </c>
      <c r="CD261" s="297">
        <v>0</v>
      </c>
      <c r="CE261" s="297">
        <v>0</v>
      </c>
      <c r="CF261" s="297">
        <v>0</v>
      </c>
      <c r="CG261" s="297">
        <v>0</v>
      </c>
      <c r="CH261" s="297">
        <v>0</v>
      </c>
      <c r="CI261" s="297">
        <v>0</v>
      </c>
    </row>
    <row r="262" spans="1:87">
      <c r="A262" s="295">
        <v>38100</v>
      </c>
      <c r="B262" s="296" t="s">
        <v>609</v>
      </c>
      <c r="C262" s="299">
        <v>-1069334</v>
      </c>
      <c r="D262" s="299">
        <v>1825755</v>
      </c>
      <c r="E262" s="299">
        <v>6097626</v>
      </c>
      <c r="F262" s="299">
        <v>3633723</v>
      </c>
      <c r="G262" s="299">
        <v>0</v>
      </c>
      <c r="H262" s="299">
        <v>0</v>
      </c>
      <c r="I262" s="299">
        <v>10487770</v>
      </c>
      <c r="J262" s="299">
        <v>92508734</v>
      </c>
      <c r="K262" s="299">
        <v>110061451</v>
      </c>
      <c r="L262" s="357">
        <v>78415435</v>
      </c>
      <c r="M262" s="299">
        <v>76359317</v>
      </c>
      <c r="N262" s="299">
        <v>113419081</v>
      </c>
      <c r="O262" s="299">
        <v>7214775.5508620003</v>
      </c>
      <c r="P262" s="299">
        <v>3854812.609999998</v>
      </c>
      <c r="Q262" s="299">
        <v>3359962.9408620023</v>
      </c>
      <c r="R262" s="583">
        <v>7.1400000000000005E-2</v>
      </c>
      <c r="S262" s="584">
        <v>2.719838E-3</v>
      </c>
      <c r="T262" s="585">
        <v>92508734</v>
      </c>
      <c r="U262" s="585">
        <v>53988972.128851511</v>
      </c>
      <c r="V262" s="583">
        <v>1.7134746292116139</v>
      </c>
      <c r="W262" s="583">
        <v>9.7874245867096379E-2</v>
      </c>
      <c r="X262" s="585">
        <v>5167348</v>
      </c>
      <c r="Y262" s="585">
        <v>1963076</v>
      </c>
      <c r="Z262" s="585">
        <v>1963076</v>
      </c>
      <c r="AA262" s="585">
        <v>1241196</v>
      </c>
      <c r="AB262" s="585">
        <v>0</v>
      </c>
      <c r="AC262" s="585">
        <v>0</v>
      </c>
      <c r="AD262" s="585">
        <v>0</v>
      </c>
      <c r="AE262" s="585">
        <v>5167348</v>
      </c>
      <c r="AF262" s="585">
        <v>6048623</v>
      </c>
      <c r="AG262" s="585">
        <v>2489949</v>
      </c>
      <c r="AH262" s="585">
        <v>2110134</v>
      </c>
      <c r="AI262" s="585">
        <v>724270</v>
      </c>
      <c r="AJ262" s="585">
        <v>724270</v>
      </c>
      <c r="AK262" s="585">
        <v>0</v>
      </c>
      <c r="AL262" s="585">
        <v>0</v>
      </c>
      <c r="AM262" s="585">
        <v>6048623</v>
      </c>
      <c r="AN262" s="585">
        <v>22279880</v>
      </c>
      <c r="AO262" s="585">
        <v>6283717</v>
      </c>
      <c r="AP262" s="585">
        <v>6283717</v>
      </c>
      <c r="AQ262" s="585">
        <v>5404566</v>
      </c>
      <c r="AR262" s="585">
        <v>4307880</v>
      </c>
      <c r="AS262" s="585">
        <v>0</v>
      </c>
      <c r="AT262" s="585">
        <v>0</v>
      </c>
      <c r="AU262" s="585">
        <v>22279880</v>
      </c>
      <c r="AV262" s="585">
        <v>12061250</v>
      </c>
      <c r="AW262" s="585">
        <v>7274944</v>
      </c>
      <c r="AX262" s="585">
        <v>4786306</v>
      </c>
      <c r="AY262" s="585">
        <v>0</v>
      </c>
      <c r="AZ262" s="585">
        <v>0</v>
      </c>
      <c r="BA262" s="585">
        <v>0</v>
      </c>
      <c r="BB262" s="585">
        <v>0</v>
      </c>
      <c r="BC262" s="585">
        <v>12061250</v>
      </c>
      <c r="BD262" s="585">
        <v>436722</v>
      </c>
      <c r="BE262" s="585">
        <v>196362</v>
      </c>
      <c r="BF262" s="585">
        <v>196362</v>
      </c>
      <c r="BG262" s="585">
        <v>43605</v>
      </c>
      <c r="BH262" s="585">
        <v>393</v>
      </c>
      <c r="BI262" s="585">
        <v>0</v>
      </c>
      <c r="BJ262" s="585">
        <v>0</v>
      </c>
      <c r="BK262" s="585">
        <v>436722</v>
      </c>
      <c r="BL262" s="585">
        <v>-40306</v>
      </c>
      <c r="BM262" s="585">
        <v>-40306</v>
      </c>
      <c r="BN262" s="585">
        <v>0</v>
      </c>
      <c r="BO262" s="585">
        <v>0</v>
      </c>
      <c r="BP262" s="585">
        <v>0</v>
      </c>
      <c r="BQ262" s="585">
        <v>0</v>
      </c>
      <c r="BR262" s="585">
        <v>0</v>
      </c>
      <c r="BS262" s="585">
        <v>-40306</v>
      </c>
      <c r="BT262" s="585">
        <v>754000</v>
      </c>
      <c r="BU262" s="585">
        <v>292711</v>
      </c>
      <c r="BV262" s="585">
        <v>279041</v>
      </c>
      <c r="BW262" s="585">
        <v>132528</v>
      </c>
      <c r="BX262" s="585">
        <v>49720</v>
      </c>
      <c r="BY262" s="585">
        <v>0</v>
      </c>
      <c r="BZ262" s="585">
        <v>0</v>
      </c>
      <c r="CA262" s="585">
        <v>754000</v>
      </c>
      <c r="CB262" s="299">
        <v>0</v>
      </c>
      <c r="CC262" s="297">
        <v>0</v>
      </c>
      <c r="CD262" s="297">
        <v>0</v>
      </c>
      <c r="CE262" s="297">
        <v>0</v>
      </c>
      <c r="CF262" s="297">
        <v>0</v>
      </c>
      <c r="CG262" s="297">
        <v>0</v>
      </c>
      <c r="CH262" s="297">
        <v>0</v>
      </c>
      <c r="CI262" s="297">
        <v>0</v>
      </c>
    </row>
    <row r="263" spans="1:87">
      <c r="A263" s="295">
        <v>38105</v>
      </c>
      <c r="B263" s="296" t="s">
        <v>610</v>
      </c>
      <c r="C263" s="299">
        <v>29165</v>
      </c>
      <c r="D263" s="299">
        <v>584882</v>
      </c>
      <c r="E263" s="299">
        <v>1351428</v>
      </c>
      <c r="F263" s="299">
        <v>897951</v>
      </c>
      <c r="G263" s="299">
        <v>0</v>
      </c>
      <c r="H263" s="299">
        <v>0</v>
      </c>
      <c r="I263" s="299">
        <v>2863426</v>
      </c>
      <c r="J263" s="299">
        <v>18557470</v>
      </c>
      <c r="K263" s="299">
        <v>22078586</v>
      </c>
      <c r="L263" s="357">
        <v>15730321</v>
      </c>
      <c r="M263" s="299">
        <v>15317859</v>
      </c>
      <c r="N263" s="299">
        <v>22752134</v>
      </c>
      <c r="O263" s="299">
        <v>1447300.9450290999</v>
      </c>
      <c r="P263" s="299">
        <v>773567.72</v>
      </c>
      <c r="Q263" s="299">
        <v>673733.22502909997</v>
      </c>
      <c r="R263" s="583">
        <v>7.1400000000000005E-2</v>
      </c>
      <c r="S263" s="584">
        <v>5.4560589999999999E-4</v>
      </c>
      <c r="T263" s="585">
        <v>18557470</v>
      </c>
      <c r="U263" s="585">
        <v>10834281.792717086</v>
      </c>
      <c r="V263" s="583">
        <v>1.7128472708245894</v>
      </c>
      <c r="W263" s="583">
        <v>9.7874245867096379E-2</v>
      </c>
      <c r="X263" s="585">
        <v>851156</v>
      </c>
      <c r="Y263" s="585">
        <v>297751</v>
      </c>
      <c r="Z263" s="585">
        <v>297751</v>
      </c>
      <c r="AA263" s="585">
        <v>231927</v>
      </c>
      <c r="AB263" s="585">
        <v>23727</v>
      </c>
      <c r="AC263" s="585">
        <v>0</v>
      </c>
      <c r="AD263" s="585">
        <v>0</v>
      </c>
      <c r="AE263" s="585">
        <v>851156</v>
      </c>
      <c r="AF263" s="585">
        <v>268387</v>
      </c>
      <c r="AG263" s="585">
        <v>159767</v>
      </c>
      <c r="AH263" s="585">
        <v>108620</v>
      </c>
      <c r="AI263" s="585">
        <v>0</v>
      </c>
      <c r="AJ263" s="585">
        <v>0</v>
      </c>
      <c r="AK263" s="585">
        <v>0</v>
      </c>
      <c r="AL263" s="585">
        <v>0</v>
      </c>
      <c r="AM263" s="585">
        <v>268387</v>
      </c>
      <c r="AN263" s="585">
        <v>4469396</v>
      </c>
      <c r="AO263" s="585">
        <v>1260528</v>
      </c>
      <c r="AP263" s="585">
        <v>1260528</v>
      </c>
      <c r="AQ263" s="585">
        <v>1084169</v>
      </c>
      <c r="AR263" s="585">
        <v>864171</v>
      </c>
      <c r="AS263" s="585">
        <v>0</v>
      </c>
      <c r="AT263" s="585">
        <v>0</v>
      </c>
      <c r="AU263" s="585">
        <v>4469396</v>
      </c>
      <c r="AV263" s="585">
        <v>2419515</v>
      </c>
      <c r="AW263" s="585">
        <v>1459371</v>
      </c>
      <c r="AX263" s="585">
        <v>960144</v>
      </c>
      <c r="AY263" s="585">
        <v>0</v>
      </c>
      <c r="AZ263" s="585">
        <v>0</v>
      </c>
      <c r="BA263" s="585">
        <v>0</v>
      </c>
      <c r="BB263" s="585">
        <v>0</v>
      </c>
      <c r="BC263" s="585">
        <v>2419515</v>
      </c>
      <c r="BD263" s="585">
        <v>87608</v>
      </c>
      <c r="BE263" s="585">
        <v>39391</v>
      </c>
      <c r="BF263" s="585">
        <v>39391</v>
      </c>
      <c r="BG263" s="585">
        <v>8747</v>
      </c>
      <c r="BH263" s="585">
        <v>79</v>
      </c>
      <c r="BI263" s="585">
        <v>0</v>
      </c>
      <c r="BJ263" s="585">
        <v>0</v>
      </c>
      <c r="BK263" s="585">
        <v>87608</v>
      </c>
      <c r="BL263" s="585">
        <v>-8086</v>
      </c>
      <c r="BM263" s="585">
        <v>-8086</v>
      </c>
      <c r="BN263" s="585">
        <v>0</v>
      </c>
      <c r="BO263" s="585">
        <v>0</v>
      </c>
      <c r="BP263" s="585">
        <v>0</v>
      </c>
      <c r="BQ263" s="585">
        <v>0</v>
      </c>
      <c r="BR263" s="585">
        <v>0</v>
      </c>
      <c r="BS263" s="585">
        <v>-8086</v>
      </c>
      <c r="BT263" s="585">
        <v>151254</v>
      </c>
      <c r="BU263" s="585">
        <v>58719</v>
      </c>
      <c r="BV263" s="585">
        <v>55976</v>
      </c>
      <c r="BW263" s="585">
        <v>26586</v>
      </c>
      <c r="BX263" s="585">
        <v>9974</v>
      </c>
      <c r="BY263" s="585">
        <v>0</v>
      </c>
      <c r="BZ263" s="585">
        <v>0</v>
      </c>
      <c r="CA263" s="585">
        <v>151254</v>
      </c>
      <c r="CB263" s="299">
        <v>0</v>
      </c>
      <c r="CC263" s="297">
        <v>0</v>
      </c>
      <c r="CD263" s="297">
        <v>0</v>
      </c>
      <c r="CE263" s="297">
        <v>0</v>
      </c>
      <c r="CF263" s="297">
        <v>0</v>
      </c>
      <c r="CG263" s="297">
        <v>0</v>
      </c>
      <c r="CH263" s="297">
        <v>0</v>
      </c>
      <c r="CI263" s="297">
        <v>0</v>
      </c>
    </row>
    <row r="264" spans="1:87">
      <c r="A264" s="295">
        <v>38200</v>
      </c>
      <c r="B264" s="296" t="s">
        <v>611</v>
      </c>
      <c r="C264" s="299">
        <v>-310903</v>
      </c>
      <c r="D264" s="299">
        <v>2776883</v>
      </c>
      <c r="E264" s="299">
        <v>5563122</v>
      </c>
      <c r="F264" s="299">
        <v>4368498</v>
      </c>
      <c r="G264" s="299">
        <v>0</v>
      </c>
      <c r="H264" s="299">
        <v>0</v>
      </c>
      <c r="I264" s="299">
        <v>12397600</v>
      </c>
      <c r="J264" s="299">
        <v>89010093</v>
      </c>
      <c r="K264" s="299">
        <v>105898974</v>
      </c>
      <c r="L264" s="357">
        <v>75449797</v>
      </c>
      <c r="M264" s="299">
        <v>73471441</v>
      </c>
      <c r="N264" s="299">
        <v>109129620</v>
      </c>
      <c r="O264" s="299">
        <v>6941915.8515101001</v>
      </c>
      <c r="P264" s="299">
        <v>3822283.57</v>
      </c>
      <c r="Q264" s="299">
        <v>3119632.2815101002</v>
      </c>
      <c r="R264" s="583">
        <v>7.1400000000000005E-2</v>
      </c>
      <c r="S264" s="584">
        <v>2.6169749000000001E-3</v>
      </c>
      <c r="T264" s="585">
        <v>89010093</v>
      </c>
      <c r="U264" s="585">
        <v>53533383.333333328</v>
      </c>
      <c r="V264" s="583">
        <v>1.6627025504023503</v>
      </c>
      <c r="W264" s="583">
        <v>9.7874245867096379E-2</v>
      </c>
      <c r="X264" s="585">
        <v>3793626</v>
      </c>
      <c r="Y264" s="585">
        <v>1712411</v>
      </c>
      <c r="Z264" s="585">
        <v>1712411</v>
      </c>
      <c r="AA264" s="585">
        <v>193482</v>
      </c>
      <c r="AB264" s="585">
        <v>175322</v>
      </c>
      <c r="AC264" s="585">
        <v>0</v>
      </c>
      <c r="AD264" s="585">
        <v>0</v>
      </c>
      <c r="AE264" s="585">
        <v>3793626</v>
      </c>
      <c r="AF264" s="585">
        <v>2335099</v>
      </c>
      <c r="AG264" s="585">
        <v>1501369</v>
      </c>
      <c r="AH264" s="585">
        <v>833730</v>
      </c>
      <c r="AI264" s="585">
        <v>0</v>
      </c>
      <c r="AJ264" s="585">
        <v>0</v>
      </c>
      <c r="AK264" s="585">
        <v>0</v>
      </c>
      <c r="AL264" s="585">
        <v>0</v>
      </c>
      <c r="AM264" s="585">
        <v>2335099</v>
      </c>
      <c r="AN264" s="585">
        <v>21437265</v>
      </c>
      <c r="AO264" s="585">
        <v>6046070</v>
      </c>
      <c r="AP264" s="585">
        <v>6046070</v>
      </c>
      <c r="AQ264" s="585">
        <v>5200167</v>
      </c>
      <c r="AR264" s="585">
        <v>4144958</v>
      </c>
      <c r="AS264" s="585">
        <v>0</v>
      </c>
      <c r="AT264" s="585">
        <v>0</v>
      </c>
      <c r="AU264" s="585">
        <v>21437265</v>
      </c>
      <c r="AV264" s="585">
        <v>11605099</v>
      </c>
      <c r="AW264" s="585">
        <v>6999809</v>
      </c>
      <c r="AX264" s="585">
        <v>4605290</v>
      </c>
      <c r="AY264" s="585">
        <v>0</v>
      </c>
      <c r="AZ264" s="585">
        <v>0</v>
      </c>
      <c r="BA264" s="585">
        <v>0</v>
      </c>
      <c r="BB264" s="585">
        <v>0</v>
      </c>
      <c r="BC264" s="585">
        <v>11605099</v>
      </c>
      <c r="BD264" s="585">
        <v>420204</v>
      </c>
      <c r="BE264" s="585">
        <v>188935</v>
      </c>
      <c r="BF264" s="585">
        <v>188935</v>
      </c>
      <c r="BG264" s="585">
        <v>41956</v>
      </c>
      <c r="BH264" s="585">
        <v>378</v>
      </c>
      <c r="BI264" s="585">
        <v>0</v>
      </c>
      <c r="BJ264" s="585">
        <v>0</v>
      </c>
      <c r="BK264" s="585">
        <v>420204</v>
      </c>
      <c r="BL264" s="585">
        <v>-38782</v>
      </c>
      <c r="BM264" s="585">
        <v>-38782</v>
      </c>
      <c r="BN264" s="585">
        <v>0</v>
      </c>
      <c r="BO264" s="585">
        <v>0</v>
      </c>
      <c r="BP264" s="585">
        <v>0</v>
      </c>
      <c r="BQ264" s="585">
        <v>0</v>
      </c>
      <c r="BR264" s="585">
        <v>0</v>
      </c>
      <c r="BS264" s="585">
        <v>-38782</v>
      </c>
      <c r="BT264" s="585">
        <v>725484</v>
      </c>
      <c r="BU264" s="585">
        <v>281641</v>
      </c>
      <c r="BV264" s="585">
        <v>268487</v>
      </c>
      <c r="BW264" s="585">
        <v>127516</v>
      </c>
      <c r="BX264" s="585">
        <v>47840</v>
      </c>
      <c r="BY264" s="585">
        <v>0</v>
      </c>
      <c r="BZ264" s="585">
        <v>0</v>
      </c>
      <c r="CA264" s="585">
        <v>725484</v>
      </c>
      <c r="CB264" s="299">
        <v>0</v>
      </c>
      <c r="CC264" s="297">
        <v>0</v>
      </c>
      <c r="CD264" s="297">
        <v>0</v>
      </c>
      <c r="CE264" s="297">
        <v>0</v>
      </c>
      <c r="CF264" s="297">
        <v>0</v>
      </c>
      <c r="CG264" s="297">
        <v>0</v>
      </c>
      <c r="CH264" s="297">
        <v>0</v>
      </c>
      <c r="CI264" s="297">
        <v>0</v>
      </c>
    </row>
    <row r="265" spans="1:87">
      <c r="A265" s="295">
        <v>38205</v>
      </c>
      <c r="B265" s="296" t="s">
        <v>612</v>
      </c>
      <c r="C265" s="299">
        <v>-10714</v>
      </c>
      <c r="D265" s="299">
        <v>247910</v>
      </c>
      <c r="E265" s="299">
        <v>849208</v>
      </c>
      <c r="F265" s="299">
        <v>569941</v>
      </c>
      <c r="G265" s="299">
        <v>0</v>
      </c>
      <c r="H265" s="299">
        <v>0</v>
      </c>
      <c r="I265" s="299">
        <v>1656345</v>
      </c>
      <c r="J265" s="299">
        <v>12927372</v>
      </c>
      <c r="K265" s="299">
        <v>15380227</v>
      </c>
      <c r="L265" s="357">
        <v>10957944</v>
      </c>
      <c r="M265" s="299">
        <v>10670618</v>
      </c>
      <c r="N265" s="299">
        <v>15849430</v>
      </c>
      <c r="O265" s="299">
        <v>1008208.4865889</v>
      </c>
      <c r="P265" s="299">
        <v>596337.24</v>
      </c>
      <c r="Q265" s="299">
        <v>411871.24658889999</v>
      </c>
      <c r="R265" s="583">
        <v>7.1400000000000005E-2</v>
      </c>
      <c r="S265" s="584">
        <v>3.800761E-4</v>
      </c>
      <c r="T265" s="585">
        <v>12927372</v>
      </c>
      <c r="U265" s="585">
        <v>8352062.1848739488</v>
      </c>
      <c r="V265" s="583">
        <v>1.5478060045352862</v>
      </c>
      <c r="W265" s="583">
        <v>9.7874245867096379E-2</v>
      </c>
      <c r="X265" s="585">
        <v>418075</v>
      </c>
      <c r="Y265" s="585">
        <v>201269</v>
      </c>
      <c r="Z265" s="585">
        <v>108403</v>
      </c>
      <c r="AA265" s="585">
        <v>108403</v>
      </c>
      <c r="AB265" s="585">
        <v>0</v>
      </c>
      <c r="AC265" s="585">
        <v>0</v>
      </c>
      <c r="AD265" s="585">
        <v>0</v>
      </c>
      <c r="AE265" s="585">
        <v>418075</v>
      </c>
      <c r="AF265" s="585">
        <v>350464</v>
      </c>
      <c r="AG265" s="585">
        <v>136178</v>
      </c>
      <c r="AH265" s="585">
        <v>136178</v>
      </c>
      <c r="AI265" s="585">
        <v>39054</v>
      </c>
      <c r="AJ265" s="585">
        <v>39054</v>
      </c>
      <c r="AK265" s="585">
        <v>0</v>
      </c>
      <c r="AL265" s="585">
        <v>0</v>
      </c>
      <c r="AM265" s="585">
        <v>350464</v>
      </c>
      <c r="AN265" s="585">
        <v>3113439</v>
      </c>
      <c r="AO265" s="585">
        <v>878100</v>
      </c>
      <c r="AP265" s="585">
        <v>878100</v>
      </c>
      <c r="AQ265" s="585">
        <v>755246</v>
      </c>
      <c r="AR265" s="585">
        <v>601993</v>
      </c>
      <c r="AS265" s="585">
        <v>0</v>
      </c>
      <c r="AT265" s="585">
        <v>0</v>
      </c>
      <c r="AU265" s="585">
        <v>3113439</v>
      </c>
      <c r="AV265" s="585">
        <v>1685465</v>
      </c>
      <c r="AW265" s="585">
        <v>1016617</v>
      </c>
      <c r="AX265" s="585">
        <v>668849</v>
      </c>
      <c r="AY265" s="585">
        <v>0</v>
      </c>
      <c r="AZ265" s="585">
        <v>0</v>
      </c>
      <c r="BA265" s="585">
        <v>0</v>
      </c>
      <c r="BB265" s="585">
        <v>0</v>
      </c>
      <c r="BC265" s="585">
        <v>1685465</v>
      </c>
      <c r="BD265" s="585">
        <v>61029</v>
      </c>
      <c r="BE265" s="585">
        <v>27440</v>
      </c>
      <c r="BF265" s="585">
        <v>27440</v>
      </c>
      <c r="BG265" s="585">
        <v>6094</v>
      </c>
      <c r="BH265" s="585">
        <v>55</v>
      </c>
      <c r="BI265" s="585">
        <v>0</v>
      </c>
      <c r="BJ265" s="585">
        <v>0</v>
      </c>
      <c r="BK265" s="585">
        <v>61029</v>
      </c>
      <c r="BL265" s="585">
        <v>-5633</v>
      </c>
      <c r="BM265" s="585">
        <v>-5633</v>
      </c>
      <c r="BN265" s="585">
        <v>0</v>
      </c>
      <c r="BO265" s="585">
        <v>0</v>
      </c>
      <c r="BP265" s="585">
        <v>0</v>
      </c>
      <c r="BQ265" s="585">
        <v>0</v>
      </c>
      <c r="BR265" s="585">
        <v>0</v>
      </c>
      <c r="BS265" s="585">
        <v>-5633</v>
      </c>
      <c r="BT265" s="585">
        <v>105366</v>
      </c>
      <c r="BU265" s="585">
        <v>40904</v>
      </c>
      <c r="BV265" s="585">
        <v>38994</v>
      </c>
      <c r="BW265" s="585">
        <v>18520</v>
      </c>
      <c r="BX265" s="585">
        <v>6948</v>
      </c>
      <c r="BY265" s="585">
        <v>0</v>
      </c>
      <c r="BZ265" s="585">
        <v>0</v>
      </c>
      <c r="CA265" s="585">
        <v>105366</v>
      </c>
      <c r="CB265" s="299">
        <v>0</v>
      </c>
      <c r="CC265" s="297">
        <v>0</v>
      </c>
      <c r="CD265" s="297">
        <v>0</v>
      </c>
      <c r="CE265" s="297">
        <v>0</v>
      </c>
      <c r="CF265" s="297">
        <v>0</v>
      </c>
      <c r="CG265" s="297">
        <v>0</v>
      </c>
      <c r="CH265" s="297">
        <v>0</v>
      </c>
      <c r="CI265" s="297">
        <v>0</v>
      </c>
    </row>
    <row r="266" spans="1:87">
      <c r="A266" s="295">
        <v>38210</v>
      </c>
      <c r="B266" s="296" t="s">
        <v>613</v>
      </c>
      <c r="C266" s="299">
        <v>-62643</v>
      </c>
      <c r="D266" s="299">
        <v>1109866</v>
      </c>
      <c r="E266" s="299">
        <v>2159603</v>
      </c>
      <c r="F266" s="299">
        <v>1646906</v>
      </c>
      <c r="G266" s="299">
        <v>0</v>
      </c>
      <c r="H266" s="299">
        <v>0</v>
      </c>
      <c r="I266" s="299">
        <v>4853732</v>
      </c>
      <c r="J266" s="299">
        <v>34812430</v>
      </c>
      <c r="K266" s="299">
        <v>41417782</v>
      </c>
      <c r="L266" s="357">
        <v>29508909</v>
      </c>
      <c r="M266" s="299">
        <v>28735161</v>
      </c>
      <c r="N266" s="299">
        <v>42681308</v>
      </c>
      <c r="O266" s="299">
        <v>2715028.6938839997</v>
      </c>
      <c r="P266" s="299">
        <v>1447573.3</v>
      </c>
      <c r="Q266" s="299">
        <v>1267455.3938839997</v>
      </c>
      <c r="R266" s="583">
        <v>7.1400000000000005E-2</v>
      </c>
      <c r="S266" s="584">
        <v>1.0235159999999999E-3</v>
      </c>
      <c r="T266" s="585">
        <v>34812430</v>
      </c>
      <c r="U266" s="585">
        <v>20274135.854341734</v>
      </c>
      <c r="V266" s="583">
        <v>1.7170857613911505</v>
      </c>
      <c r="W266" s="583">
        <v>9.7874245867096379E-2</v>
      </c>
      <c r="X266" s="585">
        <v>1388554</v>
      </c>
      <c r="Y266" s="585">
        <v>661062</v>
      </c>
      <c r="Z266" s="585">
        <v>661062</v>
      </c>
      <c r="AA266" s="585">
        <v>59502</v>
      </c>
      <c r="AB266" s="585">
        <v>6928</v>
      </c>
      <c r="AC266" s="585">
        <v>0</v>
      </c>
      <c r="AD266" s="585">
        <v>0</v>
      </c>
      <c r="AE266" s="585">
        <v>1388554</v>
      </c>
      <c r="AF266" s="585">
        <v>813164</v>
      </c>
      <c r="AG266" s="585">
        <v>519569</v>
      </c>
      <c r="AH266" s="585">
        <v>293595</v>
      </c>
      <c r="AI266" s="585">
        <v>0</v>
      </c>
      <c r="AJ266" s="585">
        <v>0</v>
      </c>
      <c r="AK266" s="585">
        <v>0</v>
      </c>
      <c r="AL266" s="585">
        <v>0</v>
      </c>
      <c r="AM266" s="585">
        <v>813164</v>
      </c>
      <c r="AN266" s="585">
        <v>8384254</v>
      </c>
      <c r="AO266" s="585">
        <v>2364657</v>
      </c>
      <c r="AP266" s="585">
        <v>2364657</v>
      </c>
      <c r="AQ266" s="585">
        <v>2033819</v>
      </c>
      <c r="AR266" s="585">
        <v>1621120</v>
      </c>
      <c r="AS266" s="585">
        <v>0</v>
      </c>
      <c r="AT266" s="585">
        <v>0</v>
      </c>
      <c r="AU266" s="585">
        <v>8384254</v>
      </c>
      <c r="AV266" s="585">
        <v>4538830</v>
      </c>
      <c r="AW266" s="585">
        <v>2737671</v>
      </c>
      <c r="AX266" s="585">
        <v>1801159</v>
      </c>
      <c r="AY266" s="585">
        <v>0</v>
      </c>
      <c r="AZ266" s="585">
        <v>0</v>
      </c>
      <c r="BA266" s="585">
        <v>0</v>
      </c>
      <c r="BB266" s="585">
        <v>0</v>
      </c>
      <c r="BC266" s="585">
        <v>4538830</v>
      </c>
      <c r="BD266" s="585">
        <v>164345</v>
      </c>
      <c r="BE266" s="585">
        <v>73894</v>
      </c>
      <c r="BF266" s="585">
        <v>73894</v>
      </c>
      <c r="BG266" s="585">
        <v>16409</v>
      </c>
      <c r="BH266" s="585">
        <v>148</v>
      </c>
      <c r="BI266" s="585">
        <v>0</v>
      </c>
      <c r="BJ266" s="585">
        <v>0</v>
      </c>
      <c r="BK266" s="585">
        <v>164345</v>
      </c>
      <c r="BL266" s="585">
        <v>-15168</v>
      </c>
      <c r="BM266" s="585">
        <v>-15168</v>
      </c>
      <c r="BN266" s="585">
        <v>0</v>
      </c>
      <c r="BO266" s="585">
        <v>0</v>
      </c>
      <c r="BP266" s="585">
        <v>0</v>
      </c>
      <c r="BQ266" s="585">
        <v>0</v>
      </c>
      <c r="BR266" s="585">
        <v>0</v>
      </c>
      <c r="BS266" s="585">
        <v>-15168</v>
      </c>
      <c r="BT266" s="585">
        <v>283742</v>
      </c>
      <c r="BU266" s="585">
        <v>110152</v>
      </c>
      <c r="BV266" s="585">
        <v>105007</v>
      </c>
      <c r="BW266" s="585">
        <v>49872</v>
      </c>
      <c r="BX266" s="585">
        <v>18710</v>
      </c>
      <c r="BY266" s="585">
        <v>0</v>
      </c>
      <c r="BZ266" s="585">
        <v>0</v>
      </c>
      <c r="CA266" s="585">
        <v>283742</v>
      </c>
      <c r="CB266" s="299">
        <v>0</v>
      </c>
      <c r="CC266" s="297">
        <v>0</v>
      </c>
      <c r="CD266" s="297">
        <v>0</v>
      </c>
      <c r="CE266" s="297">
        <v>0</v>
      </c>
      <c r="CF266" s="297">
        <v>0</v>
      </c>
      <c r="CG266" s="297">
        <v>0</v>
      </c>
      <c r="CH266" s="297">
        <v>0</v>
      </c>
      <c r="CI266" s="297">
        <v>0</v>
      </c>
    </row>
    <row r="267" spans="1:87">
      <c r="A267" s="295">
        <v>38300</v>
      </c>
      <c r="B267" s="296" t="s">
        <v>614</v>
      </c>
      <c r="C267" s="299">
        <v>-553244</v>
      </c>
      <c r="D267" s="299">
        <v>1353443</v>
      </c>
      <c r="E267" s="299">
        <v>3789704</v>
      </c>
      <c r="F267" s="299">
        <v>3330916</v>
      </c>
      <c r="G267" s="299">
        <v>0</v>
      </c>
      <c r="H267" s="299">
        <v>0</v>
      </c>
      <c r="I267" s="299">
        <v>7920819</v>
      </c>
      <c r="J267" s="299">
        <v>67433313</v>
      </c>
      <c r="K267" s="299">
        <v>80228190</v>
      </c>
      <c r="L267" s="357">
        <v>57160144</v>
      </c>
      <c r="M267" s="299">
        <v>55661358</v>
      </c>
      <c r="N267" s="299">
        <v>82675700</v>
      </c>
      <c r="O267" s="299">
        <v>5259138.1936913999</v>
      </c>
      <c r="P267" s="299">
        <v>2882961.9399999995</v>
      </c>
      <c r="Q267" s="299">
        <v>2376176.2536914004</v>
      </c>
      <c r="R267" s="583">
        <v>7.1400000000000005E-2</v>
      </c>
      <c r="S267" s="584">
        <v>1.9825986000000001E-3</v>
      </c>
      <c r="T267" s="585">
        <v>67433313</v>
      </c>
      <c r="U267" s="585">
        <v>40377618.207282901</v>
      </c>
      <c r="V267" s="583">
        <v>1.6700666357739018</v>
      </c>
      <c r="W267" s="583">
        <v>9.7874245867096379E-2</v>
      </c>
      <c r="X267" s="585">
        <v>2645054</v>
      </c>
      <c r="Y267" s="585">
        <v>1168326</v>
      </c>
      <c r="Z267" s="585">
        <v>1168326</v>
      </c>
      <c r="AA267" s="585">
        <v>154201</v>
      </c>
      <c r="AB267" s="585">
        <v>154201</v>
      </c>
      <c r="AC267" s="585">
        <v>0</v>
      </c>
      <c r="AD267" s="585">
        <v>0</v>
      </c>
      <c r="AE267" s="585">
        <v>2645054</v>
      </c>
      <c r="AF267" s="585">
        <v>3011586</v>
      </c>
      <c r="AG267" s="585">
        <v>1326149</v>
      </c>
      <c r="AH267" s="585">
        <v>1252945</v>
      </c>
      <c r="AI267" s="585">
        <v>432492</v>
      </c>
      <c r="AJ267" s="585">
        <v>0</v>
      </c>
      <c r="AK267" s="585">
        <v>0</v>
      </c>
      <c r="AL267" s="585">
        <v>0</v>
      </c>
      <c r="AM267" s="585">
        <v>3011586</v>
      </c>
      <c r="AN267" s="585">
        <v>16240695</v>
      </c>
      <c r="AO267" s="585">
        <v>4580453</v>
      </c>
      <c r="AP267" s="585">
        <v>4580453</v>
      </c>
      <c r="AQ267" s="585">
        <v>3939604</v>
      </c>
      <c r="AR267" s="585">
        <v>3140186</v>
      </c>
      <c r="AS267" s="585">
        <v>0</v>
      </c>
      <c r="AT267" s="585">
        <v>0</v>
      </c>
      <c r="AU267" s="585">
        <v>16240695</v>
      </c>
      <c r="AV267" s="585">
        <v>8791927</v>
      </c>
      <c r="AW267" s="585">
        <v>5302997</v>
      </c>
      <c r="AX267" s="585">
        <v>3488930</v>
      </c>
      <c r="AY267" s="585">
        <v>0</v>
      </c>
      <c r="AZ267" s="585">
        <v>0</v>
      </c>
      <c r="BA267" s="585">
        <v>0</v>
      </c>
      <c r="BB267" s="585">
        <v>0</v>
      </c>
      <c r="BC267" s="585">
        <v>8791927</v>
      </c>
      <c r="BD267" s="585">
        <v>318344</v>
      </c>
      <c r="BE267" s="585">
        <v>143136</v>
      </c>
      <c r="BF267" s="585">
        <v>143136</v>
      </c>
      <c r="BG267" s="585">
        <v>31786</v>
      </c>
      <c r="BH267" s="585">
        <v>286</v>
      </c>
      <c r="BI267" s="585">
        <v>0</v>
      </c>
      <c r="BJ267" s="585">
        <v>0</v>
      </c>
      <c r="BK267" s="585">
        <v>318344</v>
      </c>
      <c r="BL267" s="585">
        <v>-29381</v>
      </c>
      <c r="BM267" s="585">
        <v>-29381</v>
      </c>
      <c r="BN267" s="585">
        <v>0</v>
      </c>
      <c r="BO267" s="585">
        <v>0</v>
      </c>
      <c r="BP267" s="585">
        <v>0</v>
      </c>
      <c r="BQ267" s="585">
        <v>0</v>
      </c>
      <c r="BR267" s="585">
        <v>0</v>
      </c>
      <c r="BS267" s="585">
        <v>-29381</v>
      </c>
      <c r="BT267" s="585">
        <v>549621</v>
      </c>
      <c r="BU267" s="585">
        <v>213369</v>
      </c>
      <c r="BV267" s="585">
        <v>203404</v>
      </c>
      <c r="BW267" s="585">
        <v>96605</v>
      </c>
      <c r="BX267" s="585">
        <v>36243</v>
      </c>
      <c r="BY267" s="585">
        <v>0</v>
      </c>
      <c r="BZ267" s="585">
        <v>0</v>
      </c>
      <c r="CA267" s="585">
        <v>549621</v>
      </c>
      <c r="CB267" s="299">
        <v>0</v>
      </c>
      <c r="CC267" s="297">
        <v>0</v>
      </c>
      <c r="CD267" s="297">
        <v>0</v>
      </c>
      <c r="CE267" s="297">
        <v>0</v>
      </c>
      <c r="CF267" s="297">
        <v>0</v>
      </c>
      <c r="CG267" s="297">
        <v>0</v>
      </c>
      <c r="CH267" s="297">
        <v>0</v>
      </c>
      <c r="CI267" s="297">
        <v>0</v>
      </c>
    </row>
    <row r="268" spans="1:87">
      <c r="A268" s="295">
        <v>38400</v>
      </c>
      <c r="B268" s="296" t="s">
        <v>615</v>
      </c>
      <c r="C268" s="299">
        <v>211861</v>
      </c>
      <c r="D268" s="299">
        <v>1999528</v>
      </c>
      <c r="E268" s="299">
        <v>5758600</v>
      </c>
      <c r="F268" s="299">
        <v>4134983</v>
      </c>
      <c r="G268" s="299">
        <v>0</v>
      </c>
      <c r="H268" s="299">
        <v>0</v>
      </c>
      <c r="I268" s="299">
        <v>12104972</v>
      </c>
      <c r="J268" s="299">
        <v>88777679</v>
      </c>
      <c r="K268" s="299">
        <v>105622461</v>
      </c>
      <c r="L268" s="357">
        <v>75252790</v>
      </c>
      <c r="M268" s="299">
        <v>73279599</v>
      </c>
      <c r="N268" s="299">
        <v>108844671</v>
      </c>
      <c r="O268" s="299">
        <v>6923789.7703633001</v>
      </c>
      <c r="P268" s="299">
        <v>3825178.4600000004</v>
      </c>
      <c r="Q268" s="299">
        <v>3098611.3103632997</v>
      </c>
      <c r="R268" s="583">
        <v>7.1400000000000005E-2</v>
      </c>
      <c r="S268" s="584">
        <v>2.6101417000000001E-3</v>
      </c>
      <c r="T268" s="585">
        <v>88777679</v>
      </c>
      <c r="U268" s="585">
        <v>53573928.011204481</v>
      </c>
      <c r="V268" s="583">
        <v>1.6571060270479512</v>
      </c>
      <c r="W268" s="583">
        <v>9.7874245867096379E-2</v>
      </c>
      <c r="X268" s="585">
        <v>3461674</v>
      </c>
      <c r="Y268" s="585">
        <v>1818805</v>
      </c>
      <c r="Z268" s="585">
        <v>1192644</v>
      </c>
      <c r="AA268" s="585">
        <v>450225</v>
      </c>
      <c r="AB268" s="585">
        <v>0</v>
      </c>
      <c r="AC268" s="585">
        <v>0</v>
      </c>
      <c r="AD268" s="585">
        <v>0</v>
      </c>
      <c r="AE268" s="585">
        <v>3461674</v>
      </c>
      <c r="AF268" s="585">
        <v>2267212</v>
      </c>
      <c r="AG268" s="585">
        <v>1086362</v>
      </c>
      <c r="AH268" s="585">
        <v>1086362</v>
      </c>
      <c r="AI268" s="585">
        <v>47244</v>
      </c>
      <c r="AJ268" s="585">
        <v>47244</v>
      </c>
      <c r="AK268" s="585">
        <v>0</v>
      </c>
      <c r="AL268" s="585">
        <v>0</v>
      </c>
      <c r="AM268" s="585">
        <v>2267212</v>
      </c>
      <c r="AN268" s="585">
        <v>21381290</v>
      </c>
      <c r="AO268" s="585">
        <v>6030283</v>
      </c>
      <c r="AP268" s="585">
        <v>6030283</v>
      </c>
      <c r="AQ268" s="585">
        <v>5186589</v>
      </c>
      <c r="AR268" s="585">
        <v>4134135</v>
      </c>
      <c r="AS268" s="585">
        <v>0</v>
      </c>
      <c r="AT268" s="585">
        <v>0</v>
      </c>
      <c r="AU268" s="585">
        <v>21381290</v>
      </c>
      <c r="AV268" s="585">
        <v>11574797</v>
      </c>
      <c r="AW268" s="585">
        <v>6981531</v>
      </c>
      <c r="AX268" s="585">
        <v>4593265</v>
      </c>
      <c r="AY268" s="585">
        <v>0</v>
      </c>
      <c r="AZ268" s="585">
        <v>0</v>
      </c>
      <c r="BA268" s="585">
        <v>0</v>
      </c>
      <c r="BB268" s="585">
        <v>0</v>
      </c>
      <c r="BC268" s="585">
        <v>11574797</v>
      </c>
      <c r="BD268" s="585">
        <v>419108</v>
      </c>
      <c r="BE268" s="585">
        <v>188442</v>
      </c>
      <c r="BF268" s="585">
        <v>188442</v>
      </c>
      <c r="BG268" s="585">
        <v>41847</v>
      </c>
      <c r="BH268" s="585">
        <v>377</v>
      </c>
      <c r="BI268" s="585">
        <v>0</v>
      </c>
      <c r="BJ268" s="585">
        <v>0</v>
      </c>
      <c r="BK268" s="585">
        <v>419108</v>
      </c>
      <c r="BL268" s="585">
        <v>-38681</v>
      </c>
      <c r="BM268" s="585">
        <v>-38681</v>
      </c>
      <c r="BN268" s="585">
        <v>0</v>
      </c>
      <c r="BO268" s="585">
        <v>0</v>
      </c>
      <c r="BP268" s="585">
        <v>0</v>
      </c>
      <c r="BQ268" s="585">
        <v>0</v>
      </c>
      <c r="BR268" s="585">
        <v>0</v>
      </c>
      <c r="BS268" s="585">
        <v>-38681</v>
      </c>
      <c r="BT268" s="585">
        <v>723590</v>
      </c>
      <c r="BU268" s="585">
        <v>280905</v>
      </c>
      <c r="BV268" s="585">
        <v>267786</v>
      </c>
      <c r="BW268" s="585">
        <v>127183</v>
      </c>
      <c r="BX268" s="585">
        <v>47715</v>
      </c>
      <c r="BY268" s="585">
        <v>0</v>
      </c>
      <c r="BZ268" s="585">
        <v>0</v>
      </c>
      <c r="CA268" s="585">
        <v>723590</v>
      </c>
      <c r="CB268" s="299">
        <v>0</v>
      </c>
      <c r="CC268" s="297">
        <v>0</v>
      </c>
      <c r="CD268" s="297">
        <v>0</v>
      </c>
      <c r="CE268" s="297">
        <v>0</v>
      </c>
      <c r="CF268" s="297">
        <v>0</v>
      </c>
      <c r="CG268" s="297">
        <v>0</v>
      </c>
      <c r="CH268" s="297">
        <v>0</v>
      </c>
      <c r="CI268" s="297">
        <v>0</v>
      </c>
    </row>
    <row r="269" spans="1:87">
      <c r="A269" s="295">
        <v>38402</v>
      </c>
      <c r="B269" s="296" t="s">
        <v>616</v>
      </c>
      <c r="C269" s="299">
        <v>-124606</v>
      </c>
      <c r="D269" s="299">
        <v>115552</v>
      </c>
      <c r="E269" s="299">
        <v>440485</v>
      </c>
      <c r="F269" s="299">
        <v>350993</v>
      </c>
      <c r="G269" s="299">
        <v>0</v>
      </c>
      <c r="H269" s="299">
        <v>0</v>
      </c>
      <c r="I269" s="299">
        <v>782424</v>
      </c>
      <c r="J269" s="299">
        <v>6656553</v>
      </c>
      <c r="K269" s="299">
        <v>7919575</v>
      </c>
      <c r="L269" s="357">
        <v>5642456</v>
      </c>
      <c r="M269" s="299">
        <v>5494506</v>
      </c>
      <c r="N269" s="299">
        <v>8161177</v>
      </c>
      <c r="O269" s="299">
        <v>519145.95681650005</v>
      </c>
      <c r="P269" s="299">
        <v>258821.59000000003</v>
      </c>
      <c r="Q269" s="299">
        <v>260324.36681650003</v>
      </c>
      <c r="R269" s="583">
        <v>7.1400000000000005E-2</v>
      </c>
      <c r="S269" s="584">
        <v>1.9570850000000001E-4</v>
      </c>
      <c r="T269" s="585">
        <v>6656553</v>
      </c>
      <c r="U269" s="585">
        <v>3624952.2408963586</v>
      </c>
      <c r="V269" s="583">
        <v>1.8363146760670159</v>
      </c>
      <c r="W269" s="583">
        <v>9.7874245867096379E-2</v>
      </c>
      <c r="X269" s="585">
        <v>154172</v>
      </c>
      <c r="Y269" s="585">
        <v>38921</v>
      </c>
      <c r="Z269" s="585">
        <v>38921</v>
      </c>
      <c r="AA269" s="585">
        <v>38921</v>
      </c>
      <c r="AB269" s="585">
        <v>37409</v>
      </c>
      <c r="AC269" s="585">
        <v>0</v>
      </c>
      <c r="AD269" s="585">
        <v>0</v>
      </c>
      <c r="AE269" s="585">
        <v>154172</v>
      </c>
      <c r="AF269" s="585">
        <v>189819</v>
      </c>
      <c r="AG269" s="585">
        <v>124494</v>
      </c>
      <c r="AH269" s="585">
        <v>65325</v>
      </c>
      <c r="AI269" s="585">
        <v>0</v>
      </c>
      <c r="AJ269" s="585">
        <v>0</v>
      </c>
      <c r="AK269" s="585">
        <v>0</v>
      </c>
      <c r="AL269" s="585">
        <v>0</v>
      </c>
      <c r="AM269" s="585">
        <v>189819</v>
      </c>
      <c r="AN269" s="585">
        <v>1603170</v>
      </c>
      <c r="AO269" s="585">
        <v>452151</v>
      </c>
      <c r="AP269" s="585">
        <v>452151</v>
      </c>
      <c r="AQ269" s="585">
        <v>388891</v>
      </c>
      <c r="AR269" s="585">
        <v>309978</v>
      </c>
      <c r="AS269" s="585">
        <v>0</v>
      </c>
      <c r="AT269" s="585">
        <v>0</v>
      </c>
      <c r="AU269" s="585">
        <v>1603170</v>
      </c>
      <c r="AV269" s="585">
        <v>867879</v>
      </c>
      <c r="AW269" s="585">
        <v>523475</v>
      </c>
      <c r="AX269" s="585">
        <v>344403</v>
      </c>
      <c r="AY269" s="585">
        <v>0</v>
      </c>
      <c r="AZ269" s="585">
        <v>0</v>
      </c>
      <c r="BA269" s="585">
        <v>0</v>
      </c>
      <c r="BB269" s="585">
        <v>0</v>
      </c>
      <c r="BC269" s="585">
        <v>867879</v>
      </c>
      <c r="BD269" s="585">
        <v>31424</v>
      </c>
      <c r="BE269" s="585">
        <v>14129</v>
      </c>
      <c r="BF269" s="585">
        <v>14129</v>
      </c>
      <c r="BG269" s="585">
        <v>3138</v>
      </c>
      <c r="BH269" s="585">
        <v>28</v>
      </c>
      <c r="BI269" s="585">
        <v>0</v>
      </c>
      <c r="BJ269" s="585">
        <v>0</v>
      </c>
      <c r="BK269" s="585">
        <v>31424</v>
      </c>
      <c r="BL269" s="585">
        <v>-2900</v>
      </c>
      <c r="BM269" s="585">
        <v>-2900</v>
      </c>
      <c r="BN269" s="585">
        <v>0</v>
      </c>
      <c r="BO269" s="585">
        <v>0</v>
      </c>
      <c r="BP269" s="585">
        <v>0</v>
      </c>
      <c r="BQ269" s="585">
        <v>0</v>
      </c>
      <c r="BR269" s="585">
        <v>0</v>
      </c>
      <c r="BS269" s="585">
        <v>-2900</v>
      </c>
      <c r="BT269" s="585">
        <v>54255</v>
      </c>
      <c r="BU269" s="585">
        <v>21062</v>
      </c>
      <c r="BV269" s="585">
        <v>20079</v>
      </c>
      <c r="BW269" s="585">
        <v>9536</v>
      </c>
      <c r="BX269" s="585">
        <v>3578</v>
      </c>
      <c r="BY269" s="585">
        <v>0</v>
      </c>
      <c r="BZ269" s="585">
        <v>0</v>
      </c>
      <c r="CA269" s="585">
        <v>54255</v>
      </c>
      <c r="CB269" s="299">
        <v>0</v>
      </c>
      <c r="CC269" s="297">
        <v>0</v>
      </c>
      <c r="CD269" s="297">
        <v>0</v>
      </c>
      <c r="CE269" s="297">
        <v>0</v>
      </c>
      <c r="CF269" s="297">
        <v>0</v>
      </c>
      <c r="CG269" s="297">
        <v>0</v>
      </c>
      <c r="CH269" s="297">
        <v>0</v>
      </c>
      <c r="CI269" s="297">
        <v>0</v>
      </c>
    </row>
    <row r="270" spans="1:87">
      <c r="A270" s="295">
        <v>38405</v>
      </c>
      <c r="B270" s="296" t="s">
        <v>617</v>
      </c>
      <c r="C270" s="299">
        <v>-284796</v>
      </c>
      <c r="D270" s="299">
        <v>369538</v>
      </c>
      <c r="E270" s="299">
        <v>1332299</v>
      </c>
      <c r="F270" s="299">
        <v>936331</v>
      </c>
      <c r="G270" s="299">
        <v>0</v>
      </c>
      <c r="H270" s="299">
        <v>0</v>
      </c>
      <c r="I270" s="299">
        <v>2353372</v>
      </c>
      <c r="J270" s="299">
        <v>20959255</v>
      </c>
      <c r="K270" s="299">
        <v>24936089</v>
      </c>
      <c r="L270" s="357">
        <v>17766205</v>
      </c>
      <c r="M270" s="299">
        <v>17300360</v>
      </c>
      <c r="N270" s="299">
        <v>25696811</v>
      </c>
      <c r="O270" s="299">
        <v>1634616.6931045</v>
      </c>
      <c r="P270" s="299">
        <v>884651.86999999988</v>
      </c>
      <c r="Q270" s="299">
        <v>749964.82310450007</v>
      </c>
      <c r="R270" s="583">
        <v>7.1400000000000005E-2</v>
      </c>
      <c r="S270" s="584">
        <v>6.1622049999999996E-4</v>
      </c>
      <c r="T270" s="585">
        <v>20959255</v>
      </c>
      <c r="U270" s="585">
        <v>12390082.212885151</v>
      </c>
      <c r="V270" s="583">
        <v>1.6916154905092784</v>
      </c>
      <c r="W270" s="583">
        <v>9.7874245867096379E-2</v>
      </c>
      <c r="X270" s="585">
        <v>392257</v>
      </c>
      <c r="Y270" s="585">
        <v>136656</v>
      </c>
      <c r="Z270" s="585">
        <v>136656</v>
      </c>
      <c r="AA270" s="585">
        <v>118945</v>
      </c>
      <c r="AB270" s="585">
        <v>0</v>
      </c>
      <c r="AC270" s="585">
        <v>0</v>
      </c>
      <c r="AD270" s="585">
        <v>0</v>
      </c>
      <c r="AE270" s="585">
        <v>392257</v>
      </c>
      <c r="AF270" s="585">
        <v>614714</v>
      </c>
      <c r="AG270" s="585">
        <v>298549</v>
      </c>
      <c r="AH270" s="585">
        <v>214089</v>
      </c>
      <c r="AI270" s="585">
        <v>51038</v>
      </c>
      <c r="AJ270" s="585">
        <v>51038</v>
      </c>
      <c r="AK270" s="585">
        <v>0</v>
      </c>
      <c r="AL270" s="585">
        <v>0</v>
      </c>
      <c r="AM270" s="585">
        <v>614714</v>
      </c>
      <c r="AN270" s="585">
        <v>5047844</v>
      </c>
      <c r="AO270" s="585">
        <v>1423671</v>
      </c>
      <c r="AP270" s="585">
        <v>1423671</v>
      </c>
      <c r="AQ270" s="585">
        <v>1224486</v>
      </c>
      <c r="AR270" s="585">
        <v>976016</v>
      </c>
      <c r="AS270" s="585">
        <v>0</v>
      </c>
      <c r="AT270" s="585">
        <v>0</v>
      </c>
      <c r="AU270" s="585">
        <v>5047844</v>
      </c>
      <c r="AV270" s="585">
        <v>2732659</v>
      </c>
      <c r="AW270" s="585">
        <v>1648249</v>
      </c>
      <c r="AX270" s="585">
        <v>1084410</v>
      </c>
      <c r="AY270" s="585">
        <v>0</v>
      </c>
      <c r="AZ270" s="585">
        <v>0</v>
      </c>
      <c r="BA270" s="585">
        <v>0</v>
      </c>
      <c r="BB270" s="585">
        <v>0</v>
      </c>
      <c r="BC270" s="585">
        <v>2732659</v>
      </c>
      <c r="BD270" s="585">
        <v>98946</v>
      </c>
      <c r="BE270" s="585">
        <v>44489</v>
      </c>
      <c r="BF270" s="585">
        <v>44489</v>
      </c>
      <c r="BG270" s="585">
        <v>9879</v>
      </c>
      <c r="BH270" s="585">
        <v>89</v>
      </c>
      <c r="BI270" s="585">
        <v>0</v>
      </c>
      <c r="BJ270" s="585">
        <v>0</v>
      </c>
      <c r="BK270" s="585">
        <v>98946</v>
      </c>
      <c r="BL270" s="585">
        <v>-9132</v>
      </c>
      <c r="BM270" s="585">
        <v>-9132</v>
      </c>
      <c r="BN270" s="585">
        <v>0</v>
      </c>
      <c r="BO270" s="585">
        <v>0</v>
      </c>
      <c r="BP270" s="585">
        <v>0</v>
      </c>
      <c r="BQ270" s="585">
        <v>0</v>
      </c>
      <c r="BR270" s="585">
        <v>0</v>
      </c>
      <c r="BS270" s="585">
        <v>-9132</v>
      </c>
      <c r="BT270" s="585">
        <v>170830</v>
      </c>
      <c r="BU270" s="585">
        <v>66318</v>
      </c>
      <c r="BV270" s="585">
        <v>63221</v>
      </c>
      <c r="BW270" s="585">
        <v>30026</v>
      </c>
      <c r="BX270" s="585">
        <v>11265</v>
      </c>
      <c r="BY270" s="585">
        <v>0</v>
      </c>
      <c r="BZ270" s="585">
        <v>0</v>
      </c>
      <c r="CA270" s="585">
        <v>170830</v>
      </c>
      <c r="CB270" s="299">
        <v>0</v>
      </c>
      <c r="CC270" s="297">
        <v>0</v>
      </c>
      <c r="CD270" s="297">
        <v>0</v>
      </c>
      <c r="CE270" s="297">
        <v>0</v>
      </c>
      <c r="CF270" s="297">
        <v>0</v>
      </c>
      <c r="CG270" s="297">
        <v>0</v>
      </c>
      <c r="CH270" s="297">
        <v>0</v>
      </c>
      <c r="CI270" s="297">
        <v>0</v>
      </c>
    </row>
    <row r="271" spans="1:87">
      <c r="A271" s="295">
        <v>38500</v>
      </c>
      <c r="B271" s="296" t="s">
        <v>618</v>
      </c>
      <c r="C271" s="299">
        <v>-77959</v>
      </c>
      <c r="D271" s="299">
        <v>1879880</v>
      </c>
      <c r="E271" s="299">
        <v>3883282</v>
      </c>
      <c r="F271" s="299">
        <v>3230018</v>
      </c>
      <c r="G271" s="299">
        <v>0</v>
      </c>
      <c r="H271" s="299">
        <v>0</v>
      </c>
      <c r="I271" s="299">
        <v>8915221</v>
      </c>
      <c r="J271" s="299">
        <v>67103819</v>
      </c>
      <c r="K271" s="299">
        <v>79836178</v>
      </c>
      <c r="L271" s="357">
        <v>56880847</v>
      </c>
      <c r="M271" s="299">
        <v>55389384</v>
      </c>
      <c r="N271" s="299">
        <v>82271729</v>
      </c>
      <c r="O271" s="299">
        <v>5233440.9217688004</v>
      </c>
      <c r="P271" s="299">
        <v>2942797.7200000007</v>
      </c>
      <c r="Q271" s="299">
        <v>2290643.2017687997</v>
      </c>
      <c r="R271" s="583">
        <v>7.1400000000000005E-2</v>
      </c>
      <c r="S271" s="584">
        <v>1.9729112E-3</v>
      </c>
      <c r="T271" s="585">
        <v>67103819</v>
      </c>
      <c r="U271" s="585">
        <v>41215654.341736704</v>
      </c>
      <c r="V271" s="583">
        <v>1.6281148527599101</v>
      </c>
      <c r="W271" s="583">
        <v>9.7874245867096379E-2</v>
      </c>
      <c r="X271" s="585">
        <v>2542368</v>
      </c>
      <c r="Y271" s="585">
        <v>1202359</v>
      </c>
      <c r="Z271" s="585">
        <v>1202359</v>
      </c>
      <c r="AA271" s="585">
        <v>68825</v>
      </c>
      <c r="AB271" s="585">
        <v>68825</v>
      </c>
      <c r="AC271" s="585">
        <v>0</v>
      </c>
      <c r="AD271" s="585">
        <v>0</v>
      </c>
      <c r="AE271" s="585">
        <v>2542368</v>
      </c>
      <c r="AF271" s="585">
        <v>1874005</v>
      </c>
      <c r="AG271" s="585">
        <v>886829</v>
      </c>
      <c r="AH271" s="585">
        <v>753515</v>
      </c>
      <c r="AI271" s="585">
        <v>233661</v>
      </c>
      <c r="AJ271" s="585">
        <v>0</v>
      </c>
      <c r="AK271" s="585">
        <v>0</v>
      </c>
      <c r="AL271" s="585">
        <v>0</v>
      </c>
      <c r="AM271" s="585">
        <v>1874005</v>
      </c>
      <c r="AN271" s="585">
        <v>16161340</v>
      </c>
      <c r="AO271" s="585">
        <v>4558071</v>
      </c>
      <c r="AP271" s="585">
        <v>4558071</v>
      </c>
      <c r="AQ271" s="585">
        <v>3920354</v>
      </c>
      <c r="AR271" s="585">
        <v>3124842</v>
      </c>
      <c r="AS271" s="585">
        <v>0</v>
      </c>
      <c r="AT271" s="585">
        <v>0</v>
      </c>
      <c r="AU271" s="585">
        <v>16161340</v>
      </c>
      <c r="AV271" s="585">
        <v>8748968</v>
      </c>
      <c r="AW271" s="585">
        <v>5277086</v>
      </c>
      <c r="AX271" s="585">
        <v>3471882</v>
      </c>
      <c r="AY271" s="585">
        <v>0</v>
      </c>
      <c r="AZ271" s="585">
        <v>0</v>
      </c>
      <c r="BA271" s="585">
        <v>0</v>
      </c>
      <c r="BB271" s="585">
        <v>0</v>
      </c>
      <c r="BC271" s="585">
        <v>8748968</v>
      </c>
      <c r="BD271" s="585">
        <v>316787</v>
      </c>
      <c r="BE271" s="585">
        <v>142436</v>
      </c>
      <c r="BF271" s="585">
        <v>142436</v>
      </c>
      <c r="BG271" s="585">
        <v>31630</v>
      </c>
      <c r="BH271" s="585">
        <v>285</v>
      </c>
      <c r="BI271" s="585">
        <v>0</v>
      </c>
      <c r="BJ271" s="585">
        <v>0</v>
      </c>
      <c r="BK271" s="585">
        <v>316787</v>
      </c>
      <c r="BL271" s="585">
        <v>-29237</v>
      </c>
      <c r="BM271" s="585">
        <v>-29237</v>
      </c>
      <c r="BN271" s="585">
        <v>0</v>
      </c>
      <c r="BO271" s="585">
        <v>0</v>
      </c>
      <c r="BP271" s="585">
        <v>0</v>
      </c>
      <c r="BQ271" s="585">
        <v>0</v>
      </c>
      <c r="BR271" s="585">
        <v>0</v>
      </c>
      <c r="BS271" s="585">
        <v>-29237</v>
      </c>
      <c r="BT271" s="585">
        <v>546935</v>
      </c>
      <c r="BU271" s="585">
        <v>212326</v>
      </c>
      <c r="BV271" s="585">
        <v>202410</v>
      </c>
      <c r="BW271" s="585">
        <v>96133</v>
      </c>
      <c r="BX271" s="585">
        <v>36066</v>
      </c>
      <c r="BY271" s="585">
        <v>0</v>
      </c>
      <c r="BZ271" s="585">
        <v>0</v>
      </c>
      <c r="CA271" s="585">
        <v>546935</v>
      </c>
      <c r="CB271" s="299">
        <v>0</v>
      </c>
      <c r="CC271" s="297">
        <v>0</v>
      </c>
      <c r="CD271" s="297">
        <v>0</v>
      </c>
      <c r="CE271" s="297">
        <v>0</v>
      </c>
      <c r="CF271" s="297">
        <v>0</v>
      </c>
      <c r="CG271" s="297">
        <v>0</v>
      </c>
      <c r="CH271" s="297">
        <v>0</v>
      </c>
      <c r="CI271" s="297">
        <v>0</v>
      </c>
    </row>
    <row r="272" spans="1:87">
      <c r="A272" s="295">
        <v>38600</v>
      </c>
      <c r="B272" s="296" t="s">
        <v>619</v>
      </c>
      <c r="C272" s="299">
        <v>-826426</v>
      </c>
      <c r="D272" s="299">
        <v>2247958</v>
      </c>
      <c r="E272" s="299">
        <v>5292642</v>
      </c>
      <c r="F272" s="299">
        <v>4128461</v>
      </c>
      <c r="G272" s="299">
        <v>0</v>
      </c>
      <c r="H272" s="299">
        <v>0</v>
      </c>
      <c r="I272" s="299">
        <v>10842635</v>
      </c>
      <c r="J272" s="299">
        <v>84646778</v>
      </c>
      <c r="K272" s="299">
        <v>100707758</v>
      </c>
      <c r="L272" s="357">
        <v>71751214</v>
      </c>
      <c r="M272" s="299">
        <v>69869837</v>
      </c>
      <c r="N272" s="299">
        <v>103780037</v>
      </c>
      <c r="O272" s="299">
        <v>6601619.9787503993</v>
      </c>
      <c r="P272" s="299">
        <v>3600444.45</v>
      </c>
      <c r="Q272" s="299">
        <v>3001175.5287503991</v>
      </c>
      <c r="R272" s="583">
        <v>7.1400000000000005E-2</v>
      </c>
      <c r="S272" s="584">
        <v>2.4886895999999999E-3</v>
      </c>
      <c r="T272" s="585">
        <v>84646778</v>
      </c>
      <c r="U272" s="585">
        <v>50426392.857142858</v>
      </c>
      <c r="V272" s="583">
        <v>1.6786205239744776</v>
      </c>
      <c r="W272" s="583">
        <v>9.7874245867096379E-2</v>
      </c>
      <c r="X272" s="585">
        <v>3022367</v>
      </c>
      <c r="Y272" s="585">
        <v>1347653</v>
      </c>
      <c r="Z272" s="585">
        <v>1347653</v>
      </c>
      <c r="AA272" s="585">
        <v>186224</v>
      </c>
      <c r="AB272" s="585">
        <v>140837</v>
      </c>
      <c r="AC272" s="585">
        <v>0</v>
      </c>
      <c r="AD272" s="585">
        <v>0</v>
      </c>
      <c r="AE272" s="585">
        <v>3022367</v>
      </c>
      <c r="AF272" s="585">
        <v>2582567</v>
      </c>
      <c r="AG272" s="585">
        <v>1677720</v>
      </c>
      <c r="AH272" s="585">
        <v>904847</v>
      </c>
      <c r="AI272" s="585">
        <v>0</v>
      </c>
      <c r="AJ272" s="585">
        <v>0</v>
      </c>
      <c r="AK272" s="585">
        <v>0</v>
      </c>
      <c r="AL272" s="585">
        <v>0</v>
      </c>
      <c r="AM272" s="585">
        <v>2582567</v>
      </c>
      <c r="AN272" s="585">
        <v>20386400</v>
      </c>
      <c r="AO272" s="585">
        <v>5749689</v>
      </c>
      <c r="AP272" s="585">
        <v>5749689</v>
      </c>
      <c r="AQ272" s="585">
        <v>4945253</v>
      </c>
      <c r="AR272" s="585">
        <v>3941770</v>
      </c>
      <c r="AS272" s="585">
        <v>0</v>
      </c>
      <c r="AT272" s="585">
        <v>0</v>
      </c>
      <c r="AU272" s="585">
        <v>20386400</v>
      </c>
      <c r="AV272" s="585">
        <v>11036212</v>
      </c>
      <c r="AW272" s="585">
        <v>6656675</v>
      </c>
      <c r="AX272" s="585">
        <v>4379537</v>
      </c>
      <c r="AY272" s="585">
        <v>0</v>
      </c>
      <c r="AZ272" s="585">
        <v>0</v>
      </c>
      <c r="BA272" s="585">
        <v>0</v>
      </c>
      <c r="BB272" s="585">
        <v>0</v>
      </c>
      <c r="BC272" s="585">
        <v>11036212</v>
      </c>
      <c r="BD272" s="585">
        <v>399607</v>
      </c>
      <c r="BE272" s="585">
        <v>179674</v>
      </c>
      <c r="BF272" s="585">
        <v>179674</v>
      </c>
      <c r="BG272" s="585">
        <v>39900</v>
      </c>
      <c r="BH272" s="585">
        <v>359</v>
      </c>
      <c r="BI272" s="585">
        <v>0</v>
      </c>
      <c r="BJ272" s="585">
        <v>0</v>
      </c>
      <c r="BK272" s="585">
        <v>399607</v>
      </c>
      <c r="BL272" s="585">
        <v>-36881</v>
      </c>
      <c r="BM272" s="585">
        <v>-36881</v>
      </c>
      <c r="BN272" s="585">
        <v>0</v>
      </c>
      <c r="BO272" s="585">
        <v>0</v>
      </c>
      <c r="BP272" s="585">
        <v>0</v>
      </c>
      <c r="BQ272" s="585">
        <v>0</v>
      </c>
      <c r="BR272" s="585">
        <v>0</v>
      </c>
      <c r="BS272" s="585">
        <v>-36881</v>
      </c>
      <c r="BT272" s="585">
        <v>689921</v>
      </c>
      <c r="BU272" s="585">
        <v>267835</v>
      </c>
      <c r="BV272" s="585">
        <v>255326</v>
      </c>
      <c r="BW272" s="585">
        <v>121265</v>
      </c>
      <c r="BX272" s="585">
        <v>45495</v>
      </c>
      <c r="BY272" s="585">
        <v>0</v>
      </c>
      <c r="BZ272" s="585">
        <v>0</v>
      </c>
      <c r="CA272" s="585">
        <v>689921</v>
      </c>
      <c r="CB272" s="299">
        <v>0</v>
      </c>
      <c r="CC272" s="297">
        <v>0</v>
      </c>
      <c r="CD272" s="297">
        <v>0</v>
      </c>
      <c r="CE272" s="297">
        <v>0</v>
      </c>
      <c r="CF272" s="297">
        <v>0</v>
      </c>
      <c r="CG272" s="297">
        <v>0</v>
      </c>
      <c r="CH272" s="297">
        <v>0</v>
      </c>
      <c r="CI272" s="297">
        <v>0</v>
      </c>
    </row>
    <row r="273" spans="1:87">
      <c r="A273" s="295">
        <v>38601</v>
      </c>
      <c r="B273" s="296" t="s">
        <v>620</v>
      </c>
      <c r="C273" s="299">
        <v>-263224</v>
      </c>
      <c r="D273" s="299">
        <v>-270997</v>
      </c>
      <c r="E273" s="299">
        <v>0</v>
      </c>
      <c r="F273" s="299">
        <v>0</v>
      </c>
      <c r="G273" s="299">
        <v>0</v>
      </c>
      <c r="H273" s="299">
        <v>0</v>
      </c>
      <c r="I273" s="299">
        <v>-534221</v>
      </c>
      <c r="J273" s="299">
        <v>0</v>
      </c>
      <c r="K273" s="299">
        <v>0</v>
      </c>
      <c r="L273" s="357">
        <v>0</v>
      </c>
      <c r="M273" s="299">
        <v>0</v>
      </c>
      <c r="N273" s="299">
        <v>0</v>
      </c>
      <c r="O273" s="299">
        <v>0</v>
      </c>
      <c r="P273" s="299">
        <v>0</v>
      </c>
      <c r="Q273" s="299">
        <v>0</v>
      </c>
      <c r="R273" s="583">
        <v>0</v>
      </c>
      <c r="S273" s="584">
        <v>0</v>
      </c>
      <c r="T273" s="585">
        <v>0</v>
      </c>
      <c r="U273" s="585">
        <v>0</v>
      </c>
      <c r="V273" s="583" t="e">
        <v>#DIV/0!</v>
      </c>
      <c r="W273" s="583">
        <v>9.7874245867096379E-2</v>
      </c>
      <c r="X273" s="585">
        <v>7773</v>
      </c>
      <c r="Y273" s="585">
        <v>7773</v>
      </c>
      <c r="Z273" s="585">
        <v>0</v>
      </c>
      <c r="AA273" s="585">
        <v>0</v>
      </c>
      <c r="AB273" s="585">
        <v>0</v>
      </c>
      <c r="AC273" s="585">
        <v>0</v>
      </c>
      <c r="AD273" s="585">
        <v>0</v>
      </c>
      <c r="AE273" s="585">
        <v>7773</v>
      </c>
      <c r="AF273" s="585">
        <v>541994</v>
      </c>
      <c r="AG273" s="585">
        <v>270997</v>
      </c>
      <c r="AH273" s="585">
        <v>270997</v>
      </c>
      <c r="AI273" s="585">
        <v>0</v>
      </c>
      <c r="AJ273" s="585">
        <v>0</v>
      </c>
      <c r="AK273" s="585">
        <v>0</v>
      </c>
      <c r="AL273" s="585">
        <v>0</v>
      </c>
      <c r="AM273" s="585">
        <v>541994</v>
      </c>
      <c r="AN273" s="585">
        <v>0</v>
      </c>
      <c r="AO273" s="585">
        <v>0</v>
      </c>
      <c r="AP273" s="585">
        <v>0</v>
      </c>
      <c r="AQ273" s="585">
        <v>0</v>
      </c>
      <c r="AR273" s="585">
        <v>0</v>
      </c>
      <c r="AS273" s="585">
        <v>0</v>
      </c>
      <c r="AT273" s="585">
        <v>0</v>
      </c>
      <c r="AU273" s="585">
        <v>0</v>
      </c>
      <c r="AV273" s="585">
        <v>0</v>
      </c>
      <c r="AW273" s="585">
        <v>0</v>
      </c>
      <c r="AX273" s="585">
        <v>0</v>
      </c>
      <c r="AY273" s="585">
        <v>0</v>
      </c>
      <c r="AZ273" s="585">
        <v>0</v>
      </c>
      <c r="BA273" s="585">
        <v>0</v>
      </c>
      <c r="BB273" s="585">
        <v>0</v>
      </c>
      <c r="BC273" s="585">
        <v>0</v>
      </c>
      <c r="BD273" s="585">
        <v>0</v>
      </c>
      <c r="BE273" s="585">
        <v>0</v>
      </c>
      <c r="BF273" s="585">
        <v>0</v>
      </c>
      <c r="BG273" s="585">
        <v>0</v>
      </c>
      <c r="BH273" s="585">
        <v>0</v>
      </c>
      <c r="BI273" s="585">
        <v>0</v>
      </c>
      <c r="BJ273" s="585">
        <v>0</v>
      </c>
      <c r="BK273" s="585">
        <v>0</v>
      </c>
      <c r="BL273" s="585">
        <v>0</v>
      </c>
      <c r="BM273" s="585">
        <v>0</v>
      </c>
      <c r="BN273" s="585">
        <v>0</v>
      </c>
      <c r="BO273" s="585">
        <v>0</v>
      </c>
      <c r="BP273" s="585">
        <v>0</v>
      </c>
      <c r="BQ273" s="585">
        <v>0</v>
      </c>
      <c r="BR273" s="585">
        <v>0</v>
      </c>
      <c r="BS273" s="585">
        <v>0</v>
      </c>
      <c r="BT273" s="585">
        <v>0</v>
      </c>
      <c r="BU273" s="585">
        <v>0</v>
      </c>
      <c r="BV273" s="585">
        <v>0</v>
      </c>
      <c r="BW273" s="585">
        <v>0</v>
      </c>
      <c r="BX273" s="585">
        <v>0</v>
      </c>
      <c r="BY273" s="585">
        <v>0</v>
      </c>
      <c r="BZ273" s="585">
        <v>0</v>
      </c>
      <c r="CA273" s="585">
        <v>0</v>
      </c>
      <c r="CB273" s="299">
        <v>0</v>
      </c>
      <c r="CC273" s="297">
        <v>0</v>
      </c>
      <c r="CD273" s="297">
        <v>0</v>
      </c>
      <c r="CE273" s="297">
        <v>0</v>
      </c>
      <c r="CF273" s="297">
        <v>0</v>
      </c>
      <c r="CG273" s="297">
        <v>0</v>
      </c>
      <c r="CH273" s="297">
        <v>0</v>
      </c>
      <c r="CI273" s="297">
        <v>0</v>
      </c>
    </row>
    <row r="274" spans="1:87">
      <c r="A274" s="295">
        <v>38602</v>
      </c>
      <c r="B274" s="296" t="s">
        <v>621</v>
      </c>
      <c r="C274" s="299">
        <v>-202952</v>
      </c>
      <c r="D274" s="299">
        <v>-75546</v>
      </c>
      <c r="E274" s="299">
        <v>267831</v>
      </c>
      <c r="F274" s="299">
        <v>265553</v>
      </c>
      <c r="G274" s="299">
        <v>0</v>
      </c>
      <c r="H274" s="299">
        <v>0</v>
      </c>
      <c r="I274" s="299">
        <v>254886</v>
      </c>
      <c r="J274" s="299">
        <v>6768002</v>
      </c>
      <c r="K274" s="299">
        <v>8052171</v>
      </c>
      <c r="L274" s="357">
        <v>5736927</v>
      </c>
      <c r="M274" s="299">
        <v>5586500</v>
      </c>
      <c r="N274" s="299">
        <v>8297817</v>
      </c>
      <c r="O274" s="299">
        <v>527837.89179480006</v>
      </c>
      <c r="P274" s="299">
        <v>222763.65</v>
      </c>
      <c r="Q274" s="299">
        <v>305074.24179480004</v>
      </c>
      <c r="R274" s="583">
        <v>7.1400000000000005E-2</v>
      </c>
      <c r="S274" s="584">
        <v>1.9898520000000001E-4</v>
      </c>
      <c r="T274" s="585">
        <v>6768002</v>
      </c>
      <c r="U274" s="585">
        <v>3119939.0756302518</v>
      </c>
      <c r="V274" s="583">
        <v>2.1692737697555238</v>
      </c>
      <c r="W274" s="583">
        <v>9.7874245867096379E-2</v>
      </c>
      <c r="X274" s="585">
        <v>56613</v>
      </c>
      <c r="Y274" s="585">
        <v>56613</v>
      </c>
      <c r="Z274" s="585">
        <v>0</v>
      </c>
      <c r="AA274" s="585">
        <v>0</v>
      </c>
      <c r="AB274" s="585">
        <v>0</v>
      </c>
      <c r="AC274" s="585">
        <v>0</v>
      </c>
      <c r="AD274" s="585">
        <v>0</v>
      </c>
      <c r="AE274" s="585">
        <v>56613</v>
      </c>
      <c r="AF274" s="585">
        <v>633494</v>
      </c>
      <c r="AG274" s="585">
        <v>219878</v>
      </c>
      <c r="AH274" s="585">
        <v>219878</v>
      </c>
      <c r="AI274" s="585">
        <v>140457</v>
      </c>
      <c r="AJ274" s="585">
        <v>53281</v>
      </c>
      <c r="AK274" s="585">
        <v>0</v>
      </c>
      <c r="AL274" s="585">
        <v>0</v>
      </c>
      <c r="AM274" s="585">
        <v>633494</v>
      </c>
      <c r="AN274" s="585">
        <v>1630011</v>
      </c>
      <c r="AO274" s="585">
        <v>459721</v>
      </c>
      <c r="AP274" s="585">
        <v>459721</v>
      </c>
      <c r="AQ274" s="585">
        <v>395402</v>
      </c>
      <c r="AR274" s="585">
        <v>315167</v>
      </c>
      <c r="AS274" s="585">
        <v>0</v>
      </c>
      <c r="AT274" s="585">
        <v>0</v>
      </c>
      <c r="AU274" s="585">
        <v>1630011</v>
      </c>
      <c r="AV274" s="585">
        <v>882409</v>
      </c>
      <c r="AW274" s="585">
        <v>532240</v>
      </c>
      <c r="AX274" s="585">
        <v>350169</v>
      </c>
      <c r="AY274" s="585">
        <v>0</v>
      </c>
      <c r="AZ274" s="585">
        <v>0</v>
      </c>
      <c r="BA274" s="585">
        <v>0</v>
      </c>
      <c r="BB274" s="585">
        <v>0</v>
      </c>
      <c r="BC274" s="585">
        <v>882409</v>
      </c>
      <c r="BD274" s="585">
        <v>31951</v>
      </c>
      <c r="BE274" s="585">
        <v>14366</v>
      </c>
      <c r="BF274" s="585">
        <v>14366</v>
      </c>
      <c r="BG274" s="585">
        <v>3190</v>
      </c>
      <c r="BH274" s="585">
        <v>29</v>
      </c>
      <c r="BI274" s="585">
        <v>0</v>
      </c>
      <c r="BJ274" s="585">
        <v>0</v>
      </c>
      <c r="BK274" s="585">
        <v>31951</v>
      </c>
      <c r="BL274" s="585">
        <v>-2949</v>
      </c>
      <c r="BM274" s="585">
        <v>-2949</v>
      </c>
      <c r="BN274" s="585">
        <v>0</v>
      </c>
      <c r="BO274" s="585">
        <v>0</v>
      </c>
      <c r="BP274" s="585">
        <v>0</v>
      </c>
      <c r="BQ274" s="585">
        <v>0</v>
      </c>
      <c r="BR274" s="585">
        <v>0</v>
      </c>
      <c r="BS274" s="585">
        <v>-2949</v>
      </c>
      <c r="BT274" s="585">
        <v>55163</v>
      </c>
      <c r="BU274" s="585">
        <v>21415</v>
      </c>
      <c r="BV274" s="585">
        <v>20415</v>
      </c>
      <c r="BW274" s="585">
        <v>9696</v>
      </c>
      <c r="BX274" s="585">
        <v>3638</v>
      </c>
      <c r="BY274" s="585">
        <v>0</v>
      </c>
      <c r="BZ274" s="585">
        <v>0</v>
      </c>
      <c r="CA274" s="585">
        <v>55163</v>
      </c>
      <c r="CB274" s="299">
        <v>0</v>
      </c>
      <c r="CC274" s="297">
        <v>0</v>
      </c>
      <c r="CD274" s="297">
        <v>0</v>
      </c>
      <c r="CE274" s="297">
        <v>0</v>
      </c>
      <c r="CF274" s="297">
        <v>0</v>
      </c>
      <c r="CG274" s="297">
        <v>0</v>
      </c>
      <c r="CH274" s="297">
        <v>0</v>
      </c>
      <c r="CI274" s="297">
        <v>0</v>
      </c>
    </row>
    <row r="275" spans="1:87">
      <c r="A275" s="295">
        <v>38605</v>
      </c>
      <c r="B275" s="296" t="s">
        <v>622</v>
      </c>
      <c r="C275" s="299">
        <v>-437876</v>
      </c>
      <c r="D275" s="299">
        <v>463106</v>
      </c>
      <c r="E275" s="299">
        <v>1057757</v>
      </c>
      <c r="F275" s="299">
        <v>1144547</v>
      </c>
      <c r="G275" s="299">
        <v>0</v>
      </c>
      <c r="H275" s="299">
        <v>0</v>
      </c>
      <c r="I275" s="299">
        <v>2227534</v>
      </c>
      <c r="J275" s="299">
        <v>20500690</v>
      </c>
      <c r="K275" s="299">
        <v>24390516</v>
      </c>
      <c r="L275" s="357">
        <v>17377500</v>
      </c>
      <c r="M275" s="299">
        <v>16921848</v>
      </c>
      <c r="N275" s="299">
        <v>25134594</v>
      </c>
      <c r="O275" s="299">
        <v>1598853.1487567001</v>
      </c>
      <c r="P275" s="299">
        <v>945800.45999999985</v>
      </c>
      <c r="Q275" s="299">
        <v>653052.68875670026</v>
      </c>
      <c r="R275" s="583">
        <v>7.1400000000000005E-2</v>
      </c>
      <c r="S275" s="584">
        <v>6.0273830000000001E-4</v>
      </c>
      <c r="T275" s="585">
        <v>20500690</v>
      </c>
      <c r="U275" s="585">
        <v>13246505.042016804</v>
      </c>
      <c r="V275" s="583">
        <v>1.5476301058259163</v>
      </c>
      <c r="W275" s="583">
        <v>9.7874245867096379E-2</v>
      </c>
      <c r="X275" s="585">
        <v>1198778</v>
      </c>
      <c r="Y275" s="585">
        <v>420609</v>
      </c>
      <c r="Z275" s="585">
        <v>420609</v>
      </c>
      <c r="AA275" s="585">
        <v>178780</v>
      </c>
      <c r="AB275" s="585">
        <v>178780</v>
      </c>
      <c r="AC275" s="585">
        <v>0</v>
      </c>
      <c r="AD275" s="585">
        <v>0</v>
      </c>
      <c r="AE275" s="585">
        <v>1198778</v>
      </c>
      <c r="AF275" s="585">
        <v>1490718</v>
      </c>
      <c r="AG275" s="585">
        <v>738271</v>
      </c>
      <c r="AH275" s="585">
        <v>394695</v>
      </c>
      <c r="AI275" s="585">
        <v>357752</v>
      </c>
      <c r="AJ275" s="585">
        <v>0</v>
      </c>
      <c r="AK275" s="585">
        <v>0</v>
      </c>
      <c r="AL275" s="585">
        <v>0</v>
      </c>
      <c r="AM275" s="585">
        <v>1490718</v>
      </c>
      <c r="AN275" s="585">
        <v>4937403</v>
      </c>
      <c r="AO275" s="585">
        <v>1392523</v>
      </c>
      <c r="AP275" s="585">
        <v>1392523</v>
      </c>
      <c r="AQ275" s="585">
        <v>1197696</v>
      </c>
      <c r="AR275" s="585">
        <v>954661</v>
      </c>
      <c r="AS275" s="585">
        <v>0</v>
      </c>
      <c r="AT275" s="585">
        <v>0</v>
      </c>
      <c r="AU275" s="585">
        <v>4937403</v>
      </c>
      <c r="AV275" s="585">
        <v>2672871</v>
      </c>
      <c r="AW275" s="585">
        <v>1612187</v>
      </c>
      <c r="AX275" s="585">
        <v>1060684</v>
      </c>
      <c r="AY275" s="585">
        <v>0</v>
      </c>
      <c r="AZ275" s="585">
        <v>0</v>
      </c>
      <c r="BA275" s="585">
        <v>0</v>
      </c>
      <c r="BB275" s="585">
        <v>0</v>
      </c>
      <c r="BC275" s="585">
        <v>2672871</v>
      </c>
      <c r="BD275" s="585">
        <v>96780</v>
      </c>
      <c r="BE275" s="585">
        <v>43515</v>
      </c>
      <c r="BF275" s="585">
        <v>43515</v>
      </c>
      <c r="BG275" s="585">
        <v>9663</v>
      </c>
      <c r="BH275" s="585">
        <v>87</v>
      </c>
      <c r="BI275" s="585">
        <v>0</v>
      </c>
      <c r="BJ275" s="585">
        <v>0</v>
      </c>
      <c r="BK275" s="585">
        <v>96780</v>
      </c>
      <c r="BL275" s="585">
        <v>-8932</v>
      </c>
      <c r="BM275" s="585">
        <v>-8932</v>
      </c>
      <c r="BN275" s="585">
        <v>0</v>
      </c>
      <c r="BO275" s="585">
        <v>0</v>
      </c>
      <c r="BP275" s="585">
        <v>0</v>
      </c>
      <c r="BQ275" s="585">
        <v>0</v>
      </c>
      <c r="BR275" s="585">
        <v>0</v>
      </c>
      <c r="BS275" s="585">
        <v>-8932</v>
      </c>
      <c r="BT275" s="585">
        <v>167093</v>
      </c>
      <c r="BU275" s="585">
        <v>64867</v>
      </c>
      <c r="BV275" s="585">
        <v>61838</v>
      </c>
      <c r="BW275" s="585">
        <v>29369</v>
      </c>
      <c r="BX275" s="585">
        <v>11018</v>
      </c>
      <c r="BY275" s="585">
        <v>0</v>
      </c>
      <c r="BZ275" s="585">
        <v>0</v>
      </c>
      <c r="CA275" s="585">
        <v>167093</v>
      </c>
      <c r="CB275" s="299">
        <v>0</v>
      </c>
      <c r="CC275" s="297">
        <v>0</v>
      </c>
      <c r="CD275" s="297">
        <v>0</v>
      </c>
      <c r="CE275" s="297">
        <v>0</v>
      </c>
      <c r="CF275" s="297">
        <v>0</v>
      </c>
      <c r="CG275" s="297">
        <v>0</v>
      </c>
      <c r="CH275" s="297">
        <v>0</v>
      </c>
      <c r="CI275" s="297">
        <v>0</v>
      </c>
    </row>
    <row r="276" spans="1:87">
      <c r="A276" s="295">
        <v>38610</v>
      </c>
      <c r="B276" s="296" t="s">
        <v>623</v>
      </c>
      <c r="C276" s="299">
        <v>577855</v>
      </c>
      <c r="D276" s="299">
        <v>1042823</v>
      </c>
      <c r="E276" s="299">
        <v>1818652</v>
      </c>
      <c r="F276" s="299">
        <v>1228545</v>
      </c>
      <c r="G276" s="299">
        <v>0</v>
      </c>
      <c r="H276" s="299">
        <v>0</v>
      </c>
      <c r="I276" s="299">
        <v>4667875</v>
      </c>
      <c r="J276" s="299">
        <v>22631413</v>
      </c>
      <c r="K276" s="299">
        <v>26925524</v>
      </c>
      <c r="L276" s="357">
        <v>19183616</v>
      </c>
      <c r="M276" s="299">
        <v>18680606</v>
      </c>
      <c r="N276" s="299">
        <v>27746937</v>
      </c>
      <c r="O276" s="299">
        <v>1765028.6106266</v>
      </c>
      <c r="P276" s="299">
        <v>894947.03</v>
      </c>
      <c r="Q276" s="299">
        <v>870081.58062659996</v>
      </c>
      <c r="R276" s="583">
        <v>7.1400000000000005E-2</v>
      </c>
      <c r="S276" s="584">
        <v>6.653834E-4</v>
      </c>
      <c r="T276" s="585">
        <v>22631413</v>
      </c>
      <c r="U276" s="585">
        <v>12534272.12885154</v>
      </c>
      <c r="V276" s="583">
        <v>1.8055626020681916</v>
      </c>
      <c r="W276" s="583">
        <v>9.7874245867096379E-2</v>
      </c>
      <c r="X276" s="585">
        <v>2010916</v>
      </c>
      <c r="Y276" s="585">
        <v>772750</v>
      </c>
      <c r="Z276" s="585">
        <v>622379</v>
      </c>
      <c r="AA276" s="585">
        <v>453385</v>
      </c>
      <c r="AB276" s="585">
        <v>162402</v>
      </c>
      <c r="AC276" s="585">
        <v>0</v>
      </c>
      <c r="AD276" s="585">
        <v>0</v>
      </c>
      <c r="AE276" s="585">
        <v>2010916</v>
      </c>
      <c r="AF276" s="585">
        <v>124374</v>
      </c>
      <c r="AG276" s="585">
        <v>62187</v>
      </c>
      <c r="AH276" s="585">
        <v>62187</v>
      </c>
      <c r="AI276" s="585">
        <v>0</v>
      </c>
      <c r="AJ276" s="585">
        <v>0</v>
      </c>
      <c r="AK276" s="585">
        <v>0</v>
      </c>
      <c r="AL276" s="585">
        <v>0</v>
      </c>
      <c r="AM276" s="585">
        <v>124374</v>
      </c>
      <c r="AN276" s="585">
        <v>5450568</v>
      </c>
      <c r="AO276" s="585">
        <v>1537254</v>
      </c>
      <c r="AP276" s="585">
        <v>1537254</v>
      </c>
      <c r="AQ276" s="585">
        <v>1322177</v>
      </c>
      <c r="AR276" s="585">
        <v>1053883</v>
      </c>
      <c r="AS276" s="585">
        <v>0</v>
      </c>
      <c r="AT276" s="585">
        <v>0</v>
      </c>
      <c r="AU276" s="585">
        <v>5450568</v>
      </c>
      <c r="AV276" s="585">
        <v>2950674</v>
      </c>
      <c r="AW276" s="585">
        <v>1779748</v>
      </c>
      <c r="AX276" s="585">
        <v>1170926</v>
      </c>
      <c r="AY276" s="585">
        <v>0</v>
      </c>
      <c r="AZ276" s="585">
        <v>0</v>
      </c>
      <c r="BA276" s="585">
        <v>0</v>
      </c>
      <c r="BB276" s="585">
        <v>0</v>
      </c>
      <c r="BC276" s="585">
        <v>2950674</v>
      </c>
      <c r="BD276" s="585">
        <v>106840</v>
      </c>
      <c r="BE276" s="585">
        <v>48038</v>
      </c>
      <c r="BF276" s="585">
        <v>48038</v>
      </c>
      <c r="BG276" s="585">
        <v>10668</v>
      </c>
      <c r="BH276" s="585">
        <v>96</v>
      </c>
      <c r="BI276" s="585">
        <v>0</v>
      </c>
      <c r="BJ276" s="585">
        <v>0</v>
      </c>
      <c r="BK276" s="585">
        <v>106840</v>
      </c>
      <c r="BL276" s="585">
        <v>-9861</v>
      </c>
      <c r="BM276" s="585">
        <v>-9861</v>
      </c>
      <c r="BN276" s="585">
        <v>0</v>
      </c>
      <c r="BO276" s="585">
        <v>0</v>
      </c>
      <c r="BP276" s="585">
        <v>0</v>
      </c>
      <c r="BQ276" s="585">
        <v>0</v>
      </c>
      <c r="BR276" s="585">
        <v>0</v>
      </c>
      <c r="BS276" s="585">
        <v>-9861</v>
      </c>
      <c r="BT276" s="585">
        <v>184459</v>
      </c>
      <c r="BU276" s="585">
        <v>71609</v>
      </c>
      <c r="BV276" s="585">
        <v>68265</v>
      </c>
      <c r="BW276" s="585">
        <v>32422</v>
      </c>
      <c r="BX276" s="585">
        <v>12164</v>
      </c>
      <c r="BY276" s="585">
        <v>0</v>
      </c>
      <c r="BZ276" s="585">
        <v>0</v>
      </c>
      <c r="CA276" s="585">
        <v>184459</v>
      </c>
      <c r="CB276" s="299">
        <v>0</v>
      </c>
      <c r="CC276" s="297">
        <v>0</v>
      </c>
      <c r="CD276" s="297">
        <v>0</v>
      </c>
      <c r="CE276" s="297">
        <v>0</v>
      </c>
      <c r="CF276" s="297">
        <v>0</v>
      </c>
      <c r="CG276" s="297">
        <v>0</v>
      </c>
      <c r="CH276" s="297">
        <v>0</v>
      </c>
      <c r="CI276" s="297">
        <v>0</v>
      </c>
    </row>
    <row r="277" spans="1:87">
      <c r="A277" s="295">
        <v>38620</v>
      </c>
      <c r="B277" s="296" t="s">
        <v>624</v>
      </c>
      <c r="C277" s="299">
        <v>342755</v>
      </c>
      <c r="D277" s="299">
        <v>731710</v>
      </c>
      <c r="E277" s="299">
        <v>1040903</v>
      </c>
      <c r="F277" s="299">
        <v>684525</v>
      </c>
      <c r="G277" s="299">
        <v>0</v>
      </c>
      <c r="H277" s="299">
        <v>0</v>
      </c>
      <c r="I277" s="299">
        <v>2799893</v>
      </c>
      <c r="J277" s="299">
        <v>15377085</v>
      </c>
      <c r="K277" s="299">
        <v>18294751</v>
      </c>
      <c r="L277" s="357">
        <v>13034454</v>
      </c>
      <c r="M277" s="299">
        <v>12692680</v>
      </c>
      <c r="N277" s="299">
        <v>18852867</v>
      </c>
      <c r="O277" s="299">
        <v>1199262.0823702</v>
      </c>
      <c r="P277" s="299">
        <v>639939.43999999994</v>
      </c>
      <c r="Q277" s="299">
        <v>559322.64237020002</v>
      </c>
      <c r="R277" s="583">
        <v>7.1400000000000005E-2</v>
      </c>
      <c r="S277" s="584">
        <v>4.5209980000000002E-4</v>
      </c>
      <c r="T277" s="585">
        <v>15377085</v>
      </c>
      <c r="U277" s="585">
        <v>8962737.2549019586</v>
      </c>
      <c r="V277" s="583">
        <v>1.7156683904339451</v>
      </c>
      <c r="W277" s="583">
        <v>9.7874245867096379E-2</v>
      </c>
      <c r="X277" s="585">
        <v>1069591</v>
      </c>
      <c r="Y277" s="585">
        <v>472798</v>
      </c>
      <c r="Z277" s="585">
        <v>443657</v>
      </c>
      <c r="AA277" s="585">
        <v>153136</v>
      </c>
      <c r="AB277" s="585">
        <v>0</v>
      </c>
      <c r="AC277" s="585">
        <v>0</v>
      </c>
      <c r="AD277" s="585">
        <v>0</v>
      </c>
      <c r="AE277" s="585">
        <v>1069591</v>
      </c>
      <c r="AF277" s="585">
        <v>159496</v>
      </c>
      <c r="AG277" s="585">
        <v>39874</v>
      </c>
      <c r="AH277" s="585">
        <v>39874</v>
      </c>
      <c r="AI277" s="585">
        <v>39874</v>
      </c>
      <c r="AJ277" s="585">
        <v>39874</v>
      </c>
      <c r="AK277" s="585">
        <v>0</v>
      </c>
      <c r="AL277" s="585">
        <v>0</v>
      </c>
      <c r="AM277" s="585">
        <v>159496</v>
      </c>
      <c r="AN277" s="585">
        <v>3703430</v>
      </c>
      <c r="AO277" s="585">
        <v>1044499</v>
      </c>
      <c r="AP277" s="585">
        <v>1044499</v>
      </c>
      <c r="AQ277" s="585">
        <v>898363</v>
      </c>
      <c r="AR277" s="585">
        <v>716069</v>
      </c>
      <c r="AS277" s="585">
        <v>0</v>
      </c>
      <c r="AT277" s="585">
        <v>0</v>
      </c>
      <c r="AU277" s="585">
        <v>3703430</v>
      </c>
      <c r="AV277" s="585">
        <v>2004858</v>
      </c>
      <c r="AW277" s="585">
        <v>1209263</v>
      </c>
      <c r="AX277" s="585">
        <v>795594</v>
      </c>
      <c r="AY277" s="585">
        <v>0</v>
      </c>
      <c r="AZ277" s="585">
        <v>0</v>
      </c>
      <c r="BA277" s="585">
        <v>0</v>
      </c>
      <c r="BB277" s="585">
        <v>0</v>
      </c>
      <c r="BC277" s="585">
        <v>2004858</v>
      </c>
      <c r="BD277" s="585">
        <v>72593</v>
      </c>
      <c r="BE277" s="585">
        <v>32640</v>
      </c>
      <c r="BF277" s="585">
        <v>32640</v>
      </c>
      <c r="BG277" s="585">
        <v>7248</v>
      </c>
      <c r="BH277" s="585">
        <v>65</v>
      </c>
      <c r="BI277" s="585">
        <v>0</v>
      </c>
      <c r="BJ277" s="585">
        <v>0</v>
      </c>
      <c r="BK277" s="585">
        <v>72593</v>
      </c>
      <c r="BL277" s="585">
        <v>-6700</v>
      </c>
      <c r="BM277" s="585">
        <v>-6700</v>
      </c>
      <c r="BN277" s="585">
        <v>0</v>
      </c>
      <c r="BO277" s="585">
        <v>0</v>
      </c>
      <c r="BP277" s="585">
        <v>0</v>
      </c>
      <c r="BQ277" s="585">
        <v>0</v>
      </c>
      <c r="BR277" s="585">
        <v>0</v>
      </c>
      <c r="BS277" s="585">
        <v>-6700</v>
      </c>
      <c r="BT277" s="585">
        <v>125332</v>
      </c>
      <c r="BU277" s="585">
        <v>48655</v>
      </c>
      <c r="BV277" s="585">
        <v>46383</v>
      </c>
      <c r="BW277" s="585">
        <v>22029</v>
      </c>
      <c r="BX277" s="585">
        <v>8265</v>
      </c>
      <c r="BY277" s="585">
        <v>0</v>
      </c>
      <c r="BZ277" s="585">
        <v>0</v>
      </c>
      <c r="CA277" s="585">
        <v>125332</v>
      </c>
      <c r="CB277" s="299">
        <v>0</v>
      </c>
      <c r="CC277" s="297">
        <v>0</v>
      </c>
      <c r="CD277" s="297">
        <v>0</v>
      </c>
      <c r="CE277" s="297">
        <v>0</v>
      </c>
      <c r="CF277" s="297">
        <v>0</v>
      </c>
      <c r="CG277" s="297">
        <v>0</v>
      </c>
      <c r="CH277" s="297">
        <v>0</v>
      </c>
      <c r="CI277" s="297">
        <v>0</v>
      </c>
    </row>
    <row r="278" spans="1:87">
      <c r="A278" s="295">
        <v>38700</v>
      </c>
      <c r="B278" s="296" t="s">
        <v>625</v>
      </c>
      <c r="C278" s="299">
        <v>-51785</v>
      </c>
      <c r="D278" s="299">
        <v>867121</v>
      </c>
      <c r="E278" s="299">
        <v>1806106</v>
      </c>
      <c r="F278" s="299">
        <v>1118143</v>
      </c>
      <c r="G278" s="299">
        <v>0</v>
      </c>
      <c r="H278" s="299">
        <v>0</v>
      </c>
      <c r="I278" s="299">
        <v>3739585</v>
      </c>
      <c r="J278" s="299">
        <v>27206092</v>
      </c>
      <c r="K278" s="299">
        <v>32368209</v>
      </c>
      <c r="L278" s="357">
        <v>23061364</v>
      </c>
      <c r="M278" s="299">
        <v>22456676</v>
      </c>
      <c r="N278" s="299">
        <v>33355661</v>
      </c>
      <c r="O278" s="299">
        <v>2121808.8400670001</v>
      </c>
      <c r="P278" s="299">
        <v>1072730.98</v>
      </c>
      <c r="Q278" s="299">
        <v>1049077.8600670001</v>
      </c>
      <c r="R278" s="583">
        <v>7.1400000000000005E-2</v>
      </c>
      <c r="S278" s="584">
        <v>7.9988300000000004E-4</v>
      </c>
      <c r="T278" s="585">
        <v>27206092</v>
      </c>
      <c r="U278" s="585">
        <v>15024243.417366946</v>
      </c>
      <c r="V278" s="583">
        <v>1.8108127806656615</v>
      </c>
      <c r="W278" s="583">
        <v>9.7874245867096379E-2</v>
      </c>
      <c r="X278" s="585">
        <v>1561197</v>
      </c>
      <c r="Y278" s="585">
        <v>616411</v>
      </c>
      <c r="Z278" s="585">
        <v>616411</v>
      </c>
      <c r="AA278" s="585">
        <v>328375</v>
      </c>
      <c r="AB278" s="585">
        <v>0</v>
      </c>
      <c r="AC278" s="585">
        <v>0</v>
      </c>
      <c r="AD278" s="585">
        <v>0</v>
      </c>
      <c r="AE278" s="585">
        <v>1561197</v>
      </c>
      <c r="AF278" s="585">
        <v>1165160</v>
      </c>
      <c r="AG278" s="585">
        <v>508663</v>
      </c>
      <c r="AH278" s="585">
        <v>329479</v>
      </c>
      <c r="AI278" s="585">
        <v>163509</v>
      </c>
      <c r="AJ278" s="585">
        <v>163509</v>
      </c>
      <c r="AK278" s="585">
        <v>0</v>
      </c>
      <c r="AL278" s="585">
        <v>0</v>
      </c>
      <c r="AM278" s="585">
        <v>1165160</v>
      </c>
      <c r="AN278" s="585">
        <v>6552338</v>
      </c>
      <c r="AO278" s="585">
        <v>1847992</v>
      </c>
      <c r="AP278" s="585">
        <v>1847992</v>
      </c>
      <c r="AQ278" s="585">
        <v>1589440</v>
      </c>
      <c r="AR278" s="585">
        <v>1266914</v>
      </c>
      <c r="AS278" s="585">
        <v>0</v>
      </c>
      <c r="AT278" s="585">
        <v>0</v>
      </c>
      <c r="AU278" s="585">
        <v>6552338</v>
      </c>
      <c r="AV278" s="585">
        <v>3547119</v>
      </c>
      <c r="AW278" s="585">
        <v>2139504</v>
      </c>
      <c r="AX278" s="585">
        <v>1407615</v>
      </c>
      <c r="AY278" s="585">
        <v>0</v>
      </c>
      <c r="AZ278" s="585">
        <v>0</v>
      </c>
      <c r="BA278" s="585">
        <v>0</v>
      </c>
      <c r="BB278" s="585">
        <v>0</v>
      </c>
      <c r="BC278" s="585">
        <v>3547119</v>
      </c>
      <c r="BD278" s="585">
        <v>128435</v>
      </c>
      <c r="BE278" s="585">
        <v>57748</v>
      </c>
      <c r="BF278" s="585">
        <v>57748</v>
      </c>
      <c r="BG278" s="585">
        <v>12824</v>
      </c>
      <c r="BH278" s="585">
        <v>115</v>
      </c>
      <c r="BI278" s="585">
        <v>0</v>
      </c>
      <c r="BJ278" s="585">
        <v>0</v>
      </c>
      <c r="BK278" s="585">
        <v>128435</v>
      </c>
      <c r="BL278" s="585">
        <v>-11854</v>
      </c>
      <c r="BM278" s="585">
        <v>-11854</v>
      </c>
      <c r="BN278" s="585">
        <v>0</v>
      </c>
      <c r="BO278" s="585">
        <v>0</v>
      </c>
      <c r="BP278" s="585">
        <v>0</v>
      </c>
      <c r="BQ278" s="585">
        <v>0</v>
      </c>
      <c r="BR278" s="585">
        <v>0</v>
      </c>
      <c r="BS278" s="585">
        <v>-11854</v>
      </c>
      <c r="BT278" s="585">
        <v>221746</v>
      </c>
      <c r="BU278" s="585">
        <v>86084</v>
      </c>
      <c r="BV278" s="585">
        <v>82064</v>
      </c>
      <c r="BW278" s="585">
        <v>38976</v>
      </c>
      <c r="BX278" s="585">
        <v>14622</v>
      </c>
      <c r="BY278" s="585">
        <v>0</v>
      </c>
      <c r="BZ278" s="585">
        <v>0</v>
      </c>
      <c r="CA278" s="585">
        <v>221746</v>
      </c>
      <c r="CB278" s="299">
        <v>0</v>
      </c>
      <c r="CC278" s="297">
        <v>0</v>
      </c>
      <c r="CD278" s="297">
        <v>0</v>
      </c>
      <c r="CE278" s="297">
        <v>0</v>
      </c>
      <c r="CF278" s="297">
        <v>0</v>
      </c>
      <c r="CG278" s="297">
        <v>0</v>
      </c>
      <c r="CH278" s="297">
        <v>0</v>
      </c>
      <c r="CI278" s="297">
        <v>0</v>
      </c>
    </row>
    <row r="279" spans="1:87">
      <c r="A279" s="295">
        <v>38701</v>
      </c>
      <c r="B279" s="296" t="s">
        <v>626</v>
      </c>
      <c r="C279" s="299">
        <v>104520</v>
      </c>
      <c r="D279" s="299">
        <v>163721</v>
      </c>
      <c r="E279" s="299">
        <v>208911</v>
      </c>
      <c r="F279" s="299">
        <v>124840</v>
      </c>
      <c r="G279" s="299">
        <v>0</v>
      </c>
      <c r="H279" s="299">
        <v>0</v>
      </c>
      <c r="I279" s="299">
        <v>601992</v>
      </c>
      <c r="J279" s="299">
        <v>2327301</v>
      </c>
      <c r="K279" s="299">
        <v>2768886</v>
      </c>
      <c r="L279" s="357">
        <v>1972747</v>
      </c>
      <c r="M279" s="299">
        <v>1921020</v>
      </c>
      <c r="N279" s="299">
        <v>2853356</v>
      </c>
      <c r="O279" s="299">
        <v>181506.7120303</v>
      </c>
      <c r="P279" s="299">
        <v>82593.59</v>
      </c>
      <c r="Q279" s="299">
        <v>98913.122030300001</v>
      </c>
      <c r="R279" s="583">
        <v>7.1400000000000005E-2</v>
      </c>
      <c r="S279" s="584">
        <v>6.8424700000000002E-5</v>
      </c>
      <c r="T279" s="585">
        <v>2327301</v>
      </c>
      <c r="U279" s="585">
        <v>1156772.969187675</v>
      </c>
      <c r="V279" s="583">
        <v>2.0118908912907165</v>
      </c>
      <c r="W279" s="583">
        <v>9.7874245867096379E-2</v>
      </c>
      <c r="X279" s="585">
        <v>315974</v>
      </c>
      <c r="Y279" s="585">
        <v>118167</v>
      </c>
      <c r="Z279" s="585">
        <v>114090</v>
      </c>
      <c r="AA279" s="585">
        <v>68514</v>
      </c>
      <c r="AB279" s="585">
        <v>15203</v>
      </c>
      <c r="AC279" s="585">
        <v>0</v>
      </c>
      <c r="AD279" s="585">
        <v>0</v>
      </c>
      <c r="AE279" s="585">
        <v>315974</v>
      </c>
      <c r="AF279" s="585">
        <v>0</v>
      </c>
      <c r="AG279" s="585">
        <v>0</v>
      </c>
      <c r="AH279" s="585">
        <v>0</v>
      </c>
      <c r="AI279" s="585">
        <v>0</v>
      </c>
      <c r="AJ279" s="585">
        <v>0</v>
      </c>
      <c r="AK279" s="585">
        <v>0</v>
      </c>
      <c r="AL279" s="585">
        <v>0</v>
      </c>
      <c r="AM279" s="585">
        <v>0</v>
      </c>
      <c r="AN279" s="585">
        <v>560509</v>
      </c>
      <c r="AO279" s="585">
        <v>158083</v>
      </c>
      <c r="AP279" s="585">
        <v>158083</v>
      </c>
      <c r="AQ279" s="585">
        <v>135966</v>
      </c>
      <c r="AR279" s="585">
        <v>108376</v>
      </c>
      <c r="AS279" s="585">
        <v>0</v>
      </c>
      <c r="AT279" s="585">
        <v>0</v>
      </c>
      <c r="AU279" s="585">
        <v>560509</v>
      </c>
      <c r="AV279" s="585">
        <v>303433</v>
      </c>
      <c r="AW279" s="585">
        <v>183020</v>
      </c>
      <c r="AX279" s="585">
        <v>120412</v>
      </c>
      <c r="AY279" s="585">
        <v>0</v>
      </c>
      <c r="AZ279" s="585">
        <v>0</v>
      </c>
      <c r="BA279" s="585">
        <v>0</v>
      </c>
      <c r="BB279" s="585">
        <v>0</v>
      </c>
      <c r="BC279" s="585">
        <v>303433</v>
      </c>
      <c r="BD279" s="585">
        <v>10987</v>
      </c>
      <c r="BE279" s="585">
        <v>4940</v>
      </c>
      <c r="BF279" s="585">
        <v>4940</v>
      </c>
      <c r="BG279" s="585">
        <v>1097</v>
      </c>
      <c r="BH279" s="585">
        <v>10</v>
      </c>
      <c r="BI279" s="585">
        <v>0</v>
      </c>
      <c r="BJ279" s="585">
        <v>0</v>
      </c>
      <c r="BK279" s="585">
        <v>10987</v>
      </c>
      <c r="BL279" s="585">
        <v>-1014</v>
      </c>
      <c r="BM279" s="585">
        <v>-1014</v>
      </c>
      <c r="BN279" s="585">
        <v>0</v>
      </c>
      <c r="BO279" s="585">
        <v>0</v>
      </c>
      <c r="BP279" s="585">
        <v>0</v>
      </c>
      <c r="BQ279" s="585">
        <v>0</v>
      </c>
      <c r="BR279" s="585">
        <v>0</v>
      </c>
      <c r="BS279" s="585">
        <v>-1014</v>
      </c>
      <c r="BT279" s="585">
        <v>18969</v>
      </c>
      <c r="BU279" s="585">
        <v>7364</v>
      </c>
      <c r="BV279" s="585">
        <v>7020</v>
      </c>
      <c r="BW279" s="585">
        <v>3334</v>
      </c>
      <c r="BX279" s="585">
        <v>1251</v>
      </c>
      <c r="BY279" s="585">
        <v>0</v>
      </c>
      <c r="BZ279" s="585">
        <v>0</v>
      </c>
      <c r="CA279" s="585">
        <v>18969</v>
      </c>
      <c r="CB279" s="299">
        <v>0</v>
      </c>
      <c r="CC279" s="297">
        <v>0</v>
      </c>
      <c r="CD279" s="297">
        <v>0</v>
      </c>
      <c r="CE279" s="297">
        <v>0</v>
      </c>
      <c r="CF279" s="297">
        <v>0</v>
      </c>
      <c r="CG279" s="297">
        <v>0</v>
      </c>
      <c r="CH279" s="297">
        <v>0</v>
      </c>
      <c r="CI279" s="297">
        <v>0</v>
      </c>
    </row>
    <row r="280" spans="1:87">
      <c r="A280" s="295">
        <v>38800</v>
      </c>
      <c r="B280" s="296" t="s">
        <v>627</v>
      </c>
      <c r="C280" s="299">
        <v>-72105</v>
      </c>
      <c r="D280" s="299">
        <v>1211590</v>
      </c>
      <c r="E280" s="299">
        <v>2511229</v>
      </c>
      <c r="F280" s="299">
        <v>2033630</v>
      </c>
      <c r="G280" s="299">
        <v>0</v>
      </c>
      <c r="H280" s="299">
        <v>0</v>
      </c>
      <c r="I280" s="299">
        <v>5684344</v>
      </c>
      <c r="J280" s="299">
        <v>45382740</v>
      </c>
      <c r="K280" s="299">
        <v>53993715</v>
      </c>
      <c r="L280" s="357">
        <v>38468879</v>
      </c>
      <c r="M280" s="299">
        <v>37460193</v>
      </c>
      <c r="N280" s="299">
        <v>55640894</v>
      </c>
      <c r="O280" s="299">
        <v>3539409.4005676</v>
      </c>
      <c r="P280" s="299">
        <v>1881867.09</v>
      </c>
      <c r="Q280" s="299">
        <v>1657542.3105676</v>
      </c>
      <c r="R280" s="583">
        <v>7.1400000000000005E-2</v>
      </c>
      <c r="S280" s="584">
        <v>1.3342924000000001E-3</v>
      </c>
      <c r="T280" s="585">
        <v>45382740</v>
      </c>
      <c r="U280" s="585">
        <v>26356681.93277311</v>
      </c>
      <c r="V280" s="583">
        <v>1.7218684854093496</v>
      </c>
      <c r="W280" s="583">
        <v>9.7874245867096379E-2</v>
      </c>
      <c r="X280" s="585">
        <v>1502156</v>
      </c>
      <c r="Y280" s="585">
        <v>751078</v>
      </c>
      <c r="Z280" s="585">
        <v>751078</v>
      </c>
      <c r="AA280" s="585">
        <v>0</v>
      </c>
      <c r="AB280" s="585">
        <v>0</v>
      </c>
      <c r="AC280" s="585">
        <v>0</v>
      </c>
      <c r="AD280" s="585">
        <v>0</v>
      </c>
      <c r="AE280" s="585">
        <v>1502156</v>
      </c>
      <c r="AF280" s="585">
        <v>1395215</v>
      </c>
      <c r="AG280" s="585">
        <v>557064</v>
      </c>
      <c r="AH280" s="585">
        <v>507307</v>
      </c>
      <c r="AI280" s="585">
        <v>226539</v>
      </c>
      <c r="AJ280" s="585">
        <v>104305</v>
      </c>
      <c r="AK280" s="585">
        <v>0</v>
      </c>
      <c r="AL280" s="585">
        <v>0</v>
      </c>
      <c r="AM280" s="585">
        <v>1395215</v>
      </c>
      <c r="AN280" s="585">
        <v>10930017</v>
      </c>
      <c r="AO280" s="585">
        <v>3082653</v>
      </c>
      <c r="AP280" s="585">
        <v>3082653</v>
      </c>
      <c r="AQ280" s="585">
        <v>2651360</v>
      </c>
      <c r="AR280" s="585">
        <v>2113351</v>
      </c>
      <c r="AS280" s="585">
        <v>0</v>
      </c>
      <c r="AT280" s="585">
        <v>0</v>
      </c>
      <c r="AU280" s="585">
        <v>10930017</v>
      </c>
      <c r="AV280" s="585">
        <v>5916983</v>
      </c>
      <c r="AW280" s="585">
        <v>3568927</v>
      </c>
      <c r="AX280" s="585">
        <v>2348056</v>
      </c>
      <c r="AY280" s="585">
        <v>0</v>
      </c>
      <c r="AZ280" s="585">
        <v>0</v>
      </c>
      <c r="BA280" s="585">
        <v>0</v>
      </c>
      <c r="BB280" s="585">
        <v>0</v>
      </c>
      <c r="BC280" s="585">
        <v>5916983</v>
      </c>
      <c r="BD280" s="585">
        <v>214247</v>
      </c>
      <c r="BE280" s="585">
        <v>96331</v>
      </c>
      <c r="BF280" s="585">
        <v>96331</v>
      </c>
      <c r="BG280" s="585">
        <v>21392</v>
      </c>
      <c r="BH280" s="585">
        <v>193</v>
      </c>
      <c r="BI280" s="585">
        <v>0</v>
      </c>
      <c r="BJ280" s="585">
        <v>0</v>
      </c>
      <c r="BK280" s="585">
        <v>214247</v>
      </c>
      <c r="BL280" s="585">
        <v>-19773</v>
      </c>
      <c r="BM280" s="585">
        <v>-19773</v>
      </c>
      <c r="BN280" s="585">
        <v>0</v>
      </c>
      <c r="BO280" s="585">
        <v>0</v>
      </c>
      <c r="BP280" s="585">
        <v>0</v>
      </c>
      <c r="BQ280" s="585">
        <v>0</v>
      </c>
      <c r="BR280" s="585">
        <v>0</v>
      </c>
      <c r="BS280" s="585">
        <v>-19773</v>
      </c>
      <c r="BT280" s="585">
        <v>369896</v>
      </c>
      <c r="BU280" s="585">
        <v>143598</v>
      </c>
      <c r="BV280" s="585">
        <v>136891</v>
      </c>
      <c r="BW280" s="585">
        <v>65016</v>
      </c>
      <c r="BX280" s="585">
        <v>24392</v>
      </c>
      <c r="BY280" s="585">
        <v>0</v>
      </c>
      <c r="BZ280" s="585">
        <v>0</v>
      </c>
      <c r="CA280" s="585">
        <v>369896</v>
      </c>
      <c r="CB280" s="299">
        <v>0</v>
      </c>
      <c r="CC280" s="297">
        <v>0</v>
      </c>
      <c r="CD280" s="297">
        <v>0</v>
      </c>
      <c r="CE280" s="297">
        <v>0</v>
      </c>
      <c r="CF280" s="297">
        <v>0</v>
      </c>
      <c r="CG280" s="297">
        <v>0</v>
      </c>
      <c r="CH280" s="297">
        <v>0</v>
      </c>
      <c r="CI280" s="297">
        <v>0</v>
      </c>
    </row>
    <row r="281" spans="1:87">
      <c r="A281" s="295">
        <v>38801</v>
      </c>
      <c r="B281" s="296" t="s">
        <v>628</v>
      </c>
      <c r="C281" s="299">
        <v>67911</v>
      </c>
      <c r="D281" s="299">
        <v>20794</v>
      </c>
      <c r="E281" s="299">
        <v>182342</v>
      </c>
      <c r="F281" s="299">
        <v>138260</v>
      </c>
      <c r="G281" s="299">
        <v>0</v>
      </c>
      <c r="H281" s="299">
        <v>0</v>
      </c>
      <c r="I281" s="299">
        <v>409307</v>
      </c>
      <c r="J281" s="299">
        <v>4129771</v>
      </c>
      <c r="K281" s="299">
        <v>4913359</v>
      </c>
      <c r="L281" s="357">
        <v>3500619</v>
      </c>
      <c r="M281" s="299">
        <v>3408830</v>
      </c>
      <c r="N281" s="299">
        <v>5063250</v>
      </c>
      <c r="O281" s="299">
        <v>322081.72366610001</v>
      </c>
      <c r="P281" s="299">
        <v>167901.35</v>
      </c>
      <c r="Q281" s="299">
        <v>154180.3736661</v>
      </c>
      <c r="R281" s="583">
        <v>7.1400000000000005E-2</v>
      </c>
      <c r="S281" s="584">
        <v>1.214189E-4</v>
      </c>
      <c r="T281" s="585">
        <v>4129771</v>
      </c>
      <c r="U281" s="585">
        <v>2351559.5238095238</v>
      </c>
      <c r="V281" s="583">
        <v>1.7561839103735617</v>
      </c>
      <c r="W281" s="583">
        <v>9.7874245867096379E-2</v>
      </c>
      <c r="X281" s="585">
        <v>201848</v>
      </c>
      <c r="Y281" s="585">
        <v>180626</v>
      </c>
      <c r="Z281" s="585">
        <v>21222</v>
      </c>
      <c r="AA281" s="585">
        <v>0</v>
      </c>
      <c r="AB281" s="585">
        <v>0</v>
      </c>
      <c r="AC281" s="585">
        <v>0</v>
      </c>
      <c r="AD281" s="585">
        <v>0</v>
      </c>
      <c r="AE281" s="585">
        <v>201848</v>
      </c>
      <c r="AF281" s="585">
        <v>300076</v>
      </c>
      <c r="AG281" s="585">
        <v>88498</v>
      </c>
      <c r="AH281" s="585">
        <v>88498</v>
      </c>
      <c r="AI281" s="585">
        <v>66791</v>
      </c>
      <c r="AJ281" s="585">
        <v>56289</v>
      </c>
      <c r="AK281" s="585">
        <v>0</v>
      </c>
      <c r="AL281" s="585">
        <v>0</v>
      </c>
      <c r="AM281" s="585">
        <v>300076</v>
      </c>
      <c r="AN281" s="585">
        <v>994618</v>
      </c>
      <c r="AO281" s="585">
        <v>280517</v>
      </c>
      <c r="AP281" s="585">
        <v>280517</v>
      </c>
      <c r="AQ281" s="585">
        <v>241270</v>
      </c>
      <c r="AR281" s="585">
        <v>192312</v>
      </c>
      <c r="AS281" s="585">
        <v>0</v>
      </c>
      <c r="AT281" s="585">
        <v>0</v>
      </c>
      <c r="AU281" s="585">
        <v>994618</v>
      </c>
      <c r="AV281" s="585">
        <v>538438</v>
      </c>
      <c r="AW281" s="585">
        <v>324768</v>
      </c>
      <c r="AX281" s="585">
        <v>213670</v>
      </c>
      <c r="AY281" s="585">
        <v>0</v>
      </c>
      <c r="AZ281" s="585">
        <v>0</v>
      </c>
      <c r="BA281" s="585">
        <v>0</v>
      </c>
      <c r="BB281" s="585">
        <v>0</v>
      </c>
      <c r="BC281" s="585">
        <v>538438</v>
      </c>
      <c r="BD281" s="585">
        <v>19497</v>
      </c>
      <c r="BE281" s="585">
        <v>8766</v>
      </c>
      <c r="BF281" s="585">
        <v>8766</v>
      </c>
      <c r="BG281" s="585">
        <v>1947</v>
      </c>
      <c r="BH281" s="585">
        <v>18</v>
      </c>
      <c r="BI281" s="585">
        <v>0</v>
      </c>
      <c r="BJ281" s="585">
        <v>0</v>
      </c>
      <c r="BK281" s="585">
        <v>19497</v>
      </c>
      <c r="BL281" s="585">
        <v>-1799</v>
      </c>
      <c r="BM281" s="585">
        <v>-1799</v>
      </c>
      <c r="BN281" s="585">
        <v>0</v>
      </c>
      <c r="BO281" s="585">
        <v>0</v>
      </c>
      <c r="BP281" s="585">
        <v>0</v>
      </c>
      <c r="BQ281" s="585">
        <v>0</v>
      </c>
      <c r="BR281" s="585">
        <v>0</v>
      </c>
      <c r="BS281" s="585">
        <v>-1799</v>
      </c>
      <c r="BT281" s="585">
        <v>33660</v>
      </c>
      <c r="BU281" s="585">
        <v>13067</v>
      </c>
      <c r="BV281" s="585">
        <v>12457</v>
      </c>
      <c r="BW281" s="585">
        <v>5916</v>
      </c>
      <c r="BX281" s="585">
        <v>2220</v>
      </c>
      <c r="BY281" s="585">
        <v>0</v>
      </c>
      <c r="BZ281" s="585">
        <v>0</v>
      </c>
      <c r="CA281" s="585">
        <v>33660</v>
      </c>
      <c r="CB281" s="299">
        <v>0</v>
      </c>
      <c r="CC281" s="297">
        <v>0</v>
      </c>
      <c r="CD281" s="297">
        <v>0</v>
      </c>
      <c r="CE281" s="297">
        <v>0</v>
      </c>
      <c r="CF281" s="297">
        <v>0</v>
      </c>
      <c r="CG281" s="297">
        <v>0</v>
      </c>
      <c r="CH281" s="297">
        <v>0</v>
      </c>
      <c r="CI281" s="297">
        <v>0</v>
      </c>
    </row>
    <row r="282" spans="1:87">
      <c r="A282" s="295">
        <v>38900</v>
      </c>
      <c r="B282" s="296" t="s">
        <v>629</v>
      </c>
      <c r="C282" s="299">
        <v>-96812</v>
      </c>
      <c r="D282" s="299">
        <v>-808</v>
      </c>
      <c r="E282" s="299">
        <v>396223</v>
      </c>
      <c r="F282" s="299">
        <v>416249</v>
      </c>
      <c r="G282" s="299">
        <v>0</v>
      </c>
      <c r="H282" s="299">
        <v>0</v>
      </c>
      <c r="I282" s="299">
        <v>714852</v>
      </c>
      <c r="J282" s="299">
        <v>9193647</v>
      </c>
      <c r="K282" s="299">
        <v>10938061</v>
      </c>
      <c r="L282" s="357">
        <v>7793035</v>
      </c>
      <c r="M282" s="299">
        <v>7588696</v>
      </c>
      <c r="N282" s="299">
        <v>11271747</v>
      </c>
      <c r="O282" s="299">
        <v>717014.47314370004</v>
      </c>
      <c r="P282" s="299">
        <v>405392.19999999995</v>
      </c>
      <c r="Q282" s="299">
        <v>311622.27314370009</v>
      </c>
      <c r="R282" s="583">
        <v>7.1400000000000005E-2</v>
      </c>
      <c r="S282" s="584">
        <v>2.7030130000000002E-4</v>
      </c>
      <c r="T282" s="585">
        <v>9193647</v>
      </c>
      <c r="U282" s="585">
        <v>5677761.9047619039</v>
      </c>
      <c r="V282" s="583">
        <v>1.6192378536143519</v>
      </c>
      <c r="W282" s="583">
        <v>9.7874245867096379E-2</v>
      </c>
      <c r="X282" s="585">
        <v>227583</v>
      </c>
      <c r="Y282" s="585">
        <v>190775</v>
      </c>
      <c r="Z282" s="585">
        <v>36808</v>
      </c>
      <c r="AA282" s="585">
        <v>0</v>
      </c>
      <c r="AB282" s="585">
        <v>0</v>
      </c>
      <c r="AC282" s="585">
        <v>0</v>
      </c>
      <c r="AD282" s="585">
        <v>0</v>
      </c>
      <c r="AE282" s="585">
        <v>227583</v>
      </c>
      <c r="AF282" s="585">
        <v>642603</v>
      </c>
      <c r="AG282" s="585">
        <v>233677</v>
      </c>
      <c r="AH282" s="585">
        <v>233677</v>
      </c>
      <c r="AI282" s="585">
        <v>158395</v>
      </c>
      <c r="AJ282" s="585">
        <v>16854</v>
      </c>
      <c r="AK282" s="585">
        <v>0</v>
      </c>
      <c r="AL282" s="585">
        <v>0</v>
      </c>
      <c r="AM282" s="585">
        <v>642603</v>
      </c>
      <c r="AN282" s="585">
        <v>2214206</v>
      </c>
      <c r="AO282" s="585">
        <v>624485</v>
      </c>
      <c r="AP282" s="585">
        <v>624485</v>
      </c>
      <c r="AQ282" s="585">
        <v>537113</v>
      </c>
      <c r="AR282" s="585">
        <v>428123</v>
      </c>
      <c r="AS282" s="585">
        <v>0</v>
      </c>
      <c r="AT282" s="585">
        <v>0</v>
      </c>
      <c r="AU282" s="585">
        <v>2214206</v>
      </c>
      <c r="AV282" s="585">
        <v>1198664</v>
      </c>
      <c r="AW282" s="585">
        <v>722994</v>
      </c>
      <c r="AX282" s="585">
        <v>475670</v>
      </c>
      <c r="AY282" s="585">
        <v>0</v>
      </c>
      <c r="AZ282" s="585">
        <v>0</v>
      </c>
      <c r="BA282" s="585">
        <v>0</v>
      </c>
      <c r="BB282" s="585">
        <v>0</v>
      </c>
      <c r="BC282" s="585">
        <v>1198664</v>
      </c>
      <c r="BD282" s="585">
        <v>43403</v>
      </c>
      <c r="BE282" s="585">
        <v>19515</v>
      </c>
      <c r="BF282" s="585">
        <v>19515</v>
      </c>
      <c r="BG282" s="585">
        <v>4334</v>
      </c>
      <c r="BH282" s="585">
        <v>39</v>
      </c>
      <c r="BI282" s="585">
        <v>0</v>
      </c>
      <c r="BJ282" s="585">
        <v>0</v>
      </c>
      <c r="BK282" s="585">
        <v>43403</v>
      </c>
      <c r="BL282" s="585">
        <v>-4006</v>
      </c>
      <c r="BM282" s="585">
        <v>-4006</v>
      </c>
      <c r="BN282" s="585">
        <v>0</v>
      </c>
      <c r="BO282" s="585">
        <v>0</v>
      </c>
      <c r="BP282" s="585">
        <v>0</v>
      </c>
      <c r="BQ282" s="585">
        <v>0</v>
      </c>
      <c r="BR282" s="585">
        <v>0</v>
      </c>
      <c r="BS282" s="585">
        <v>-4006</v>
      </c>
      <c r="BT282" s="585">
        <v>74934</v>
      </c>
      <c r="BU282" s="585">
        <v>29090</v>
      </c>
      <c r="BV282" s="585">
        <v>27731</v>
      </c>
      <c r="BW282" s="585">
        <v>13171</v>
      </c>
      <c r="BX282" s="585">
        <v>4941</v>
      </c>
      <c r="BY282" s="585">
        <v>0</v>
      </c>
      <c r="BZ282" s="585">
        <v>0</v>
      </c>
      <c r="CA282" s="585">
        <v>74934</v>
      </c>
      <c r="CB282" s="299">
        <v>0</v>
      </c>
      <c r="CC282" s="297">
        <v>0</v>
      </c>
      <c r="CD282" s="297">
        <v>0</v>
      </c>
      <c r="CE282" s="297">
        <v>0</v>
      </c>
      <c r="CF282" s="297">
        <v>0</v>
      </c>
      <c r="CG282" s="297">
        <v>0</v>
      </c>
      <c r="CH282" s="297">
        <v>0</v>
      </c>
      <c r="CI282" s="297">
        <v>0</v>
      </c>
    </row>
    <row r="283" spans="1:87">
      <c r="A283" s="295">
        <v>39000</v>
      </c>
      <c r="B283" s="296" t="s">
        <v>630</v>
      </c>
      <c r="C283" s="299">
        <v>-10170564</v>
      </c>
      <c r="D283" s="299">
        <v>1566832</v>
      </c>
      <c r="E283" s="299">
        <v>21559691</v>
      </c>
      <c r="F283" s="299">
        <v>17266810</v>
      </c>
      <c r="G283" s="299">
        <v>0</v>
      </c>
      <c r="H283" s="299">
        <v>0</v>
      </c>
      <c r="I283" s="299">
        <v>30222769</v>
      </c>
      <c r="J283" s="299">
        <v>426208816</v>
      </c>
      <c r="K283" s="299">
        <v>507078183</v>
      </c>
      <c r="L283" s="357">
        <v>361277777</v>
      </c>
      <c r="M283" s="299">
        <v>351804774</v>
      </c>
      <c r="N283" s="299">
        <v>522547550</v>
      </c>
      <c r="O283" s="299">
        <v>33240114.899596598</v>
      </c>
      <c r="P283" s="299">
        <v>18435903.740000002</v>
      </c>
      <c r="Q283" s="299">
        <v>14804211.159596596</v>
      </c>
      <c r="R283" s="583">
        <v>7.1400000000000005E-2</v>
      </c>
      <c r="S283" s="584">
        <v>1.25309134E-2</v>
      </c>
      <c r="T283" s="585">
        <v>426208816</v>
      </c>
      <c r="U283" s="585">
        <v>258205934.73389357</v>
      </c>
      <c r="V283" s="583">
        <v>1.6506546080718469</v>
      </c>
      <c r="W283" s="583">
        <v>9.7874245867096379E-2</v>
      </c>
      <c r="X283" s="585">
        <v>5973660</v>
      </c>
      <c r="Y283" s="585">
        <v>2986830</v>
      </c>
      <c r="Z283" s="585">
        <v>2986830</v>
      </c>
      <c r="AA283" s="585">
        <v>0</v>
      </c>
      <c r="AB283" s="585">
        <v>0</v>
      </c>
      <c r="AC283" s="585">
        <v>0</v>
      </c>
      <c r="AD283" s="585">
        <v>0</v>
      </c>
      <c r="AE283" s="585">
        <v>5973660</v>
      </c>
      <c r="AF283" s="585">
        <v>28130674</v>
      </c>
      <c r="AG283" s="585">
        <v>10658155</v>
      </c>
      <c r="AH283" s="585">
        <v>10509198</v>
      </c>
      <c r="AI283" s="585">
        <v>4151863</v>
      </c>
      <c r="AJ283" s="585">
        <v>2811458</v>
      </c>
      <c r="AK283" s="585">
        <v>0</v>
      </c>
      <c r="AL283" s="585">
        <v>0</v>
      </c>
      <c r="AM283" s="585">
        <v>28130674</v>
      </c>
      <c r="AN283" s="585">
        <v>102648485</v>
      </c>
      <c r="AO283" s="585">
        <v>28950517</v>
      </c>
      <c r="AP283" s="585">
        <v>28950517</v>
      </c>
      <c r="AQ283" s="585">
        <v>24900066</v>
      </c>
      <c r="AR283" s="585">
        <v>19847386</v>
      </c>
      <c r="AS283" s="585">
        <v>0</v>
      </c>
      <c r="AT283" s="585">
        <v>0</v>
      </c>
      <c r="AU283" s="585">
        <v>102648485</v>
      </c>
      <c r="AV283" s="585">
        <v>55568927</v>
      </c>
      <c r="AW283" s="585">
        <v>33517325</v>
      </c>
      <c r="AX283" s="585">
        <v>22051603</v>
      </c>
      <c r="AY283" s="585">
        <v>0</v>
      </c>
      <c r="AZ283" s="585">
        <v>0</v>
      </c>
      <c r="BA283" s="585">
        <v>0</v>
      </c>
      <c r="BB283" s="585">
        <v>0</v>
      </c>
      <c r="BC283" s="585">
        <v>55568927</v>
      </c>
      <c r="BD283" s="585">
        <v>2012075</v>
      </c>
      <c r="BE283" s="585">
        <v>904683</v>
      </c>
      <c r="BF283" s="585">
        <v>904683</v>
      </c>
      <c r="BG283" s="585">
        <v>200900</v>
      </c>
      <c r="BH283" s="585">
        <v>1809</v>
      </c>
      <c r="BI283" s="585">
        <v>0</v>
      </c>
      <c r="BJ283" s="585">
        <v>0</v>
      </c>
      <c r="BK283" s="585">
        <v>2012075</v>
      </c>
      <c r="BL283" s="585">
        <v>-185701</v>
      </c>
      <c r="BM283" s="585">
        <v>-185701</v>
      </c>
      <c r="BN283" s="585">
        <v>0</v>
      </c>
      <c r="BO283" s="585">
        <v>0</v>
      </c>
      <c r="BP283" s="585">
        <v>0</v>
      </c>
      <c r="BQ283" s="585">
        <v>0</v>
      </c>
      <c r="BR283" s="585">
        <v>0</v>
      </c>
      <c r="BS283" s="585">
        <v>-185701</v>
      </c>
      <c r="BT283" s="585">
        <v>3473851</v>
      </c>
      <c r="BU283" s="585">
        <v>1348587</v>
      </c>
      <c r="BV283" s="585">
        <v>1285603</v>
      </c>
      <c r="BW283" s="585">
        <v>610589</v>
      </c>
      <c r="BX283" s="585">
        <v>229072</v>
      </c>
      <c r="BY283" s="585">
        <v>0</v>
      </c>
      <c r="BZ283" s="585">
        <v>0</v>
      </c>
      <c r="CA283" s="585">
        <v>3473851</v>
      </c>
      <c r="CB283" s="299">
        <v>0</v>
      </c>
      <c r="CC283" s="297">
        <v>0</v>
      </c>
      <c r="CD283" s="297">
        <v>0</v>
      </c>
      <c r="CE283" s="297">
        <v>0</v>
      </c>
      <c r="CF283" s="297">
        <v>0</v>
      </c>
      <c r="CG283" s="297">
        <v>0</v>
      </c>
      <c r="CH283" s="297">
        <v>0</v>
      </c>
      <c r="CI283" s="297">
        <v>0</v>
      </c>
    </row>
    <row r="284" spans="1:87">
      <c r="A284" s="295">
        <v>39100</v>
      </c>
      <c r="B284" s="296" t="s">
        <v>631</v>
      </c>
      <c r="C284" s="299">
        <v>-1779533</v>
      </c>
      <c r="D284" s="299">
        <v>338766</v>
      </c>
      <c r="E284" s="299">
        <v>3616498</v>
      </c>
      <c r="F284" s="299">
        <v>2643651</v>
      </c>
      <c r="G284" s="299">
        <v>0</v>
      </c>
      <c r="H284" s="299">
        <v>0</v>
      </c>
      <c r="I284" s="299">
        <v>4819382</v>
      </c>
      <c r="J284" s="299">
        <v>51251670</v>
      </c>
      <c r="K284" s="299">
        <v>60976223</v>
      </c>
      <c r="L284" s="357">
        <v>43443704</v>
      </c>
      <c r="M284" s="299">
        <v>42304574</v>
      </c>
      <c r="N284" s="299">
        <v>62836416</v>
      </c>
      <c r="O284" s="299">
        <v>3997128.4950208999</v>
      </c>
      <c r="P284" s="299">
        <v>2492582.1599999997</v>
      </c>
      <c r="Q284" s="299">
        <v>1504546.3350209002</v>
      </c>
      <c r="R284" s="583">
        <v>7.1400000000000005E-2</v>
      </c>
      <c r="S284" s="584">
        <v>1.5068441000000001E-3</v>
      </c>
      <c r="T284" s="585">
        <v>51251670</v>
      </c>
      <c r="U284" s="585">
        <v>34910114.285714276</v>
      </c>
      <c r="V284" s="583">
        <v>1.4681037587142167</v>
      </c>
      <c r="W284" s="583">
        <v>9.7874245867096379E-2</v>
      </c>
      <c r="X284" s="585">
        <v>1803276</v>
      </c>
      <c r="Y284" s="585">
        <v>524680</v>
      </c>
      <c r="Z284" s="585">
        <v>524680</v>
      </c>
      <c r="AA284" s="585">
        <v>524680</v>
      </c>
      <c r="AB284" s="585">
        <v>229236</v>
      </c>
      <c r="AC284" s="585">
        <v>0</v>
      </c>
      <c r="AD284" s="585">
        <v>0</v>
      </c>
      <c r="AE284" s="585">
        <v>1803276</v>
      </c>
      <c r="AF284" s="585">
        <v>3282571</v>
      </c>
      <c r="AG284" s="585">
        <v>2003679</v>
      </c>
      <c r="AH284" s="585">
        <v>1278892</v>
      </c>
      <c r="AI284" s="585">
        <v>0</v>
      </c>
      <c r="AJ284" s="585">
        <v>0</v>
      </c>
      <c r="AK284" s="585">
        <v>0</v>
      </c>
      <c r="AL284" s="585">
        <v>0</v>
      </c>
      <c r="AM284" s="585">
        <v>3282571</v>
      </c>
      <c r="AN284" s="585">
        <v>12343495</v>
      </c>
      <c r="AO284" s="585">
        <v>3481304</v>
      </c>
      <c r="AP284" s="585">
        <v>3481304</v>
      </c>
      <c r="AQ284" s="585">
        <v>2994236</v>
      </c>
      <c r="AR284" s="585">
        <v>2386651</v>
      </c>
      <c r="AS284" s="585">
        <v>0</v>
      </c>
      <c r="AT284" s="585">
        <v>0</v>
      </c>
      <c r="AU284" s="585">
        <v>12343495</v>
      </c>
      <c r="AV284" s="585">
        <v>6682171</v>
      </c>
      <c r="AW284" s="585">
        <v>4030463</v>
      </c>
      <c r="AX284" s="585">
        <v>2651708</v>
      </c>
      <c r="AY284" s="585">
        <v>0</v>
      </c>
      <c r="AZ284" s="585">
        <v>0</v>
      </c>
      <c r="BA284" s="585">
        <v>0</v>
      </c>
      <c r="BB284" s="585">
        <v>0</v>
      </c>
      <c r="BC284" s="585">
        <v>6682171</v>
      </c>
      <c r="BD284" s="585">
        <v>241952</v>
      </c>
      <c r="BE284" s="585">
        <v>108788</v>
      </c>
      <c r="BF284" s="585">
        <v>108788</v>
      </c>
      <c r="BG284" s="585">
        <v>24158</v>
      </c>
      <c r="BH284" s="585">
        <v>218</v>
      </c>
      <c r="BI284" s="585">
        <v>0</v>
      </c>
      <c r="BJ284" s="585">
        <v>0</v>
      </c>
      <c r="BK284" s="585">
        <v>241952</v>
      </c>
      <c r="BL284" s="585">
        <v>-22331</v>
      </c>
      <c r="BM284" s="585">
        <v>-22331</v>
      </c>
      <c r="BN284" s="585">
        <v>0</v>
      </c>
      <c r="BO284" s="585">
        <v>0</v>
      </c>
      <c r="BP284" s="585">
        <v>0</v>
      </c>
      <c r="BQ284" s="585">
        <v>0</v>
      </c>
      <c r="BR284" s="585">
        <v>0</v>
      </c>
      <c r="BS284" s="585">
        <v>-22331</v>
      </c>
      <c r="BT284" s="585">
        <v>417731</v>
      </c>
      <c r="BU284" s="585">
        <v>162168</v>
      </c>
      <c r="BV284" s="585">
        <v>154594</v>
      </c>
      <c r="BW284" s="585">
        <v>73423</v>
      </c>
      <c r="BX284" s="585">
        <v>27546</v>
      </c>
      <c r="BY284" s="585">
        <v>0</v>
      </c>
      <c r="BZ284" s="585">
        <v>0</v>
      </c>
      <c r="CA284" s="585">
        <v>417731</v>
      </c>
      <c r="CB284" s="299">
        <v>0</v>
      </c>
      <c r="CC284" s="297">
        <v>0</v>
      </c>
      <c r="CD284" s="297">
        <v>0</v>
      </c>
      <c r="CE284" s="297">
        <v>0</v>
      </c>
      <c r="CF284" s="297">
        <v>0</v>
      </c>
      <c r="CG284" s="297">
        <v>0</v>
      </c>
      <c r="CH284" s="297">
        <v>0</v>
      </c>
      <c r="CI284" s="297">
        <v>0</v>
      </c>
    </row>
    <row r="285" spans="1:87">
      <c r="A285" s="295">
        <v>39101</v>
      </c>
      <c r="B285" s="296" t="s">
        <v>632</v>
      </c>
      <c r="C285" s="299">
        <v>275500</v>
      </c>
      <c r="D285" s="299">
        <v>434315</v>
      </c>
      <c r="E285" s="299">
        <v>663620</v>
      </c>
      <c r="F285" s="299">
        <v>483414</v>
      </c>
      <c r="G285" s="299">
        <v>0</v>
      </c>
      <c r="H285" s="299">
        <v>0</v>
      </c>
      <c r="I285" s="299">
        <v>1856849</v>
      </c>
      <c r="J285" s="299">
        <v>9286025</v>
      </c>
      <c r="K285" s="299">
        <v>11047967</v>
      </c>
      <c r="L285" s="357">
        <v>7871340</v>
      </c>
      <c r="M285" s="299">
        <v>7664947</v>
      </c>
      <c r="N285" s="299">
        <v>11385006</v>
      </c>
      <c r="O285" s="299">
        <v>724219.06782770006</v>
      </c>
      <c r="P285" s="299">
        <v>370792.34</v>
      </c>
      <c r="Q285" s="299">
        <v>353426.72782770003</v>
      </c>
      <c r="R285" s="583">
        <v>7.1400000000000005E-2</v>
      </c>
      <c r="S285" s="584">
        <v>2.7301730000000001E-4</v>
      </c>
      <c r="T285" s="585">
        <v>9286025</v>
      </c>
      <c r="U285" s="585">
        <v>5193170.0280112047</v>
      </c>
      <c r="V285" s="583">
        <v>1.7881226591682018</v>
      </c>
      <c r="W285" s="583">
        <v>9.7874245867096379E-2</v>
      </c>
      <c r="X285" s="585">
        <v>715624</v>
      </c>
      <c r="Y285" s="585">
        <v>329952</v>
      </c>
      <c r="Z285" s="585">
        <v>236284</v>
      </c>
      <c r="AA285" s="585">
        <v>103429</v>
      </c>
      <c r="AB285" s="585">
        <v>45959</v>
      </c>
      <c r="AC285" s="585">
        <v>0</v>
      </c>
      <c r="AD285" s="585">
        <v>0</v>
      </c>
      <c r="AE285" s="585">
        <v>715624</v>
      </c>
      <c r="AF285" s="585">
        <v>0</v>
      </c>
      <c r="AG285" s="585">
        <v>0</v>
      </c>
      <c r="AH285" s="585">
        <v>0</v>
      </c>
      <c r="AI285" s="585">
        <v>0</v>
      </c>
      <c r="AJ285" s="585">
        <v>0</v>
      </c>
      <c r="AK285" s="585">
        <v>0</v>
      </c>
      <c r="AL285" s="585">
        <v>0</v>
      </c>
      <c r="AM285" s="585">
        <v>0</v>
      </c>
      <c r="AN285" s="585">
        <v>2236454</v>
      </c>
      <c r="AO285" s="585">
        <v>630759</v>
      </c>
      <c r="AP285" s="585">
        <v>630759</v>
      </c>
      <c r="AQ285" s="585">
        <v>542510</v>
      </c>
      <c r="AR285" s="585">
        <v>432425</v>
      </c>
      <c r="AS285" s="585">
        <v>0</v>
      </c>
      <c r="AT285" s="585">
        <v>0</v>
      </c>
      <c r="AU285" s="585">
        <v>2236454</v>
      </c>
      <c r="AV285" s="585">
        <v>1210708</v>
      </c>
      <c r="AW285" s="585">
        <v>730259</v>
      </c>
      <c r="AX285" s="585">
        <v>480449</v>
      </c>
      <c r="AY285" s="585">
        <v>0</v>
      </c>
      <c r="AZ285" s="585">
        <v>0</v>
      </c>
      <c r="BA285" s="585">
        <v>0</v>
      </c>
      <c r="BB285" s="585">
        <v>0</v>
      </c>
      <c r="BC285" s="585">
        <v>1210708</v>
      </c>
      <c r="BD285" s="585">
        <v>43838</v>
      </c>
      <c r="BE285" s="585">
        <v>19711</v>
      </c>
      <c r="BF285" s="585">
        <v>19711</v>
      </c>
      <c r="BG285" s="585">
        <v>4377</v>
      </c>
      <c r="BH285" s="585">
        <v>39</v>
      </c>
      <c r="BI285" s="585">
        <v>0</v>
      </c>
      <c r="BJ285" s="585">
        <v>0</v>
      </c>
      <c r="BK285" s="585">
        <v>43838</v>
      </c>
      <c r="BL285" s="585">
        <v>-4046</v>
      </c>
      <c r="BM285" s="585">
        <v>-4046</v>
      </c>
      <c r="BN285" s="585">
        <v>0</v>
      </c>
      <c r="BO285" s="585">
        <v>0</v>
      </c>
      <c r="BP285" s="585">
        <v>0</v>
      </c>
      <c r="BQ285" s="585">
        <v>0</v>
      </c>
      <c r="BR285" s="585">
        <v>0</v>
      </c>
      <c r="BS285" s="585">
        <v>-4046</v>
      </c>
      <c r="BT285" s="585">
        <v>75687</v>
      </c>
      <c r="BU285" s="585">
        <v>29382</v>
      </c>
      <c r="BV285" s="585">
        <v>28010</v>
      </c>
      <c r="BW285" s="585">
        <v>13303</v>
      </c>
      <c r="BX285" s="585">
        <v>4991</v>
      </c>
      <c r="BY285" s="585">
        <v>0</v>
      </c>
      <c r="BZ285" s="585">
        <v>0</v>
      </c>
      <c r="CA285" s="585">
        <v>75687</v>
      </c>
      <c r="CB285" s="299">
        <v>0</v>
      </c>
      <c r="CC285" s="297">
        <v>0</v>
      </c>
      <c r="CD285" s="297">
        <v>0</v>
      </c>
      <c r="CE285" s="297">
        <v>0</v>
      </c>
      <c r="CF285" s="297">
        <v>0</v>
      </c>
      <c r="CG285" s="297">
        <v>0</v>
      </c>
      <c r="CH285" s="297">
        <v>0</v>
      </c>
      <c r="CI285" s="297">
        <v>0</v>
      </c>
    </row>
    <row r="286" spans="1:87">
      <c r="A286" s="295">
        <v>39105</v>
      </c>
      <c r="B286" s="296" t="s">
        <v>633</v>
      </c>
      <c r="C286" s="299">
        <v>-223252</v>
      </c>
      <c r="D286" s="299">
        <v>643963</v>
      </c>
      <c r="E286" s="299">
        <v>1774252</v>
      </c>
      <c r="F286" s="299">
        <v>1342188</v>
      </c>
      <c r="G286" s="299">
        <v>0</v>
      </c>
      <c r="H286" s="299">
        <v>0</v>
      </c>
      <c r="I286" s="299">
        <v>3537151</v>
      </c>
      <c r="J286" s="299">
        <v>21918512</v>
      </c>
      <c r="K286" s="299">
        <v>26077357</v>
      </c>
      <c r="L286" s="357">
        <v>18579323</v>
      </c>
      <c r="M286" s="299">
        <v>18092158</v>
      </c>
      <c r="N286" s="299">
        <v>26872895</v>
      </c>
      <c r="O286" s="299">
        <v>1709429.3528515</v>
      </c>
      <c r="P286" s="299">
        <v>979058.18</v>
      </c>
      <c r="Q286" s="299">
        <v>730371.17285149998</v>
      </c>
      <c r="R286" s="583">
        <v>7.1400000000000005E-2</v>
      </c>
      <c r="S286" s="584">
        <v>6.4442350000000004E-4</v>
      </c>
      <c r="T286" s="585">
        <v>21918512</v>
      </c>
      <c r="U286" s="585">
        <v>13712299.43977591</v>
      </c>
      <c r="V286" s="583">
        <v>1.5984563417875739</v>
      </c>
      <c r="W286" s="583">
        <v>9.7874245867096379E-2</v>
      </c>
      <c r="X286" s="585">
        <v>1810951</v>
      </c>
      <c r="Y286" s="585">
        <v>524665</v>
      </c>
      <c r="Z286" s="585">
        <v>524665</v>
      </c>
      <c r="AA286" s="585">
        <v>451992</v>
      </c>
      <c r="AB286" s="585">
        <v>309629</v>
      </c>
      <c r="AC286" s="585">
        <v>0</v>
      </c>
      <c r="AD286" s="585">
        <v>0</v>
      </c>
      <c r="AE286" s="585">
        <v>1810951</v>
      </c>
      <c r="AF286" s="585">
        <v>967519</v>
      </c>
      <c r="AG286" s="585">
        <v>619389</v>
      </c>
      <c r="AH286" s="585">
        <v>348130</v>
      </c>
      <c r="AI286" s="585">
        <v>0</v>
      </c>
      <c r="AJ286" s="585">
        <v>0</v>
      </c>
      <c r="AK286" s="585">
        <v>0</v>
      </c>
      <c r="AL286" s="585">
        <v>0</v>
      </c>
      <c r="AM286" s="585">
        <v>967519</v>
      </c>
      <c r="AN286" s="585">
        <v>5278873</v>
      </c>
      <c r="AO286" s="585">
        <v>1488829</v>
      </c>
      <c r="AP286" s="585">
        <v>1488829</v>
      </c>
      <c r="AQ286" s="585">
        <v>1280528</v>
      </c>
      <c r="AR286" s="585">
        <v>1020686</v>
      </c>
      <c r="AS286" s="585">
        <v>0</v>
      </c>
      <c r="AT286" s="585">
        <v>0</v>
      </c>
      <c r="AU286" s="585">
        <v>5278873</v>
      </c>
      <c r="AV286" s="585">
        <v>2857726</v>
      </c>
      <c r="AW286" s="585">
        <v>1723685</v>
      </c>
      <c r="AX286" s="585">
        <v>1134041</v>
      </c>
      <c r="AY286" s="585">
        <v>0</v>
      </c>
      <c r="AZ286" s="585">
        <v>0</v>
      </c>
      <c r="BA286" s="585">
        <v>0</v>
      </c>
      <c r="BB286" s="585">
        <v>0</v>
      </c>
      <c r="BC286" s="585">
        <v>2857726</v>
      </c>
      <c r="BD286" s="585">
        <v>103475</v>
      </c>
      <c r="BE286" s="585">
        <v>46525</v>
      </c>
      <c r="BF286" s="585">
        <v>46525</v>
      </c>
      <c r="BG286" s="585">
        <v>10332</v>
      </c>
      <c r="BH286" s="585">
        <v>93</v>
      </c>
      <c r="BI286" s="585">
        <v>0</v>
      </c>
      <c r="BJ286" s="585">
        <v>0</v>
      </c>
      <c r="BK286" s="585">
        <v>103475</v>
      </c>
      <c r="BL286" s="585">
        <v>-9550</v>
      </c>
      <c r="BM286" s="585">
        <v>-9550</v>
      </c>
      <c r="BN286" s="585">
        <v>0</v>
      </c>
      <c r="BO286" s="585">
        <v>0</v>
      </c>
      <c r="BP286" s="585">
        <v>0</v>
      </c>
      <c r="BQ286" s="585">
        <v>0</v>
      </c>
      <c r="BR286" s="585">
        <v>0</v>
      </c>
      <c r="BS286" s="585">
        <v>-9550</v>
      </c>
      <c r="BT286" s="585">
        <v>178649</v>
      </c>
      <c r="BU286" s="585">
        <v>69353</v>
      </c>
      <c r="BV286" s="585">
        <v>66114</v>
      </c>
      <c r="BW286" s="585">
        <v>31401</v>
      </c>
      <c r="BX286" s="585">
        <v>11780</v>
      </c>
      <c r="BY286" s="585">
        <v>0</v>
      </c>
      <c r="BZ286" s="585">
        <v>0</v>
      </c>
      <c r="CA286" s="585">
        <v>178649</v>
      </c>
      <c r="CB286" s="299">
        <v>0</v>
      </c>
      <c r="CC286" s="297">
        <v>0</v>
      </c>
      <c r="CD286" s="297">
        <v>0</v>
      </c>
      <c r="CE286" s="297">
        <v>0</v>
      </c>
      <c r="CF286" s="297">
        <v>0</v>
      </c>
      <c r="CG286" s="297">
        <v>0</v>
      </c>
      <c r="CH286" s="297">
        <v>0</v>
      </c>
      <c r="CI286" s="297">
        <v>0</v>
      </c>
    </row>
    <row r="287" spans="1:87">
      <c r="A287" s="295">
        <v>39200</v>
      </c>
      <c r="B287" s="296" t="s">
        <v>634</v>
      </c>
      <c r="C287" s="299">
        <v>-14123036</v>
      </c>
      <c r="D287" s="299">
        <v>39998063</v>
      </c>
      <c r="E287" s="299">
        <v>131449996</v>
      </c>
      <c r="F287" s="299">
        <v>92953349</v>
      </c>
      <c r="G287" s="299">
        <v>0</v>
      </c>
      <c r="H287" s="299">
        <v>0</v>
      </c>
      <c r="I287" s="299">
        <v>250278372</v>
      </c>
      <c r="J287" s="299">
        <v>2007836748</v>
      </c>
      <c r="K287" s="299">
        <v>2388806079</v>
      </c>
      <c r="L287" s="357">
        <v>1701951650</v>
      </c>
      <c r="M287" s="299">
        <v>1657325066</v>
      </c>
      <c r="N287" s="299">
        <v>2461681069</v>
      </c>
      <c r="O287" s="299">
        <v>156591608.9455817</v>
      </c>
      <c r="P287" s="299">
        <v>84172937.600000009</v>
      </c>
      <c r="Q287" s="299">
        <v>72418671.345581695</v>
      </c>
      <c r="R287" s="583">
        <v>7.1400000000000005E-2</v>
      </c>
      <c r="S287" s="584">
        <v>5.9032163300000003E-2</v>
      </c>
      <c r="T287" s="585">
        <v>2007836748</v>
      </c>
      <c r="U287" s="585">
        <v>1178892683.4733894</v>
      </c>
      <c r="V287" s="583">
        <v>1.7031548131118095</v>
      </c>
      <c r="W287" s="583">
        <v>9.7874245867096379E-2</v>
      </c>
      <c r="X287" s="585">
        <v>36347152</v>
      </c>
      <c r="Y287" s="585">
        <v>12429812</v>
      </c>
      <c r="Z287" s="585">
        <v>11958670</v>
      </c>
      <c r="AA287" s="585">
        <v>11958670</v>
      </c>
      <c r="AB287" s="585">
        <v>0</v>
      </c>
      <c r="AC287" s="585">
        <v>0</v>
      </c>
      <c r="AD287" s="585">
        <v>0</v>
      </c>
      <c r="AE287" s="585">
        <v>36347152</v>
      </c>
      <c r="AF287" s="585">
        <v>32825884</v>
      </c>
      <c r="AG287" s="585">
        <v>14779125</v>
      </c>
      <c r="AH287" s="585">
        <v>14779125</v>
      </c>
      <c r="AI287" s="585">
        <v>1633817</v>
      </c>
      <c r="AJ287" s="585">
        <v>1633817</v>
      </c>
      <c r="AK287" s="585">
        <v>0</v>
      </c>
      <c r="AL287" s="585">
        <v>0</v>
      </c>
      <c r="AM287" s="585">
        <v>32825884</v>
      </c>
      <c r="AN287" s="585">
        <v>483569070</v>
      </c>
      <c r="AO287" s="585">
        <v>136383643</v>
      </c>
      <c r="AP287" s="585">
        <v>136383643</v>
      </c>
      <c r="AQ287" s="585">
        <v>117302283</v>
      </c>
      <c r="AR287" s="585">
        <v>93499500</v>
      </c>
      <c r="AS287" s="585">
        <v>0</v>
      </c>
      <c r="AT287" s="585">
        <v>0</v>
      </c>
      <c r="AU287" s="585">
        <v>483569070</v>
      </c>
      <c r="AV287" s="585">
        <v>261780915</v>
      </c>
      <c r="AW287" s="585">
        <v>157897522</v>
      </c>
      <c r="AX287" s="585">
        <v>103883393</v>
      </c>
      <c r="AY287" s="585">
        <v>0</v>
      </c>
      <c r="AZ287" s="585">
        <v>0</v>
      </c>
      <c r="BA287" s="585">
        <v>0</v>
      </c>
      <c r="BB287" s="585">
        <v>0</v>
      </c>
      <c r="BC287" s="585">
        <v>261780915</v>
      </c>
      <c r="BD287" s="585">
        <v>9478728</v>
      </c>
      <c r="BE287" s="585">
        <v>4261890</v>
      </c>
      <c r="BF287" s="585">
        <v>4261890</v>
      </c>
      <c r="BG287" s="585">
        <v>946424</v>
      </c>
      <c r="BH287" s="585">
        <v>8524</v>
      </c>
      <c r="BI287" s="585">
        <v>0</v>
      </c>
      <c r="BJ287" s="585">
        <v>0</v>
      </c>
      <c r="BK287" s="585">
        <v>9478728</v>
      </c>
      <c r="BL287" s="585">
        <v>-874822</v>
      </c>
      <c r="BM287" s="585">
        <v>-874822</v>
      </c>
      <c r="BN287" s="585">
        <v>0</v>
      </c>
      <c r="BO287" s="585">
        <v>0</v>
      </c>
      <c r="BP287" s="585">
        <v>0</v>
      </c>
      <c r="BQ287" s="585">
        <v>0</v>
      </c>
      <c r="BR287" s="585">
        <v>0</v>
      </c>
      <c r="BS287" s="585">
        <v>-874822</v>
      </c>
      <c r="BT287" s="585">
        <v>16365042</v>
      </c>
      <c r="BU287" s="585">
        <v>6353087</v>
      </c>
      <c r="BV287" s="585">
        <v>6056377</v>
      </c>
      <c r="BW287" s="585">
        <v>2876435</v>
      </c>
      <c r="BX287" s="585">
        <v>1079142</v>
      </c>
      <c r="BY287" s="585">
        <v>0</v>
      </c>
      <c r="BZ287" s="585">
        <v>0</v>
      </c>
      <c r="CA287" s="585">
        <v>16365042</v>
      </c>
      <c r="CB287" s="299">
        <v>0</v>
      </c>
      <c r="CC287" s="297">
        <v>0</v>
      </c>
      <c r="CD287" s="297">
        <v>0</v>
      </c>
      <c r="CE287" s="297">
        <v>0</v>
      </c>
      <c r="CF287" s="297">
        <v>0</v>
      </c>
      <c r="CG287" s="297">
        <v>0</v>
      </c>
      <c r="CH287" s="297">
        <v>0</v>
      </c>
      <c r="CI287" s="297">
        <v>0</v>
      </c>
    </row>
    <row r="288" spans="1:87">
      <c r="A288" s="295">
        <v>39201</v>
      </c>
      <c r="B288" s="296" t="s">
        <v>635</v>
      </c>
      <c r="C288" s="299">
        <v>492705</v>
      </c>
      <c r="D288" s="299">
        <v>756107</v>
      </c>
      <c r="E288" s="299">
        <v>785478</v>
      </c>
      <c r="F288" s="299">
        <v>446722</v>
      </c>
      <c r="G288" s="299">
        <v>0</v>
      </c>
      <c r="H288" s="299">
        <v>0</v>
      </c>
      <c r="I288" s="299">
        <v>2481012</v>
      </c>
      <c r="J288" s="299">
        <v>8557415</v>
      </c>
      <c r="K288" s="299">
        <v>10181109</v>
      </c>
      <c r="L288" s="357">
        <v>7253730</v>
      </c>
      <c r="M288" s="299">
        <v>7063531</v>
      </c>
      <c r="N288" s="299">
        <v>10491702</v>
      </c>
      <c r="O288" s="299">
        <v>667394.5514794999</v>
      </c>
      <c r="P288" s="299">
        <v>302934.74</v>
      </c>
      <c r="Q288" s="299">
        <v>364459.81147949991</v>
      </c>
      <c r="R288" s="583">
        <v>7.1400000000000005E-2</v>
      </c>
      <c r="S288" s="584">
        <v>2.5159549999999997E-4</v>
      </c>
      <c r="T288" s="585">
        <v>8557415</v>
      </c>
      <c r="U288" s="585">
        <v>4242783.4733893555</v>
      </c>
      <c r="V288" s="583">
        <v>2.0169341786287043</v>
      </c>
      <c r="W288" s="583">
        <v>9.7874245867096379E-2</v>
      </c>
      <c r="X288" s="585">
        <v>1460061</v>
      </c>
      <c r="Y288" s="585">
        <v>573614</v>
      </c>
      <c r="Z288" s="585">
        <v>573614</v>
      </c>
      <c r="AA288" s="585">
        <v>269242</v>
      </c>
      <c r="AB288" s="585">
        <v>43591</v>
      </c>
      <c r="AC288" s="585">
        <v>0</v>
      </c>
      <c r="AD288" s="585">
        <v>0</v>
      </c>
      <c r="AE288" s="585">
        <v>1460061</v>
      </c>
      <c r="AF288" s="585">
        <v>30729</v>
      </c>
      <c r="AG288" s="585">
        <v>30729</v>
      </c>
      <c r="AH288" s="585">
        <v>0</v>
      </c>
      <c r="AI288" s="585">
        <v>0</v>
      </c>
      <c r="AJ288" s="585">
        <v>0</v>
      </c>
      <c r="AK288" s="585">
        <v>0</v>
      </c>
      <c r="AL288" s="585">
        <v>0</v>
      </c>
      <c r="AM288" s="585">
        <v>30729</v>
      </c>
      <c r="AN288" s="585">
        <v>2060975</v>
      </c>
      <c r="AO288" s="585">
        <v>581268</v>
      </c>
      <c r="AP288" s="585">
        <v>581268</v>
      </c>
      <c r="AQ288" s="585">
        <v>499943</v>
      </c>
      <c r="AR288" s="585">
        <v>398496</v>
      </c>
      <c r="AS288" s="585">
        <v>0</v>
      </c>
      <c r="AT288" s="585">
        <v>0</v>
      </c>
      <c r="AU288" s="585">
        <v>2060975</v>
      </c>
      <c r="AV288" s="585">
        <v>1115712</v>
      </c>
      <c r="AW288" s="585">
        <v>672960</v>
      </c>
      <c r="AX288" s="585">
        <v>442752</v>
      </c>
      <c r="AY288" s="585">
        <v>0</v>
      </c>
      <c r="AZ288" s="585">
        <v>0</v>
      </c>
      <c r="BA288" s="585">
        <v>0</v>
      </c>
      <c r="BB288" s="585">
        <v>0</v>
      </c>
      <c r="BC288" s="585">
        <v>1115712</v>
      </c>
      <c r="BD288" s="585">
        <v>40398</v>
      </c>
      <c r="BE288" s="585">
        <v>18164</v>
      </c>
      <c r="BF288" s="585">
        <v>18164</v>
      </c>
      <c r="BG288" s="585">
        <v>4034</v>
      </c>
      <c r="BH288" s="585">
        <v>36</v>
      </c>
      <c r="BI288" s="585">
        <v>0</v>
      </c>
      <c r="BJ288" s="585">
        <v>0</v>
      </c>
      <c r="BK288" s="585">
        <v>40398</v>
      </c>
      <c r="BL288" s="585">
        <v>-3728</v>
      </c>
      <c r="BM288" s="585">
        <v>-3728</v>
      </c>
      <c r="BN288" s="585">
        <v>0</v>
      </c>
      <c r="BO288" s="585">
        <v>0</v>
      </c>
      <c r="BP288" s="585">
        <v>0</v>
      </c>
      <c r="BQ288" s="585">
        <v>0</v>
      </c>
      <c r="BR288" s="585">
        <v>0</v>
      </c>
      <c r="BS288" s="585">
        <v>-3728</v>
      </c>
      <c r="BT288" s="585">
        <v>69748</v>
      </c>
      <c r="BU288" s="585">
        <v>27077</v>
      </c>
      <c r="BV288" s="585">
        <v>25812</v>
      </c>
      <c r="BW288" s="585">
        <v>12259</v>
      </c>
      <c r="BX288" s="585">
        <v>4599</v>
      </c>
      <c r="BY288" s="585">
        <v>0</v>
      </c>
      <c r="BZ288" s="585">
        <v>0</v>
      </c>
      <c r="CA288" s="585">
        <v>69748</v>
      </c>
      <c r="CB288" s="299">
        <v>0</v>
      </c>
      <c r="CC288" s="297">
        <v>0</v>
      </c>
      <c r="CD288" s="297">
        <v>0</v>
      </c>
      <c r="CE288" s="297">
        <v>0</v>
      </c>
      <c r="CF288" s="297">
        <v>0</v>
      </c>
      <c r="CG288" s="297">
        <v>0</v>
      </c>
      <c r="CH288" s="297">
        <v>0</v>
      </c>
      <c r="CI288" s="297">
        <v>0</v>
      </c>
    </row>
    <row r="289" spans="1:87">
      <c r="A289" s="295">
        <v>39204</v>
      </c>
      <c r="B289" s="296" t="s">
        <v>636</v>
      </c>
      <c r="C289" s="299">
        <v>-569766</v>
      </c>
      <c r="D289" s="299">
        <v>-768202</v>
      </c>
      <c r="E289" s="299">
        <v>-104840</v>
      </c>
      <c r="F289" s="299">
        <v>-168650</v>
      </c>
      <c r="G289" s="299">
        <v>0</v>
      </c>
      <c r="H289" s="299">
        <v>0</v>
      </c>
      <c r="I289" s="299">
        <v>-1611458</v>
      </c>
      <c r="J289" s="299">
        <v>5327348</v>
      </c>
      <c r="K289" s="299">
        <v>6338165</v>
      </c>
      <c r="L289" s="357">
        <v>4515750</v>
      </c>
      <c r="M289" s="299">
        <v>4397343</v>
      </c>
      <c r="N289" s="299">
        <v>6531523</v>
      </c>
      <c r="O289" s="299">
        <v>415480.96442629996</v>
      </c>
      <c r="P289" s="299">
        <v>224227.87</v>
      </c>
      <c r="Q289" s="299">
        <v>191253.09442629997</v>
      </c>
      <c r="R289" s="583">
        <v>7.1400000000000005E-2</v>
      </c>
      <c r="S289" s="584">
        <v>1.5662869999999999E-4</v>
      </c>
      <c r="T289" s="585">
        <v>5327348</v>
      </c>
      <c r="U289" s="585">
        <v>3140446.358543417</v>
      </c>
      <c r="V289" s="583">
        <v>1.6963665007387354</v>
      </c>
      <c r="W289" s="583">
        <v>9.7874245867096379E-2</v>
      </c>
      <c r="X289" s="585">
        <v>343284</v>
      </c>
      <c r="Y289" s="585">
        <v>343284</v>
      </c>
      <c r="Z289" s="585">
        <v>0</v>
      </c>
      <c r="AA289" s="585">
        <v>0</v>
      </c>
      <c r="AB289" s="585">
        <v>0</v>
      </c>
      <c r="AC289" s="585">
        <v>0</v>
      </c>
      <c r="AD289" s="585">
        <v>0</v>
      </c>
      <c r="AE289" s="585">
        <v>343284</v>
      </c>
      <c r="AF289" s="585">
        <v>2609457</v>
      </c>
      <c r="AG289" s="585">
        <v>881811</v>
      </c>
      <c r="AH289" s="585">
        <v>881811</v>
      </c>
      <c r="AI289" s="585">
        <v>426219</v>
      </c>
      <c r="AJ289" s="585">
        <v>419616</v>
      </c>
      <c r="AK289" s="585">
        <v>0</v>
      </c>
      <c r="AL289" s="585">
        <v>0</v>
      </c>
      <c r="AM289" s="585">
        <v>2609457</v>
      </c>
      <c r="AN289" s="585">
        <v>1283043</v>
      </c>
      <c r="AO289" s="585">
        <v>361864</v>
      </c>
      <c r="AP289" s="585">
        <v>361864</v>
      </c>
      <c r="AQ289" s="585">
        <v>311235</v>
      </c>
      <c r="AR289" s="585">
        <v>248080</v>
      </c>
      <c r="AS289" s="585">
        <v>0</v>
      </c>
      <c r="AT289" s="585">
        <v>0</v>
      </c>
      <c r="AU289" s="585">
        <v>1283043</v>
      </c>
      <c r="AV289" s="585">
        <v>694577</v>
      </c>
      <c r="AW289" s="585">
        <v>418946</v>
      </c>
      <c r="AX289" s="585">
        <v>275631</v>
      </c>
      <c r="AY289" s="585">
        <v>0</v>
      </c>
      <c r="AZ289" s="585">
        <v>0</v>
      </c>
      <c r="BA289" s="585">
        <v>0</v>
      </c>
      <c r="BB289" s="585">
        <v>0</v>
      </c>
      <c r="BC289" s="585">
        <v>694577</v>
      </c>
      <c r="BD289" s="585">
        <v>25150</v>
      </c>
      <c r="BE289" s="585">
        <v>11308</v>
      </c>
      <c r="BF289" s="585">
        <v>11308</v>
      </c>
      <c r="BG289" s="585">
        <v>2511</v>
      </c>
      <c r="BH289" s="585">
        <v>23</v>
      </c>
      <c r="BI289" s="585">
        <v>0</v>
      </c>
      <c r="BJ289" s="585">
        <v>0</v>
      </c>
      <c r="BK289" s="585">
        <v>25150</v>
      </c>
      <c r="BL289" s="585">
        <v>-2321</v>
      </c>
      <c r="BM289" s="585">
        <v>-2321</v>
      </c>
      <c r="BN289" s="585">
        <v>0</v>
      </c>
      <c r="BO289" s="585">
        <v>0</v>
      </c>
      <c r="BP289" s="585">
        <v>0</v>
      </c>
      <c r="BQ289" s="585">
        <v>0</v>
      </c>
      <c r="BR289" s="585">
        <v>0</v>
      </c>
      <c r="BS289" s="585">
        <v>-2321</v>
      </c>
      <c r="BT289" s="585">
        <v>43421</v>
      </c>
      <c r="BU289" s="585">
        <v>16857</v>
      </c>
      <c r="BV289" s="585">
        <v>16069</v>
      </c>
      <c r="BW289" s="585">
        <v>7632</v>
      </c>
      <c r="BX289" s="585">
        <v>2863</v>
      </c>
      <c r="BY289" s="585">
        <v>0</v>
      </c>
      <c r="BZ289" s="585">
        <v>0</v>
      </c>
      <c r="CA289" s="585">
        <v>43421</v>
      </c>
      <c r="CB289" s="299">
        <v>0</v>
      </c>
      <c r="CC289" s="297">
        <v>0</v>
      </c>
      <c r="CD289" s="297">
        <v>0</v>
      </c>
      <c r="CE289" s="297">
        <v>0</v>
      </c>
      <c r="CF289" s="297">
        <v>0</v>
      </c>
      <c r="CG289" s="297">
        <v>0</v>
      </c>
      <c r="CH289" s="297">
        <v>0</v>
      </c>
      <c r="CI289" s="297">
        <v>0</v>
      </c>
    </row>
    <row r="290" spans="1:87">
      <c r="A290" s="295">
        <v>39205</v>
      </c>
      <c r="B290" s="296" t="s">
        <v>637</v>
      </c>
      <c r="C290" s="299">
        <v>1162210</v>
      </c>
      <c r="D290" s="299">
        <v>6634043</v>
      </c>
      <c r="E290" s="299">
        <v>12104277</v>
      </c>
      <c r="F290" s="299">
        <v>8463050</v>
      </c>
      <c r="G290" s="299">
        <v>0</v>
      </c>
      <c r="H290" s="299">
        <v>0</v>
      </c>
      <c r="I290" s="299">
        <v>28363580</v>
      </c>
      <c r="J290" s="299">
        <v>173371077</v>
      </c>
      <c r="K290" s="299">
        <v>206266712</v>
      </c>
      <c r="L290" s="357">
        <v>146958756</v>
      </c>
      <c r="M290" s="299">
        <v>143105376</v>
      </c>
      <c r="N290" s="299">
        <v>212559263</v>
      </c>
      <c r="O290" s="299">
        <v>13521246.681773102</v>
      </c>
      <c r="P290" s="299">
        <v>7815610.709999999</v>
      </c>
      <c r="Q290" s="299">
        <v>5705635.9717731029</v>
      </c>
      <c r="R290" s="583">
        <v>7.1400000000000005E-2</v>
      </c>
      <c r="S290" s="584">
        <v>5.0972619000000004E-3</v>
      </c>
      <c r="T290" s="585">
        <v>173371077</v>
      </c>
      <c r="U290" s="585">
        <v>109462334.87394956</v>
      </c>
      <c r="V290" s="583">
        <v>1.5838423070332277</v>
      </c>
      <c r="W290" s="583">
        <v>9.7874245867096379E-2</v>
      </c>
      <c r="X290" s="585">
        <v>8443101</v>
      </c>
      <c r="Y290" s="585">
        <v>3250964</v>
      </c>
      <c r="Z290" s="585">
        <v>3250964</v>
      </c>
      <c r="AA290" s="585">
        <v>1645460</v>
      </c>
      <c r="AB290" s="585">
        <v>295713</v>
      </c>
      <c r="AC290" s="585">
        <v>0</v>
      </c>
      <c r="AD290" s="585">
        <v>0</v>
      </c>
      <c r="AE290" s="585">
        <v>8443101</v>
      </c>
      <c r="AF290" s="585">
        <v>1386306</v>
      </c>
      <c r="AG290" s="585">
        <v>1072126</v>
      </c>
      <c r="AH290" s="585">
        <v>314180</v>
      </c>
      <c r="AI290" s="585">
        <v>0</v>
      </c>
      <c r="AJ290" s="585">
        <v>0</v>
      </c>
      <c r="AK290" s="585">
        <v>0</v>
      </c>
      <c r="AL290" s="585">
        <v>0</v>
      </c>
      <c r="AM290" s="585">
        <v>1386306</v>
      </c>
      <c r="AN290" s="585">
        <v>41754834</v>
      </c>
      <c r="AO290" s="585">
        <v>11776345</v>
      </c>
      <c r="AP290" s="585">
        <v>11776345</v>
      </c>
      <c r="AQ290" s="585">
        <v>10128723</v>
      </c>
      <c r="AR290" s="585">
        <v>8073420</v>
      </c>
      <c r="AS290" s="585">
        <v>0</v>
      </c>
      <c r="AT290" s="585">
        <v>0</v>
      </c>
      <c r="AU290" s="585">
        <v>41754834</v>
      </c>
      <c r="AV290" s="585">
        <v>22604049</v>
      </c>
      <c r="AW290" s="585">
        <v>13634009</v>
      </c>
      <c r="AX290" s="585">
        <v>8970040</v>
      </c>
      <c r="AY290" s="585">
        <v>0</v>
      </c>
      <c r="AZ290" s="585">
        <v>0</v>
      </c>
      <c r="BA290" s="585">
        <v>0</v>
      </c>
      <c r="BB290" s="585">
        <v>0</v>
      </c>
      <c r="BC290" s="585">
        <v>22604049</v>
      </c>
      <c r="BD290" s="585">
        <v>818461</v>
      </c>
      <c r="BE290" s="585">
        <v>368002</v>
      </c>
      <c r="BF290" s="585">
        <v>368002</v>
      </c>
      <c r="BG290" s="585">
        <v>81721</v>
      </c>
      <c r="BH290" s="585">
        <v>736</v>
      </c>
      <c r="BI290" s="585">
        <v>0</v>
      </c>
      <c r="BJ290" s="585">
        <v>0</v>
      </c>
      <c r="BK290" s="585">
        <v>818461</v>
      </c>
      <c r="BL290" s="585">
        <v>-75538</v>
      </c>
      <c r="BM290" s="585">
        <v>-75538</v>
      </c>
      <c r="BN290" s="585">
        <v>0</v>
      </c>
      <c r="BO290" s="585">
        <v>0</v>
      </c>
      <c r="BP290" s="585">
        <v>0</v>
      </c>
      <c r="BQ290" s="585">
        <v>0</v>
      </c>
      <c r="BR290" s="585">
        <v>0</v>
      </c>
      <c r="BS290" s="585">
        <v>-75538</v>
      </c>
      <c r="BT290" s="585">
        <v>1413076</v>
      </c>
      <c r="BU290" s="585">
        <v>548571</v>
      </c>
      <c r="BV290" s="585">
        <v>522951</v>
      </c>
      <c r="BW290" s="585">
        <v>248372</v>
      </c>
      <c r="BX290" s="585">
        <v>93181</v>
      </c>
      <c r="BY290" s="585">
        <v>0</v>
      </c>
      <c r="BZ290" s="585">
        <v>0</v>
      </c>
      <c r="CA290" s="585">
        <v>1413076</v>
      </c>
      <c r="CB290" s="299">
        <v>0</v>
      </c>
      <c r="CC290" s="297">
        <v>0</v>
      </c>
      <c r="CD290" s="297">
        <v>0</v>
      </c>
      <c r="CE290" s="297">
        <v>0</v>
      </c>
      <c r="CF290" s="297">
        <v>0</v>
      </c>
      <c r="CG290" s="297">
        <v>0</v>
      </c>
      <c r="CH290" s="297">
        <v>0</v>
      </c>
      <c r="CI290" s="297">
        <v>0</v>
      </c>
    </row>
    <row r="291" spans="1:87">
      <c r="A291" s="295">
        <v>39208</v>
      </c>
      <c r="B291" s="296" t="s">
        <v>638</v>
      </c>
      <c r="C291" s="299">
        <v>-74371</v>
      </c>
      <c r="D291" s="299">
        <v>74243</v>
      </c>
      <c r="E291" s="299">
        <v>725293</v>
      </c>
      <c r="F291" s="299">
        <v>622323</v>
      </c>
      <c r="G291" s="299">
        <v>0</v>
      </c>
      <c r="H291" s="299">
        <v>0</v>
      </c>
      <c r="I291" s="299">
        <v>1347488</v>
      </c>
      <c r="J291" s="299">
        <v>12167800</v>
      </c>
      <c r="K291" s="299">
        <v>14476533</v>
      </c>
      <c r="L291" s="357">
        <v>10314089</v>
      </c>
      <c r="M291" s="299">
        <v>10043645</v>
      </c>
      <c r="N291" s="299">
        <v>14918166</v>
      </c>
      <c r="O291" s="299">
        <v>948969.26385600003</v>
      </c>
      <c r="P291" s="299">
        <v>465726.30999999994</v>
      </c>
      <c r="Q291" s="299">
        <v>483242.95385600009</v>
      </c>
      <c r="R291" s="583">
        <v>7.1400000000000005E-2</v>
      </c>
      <c r="S291" s="584">
        <v>3.5774400000000001E-4</v>
      </c>
      <c r="T291" s="585">
        <v>12167800</v>
      </c>
      <c r="U291" s="585">
        <v>6522777.4509803904</v>
      </c>
      <c r="V291" s="583">
        <v>1.8654323394355801</v>
      </c>
      <c r="W291" s="583">
        <v>9.7874245867096379E-2</v>
      </c>
      <c r="X291" s="585">
        <v>378664</v>
      </c>
      <c r="Y291" s="585">
        <v>231334</v>
      </c>
      <c r="Z291" s="585">
        <v>49110</v>
      </c>
      <c r="AA291" s="585">
        <v>49110</v>
      </c>
      <c r="AB291" s="585">
        <v>49110</v>
      </c>
      <c r="AC291" s="585">
        <v>0</v>
      </c>
      <c r="AD291" s="585">
        <v>0</v>
      </c>
      <c r="AE291" s="585">
        <v>378664</v>
      </c>
      <c r="AF291" s="585">
        <v>526562</v>
      </c>
      <c r="AG291" s="585">
        <v>234354</v>
      </c>
      <c r="AH291" s="585">
        <v>234354</v>
      </c>
      <c r="AI291" s="585">
        <v>57854</v>
      </c>
      <c r="AJ291" s="585">
        <v>0</v>
      </c>
      <c r="AK291" s="585">
        <v>0</v>
      </c>
      <c r="AL291" s="585">
        <v>0</v>
      </c>
      <c r="AM291" s="585">
        <v>526562</v>
      </c>
      <c r="AN291" s="585">
        <v>2930503</v>
      </c>
      <c r="AO291" s="585">
        <v>826506</v>
      </c>
      <c r="AP291" s="585">
        <v>826506</v>
      </c>
      <c r="AQ291" s="585">
        <v>710870</v>
      </c>
      <c r="AR291" s="585">
        <v>566621</v>
      </c>
      <c r="AS291" s="585">
        <v>0</v>
      </c>
      <c r="AT291" s="585">
        <v>0</v>
      </c>
      <c r="AU291" s="585">
        <v>2930503</v>
      </c>
      <c r="AV291" s="585">
        <v>1586433</v>
      </c>
      <c r="AW291" s="585">
        <v>956883</v>
      </c>
      <c r="AX291" s="585">
        <v>629549</v>
      </c>
      <c r="AY291" s="585">
        <v>0</v>
      </c>
      <c r="AZ291" s="585">
        <v>0</v>
      </c>
      <c r="BA291" s="585">
        <v>0</v>
      </c>
      <c r="BB291" s="585">
        <v>0</v>
      </c>
      <c r="BC291" s="585">
        <v>1586433</v>
      </c>
      <c r="BD291" s="585">
        <v>57443</v>
      </c>
      <c r="BE291" s="585">
        <v>25828</v>
      </c>
      <c r="BF291" s="585">
        <v>25828</v>
      </c>
      <c r="BG291" s="585">
        <v>5735</v>
      </c>
      <c r="BH291" s="585">
        <v>52</v>
      </c>
      <c r="BI291" s="585">
        <v>0</v>
      </c>
      <c r="BJ291" s="585">
        <v>0</v>
      </c>
      <c r="BK291" s="585">
        <v>57443</v>
      </c>
      <c r="BL291" s="585">
        <v>-5302</v>
      </c>
      <c r="BM291" s="585">
        <v>-5302</v>
      </c>
      <c r="BN291" s="585">
        <v>0</v>
      </c>
      <c r="BO291" s="585">
        <v>0</v>
      </c>
      <c r="BP291" s="585">
        <v>0</v>
      </c>
      <c r="BQ291" s="585">
        <v>0</v>
      </c>
      <c r="BR291" s="585">
        <v>0</v>
      </c>
      <c r="BS291" s="585">
        <v>-5302</v>
      </c>
      <c r="BT291" s="585">
        <v>99175</v>
      </c>
      <c r="BU291" s="585">
        <v>38501</v>
      </c>
      <c r="BV291" s="585">
        <v>36703</v>
      </c>
      <c r="BW291" s="585">
        <v>17432</v>
      </c>
      <c r="BX291" s="585">
        <v>6540</v>
      </c>
      <c r="BY291" s="585">
        <v>0</v>
      </c>
      <c r="BZ291" s="585">
        <v>0</v>
      </c>
      <c r="CA291" s="585">
        <v>99175</v>
      </c>
      <c r="CB291" s="299">
        <v>0</v>
      </c>
      <c r="CC291" s="297">
        <v>0</v>
      </c>
      <c r="CD291" s="297">
        <v>0</v>
      </c>
      <c r="CE291" s="297">
        <v>0</v>
      </c>
      <c r="CF291" s="297">
        <v>0</v>
      </c>
      <c r="CG291" s="297">
        <v>0</v>
      </c>
      <c r="CH291" s="297">
        <v>0</v>
      </c>
      <c r="CI291" s="297">
        <v>0</v>
      </c>
    </row>
    <row r="292" spans="1:87">
      <c r="A292" s="295">
        <v>39209</v>
      </c>
      <c r="B292" s="296" t="s">
        <v>639</v>
      </c>
      <c r="C292" s="299">
        <v>-1292094</v>
      </c>
      <c r="D292" s="299">
        <v>-1184324</v>
      </c>
      <c r="E292" s="299">
        <v>0</v>
      </c>
      <c r="F292" s="299">
        <v>0</v>
      </c>
      <c r="G292" s="299">
        <v>0</v>
      </c>
      <c r="H292" s="299">
        <v>0</v>
      </c>
      <c r="I292" s="299">
        <v>-2476418</v>
      </c>
      <c r="J292" s="299">
        <v>0</v>
      </c>
      <c r="K292" s="299">
        <v>0</v>
      </c>
      <c r="L292" s="357">
        <v>0</v>
      </c>
      <c r="M292" s="299">
        <v>0</v>
      </c>
      <c r="N292" s="299">
        <v>0</v>
      </c>
      <c r="O292" s="299">
        <v>0</v>
      </c>
      <c r="P292" s="299">
        <v>0</v>
      </c>
      <c r="Q292" s="299">
        <v>0</v>
      </c>
      <c r="R292" s="583">
        <v>0</v>
      </c>
      <c r="S292" s="584">
        <v>0</v>
      </c>
      <c r="T292" s="585">
        <v>0</v>
      </c>
      <c r="U292" s="585">
        <v>0</v>
      </c>
      <c r="V292" s="583" t="e">
        <v>#DIV/0!</v>
      </c>
      <c r="W292" s="583">
        <v>9.7874245867096379E-2</v>
      </c>
      <c r="X292" s="585">
        <v>19588</v>
      </c>
      <c r="Y292" s="585">
        <v>9794</v>
      </c>
      <c r="Z292" s="585">
        <v>9794</v>
      </c>
      <c r="AA292" s="585">
        <v>0</v>
      </c>
      <c r="AB292" s="585">
        <v>0</v>
      </c>
      <c r="AC292" s="585">
        <v>0</v>
      </c>
      <c r="AD292" s="585">
        <v>0</v>
      </c>
      <c r="AE292" s="585">
        <v>19588</v>
      </c>
      <c r="AF292" s="585">
        <v>2496006</v>
      </c>
      <c r="AG292" s="585">
        <v>1301888</v>
      </c>
      <c r="AH292" s="585">
        <v>1194118</v>
      </c>
      <c r="AI292" s="585">
        <v>0</v>
      </c>
      <c r="AJ292" s="585">
        <v>0</v>
      </c>
      <c r="AK292" s="585">
        <v>0</v>
      </c>
      <c r="AL292" s="585">
        <v>0</v>
      </c>
      <c r="AM292" s="585">
        <v>2496006</v>
      </c>
      <c r="AN292" s="585">
        <v>0</v>
      </c>
      <c r="AO292" s="585">
        <v>0</v>
      </c>
      <c r="AP292" s="585">
        <v>0</v>
      </c>
      <c r="AQ292" s="585">
        <v>0</v>
      </c>
      <c r="AR292" s="585">
        <v>0</v>
      </c>
      <c r="AS292" s="585">
        <v>0</v>
      </c>
      <c r="AT292" s="585">
        <v>0</v>
      </c>
      <c r="AU292" s="585">
        <v>0</v>
      </c>
      <c r="AV292" s="585">
        <v>0</v>
      </c>
      <c r="AW292" s="585">
        <v>0</v>
      </c>
      <c r="AX292" s="585">
        <v>0</v>
      </c>
      <c r="AY292" s="585">
        <v>0</v>
      </c>
      <c r="AZ292" s="585">
        <v>0</v>
      </c>
      <c r="BA292" s="585">
        <v>0</v>
      </c>
      <c r="BB292" s="585">
        <v>0</v>
      </c>
      <c r="BC292" s="585">
        <v>0</v>
      </c>
      <c r="BD292" s="585">
        <v>0</v>
      </c>
      <c r="BE292" s="585">
        <v>0</v>
      </c>
      <c r="BF292" s="585">
        <v>0</v>
      </c>
      <c r="BG292" s="585">
        <v>0</v>
      </c>
      <c r="BH292" s="585">
        <v>0</v>
      </c>
      <c r="BI292" s="585">
        <v>0</v>
      </c>
      <c r="BJ292" s="585">
        <v>0</v>
      </c>
      <c r="BK292" s="585">
        <v>0</v>
      </c>
      <c r="BL292" s="585">
        <v>0</v>
      </c>
      <c r="BM292" s="585">
        <v>0</v>
      </c>
      <c r="BN292" s="585">
        <v>0</v>
      </c>
      <c r="BO292" s="585">
        <v>0</v>
      </c>
      <c r="BP292" s="585">
        <v>0</v>
      </c>
      <c r="BQ292" s="585">
        <v>0</v>
      </c>
      <c r="BR292" s="585">
        <v>0</v>
      </c>
      <c r="BS292" s="585">
        <v>0</v>
      </c>
      <c r="BT292" s="585">
        <v>0</v>
      </c>
      <c r="BU292" s="585">
        <v>0</v>
      </c>
      <c r="BV292" s="585">
        <v>0</v>
      </c>
      <c r="BW292" s="585">
        <v>0</v>
      </c>
      <c r="BX292" s="585">
        <v>0</v>
      </c>
      <c r="BY292" s="585">
        <v>0</v>
      </c>
      <c r="BZ292" s="585">
        <v>0</v>
      </c>
      <c r="CA292" s="585">
        <v>0</v>
      </c>
      <c r="CB292" s="299">
        <v>0</v>
      </c>
      <c r="CC292" s="297">
        <v>0</v>
      </c>
      <c r="CD292" s="297">
        <v>0</v>
      </c>
      <c r="CE292" s="297">
        <v>0</v>
      </c>
      <c r="CF292" s="297">
        <v>0</v>
      </c>
      <c r="CG292" s="297">
        <v>0</v>
      </c>
      <c r="CH292" s="297">
        <v>0</v>
      </c>
      <c r="CI292" s="297">
        <v>0</v>
      </c>
    </row>
    <row r="293" spans="1:87">
      <c r="A293" s="295">
        <v>39220</v>
      </c>
      <c r="B293" s="296" t="s">
        <v>729</v>
      </c>
      <c r="C293" s="299">
        <v>-216592</v>
      </c>
      <c r="D293" s="299">
        <v>-404838</v>
      </c>
      <c r="E293" s="299">
        <v>-349733</v>
      </c>
      <c r="F293" s="299">
        <v>0</v>
      </c>
      <c r="G293" s="299">
        <v>0</v>
      </c>
      <c r="H293" s="299">
        <v>0</v>
      </c>
      <c r="I293" s="299">
        <v>-971163</v>
      </c>
      <c r="J293" s="299">
        <v>0</v>
      </c>
      <c r="K293" s="299">
        <v>0</v>
      </c>
      <c r="L293" s="357">
        <v>0</v>
      </c>
      <c r="M293" s="299">
        <v>0</v>
      </c>
      <c r="N293" s="299">
        <v>0</v>
      </c>
      <c r="O293" s="299">
        <v>0</v>
      </c>
      <c r="P293" s="299">
        <v>0</v>
      </c>
      <c r="Q293" s="299">
        <v>0</v>
      </c>
      <c r="R293" s="583">
        <v>0</v>
      </c>
      <c r="S293" s="584">
        <v>0</v>
      </c>
      <c r="T293" s="585">
        <v>0</v>
      </c>
      <c r="U293" s="585">
        <v>0</v>
      </c>
      <c r="V293" s="583" t="e">
        <v>#DIV/0!</v>
      </c>
      <c r="W293" s="583">
        <v>9.7874245867096379E-2</v>
      </c>
      <c r="X293" s="585">
        <v>220466</v>
      </c>
      <c r="Y293" s="585">
        <v>204356</v>
      </c>
      <c r="Z293" s="585">
        <v>16110</v>
      </c>
      <c r="AA293" s="585">
        <v>0</v>
      </c>
      <c r="AB293" s="585">
        <v>0</v>
      </c>
      <c r="AC293" s="585">
        <v>0</v>
      </c>
      <c r="AD293" s="585">
        <v>0</v>
      </c>
      <c r="AE293" s="585">
        <v>220466</v>
      </c>
      <c r="AF293" s="585">
        <v>1191629</v>
      </c>
      <c r="AG293" s="585">
        <v>420948</v>
      </c>
      <c r="AH293" s="585">
        <v>420948</v>
      </c>
      <c r="AI293" s="585">
        <v>349733</v>
      </c>
      <c r="AJ293" s="585">
        <v>0</v>
      </c>
      <c r="AK293" s="585">
        <v>0</v>
      </c>
      <c r="AL293" s="585">
        <v>0</v>
      </c>
      <c r="AM293" s="585">
        <v>1191629</v>
      </c>
      <c r="AN293" s="585">
        <v>0</v>
      </c>
      <c r="AO293" s="585">
        <v>0</v>
      </c>
      <c r="AP293" s="585">
        <v>0</v>
      </c>
      <c r="AQ293" s="585">
        <v>0</v>
      </c>
      <c r="AR293" s="585">
        <v>0</v>
      </c>
      <c r="AS293" s="585">
        <v>0</v>
      </c>
      <c r="AT293" s="585">
        <v>0</v>
      </c>
      <c r="AU293" s="585">
        <v>0</v>
      </c>
      <c r="AV293" s="585">
        <v>0</v>
      </c>
      <c r="AW293" s="585">
        <v>0</v>
      </c>
      <c r="AX293" s="585">
        <v>0</v>
      </c>
      <c r="AY293" s="585">
        <v>0</v>
      </c>
      <c r="AZ293" s="585">
        <v>0</v>
      </c>
      <c r="BA293" s="585">
        <v>0</v>
      </c>
      <c r="BB293" s="585">
        <v>0</v>
      </c>
      <c r="BC293" s="585">
        <v>0</v>
      </c>
      <c r="BD293" s="585">
        <v>0</v>
      </c>
      <c r="BE293" s="585">
        <v>0</v>
      </c>
      <c r="BF293" s="585">
        <v>0</v>
      </c>
      <c r="BG293" s="585">
        <v>0</v>
      </c>
      <c r="BH293" s="585">
        <v>0</v>
      </c>
      <c r="BI293" s="585">
        <v>0</v>
      </c>
      <c r="BJ293" s="585">
        <v>0</v>
      </c>
      <c r="BK293" s="585">
        <v>0</v>
      </c>
      <c r="BL293" s="585">
        <v>0</v>
      </c>
      <c r="BM293" s="585">
        <v>0</v>
      </c>
      <c r="BN293" s="585">
        <v>0</v>
      </c>
      <c r="BO293" s="585">
        <v>0</v>
      </c>
      <c r="BP293" s="585">
        <v>0</v>
      </c>
      <c r="BQ293" s="585">
        <v>0</v>
      </c>
      <c r="BR293" s="585">
        <v>0</v>
      </c>
      <c r="BS293" s="585">
        <v>0</v>
      </c>
      <c r="BT293" s="585">
        <v>0</v>
      </c>
      <c r="BU293" s="585">
        <v>0</v>
      </c>
      <c r="BV293" s="585">
        <v>0</v>
      </c>
      <c r="BW293" s="585">
        <v>0</v>
      </c>
      <c r="BX293" s="585">
        <v>0</v>
      </c>
      <c r="BY293" s="585">
        <v>0</v>
      </c>
      <c r="BZ293" s="585">
        <v>0</v>
      </c>
      <c r="CA293" s="585">
        <v>0</v>
      </c>
      <c r="CB293" s="299">
        <v>0</v>
      </c>
      <c r="CC293" s="297">
        <v>0</v>
      </c>
      <c r="CD293" s="297">
        <v>0</v>
      </c>
      <c r="CE293" s="297">
        <v>0</v>
      </c>
      <c r="CF293" s="297">
        <v>0</v>
      </c>
      <c r="CG293" s="297">
        <v>0</v>
      </c>
      <c r="CH293" s="297">
        <v>0</v>
      </c>
      <c r="CI293" s="297">
        <v>0</v>
      </c>
    </row>
    <row r="294" spans="1:87">
      <c r="A294" s="295">
        <v>39300</v>
      </c>
      <c r="B294" s="296" t="s">
        <v>640</v>
      </c>
      <c r="C294" s="299">
        <v>-389394</v>
      </c>
      <c r="D294" s="299">
        <v>678656</v>
      </c>
      <c r="E294" s="299">
        <v>1781640</v>
      </c>
      <c r="F294" s="299">
        <v>1185633</v>
      </c>
      <c r="G294" s="299">
        <v>0</v>
      </c>
      <c r="H294" s="299">
        <v>0</v>
      </c>
      <c r="I294" s="299">
        <v>3256535</v>
      </c>
      <c r="J294" s="299">
        <v>21807869</v>
      </c>
      <c r="K294" s="299">
        <v>25945720</v>
      </c>
      <c r="L294" s="357">
        <v>18485536</v>
      </c>
      <c r="M294" s="299">
        <v>18000830</v>
      </c>
      <c r="N294" s="299">
        <v>26737243</v>
      </c>
      <c r="O294" s="299">
        <v>1700800.2856544999</v>
      </c>
      <c r="P294" s="299">
        <v>1065568.54</v>
      </c>
      <c r="Q294" s="299">
        <v>635231.74565449986</v>
      </c>
      <c r="R294" s="583">
        <v>7.1400000000000005E-2</v>
      </c>
      <c r="S294" s="584">
        <v>6.411705E-4</v>
      </c>
      <c r="T294" s="585">
        <v>21807869</v>
      </c>
      <c r="U294" s="585">
        <v>14923929.131652661</v>
      </c>
      <c r="V294" s="583">
        <v>1.4612685980762909</v>
      </c>
      <c r="W294" s="583">
        <v>9.7874245867096379E-2</v>
      </c>
      <c r="X294" s="585">
        <v>1876166</v>
      </c>
      <c r="Y294" s="585">
        <v>625913</v>
      </c>
      <c r="Z294" s="585">
        <v>625913</v>
      </c>
      <c r="AA294" s="585">
        <v>466054</v>
      </c>
      <c r="AB294" s="585">
        <v>158286</v>
      </c>
      <c r="AC294" s="585">
        <v>0</v>
      </c>
      <c r="AD294" s="585">
        <v>0</v>
      </c>
      <c r="AE294" s="585">
        <v>1876166</v>
      </c>
      <c r="AF294" s="585">
        <v>1299753</v>
      </c>
      <c r="AG294" s="585">
        <v>887428</v>
      </c>
      <c r="AH294" s="585">
        <v>412325</v>
      </c>
      <c r="AI294" s="585">
        <v>0</v>
      </c>
      <c r="AJ294" s="585">
        <v>0</v>
      </c>
      <c r="AK294" s="585">
        <v>0</v>
      </c>
      <c r="AL294" s="585">
        <v>0</v>
      </c>
      <c r="AM294" s="585">
        <v>1299753</v>
      </c>
      <c r="AN294" s="585">
        <v>5252225</v>
      </c>
      <c r="AO294" s="585">
        <v>1481314</v>
      </c>
      <c r="AP294" s="585">
        <v>1481314</v>
      </c>
      <c r="AQ294" s="585">
        <v>1274064</v>
      </c>
      <c r="AR294" s="585">
        <v>1015533</v>
      </c>
      <c r="AS294" s="585">
        <v>0</v>
      </c>
      <c r="AT294" s="585">
        <v>0</v>
      </c>
      <c r="AU294" s="585">
        <v>5252225</v>
      </c>
      <c r="AV294" s="585">
        <v>2843301</v>
      </c>
      <c r="AW294" s="585">
        <v>1714984</v>
      </c>
      <c r="AX294" s="585">
        <v>1128317</v>
      </c>
      <c r="AY294" s="585">
        <v>0</v>
      </c>
      <c r="AZ294" s="585">
        <v>0</v>
      </c>
      <c r="BA294" s="585">
        <v>0</v>
      </c>
      <c r="BB294" s="585">
        <v>0</v>
      </c>
      <c r="BC294" s="585">
        <v>2843301</v>
      </c>
      <c r="BD294" s="585">
        <v>102952</v>
      </c>
      <c r="BE294" s="585">
        <v>46290</v>
      </c>
      <c r="BF294" s="585">
        <v>46290</v>
      </c>
      <c r="BG294" s="585">
        <v>10279</v>
      </c>
      <c r="BH294" s="585">
        <v>93</v>
      </c>
      <c r="BI294" s="585">
        <v>0</v>
      </c>
      <c r="BJ294" s="585">
        <v>0</v>
      </c>
      <c r="BK294" s="585">
        <v>102952</v>
      </c>
      <c r="BL294" s="585">
        <v>-9502</v>
      </c>
      <c r="BM294" s="585">
        <v>-9502</v>
      </c>
      <c r="BN294" s="585">
        <v>0</v>
      </c>
      <c r="BO294" s="585">
        <v>0</v>
      </c>
      <c r="BP294" s="585">
        <v>0</v>
      </c>
      <c r="BQ294" s="585">
        <v>0</v>
      </c>
      <c r="BR294" s="585">
        <v>0</v>
      </c>
      <c r="BS294" s="585">
        <v>-9502</v>
      </c>
      <c r="BT294" s="585">
        <v>177747</v>
      </c>
      <c r="BU294" s="585">
        <v>69003</v>
      </c>
      <c r="BV294" s="585">
        <v>65781</v>
      </c>
      <c r="BW294" s="585">
        <v>31242</v>
      </c>
      <c r="BX294" s="585">
        <v>11721</v>
      </c>
      <c r="BY294" s="585">
        <v>0</v>
      </c>
      <c r="BZ294" s="585">
        <v>0</v>
      </c>
      <c r="CA294" s="585">
        <v>177747</v>
      </c>
      <c r="CB294" s="299">
        <v>0</v>
      </c>
      <c r="CC294" s="297">
        <v>0</v>
      </c>
      <c r="CD294" s="297">
        <v>0</v>
      </c>
      <c r="CE294" s="297">
        <v>0</v>
      </c>
      <c r="CF294" s="297">
        <v>0</v>
      </c>
      <c r="CG294" s="297">
        <v>0</v>
      </c>
      <c r="CH294" s="297">
        <v>0</v>
      </c>
      <c r="CI294" s="297">
        <v>0</v>
      </c>
    </row>
    <row r="295" spans="1:87">
      <c r="A295" s="295">
        <v>39301</v>
      </c>
      <c r="B295" s="296" t="s">
        <v>641</v>
      </c>
      <c r="C295" s="299">
        <v>67237</v>
      </c>
      <c r="D295" s="299">
        <v>71529</v>
      </c>
      <c r="E295" s="299">
        <v>112861</v>
      </c>
      <c r="F295" s="299">
        <v>79860</v>
      </c>
      <c r="G295" s="299">
        <v>0</v>
      </c>
      <c r="H295" s="299">
        <v>0</v>
      </c>
      <c r="I295" s="299">
        <v>331487</v>
      </c>
      <c r="J295" s="299">
        <v>1326130</v>
      </c>
      <c r="K295" s="299">
        <v>1577752</v>
      </c>
      <c r="L295" s="357">
        <v>1124100</v>
      </c>
      <c r="M295" s="299">
        <v>1094625</v>
      </c>
      <c r="N295" s="299">
        <v>1625884</v>
      </c>
      <c r="O295" s="299">
        <v>103425.19292060001</v>
      </c>
      <c r="P295" s="299">
        <v>67363.25</v>
      </c>
      <c r="Q295" s="299">
        <v>36061.942920600006</v>
      </c>
      <c r="R295" s="583">
        <v>7.1400000000000005E-2</v>
      </c>
      <c r="S295" s="584">
        <v>3.8989400000000003E-5</v>
      </c>
      <c r="T295" s="585">
        <v>1326130</v>
      </c>
      <c r="U295" s="585">
        <v>943462.8851540616</v>
      </c>
      <c r="V295" s="583">
        <v>1.4055984828522972</v>
      </c>
      <c r="W295" s="583">
        <v>9.7874245867096379E-2</v>
      </c>
      <c r="X295" s="585">
        <v>187585</v>
      </c>
      <c r="Y295" s="585">
        <v>84551</v>
      </c>
      <c r="Z295" s="585">
        <v>52786</v>
      </c>
      <c r="AA295" s="585">
        <v>32861</v>
      </c>
      <c r="AB295" s="585">
        <v>17387</v>
      </c>
      <c r="AC295" s="585">
        <v>0</v>
      </c>
      <c r="AD295" s="585">
        <v>0</v>
      </c>
      <c r="AE295" s="585">
        <v>187585</v>
      </c>
      <c r="AF295" s="585">
        <v>19076</v>
      </c>
      <c r="AG295" s="585">
        <v>9538</v>
      </c>
      <c r="AH295" s="585">
        <v>9538</v>
      </c>
      <c r="AI295" s="585">
        <v>0</v>
      </c>
      <c r="AJ295" s="585">
        <v>0</v>
      </c>
      <c r="AK295" s="585">
        <v>0</v>
      </c>
      <c r="AL295" s="585">
        <v>0</v>
      </c>
      <c r="AM295" s="585">
        <v>19076</v>
      </c>
      <c r="AN295" s="585">
        <v>319386</v>
      </c>
      <c r="AO295" s="585">
        <v>90078</v>
      </c>
      <c r="AP295" s="585">
        <v>90078</v>
      </c>
      <c r="AQ295" s="585">
        <v>77475</v>
      </c>
      <c r="AR295" s="585">
        <v>61754</v>
      </c>
      <c r="AS295" s="585">
        <v>0</v>
      </c>
      <c r="AT295" s="585">
        <v>0</v>
      </c>
      <c r="AU295" s="585">
        <v>319386</v>
      </c>
      <c r="AV295" s="585">
        <v>172900</v>
      </c>
      <c r="AW295" s="585">
        <v>104288</v>
      </c>
      <c r="AX295" s="585">
        <v>68613</v>
      </c>
      <c r="AY295" s="585">
        <v>0</v>
      </c>
      <c r="AZ295" s="585">
        <v>0</v>
      </c>
      <c r="BA295" s="585">
        <v>0</v>
      </c>
      <c r="BB295" s="585">
        <v>0</v>
      </c>
      <c r="BC295" s="585">
        <v>172900</v>
      </c>
      <c r="BD295" s="585">
        <v>6261</v>
      </c>
      <c r="BE295" s="585">
        <v>2815</v>
      </c>
      <c r="BF295" s="585">
        <v>2815</v>
      </c>
      <c r="BG295" s="585">
        <v>625</v>
      </c>
      <c r="BH295" s="585">
        <v>6</v>
      </c>
      <c r="BI295" s="585">
        <v>0</v>
      </c>
      <c r="BJ295" s="585">
        <v>0</v>
      </c>
      <c r="BK295" s="585">
        <v>6261</v>
      </c>
      <c r="BL295" s="585">
        <v>-578</v>
      </c>
      <c r="BM295" s="585">
        <v>-578</v>
      </c>
      <c r="BN295" s="585">
        <v>0</v>
      </c>
      <c r="BO295" s="585">
        <v>0</v>
      </c>
      <c r="BP295" s="585">
        <v>0</v>
      </c>
      <c r="BQ295" s="585">
        <v>0</v>
      </c>
      <c r="BR295" s="585">
        <v>0</v>
      </c>
      <c r="BS295" s="585">
        <v>-578</v>
      </c>
      <c r="BT295" s="585">
        <v>10809</v>
      </c>
      <c r="BU295" s="585">
        <v>4196</v>
      </c>
      <c r="BV295" s="585">
        <v>4000</v>
      </c>
      <c r="BW295" s="585">
        <v>1900</v>
      </c>
      <c r="BX295" s="585">
        <v>713</v>
      </c>
      <c r="BY295" s="585">
        <v>0</v>
      </c>
      <c r="BZ295" s="585">
        <v>0</v>
      </c>
      <c r="CA295" s="585">
        <v>10809</v>
      </c>
      <c r="CB295" s="299">
        <v>0</v>
      </c>
      <c r="CC295" s="297">
        <v>0</v>
      </c>
      <c r="CD295" s="297">
        <v>0</v>
      </c>
      <c r="CE295" s="297">
        <v>0</v>
      </c>
      <c r="CF295" s="297">
        <v>0</v>
      </c>
      <c r="CG295" s="297">
        <v>0</v>
      </c>
      <c r="CH295" s="297">
        <v>0</v>
      </c>
      <c r="CI295" s="297">
        <v>0</v>
      </c>
    </row>
    <row r="296" spans="1:87">
      <c r="A296" s="295">
        <v>39400</v>
      </c>
      <c r="B296" s="296" t="s">
        <v>642</v>
      </c>
      <c r="C296" s="299">
        <v>-698605</v>
      </c>
      <c r="D296" s="299">
        <v>-17329</v>
      </c>
      <c r="E296" s="299">
        <v>888803</v>
      </c>
      <c r="F296" s="299">
        <v>536953</v>
      </c>
      <c r="G296" s="299">
        <v>0</v>
      </c>
      <c r="H296" s="299">
        <v>0</v>
      </c>
      <c r="I296" s="299">
        <v>709822</v>
      </c>
      <c r="J296" s="299">
        <v>12610977</v>
      </c>
      <c r="K296" s="299">
        <v>15003799</v>
      </c>
      <c r="L296" s="357">
        <v>10689750</v>
      </c>
      <c r="M296" s="299">
        <v>10409456</v>
      </c>
      <c r="N296" s="299">
        <v>15461518</v>
      </c>
      <c r="O296" s="299">
        <v>983532.74979620008</v>
      </c>
      <c r="P296" s="299">
        <v>615404.98</v>
      </c>
      <c r="Q296" s="299">
        <v>368127.7697962001</v>
      </c>
      <c r="R296" s="583">
        <v>7.1400000000000005E-2</v>
      </c>
      <c r="S296" s="584">
        <v>3.7077380000000002E-4</v>
      </c>
      <c r="T296" s="585">
        <v>12610977</v>
      </c>
      <c r="U296" s="585">
        <v>8619117.3669467773</v>
      </c>
      <c r="V296" s="583">
        <v>1.4631401874583467</v>
      </c>
      <c r="W296" s="583">
        <v>9.7874245867096379E-2</v>
      </c>
      <c r="X296" s="585">
        <v>555504</v>
      </c>
      <c r="Y296" s="585">
        <v>185168</v>
      </c>
      <c r="Z296" s="585">
        <v>185168</v>
      </c>
      <c r="AA296" s="585">
        <v>185168</v>
      </c>
      <c r="AB296" s="585">
        <v>0</v>
      </c>
      <c r="AC296" s="585">
        <v>0</v>
      </c>
      <c r="AD296" s="585">
        <v>0</v>
      </c>
      <c r="AE296" s="585">
        <v>555504</v>
      </c>
      <c r="AF296" s="585">
        <v>1395533</v>
      </c>
      <c r="AG296" s="585">
        <v>809824</v>
      </c>
      <c r="AH296" s="585">
        <v>471435</v>
      </c>
      <c r="AI296" s="585">
        <v>57137</v>
      </c>
      <c r="AJ296" s="585">
        <v>57137</v>
      </c>
      <c r="AK296" s="585">
        <v>0</v>
      </c>
      <c r="AL296" s="585">
        <v>0</v>
      </c>
      <c r="AM296" s="585">
        <v>1395533</v>
      </c>
      <c r="AN296" s="585">
        <v>3037238</v>
      </c>
      <c r="AO296" s="585">
        <v>856609</v>
      </c>
      <c r="AP296" s="585">
        <v>856609</v>
      </c>
      <c r="AQ296" s="585">
        <v>736761</v>
      </c>
      <c r="AR296" s="585">
        <v>587259</v>
      </c>
      <c r="AS296" s="585">
        <v>0</v>
      </c>
      <c r="AT296" s="585">
        <v>0</v>
      </c>
      <c r="AU296" s="585">
        <v>3037238</v>
      </c>
      <c r="AV296" s="585">
        <v>1644214</v>
      </c>
      <c r="AW296" s="585">
        <v>991735</v>
      </c>
      <c r="AX296" s="585">
        <v>652479</v>
      </c>
      <c r="AY296" s="585">
        <v>0</v>
      </c>
      <c r="AZ296" s="585">
        <v>0</v>
      </c>
      <c r="BA296" s="585">
        <v>0</v>
      </c>
      <c r="BB296" s="585">
        <v>0</v>
      </c>
      <c r="BC296" s="585">
        <v>1644214</v>
      </c>
      <c r="BD296" s="585">
        <v>59534</v>
      </c>
      <c r="BE296" s="585">
        <v>26768</v>
      </c>
      <c r="BF296" s="585">
        <v>26768</v>
      </c>
      <c r="BG296" s="585">
        <v>5944</v>
      </c>
      <c r="BH296" s="585">
        <v>54</v>
      </c>
      <c r="BI296" s="585">
        <v>0</v>
      </c>
      <c r="BJ296" s="585">
        <v>0</v>
      </c>
      <c r="BK296" s="585">
        <v>59534</v>
      </c>
      <c r="BL296" s="585">
        <v>-5495</v>
      </c>
      <c r="BM296" s="585">
        <v>-5495</v>
      </c>
      <c r="BN296" s="585">
        <v>0</v>
      </c>
      <c r="BO296" s="585">
        <v>0</v>
      </c>
      <c r="BP296" s="585">
        <v>0</v>
      </c>
      <c r="BQ296" s="585">
        <v>0</v>
      </c>
      <c r="BR296" s="585">
        <v>0</v>
      </c>
      <c r="BS296" s="585">
        <v>-5495</v>
      </c>
      <c r="BT296" s="585">
        <v>102787</v>
      </c>
      <c r="BU296" s="585">
        <v>39903</v>
      </c>
      <c r="BV296" s="585">
        <v>38039</v>
      </c>
      <c r="BW296" s="585">
        <v>18067</v>
      </c>
      <c r="BX296" s="585">
        <v>6778</v>
      </c>
      <c r="BY296" s="585">
        <v>0</v>
      </c>
      <c r="BZ296" s="585">
        <v>0</v>
      </c>
      <c r="CA296" s="585">
        <v>102787</v>
      </c>
      <c r="CB296" s="299">
        <v>0</v>
      </c>
      <c r="CC296" s="297">
        <v>0</v>
      </c>
      <c r="CD296" s="297">
        <v>0</v>
      </c>
      <c r="CE296" s="297">
        <v>0</v>
      </c>
      <c r="CF296" s="297">
        <v>0</v>
      </c>
      <c r="CG296" s="297">
        <v>0</v>
      </c>
      <c r="CH296" s="297">
        <v>0</v>
      </c>
      <c r="CI296" s="297">
        <v>0</v>
      </c>
    </row>
    <row r="297" spans="1:87">
      <c r="A297" s="295">
        <v>39401</v>
      </c>
      <c r="B297" s="296" t="s">
        <v>643</v>
      </c>
      <c r="C297" s="299">
        <v>10754</v>
      </c>
      <c r="D297" s="299">
        <v>-135056</v>
      </c>
      <c r="E297" s="299">
        <v>535390</v>
      </c>
      <c r="F297" s="299">
        <v>688777</v>
      </c>
      <c r="G297" s="299">
        <v>0</v>
      </c>
      <c r="H297" s="299">
        <v>0</v>
      </c>
      <c r="I297" s="299">
        <v>1099865</v>
      </c>
      <c r="J297" s="299">
        <v>13561952</v>
      </c>
      <c r="K297" s="299">
        <v>16135213</v>
      </c>
      <c r="L297" s="357">
        <v>11495848</v>
      </c>
      <c r="M297" s="299">
        <v>11194418</v>
      </c>
      <c r="N297" s="299">
        <v>16627448</v>
      </c>
      <c r="O297" s="299">
        <v>1057699.4895117001</v>
      </c>
      <c r="P297" s="299">
        <v>584914.24000000011</v>
      </c>
      <c r="Q297" s="299">
        <v>472785.24951170001</v>
      </c>
      <c r="R297" s="583">
        <v>7.1400000000000005E-2</v>
      </c>
      <c r="S297" s="584">
        <v>3.9873330000000001E-4</v>
      </c>
      <c r="T297" s="585">
        <v>13561952</v>
      </c>
      <c r="U297" s="585">
        <v>8192076.1904761912</v>
      </c>
      <c r="V297" s="583">
        <v>1.6554963216487941</v>
      </c>
      <c r="W297" s="583">
        <v>9.7874245867096379E-2</v>
      </c>
      <c r="X297" s="585">
        <v>896584</v>
      </c>
      <c r="Y297" s="585">
        <v>655682</v>
      </c>
      <c r="Z297" s="585">
        <v>141128</v>
      </c>
      <c r="AA297" s="585">
        <v>49887</v>
      </c>
      <c r="AB297" s="585">
        <v>49887</v>
      </c>
      <c r="AC297" s="585">
        <v>0</v>
      </c>
      <c r="AD297" s="585">
        <v>0</v>
      </c>
      <c r="AE297" s="585">
        <v>896584</v>
      </c>
      <c r="AF297" s="585">
        <v>1463442</v>
      </c>
      <c r="AG297" s="585">
        <v>565402</v>
      </c>
      <c r="AH297" s="585">
        <v>565402</v>
      </c>
      <c r="AI297" s="585">
        <v>332638</v>
      </c>
      <c r="AJ297" s="585">
        <v>0</v>
      </c>
      <c r="AK297" s="585">
        <v>0</v>
      </c>
      <c r="AL297" s="585">
        <v>0</v>
      </c>
      <c r="AM297" s="585">
        <v>1463442</v>
      </c>
      <c r="AN297" s="585">
        <v>3266272</v>
      </c>
      <c r="AO297" s="585">
        <v>921205</v>
      </c>
      <c r="AP297" s="585">
        <v>921205</v>
      </c>
      <c r="AQ297" s="585">
        <v>792319</v>
      </c>
      <c r="AR297" s="585">
        <v>631543</v>
      </c>
      <c r="AS297" s="585">
        <v>0</v>
      </c>
      <c r="AT297" s="585">
        <v>0</v>
      </c>
      <c r="AU297" s="585">
        <v>3266272</v>
      </c>
      <c r="AV297" s="585">
        <v>1768202</v>
      </c>
      <c r="AW297" s="585">
        <v>1066520</v>
      </c>
      <c r="AX297" s="585">
        <v>701681</v>
      </c>
      <c r="AY297" s="585">
        <v>0</v>
      </c>
      <c r="AZ297" s="585">
        <v>0</v>
      </c>
      <c r="BA297" s="585">
        <v>0</v>
      </c>
      <c r="BB297" s="585">
        <v>0</v>
      </c>
      <c r="BC297" s="585">
        <v>1768202</v>
      </c>
      <c r="BD297" s="585">
        <v>64025</v>
      </c>
      <c r="BE297" s="585">
        <v>28787</v>
      </c>
      <c r="BF297" s="585">
        <v>28787</v>
      </c>
      <c r="BG297" s="585">
        <v>6393</v>
      </c>
      <c r="BH297" s="585">
        <v>58</v>
      </c>
      <c r="BI297" s="585">
        <v>0</v>
      </c>
      <c r="BJ297" s="585">
        <v>0</v>
      </c>
      <c r="BK297" s="585">
        <v>64025</v>
      </c>
      <c r="BL297" s="585">
        <v>-5909</v>
      </c>
      <c r="BM297" s="585">
        <v>-5909</v>
      </c>
      <c r="BN297" s="585">
        <v>0</v>
      </c>
      <c r="BO297" s="585">
        <v>0</v>
      </c>
      <c r="BP297" s="585">
        <v>0</v>
      </c>
      <c r="BQ297" s="585">
        <v>0</v>
      </c>
      <c r="BR297" s="585">
        <v>0</v>
      </c>
      <c r="BS297" s="585">
        <v>-5909</v>
      </c>
      <c r="BT297" s="585">
        <v>110538</v>
      </c>
      <c r="BU297" s="585">
        <v>42912</v>
      </c>
      <c r="BV297" s="585">
        <v>40908</v>
      </c>
      <c r="BW297" s="585">
        <v>19429</v>
      </c>
      <c r="BX297" s="585">
        <v>7289</v>
      </c>
      <c r="BY297" s="585">
        <v>0</v>
      </c>
      <c r="BZ297" s="585">
        <v>0</v>
      </c>
      <c r="CA297" s="585">
        <v>110538</v>
      </c>
      <c r="CB297" s="299">
        <v>0</v>
      </c>
      <c r="CC297" s="297">
        <v>0</v>
      </c>
      <c r="CD297" s="297">
        <v>0</v>
      </c>
      <c r="CE297" s="297">
        <v>0</v>
      </c>
      <c r="CF297" s="297">
        <v>0</v>
      </c>
      <c r="CG297" s="297">
        <v>0</v>
      </c>
      <c r="CH297" s="297">
        <v>0</v>
      </c>
      <c r="CI297" s="297">
        <v>0</v>
      </c>
    </row>
    <row r="298" spans="1:87">
      <c r="A298" s="295">
        <v>39500</v>
      </c>
      <c r="B298" s="296" t="s">
        <v>644</v>
      </c>
      <c r="C298" s="299">
        <v>616849</v>
      </c>
      <c r="D298" s="299">
        <v>2305096</v>
      </c>
      <c r="E298" s="299">
        <v>3568904</v>
      </c>
      <c r="F298" s="299">
        <v>3294733</v>
      </c>
      <c r="G298" s="299">
        <v>0</v>
      </c>
      <c r="H298" s="299">
        <v>0</v>
      </c>
      <c r="I298" s="299">
        <v>9785582</v>
      </c>
      <c r="J298" s="299">
        <v>66496807</v>
      </c>
      <c r="K298" s="299">
        <v>79113990</v>
      </c>
      <c r="L298" s="357">
        <v>56366311</v>
      </c>
      <c r="M298" s="299">
        <v>54888339</v>
      </c>
      <c r="N298" s="299">
        <v>81527510</v>
      </c>
      <c r="O298" s="299">
        <v>5186099.8908604998</v>
      </c>
      <c r="P298" s="299">
        <v>2607414.89</v>
      </c>
      <c r="Q298" s="299">
        <v>2578685.0008604997</v>
      </c>
      <c r="R298" s="583">
        <v>7.1399999999999991E-2</v>
      </c>
      <c r="S298" s="584">
        <v>1.9550645E-3</v>
      </c>
      <c r="T298" s="585">
        <v>66496807</v>
      </c>
      <c r="U298" s="585">
        <v>36518415.826330535</v>
      </c>
      <c r="V298" s="583">
        <v>1.8209116002248493</v>
      </c>
      <c r="W298" s="583">
        <v>9.7874245867096379E-2</v>
      </c>
      <c r="X298" s="585">
        <v>4378208</v>
      </c>
      <c r="Y298" s="585">
        <v>2086856</v>
      </c>
      <c r="Z298" s="585">
        <v>1967082</v>
      </c>
      <c r="AA298" s="585">
        <v>162135</v>
      </c>
      <c r="AB298" s="585">
        <v>162135</v>
      </c>
      <c r="AC298" s="585">
        <v>0</v>
      </c>
      <c r="AD298" s="585">
        <v>0</v>
      </c>
      <c r="AE298" s="585">
        <v>4378208</v>
      </c>
      <c r="AF298" s="585">
        <v>2764884</v>
      </c>
      <c r="AG298" s="585">
        <v>1080077</v>
      </c>
      <c r="AH298" s="585">
        <v>1080077</v>
      </c>
      <c r="AI298" s="585">
        <v>604730</v>
      </c>
      <c r="AJ298" s="585">
        <v>0</v>
      </c>
      <c r="AK298" s="585">
        <v>0</v>
      </c>
      <c r="AL298" s="585">
        <v>0</v>
      </c>
      <c r="AM298" s="585">
        <v>2764884</v>
      </c>
      <c r="AN298" s="585">
        <v>16015146</v>
      </c>
      <c r="AO298" s="585">
        <v>4516840</v>
      </c>
      <c r="AP298" s="585">
        <v>4516840</v>
      </c>
      <c r="AQ298" s="585">
        <v>3884891</v>
      </c>
      <c r="AR298" s="585">
        <v>3096576</v>
      </c>
      <c r="AS298" s="585">
        <v>0</v>
      </c>
      <c r="AT298" s="585">
        <v>0</v>
      </c>
      <c r="AU298" s="585">
        <v>16015146</v>
      </c>
      <c r="AV298" s="585">
        <v>8669826</v>
      </c>
      <c r="AW298" s="585">
        <v>5229350</v>
      </c>
      <c r="AX298" s="585">
        <v>3440476</v>
      </c>
      <c r="AY298" s="585">
        <v>0</v>
      </c>
      <c r="AZ298" s="585">
        <v>0</v>
      </c>
      <c r="BA298" s="585">
        <v>0</v>
      </c>
      <c r="BB298" s="585">
        <v>0</v>
      </c>
      <c r="BC298" s="585">
        <v>8669826</v>
      </c>
      <c r="BD298" s="585">
        <v>313922</v>
      </c>
      <c r="BE298" s="585">
        <v>141148</v>
      </c>
      <c r="BF298" s="585">
        <v>141148</v>
      </c>
      <c r="BG298" s="585">
        <v>31344</v>
      </c>
      <c r="BH298" s="585">
        <v>282</v>
      </c>
      <c r="BI298" s="585">
        <v>0</v>
      </c>
      <c r="BJ298" s="585">
        <v>0</v>
      </c>
      <c r="BK298" s="585">
        <v>313922</v>
      </c>
      <c r="BL298" s="585">
        <v>-28973</v>
      </c>
      <c r="BM298" s="585">
        <v>-28973</v>
      </c>
      <c r="BN298" s="585">
        <v>0</v>
      </c>
      <c r="BO298" s="585">
        <v>0</v>
      </c>
      <c r="BP298" s="585">
        <v>0</v>
      </c>
      <c r="BQ298" s="585">
        <v>0</v>
      </c>
      <c r="BR298" s="585">
        <v>0</v>
      </c>
      <c r="BS298" s="585">
        <v>-28973</v>
      </c>
      <c r="BT298" s="585">
        <v>541988</v>
      </c>
      <c r="BU298" s="585">
        <v>210406</v>
      </c>
      <c r="BV298" s="585">
        <v>200579</v>
      </c>
      <c r="BW298" s="585">
        <v>95264</v>
      </c>
      <c r="BX298" s="585">
        <v>35740</v>
      </c>
      <c r="BY298" s="585">
        <v>0</v>
      </c>
      <c r="BZ298" s="585">
        <v>0</v>
      </c>
      <c r="CA298" s="585">
        <v>541988</v>
      </c>
      <c r="CB298" s="299">
        <v>0</v>
      </c>
      <c r="CC298" s="297">
        <v>0</v>
      </c>
      <c r="CD298" s="297">
        <v>0</v>
      </c>
      <c r="CE298" s="297">
        <v>0</v>
      </c>
      <c r="CF298" s="297">
        <v>0</v>
      </c>
      <c r="CG298" s="297">
        <v>0</v>
      </c>
      <c r="CH298" s="297">
        <v>0</v>
      </c>
      <c r="CI298" s="297">
        <v>0</v>
      </c>
    </row>
    <row r="299" spans="1:87">
      <c r="A299" s="295">
        <v>39501</v>
      </c>
      <c r="B299" s="296" t="s">
        <v>645</v>
      </c>
      <c r="C299" s="299">
        <v>-35468</v>
      </c>
      <c r="D299" s="299">
        <v>3817</v>
      </c>
      <c r="E299" s="299">
        <v>59241</v>
      </c>
      <c r="F299" s="299">
        <v>45270</v>
      </c>
      <c r="G299" s="299">
        <v>0</v>
      </c>
      <c r="H299" s="299">
        <v>0</v>
      </c>
      <c r="I299" s="299">
        <v>72860</v>
      </c>
      <c r="J299" s="299">
        <v>1502486</v>
      </c>
      <c r="K299" s="299">
        <v>1787569</v>
      </c>
      <c r="L299" s="357">
        <v>1273589</v>
      </c>
      <c r="M299" s="299">
        <v>1240194</v>
      </c>
      <c r="N299" s="299">
        <v>1842102</v>
      </c>
      <c r="O299" s="299">
        <v>117179.17798560001</v>
      </c>
      <c r="P299" s="299">
        <v>60614.720000000001</v>
      </c>
      <c r="Q299" s="299">
        <v>56564.457985600005</v>
      </c>
      <c r="R299" s="583">
        <v>7.1400000000000005E-2</v>
      </c>
      <c r="S299" s="584">
        <v>4.4174400000000002E-5</v>
      </c>
      <c r="T299" s="585">
        <v>1502486</v>
      </c>
      <c r="U299" s="585">
        <v>848945.65826330532</v>
      </c>
      <c r="V299" s="583">
        <v>1.7698258838777117</v>
      </c>
      <c r="W299" s="583">
        <v>9.7874245867096379E-2</v>
      </c>
      <c r="X299" s="585">
        <v>41277</v>
      </c>
      <c r="Y299" s="585">
        <v>21422</v>
      </c>
      <c r="Z299" s="585">
        <v>19855</v>
      </c>
      <c r="AA299" s="585">
        <v>0</v>
      </c>
      <c r="AB299" s="585">
        <v>0</v>
      </c>
      <c r="AC299" s="585">
        <v>0</v>
      </c>
      <c r="AD299" s="585">
        <v>0</v>
      </c>
      <c r="AE299" s="585">
        <v>41277</v>
      </c>
      <c r="AF299" s="585">
        <v>153069</v>
      </c>
      <c r="AG299" s="585">
        <v>48080</v>
      </c>
      <c r="AH299" s="585">
        <v>48080</v>
      </c>
      <c r="AI299" s="585">
        <v>31398</v>
      </c>
      <c r="AJ299" s="585">
        <v>25511</v>
      </c>
      <c r="AK299" s="585">
        <v>0</v>
      </c>
      <c r="AL299" s="585">
        <v>0</v>
      </c>
      <c r="AM299" s="585">
        <v>153069</v>
      </c>
      <c r="AN299" s="585">
        <v>361860</v>
      </c>
      <c r="AO299" s="585">
        <v>102057</v>
      </c>
      <c r="AP299" s="585">
        <v>102057</v>
      </c>
      <c r="AQ299" s="585">
        <v>87779</v>
      </c>
      <c r="AR299" s="585">
        <v>69967</v>
      </c>
      <c r="AS299" s="585">
        <v>0</v>
      </c>
      <c r="AT299" s="585">
        <v>0</v>
      </c>
      <c r="AU299" s="585">
        <v>361860</v>
      </c>
      <c r="AV299" s="585">
        <v>195893</v>
      </c>
      <c r="AW299" s="585">
        <v>118156</v>
      </c>
      <c r="AX299" s="585">
        <v>77737</v>
      </c>
      <c r="AY299" s="585">
        <v>0</v>
      </c>
      <c r="AZ299" s="585">
        <v>0</v>
      </c>
      <c r="BA299" s="585">
        <v>0</v>
      </c>
      <c r="BB299" s="585">
        <v>0</v>
      </c>
      <c r="BC299" s="585">
        <v>195893</v>
      </c>
      <c r="BD299" s="585">
        <v>7092</v>
      </c>
      <c r="BE299" s="585">
        <v>3189</v>
      </c>
      <c r="BF299" s="585">
        <v>3189</v>
      </c>
      <c r="BG299" s="585">
        <v>708</v>
      </c>
      <c r="BH299" s="585">
        <v>6</v>
      </c>
      <c r="BI299" s="585">
        <v>0</v>
      </c>
      <c r="BJ299" s="585">
        <v>0</v>
      </c>
      <c r="BK299" s="585">
        <v>7092</v>
      </c>
      <c r="BL299" s="585">
        <v>-655</v>
      </c>
      <c r="BM299" s="585">
        <v>-655</v>
      </c>
      <c r="BN299" s="585">
        <v>0</v>
      </c>
      <c r="BO299" s="585">
        <v>0</v>
      </c>
      <c r="BP299" s="585">
        <v>0</v>
      </c>
      <c r="BQ299" s="585">
        <v>0</v>
      </c>
      <c r="BR299" s="585">
        <v>0</v>
      </c>
      <c r="BS299" s="585">
        <v>-655</v>
      </c>
      <c r="BT299" s="585">
        <v>12246</v>
      </c>
      <c r="BU299" s="585">
        <v>4754</v>
      </c>
      <c r="BV299" s="585">
        <v>4532</v>
      </c>
      <c r="BW299" s="585">
        <v>2152</v>
      </c>
      <c r="BX299" s="585">
        <v>808</v>
      </c>
      <c r="BY299" s="585">
        <v>0</v>
      </c>
      <c r="BZ299" s="585">
        <v>0</v>
      </c>
      <c r="CA299" s="585">
        <v>12246</v>
      </c>
      <c r="CB299" s="299">
        <v>0</v>
      </c>
      <c r="CC299" s="297">
        <v>0</v>
      </c>
      <c r="CD299" s="297">
        <v>0</v>
      </c>
      <c r="CE299" s="297">
        <v>0</v>
      </c>
      <c r="CF299" s="297">
        <v>0</v>
      </c>
      <c r="CG299" s="297">
        <v>0</v>
      </c>
      <c r="CH299" s="297">
        <v>0</v>
      </c>
      <c r="CI299" s="297">
        <v>0</v>
      </c>
    </row>
    <row r="300" spans="1:87">
      <c r="A300" s="295">
        <v>39600</v>
      </c>
      <c r="B300" s="296" t="s">
        <v>646</v>
      </c>
      <c r="C300" s="299">
        <v>-4585346</v>
      </c>
      <c r="D300" s="299">
        <v>-6603</v>
      </c>
      <c r="E300" s="299">
        <v>10144356</v>
      </c>
      <c r="F300" s="299">
        <v>7099127</v>
      </c>
      <c r="G300" s="299">
        <v>0</v>
      </c>
      <c r="H300" s="299">
        <v>0</v>
      </c>
      <c r="I300" s="299">
        <v>12651534</v>
      </c>
      <c r="J300" s="299">
        <v>171346672</v>
      </c>
      <c r="K300" s="299">
        <v>203858193</v>
      </c>
      <c r="L300" s="357">
        <v>145242760</v>
      </c>
      <c r="M300" s="299">
        <v>141434374</v>
      </c>
      <c r="N300" s="299">
        <v>210077268</v>
      </c>
      <c r="O300" s="299">
        <v>13363362.8701474</v>
      </c>
      <c r="P300" s="299">
        <v>7535274.9499999993</v>
      </c>
      <c r="Q300" s="299">
        <v>5828087.9201474003</v>
      </c>
      <c r="R300" s="583">
        <v>7.1400000000000005E-2</v>
      </c>
      <c r="S300" s="584">
        <v>5.0377425999999998E-3</v>
      </c>
      <c r="T300" s="585">
        <v>171346672</v>
      </c>
      <c r="U300" s="585">
        <v>105536063.72549018</v>
      </c>
      <c r="V300" s="583">
        <v>1.6235840711824325</v>
      </c>
      <c r="W300" s="583">
        <v>9.7874245867096379E-2</v>
      </c>
      <c r="X300" s="585">
        <v>2421619</v>
      </c>
      <c r="Y300" s="585">
        <v>860607</v>
      </c>
      <c r="Z300" s="585">
        <v>780506</v>
      </c>
      <c r="AA300" s="585">
        <v>780506</v>
      </c>
      <c r="AB300" s="585">
        <v>0</v>
      </c>
      <c r="AC300" s="585">
        <v>0</v>
      </c>
      <c r="AD300" s="585">
        <v>0</v>
      </c>
      <c r="AE300" s="585">
        <v>2421619</v>
      </c>
      <c r="AF300" s="585">
        <v>10828076</v>
      </c>
      <c r="AG300" s="585">
        <v>4441196</v>
      </c>
      <c r="AH300" s="585">
        <v>4441196</v>
      </c>
      <c r="AI300" s="585">
        <v>972842</v>
      </c>
      <c r="AJ300" s="585">
        <v>972842</v>
      </c>
      <c r="AK300" s="585">
        <v>0</v>
      </c>
      <c r="AL300" s="585">
        <v>0</v>
      </c>
      <c r="AM300" s="585">
        <v>10828076</v>
      </c>
      <c r="AN300" s="585">
        <v>41267275</v>
      </c>
      <c r="AO300" s="585">
        <v>11638836</v>
      </c>
      <c r="AP300" s="585">
        <v>11638836</v>
      </c>
      <c r="AQ300" s="585">
        <v>10010453</v>
      </c>
      <c r="AR300" s="585">
        <v>7979149</v>
      </c>
      <c r="AS300" s="585">
        <v>0</v>
      </c>
      <c r="AT300" s="585">
        <v>0</v>
      </c>
      <c r="AU300" s="585">
        <v>41267275</v>
      </c>
      <c r="AV300" s="585">
        <v>22340107</v>
      </c>
      <c r="AW300" s="585">
        <v>13474808</v>
      </c>
      <c r="AX300" s="585">
        <v>8865299</v>
      </c>
      <c r="AY300" s="585">
        <v>0</v>
      </c>
      <c r="AZ300" s="585">
        <v>0</v>
      </c>
      <c r="BA300" s="585">
        <v>0</v>
      </c>
      <c r="BB300" s="585">
        <v>0</v>
      </c>
      <c r="BC300" s="585">
        <v>22340107</v>
      </c>
      <c r="BD300" s="585">
        <v>808904</v>
      </c>
      <c r="BE300" s="585">
        <v>363705</v>
      </c>
      <c r="BF300" s="585">
        <v>363705</v>
      </c>
      <c r="BG300" s="585">
        <v>80767</v>
      </c>
      <c r="BH300" s="585">
        <v>727</v>
      </c>
      <c r="BI300" s="585">
        <v>0</v>
      </c>
      <c r="BJ300" s="585">
        <v>0</v>
      </c>
      <c r="BK300" s="585">
        <v>808904</v>
      </c>
      <c r="BL300" s="585">
        <v>-74656</v>
      </c>
      <c r="BM300" s="585">
        <v>-74656</v>
      </c>
      <c r="BN300" s="585">
        <v>0</v>
      </c>
      <c r="BO300" s="585">
        <v>0</v>
      </c>
      <c r="BP300" s="585">
        <v>0</v>
      </c>
      <c r="BQ300" s="585">
        <v>0</v>
      </c>
      <c r="BR300" s="585">
        <v>0</v>
      </c>
      <c r="BS300" s="585">
        <v>-74656</v>
      </c>
      <c r="BT300" s="585">
        <v>1396575</v>
      </c>
      <c r="BU300" s="585">
        <v>542166</v>
      </c>
      <c r="BV300" s="585">
        <v>516845</v>
      </c>
      <c r="BW300" s="585">
        <v>245472</v>
      </c>
      <c r="BX300" s="585">
        <v>92093</v>
      </c>
      <c r="BY300" s="585">
        <v>0</v>
      </c>
      <c r="BZ300" s="585">
        <v>0</v>
      </c>
      <c r="CA300" s="585">
        <v>1396575</v>
      </c>
      <c r="CB300" s="299">
        <v>0</v>
      </c>
      <c r="CC300" s="297">
        <v>0</v>
      </c>
      <c r="CD300" s="297">
        <v>0</v>
      </c>
      <c r="CE300" s="297">
        <v>0</v>
      </c>
      <c r="CF300" s="297">
        <v>0</v>
      </c>
      <c r="CG300" s="297">
        <v>0</v>
      </c>
      <c r="CH300" s="297">
        <v>0</v>
      </c>
      <c r="CI300" s="297">
        <v>0</v>
      </c>
    </row>
    <row r="301" spans="1:87">
      <c r="A301" s="295">
        <v>39605</v>
      </c>
      <c r="B301" s="296" t="s">
        <v>647</v>
      </c>
      <c r="C301" s="299">
        <v>-733469</v>
      </c>
      <c r="D301" s="299">
        <v>46612</v>
      </c>
      <c r="E301" s="299">
        <v>913485</v>
      </c>
      <c r="F301" s="299">
        <v>929680</v>
      </c>
      <c r="G301" s="299">
        <v>0</v>
      </c>
      <c r="H301" s="299">
        <v>0</v>
      </c>
      <c r="I301" s="299">
        <v>1156308</v>
      </c>
      <c r="J301" s="299">
        <v>24610507</v>
      </c>
      <c r="K301" s="299">
        <v>29280133</v>
      </c>
      <c r="L301" s="357">
        <v>20861204</v>
      </c>
      <c r="M301" s="299">
        <v>20314206</v>
      </c>
      <c r="N301" s="299">
        <v>30173378</v>
      </c>
      <c r="O301" s="299">
        <v>1919378.5632545</v>
      </c>
      <c r="P301" s="299">
        <v>1082171.6499999999</v>
      </c>
      <c r="Q301" s="299">
        <v>837206.91325450013</v>
      </c>
      <c r="R301" s="583">
        <v>7.1400000000000005E-2</v>
      </c>
      <c r="S301" s="584">
        <v>7.2357050000000005E-4</v>
      </c>
      <c r="T301" s="585">
        <v>24610507</v>
      </c>
      <c r="U301" s="585">
        <v>15156465.686274508</v>
      </c>
      <c r="V301" s="583">
        <v>1.6237629213443174</v>
      </c>
      <c r="W301" s="583">
        <v>9.7874245867096379E-2</v>
      </c>
      <c r="X301" s="585">
        <v>324306</v>
      </c>
      <c r="Y301" s="585">
        <v>162153</v>
      </c>
      <c r="Z301" s="585">
        <v>162153</v>
      </c>
      <c r="AA301" s="585">
        <v>0</v>
      </c>
      <c r="AB301" s="585">
        <v>0</v>
      </c>
      <c r="AC301" s="585">
        <v>0</v>
      </c>
      <c r="AD301" s="585">
        <v>0</v>
      </c>
      <c r="AE301" s="585">
        <v>324306</v>
      </c>
      <c r="AF301" s="585">
        <v>2192555</v>
      </c>
      <c r="AG301" s="585">
        <v>751309</v>
      </c>
      <c r="AH301" s="585">
        <v>640377</v>
      </c>
      <c r="AI301" s="585">
        <v>571173</v>
      </c>
      <c r="AJ301" s="585">
        <v>229696</v>
      </c>
      <c r="AK301" s="585">
        <v>0</v>
      </c>
      <c r="AL301" s="585">
        <v>0</v>
      </c>
      <c r="AM301" s="585">
        <v>2192555</v>
      </c>
      <c r="AN301" s="585">
        <v>5927215</v>
      </c>
      <c r="AO301" s="585">
        <v>1671685</v>
      </c>
      <c r="AP301" s="585">
        <v>1671685</v>
      </c>
      <c r="AQ301" s="585">
        <v>1437800</v>
      </c>
      <c r="AR301" s="585">
        <v>1146044</v>
      </c>
      <c r="AS301" s="585">
        <v>0</v>
      </c>
      <c r="AT301" s="585">
        <v>0</v>
      </c>
      <c r="AU301" s="585">
        <v>5927215</v>
      </c>
      <c r="AV301" s="585">
        <v>3208708</v>
      </c>
      <c r="AW301" s="585">
        <v>1935385</v>
      </c>
      <c r="AX301" s="585">
        <v>1273322</v>
      </c>
      <c r="AY301" s="585">
        <v>0</v>
      </c>
      <c r="AZ301" s="585">
        <v>0</v>
      </c>
      <c r="BA301" s="585">
        <v>0</v>
      </c>
      <c r="BB301" s="585">
        <v>0</v>
      </c>
      <c r="BC301" s="585">
        <v>3208708</v>
      </c>
      <c r="BD301" s="585">
        <v>116183</v>
      </c>
      <c r="BE301" s="585">
        <v>52239</v>
      </c>
      <c r="BF301" s="585">
        <v>52239</v>
      </c>
      <c r="BG301" s="585">
        <v>11601</v>
      </c>
      <c r="BH301" s="585">
        <v>104</v>
      </c>
      <c r="BI301" s="585">
        <v>0</v>
      </c>
      <c r="BJ301" s="585">
        <v>0</v>
      </c>
      <c r="BK301" s="585">
        <v>116183</v>
      </c>
      <c r="BL301" s="585">
        <v>-10723</v>
      </c>
      <c r="BM301" s="585">
        <v>-10723</v>
      </c>
      <c r="BN301" s="585">
        <v>0</v>
      </c>
      <c r="BO301" s="585">
        <v>0</v>
      </c>
      <c r="BP301" s="585">
        <v>0</v>
      </c>
      <c r="BQ301" s="585">
        <v>0</v>
      </c>
      <c r="BR301" s="585">
        <v>0</v>
      </c>
      <c r="BS301" s="585">
        <v>-10723</v>
      </c>
      <c r="BT301" s="585">
        <v>200590</v>
      </c>
      <c r="BU301" s="585">
        <v>77871</v>
      </c>
      <c r="BV301" s="585">
        <v>74234</v>
      </c>
      <c r="BW301" s="585">
        <v>35257</v>
      </c>
      <c r="BX301" s="585">
        <v>13227</v>
      </c>
      <c r="BY301" s="585">
        <v>0</v>
      </c>
      <c r="BZ301" s="585">
        <v>0</v>
      </c>
      <c r="CA301" s="585">
        <v>200590</v>
      </c>
      <c r="CB301" s="299">
        <v>0</v>
      </c>
      <c r="CC301" s="297">
        <v>0</v>
      </c>
      <c r="CD301" s="297">
        <v>0</v>
      </c>
      <c r="CE301" s="297">
        <v>0</v>
      </c>
      <c r="CF301" s="297">
        <v>0</v>
      </c>
      <c r="CG301" s="297">
        <v>0</v>
      </c>
      <c r="CH301" s="297">
        <v>0</v>
      </c>
      <c r="CI301" s="297">
        <v>0</v>
      </c>
    </row>
    <row r="302" spans="1:87">
      <c r="A302" s="295">
        <v>39700</v>
      </c>
      <c r="B302" s="296" t="s">
        <v>648</v>
      </c>
      <c r="C302" s="299">
        <v>-1179120</v>
      </c>
      <c r="D302" s="299">
        <v>2001956</v>
      </c>
      <c r="E302" s="299">
        <v>6443226</v>
      </c>
      <c r="F302" s="299">
        <v>5621622</v>
      </c>
      <c r="G302" s="299">
        <v>0</v>
      </c>
      <c r="H302" s="299">
        <v>0</v>
      </c>
      <c r="I302" s="299">
        <v>12887684</v>
      </c>
      <c r="J302" s="299">
        <v>104339649</v>
      </c>
      <c r="K302" s="299">
        <v>124137178</v>
      </c>
      <c r="L302" s="357">
        <v>88443963</v>
      </c>
      <c r="M302" s="299">
        <v>86124889</v>
      </c>
      <c r="N302" s="299">
        <v>127924215</v>
      </c>
      <c r="O302" s="299">
        <v>8137471.1221677</v>
      </c>
      <c r="P302" s="299">
        <v>4207684.5199999996</v>
      </c>
      <c r="Q302" s="299">
        <v>3929786.6021677004</v>
      </c>
      <c r="R302" s="583">
        <v>7.1400000000000005E-2</v>
      </c>
      <c r="S302" s="584">
        <v>3.0676773000000001E-3</v>
      </c>
      <c r="T302" s="585">
        <v>104339649</v>
      </c>
      <c r="U302" s="585">
        <v>58931155.742296912</v>
      </c>
      <c r="V302" s="583">
        <v>1.7705345786237798</v>
      </c>
      <c r="W302" s="583">
        <v>9.7874245867096379E-2</v>
      </c>
      <c r="X302" s="585">
        <v>3618936</v>
      </c>
      <c r="Y302" s="585">
        <v>1103182</v>
      </c>
      <c r="Z302" s="585">
        <v>1103182</v>
      </c>
      <c r="AA302" s="585">
        <v>706286</v>
      </c>
      <c r="AB302" s="585">
        <v>706286</v>
      </c>
      <c r="AC302" s="585">
        <v>0</v>
      </c>
      <c r="AD302" s="585">
        <v>0</v>
      </c>
      <c r="AE302" s="585">
        <v>3618936</v>
      </c>
      <c r="AF302" s="585">
        <v>3554282</v>
      </c>
      <c r="AG302" s="585">
        <v>1670466</v>
      </c>
      <c r="AH302" s="585">
        <v>1326342</v>
      </c>
      <c r="AI302" s="585">
        <v>557474</v>
      </c>
      <c r="AJ302" s="585">
        <v>0</v>
      </c>
      <c r="AK302" s="585">
        <v>0</v>
      </c>
      <c r="AL302" s="585">
        <v>0</v>
      </c>
      <c r="AM302" s="585">
        <v>3554282</v>
      </c>
      <c r="AN302" s="585">
        <v>25129248</v>
      </c>
      <c r="AO302" s="585">
        <v>7087340</v>
      </c>
      <c r="AP302" s="585">
        <v>7087340</v>
      </c>
      <c r="AQ302" s="585">
        <v>6095754</v>
      </c>
      <c r="AR302" s="585">
        <v>4858814</v>
      </c>
      <c r="AS302" s="585">
        <v>0</v>
      </c>
      <c r="AT302" s="585">
        <v>0</v>
      </c>
      <c r="AU302" s="585">
        <v>25129248</v>
      </c>
      <c r="AV302" s="585">
        <v>13603760</v>
      </c>
      <c r="AW302" s="585">
        <v>8205334</v>
      </c>
      <c r="AX302" s="585">
        <v>5398425</v>
      </c>
      <c r="AY302" s="585">
        <v>0</v>
      </c>
      <c r="AZ302" s="585">
        <v>0</v>
      </c>
      <c r="BA302" s="585">
        <v>0</v>
      </c>
      <c r="BB302" s="585">
        <v>0</v>
      </c>
      <c r="BC302" s="585">
        <v>13603760</v>
      </c>
      <c r="BD302" s="585">
        <v>492573</v>
      </c>
      <c r="BE302" s="585">
        <v>221474</v>
      </c>
      <c r="BF302" s="585">
        <v>221474</v>
      </c>
      <c r="BG302" s="585">
        <v>49182</v>
      </c>
      <c r="BH302" s="585">
        <v>443</v>
      </c>
      <c r="BI302" s="585">
        <v>0</v>
      </c>
      <c r="BJ302" s="585">
        <v>0</v>
      </c>
      <c r="BK302" s="585">
        <v>492573</v>
      </c>
      <c r="BL302" s="585">
        <v>-45461</v>
      </c>
      <c r="BM302" s="585">
        <v>-45461</v>
      </c>
      <c r="BN302" s="585">
        <v>0</v>
      </c>
      <c r="BO302" s="585">
        <v>0</v>
      </c>
      <c r="BP302" s="585">
        <v>0</v>
      </c>
      <c r="BQ302" s="585">
        <v>0</v>
      </c>
      <c r="BR302" s="585">
        <v>0</v>
      </c>
      <c r="BS302" s="585">
        <v>-45461</v>
      </c>
      <c r="BT302" s="585">
        <v>850429</v>
      </c>
      <c r="BU302" s="585">
        <v>330146</v>
      </c>
      <c r="BV302" s="585">
        <v>314727</v>
      </c>
      <c r="BW302" s="585">
        <v>149477</v>
      </c>
      <c r="BX302" s="585">
        <v>56079</v>
      </c>
      <c r="BY302" s="585">
        <v>0</v>
      </c>
      <c r="BZ302" s="585">
        <v>0</v>
      </c>
      <c r="CA302" s="585">
        <v>850429</v>
      </c>
      <c r="CB302" s="299">
        <v>0</v>
      </c>
      <c r="CC302" s="297">
        <v>0</v>
      </c>
      <c r="CD302" s="297">
        <v>0</v>
      </c>
      <c r="CE302" s="297">
        <v>0</v>
      </c>
      <c r="CF302" s="297">
        <v>0</v>
      </c>
      <c r="CG302" s="297">
        <v>0</v>
      </c>
      <c r="CH302" s="297">
        <v>0</v>
      </c>
      <c r="CI302" s="297">
        <v>0</v>
      </c>
    </row>
    <row r="303" spans="1:87">
      <c r="A303" s="295">
        <v>39703</v>
      </c>
      <c r="B303" s="296" t="s">
        <v>649</v>
      </c>
      <c r="C303" s="299">
        <v>-29897</v>
      </c>
      <c r="D303" s="299">
        <v>250538</v>
      </c>
      <c r="E303" s="299">
        <v>657103</v>
      </c>
      <c r="F303" s="299">
        <v>486509</v>
      </c>
      <c r="G303" s="299">
        <v>0</v>
      </c>
      <c r="H303" s="299">
        <v>0</v>
      </c>
      <c r="I303" s="299">
        <v>1364253</v>
      </c>
      <c r="J303" s="299">
        <v>8274971</v>
      </c>
      <c r="K303" s="299">
        <v>9845073</v>
      </c>
      <c r="L303" s="357">
        <v>7014315</v>
      </c>
      <c r="M303" s="299">
        <v>6830394</v>
      </c>
      <c r="N303" s="299">
        <v>10145416</v>
      </c>
      <c r="O303" s="299">
        <v>645366.68891859998</v>
      </c>
      <c r="P303" s="299">
        <v>301097.48</v>
      </c>
      <c r="Q303" s="299">
        <v>344269.20891859999</v>
      </c>
      <c r="R303" s="583">
        <v>7.1400000000000005E-2</v>
      </c>
      <c r="S303" s="584">
        <v>2.432914E-4</v>
      </c>
      <c r="T303" s="585">
        <v>8274971</v>
      </c>
      <c r="U303" s="585">
        <v>4217051.5406162459</v>
      </c>
      <c r="V303" s="583">
        <v>1.9622646107831925</v>
      </c>
      <c r="W303" s="583">
        <v>9.7874245867096379E-2</v>
      </c>
      <c r="X303" s="585">
        <v>570401</v>
      </c>
      <c r="Y303" s="585">
        <v>157906</v>
      </c>
      <c r="Z303" s="585">
        <v>157906</v>
      </c>
      <c r="AA303" s="585">
        <v>157906</v>
      </c>
      <c r="AB303" s="585">
        <v>96683</v>
      </c>
      <c r="AC303" s="585">
        <v>0</v>
      </c>
      <c r="AD303" s="585">
        <v>0</v>
      </c>
      <c r="AE303" s="585">
        <v>570401</v>
      </c>
      <c r="AF303" s="585">
        <v>223118</v>
      </c>
      <c r="AG303" s="585">
        <v>139280</v>
      </c>
      <c r="AH303" s="585">
        <v>83838</v>
      </c>
      <c r="AI303" s="585">
        <v>0</v>
      </c>
      <c r="AJ303" s="585">
        <v>0</v>
      </c>
      <c r="AK303" s="585">
        <v>0</v>
      </c>
      <c r="AL303" s="585">
        <v>0</v>
      </c>
      <c r="AM303" s="585">
        <v>223118</v>
      </c>
      <c r="AN303" s="585">
        <v>1992951</v>
      </c>
      <c r="AO303" s="585">
        <v>562083</v>
      </c>
      <c r="AP303" s="585">
        <v>562083</v>
      </c>
      <c r="AQ303" s="585">
        <v>483442</v>
      </c>
      <c r="AR303" s="585">
        <v>385343</v>
      </c>
      <c r="AS303" s="585">
        <v>0</v>
      </c>
      <c r="AT303" s="585">
        <v>0</v>
      </c>
      <c r="AU303" s="585">
        <v>1992951</v>
      </c>
      <c r="AV303" s="585">
        <v>1078887</v>
      </c>
      <c r="AW303" s="585">
        <v>650749</v>
      </c>
      <c r="AX303" s="585">
        <v>428138</v>
      </c>
      <c r="AY303" s="585">
        <v>0</v>
      </c>
      <c r="AZ303" s="585">
        <v>0</v>
      </c>
      <c r="BA303" s="585">
        <v>0</v>
      </c>
      <c r="BB303" s="585">
        <v>0</v>
      </c>
      <c r="BC303" s="585">
        <v>1078887</v>
      </c>
      <c r="BD303" s="585">
        <v>39066</v>
      </c>
      <c r="BE303" s="585">
        <v>17565</v>
      </c>
      <c r="BF303" s="585">
        <v>17565</v>
      </c>
      <c r="BG303" s="585">
        <v>3901</v>
      </c>
      <c r="BH303" s="585">
        <v>35</v>
      </c>
      <c r="BI303" s="585">
        <v>0</v>
      </c>
      <c r="BJ303" s="585">
        <v>0</v>
      </c>
      <c r="BK303" s="585">
        <v>39066</v>
      </c>
      <c r="BL303" s="585">
        <v>-3605</v>
      </c>
      <c r="BM303" s="585">
        <v>-3605</v>
      </c>
      <c r="BN303" s="585">
        <v>0</v>
      </c>
      <c r="BO303" s="585">
        <v>0</v>
      </c>
      <c r="BP303" s="585">
        <v>0</v>
      </c>
      <c r="BQ303" s="585">
        <v>0</v>
      </c>
      <c r="BR303" s="585">
        <v>0</v>
      </c>
      <c r="BS303" s="585">
        <v>-3605</v>
      </c>
      <c r="BT303" s="585">
        <v>67446</v>
      </c>
      <c r="BU303" s="585">
        <v>26183</v>
      </c>
      <c r="BV303" s="585">
        <v>24960</v>
      </c>
      <c r="BW303" s="585">
        <v>11855</v>
      </c>
      <c r="BX303" s="585">
        <v>4448</v>
      </c>
      <c r="BY303" s="585">
        <v>0</v>
      </c>
      <c r="BZ303" s="585">
        <v>0</v>
      </c>
      <c r="CA303" s="585">
        <v>67446</v>
      </c>
      <c r="CB303" s="299">
        <v>0</v>
      </c>
      <c r="CC303" s="297">
        <v>0</v>
      </c>
      <c r="CD303" s="297">
        <v>0</v>
      </c>
      <c r="CE303" s="297">
        <v>0</v>
      </c>
      <c r="CF303" s="297">
        <v>0</v>
      </c>
      <c r="CG303" s="297">
        <v>0</v>
      </c>
      <c r="CH303" s="297">
        <v>0</v>
      </c>
      <c r="CI303" s="297">
        <v>0</v>
      </c>
    </row>
    <row r="304" spans="1:87">
      <c r="A304" s="295">
        <v>39705</v>
      </c>
      <c r="B304" s="296" t="s">
        <v>650</v>
      </c>
      <c r="C304" s="299">
        <v>285010</v>
      </c>
      <c r="D304" s="299">
        <v>1069215</v>
      </c>
      <c r="E304" s="299">
        <v>2052258</v>
      </c>
      <c r="F304" s="299">
        <v>1443178</v>
      </c>
      <c r="G304" s="299">
        <v>0</v>
      </c>
      <c r="H304" s="299">
        <v>0</v>
      </c>
      <c r="I304" s="299">
        <v>4849661</v>
      </c>
      <c r="J304" s="299">
        <v>28277737</v>
      </c>
      <c r="K304" s="299">
        <v>33643189</v>
      </c>
      <c r="L304" s="357">
        <v>23969748</v>
      </c>
      <c r="M304" s="299">
        <v>23341242</v>
      </c>
      <c r="N304" s="299">
        <v>34669537</v>
      </c>
      <c r="O304" s="299">
        <v>2205386.6479047001</v>
      </c>
      <c r="P304" s="299">
        <v>1105310.6100000006</v>
      </c>
      <c r="Q304" s="299">
        <v>1100076.0379046996</v>
      </c>
      <c r="R304" s="583">
        <v>7.1400000000000005E-2</v>
      </c>
      <c r="S304" s="584">
        <v>8.3139029999999999E-4</v>
      </c>
      <c r="T304" s="585">
        <v>28277737</v>
      </c>
      <c r="U304" s="585">
        <v>15480540.756302528</v>
      </c>
      <c r="V304" s="583">
        <v>1.826663386321786</v>
      </c>
      <c r="W304" s="583">
        <v>9.7874245867096379E-2</v>
      </c>
      <c r="X304" s="585">
        <v>1452390</v>
      </c>
      <c r="Y304" s="585">
        <v>497489</v>
      </c>
      <c r="Z304" s="585">
        <v>497489</v>
      </c>
      <c r="AA304" s="585">
        <v>346370</v>
      </c>
      <c r="AB304" s="585">
        <v>111042</v>
      </c>
      <c r="AC304" s="585">
        <v>0</v>
      </c>
      <c r="AD304" s="585">
        <v>0</v>
      </c>
      <c r="AE304" s="585">
        <v>1452390</v>
      </c>
      <c r="AF304" s="585">
        <v>77978</v>
      </c>
      <c r="AG304" s="585">
        <v>46662</v>
      </c>
      <c r="AH304" s="585">
        <v>31316</v>
      </c>
      <c r="AI304" s="585">
        <v>0</v>
      </c>
      <c r="AJ304" s="585">
        <v>0</v>
      </c>
      <c r="AK304" s="585">
        <v>0</v>
      </c>
      <c r="AL304" s="585">
        <v>0</v>
      </c>
      <c r="AM304" s="585">
        <v>77978</v>
      </c>
      <c r="AN304" s="585">
        <v>6810434</v>
      </c>
      <c r="AO304" s="585">
        <v>1920784</v>
      </c>
      <c r="AP304" s="585">
        <v>1920784</v>
      </c>
      <c r="AQ304" s="585">
        <v>1652048</v>
      </c>
      <c r="AR304" s="585">
        <v>1316817</v>
      </c>
      <c r="AS304" s="585">
        <v>0</v>
      </c>
      <c r="AT304" s="585">
        <v>0</v>
      </c>
      <c r="AU304" s="585">
        <v>6810434</v>
      </c>
      <c r="AV304" s="585">
        <v>3686840</v>
      </c>
      <c r="AW304" s="585">
        <v>2223779</v>
      </c>
      <c r="AX304" s="585">
        <v>1463061</v>
      </c>
      <c r="AY304" s="585">
        <v>0</v>
      </c>
      <c r="AZ304" s="585">
        <v>0</v>
      </c>
      <c r="BA304" s="585">
        <v>0</v>
      </c>
      <c r="BB304" s="585">
        <v>0</v>
      </c>
      <c r="BC304" s="585">
        <v>3686840</v>
      </c>
      <c r="BD304" s="585">
        <v>133495</v>
      </c>
      <c r="BE304" s="585">
        <v>60023</v>
      </c>
      <c r="BF304" s="585">
        <v>60023</v>
      </c>
      <c r="BG304" s="585">
        <v>13329</v>
      </c>
      <c r="BH304" s="585">
        <v>120</v>
      </c>
      <c r="BI304" s="585">
        <v>0</v>
      </c>
      <c r="BJ304" s="585">
        <v>0</v>
      </c>
      <c r="BK304" s="585">
        <v>133495</v>
      </c>
      <c r="BL304" s="585">
        <v>-12321</v>
      </c>
      <c r="BM304" s="585">
        <v>-12321</v>
      </c>
      <c r="BN304" s="585">
        <v>0</v>
      </c>
      <c r="BO304" s="585">
        <v>0</v>
      </c>
      <c r="BP304" s="585">
        <v>0</v>
      </c>
      <c r="BQ304" s="585">
        <v>0</v>
      </c>
      <c r="BR304" s="585">
        <v>0</v>
      </c>
      <c r="BS304" s="585">
        <v>-12321</v>
      </c>
      <c r="BT304" s="585">
        <v>230480</v>
      </c>
      <c r="BU304" s="585">
        <v>89475</v>
      </c>
      <c r="BV304" s="585">
        <v>85296</v>
      </c>
      <c r="BW304" s="585">
        <v>40511</v>
      </c>
      <c r="BX304" s="585">
        <v>15198</v>
      </c>
      <c r="BY304" s="585">
        <v>0</v>
      </c>
      <c r="BZ304" s="585">
        <v>0</v>
      </c>
      <c r="CA304" s="585">
        <v>230480</v>
      </c>
      <c r="CB304" s="299">
        <v>0</v>
      </c>
      <c r="CC304" s="297">
        <v>0</v>
      </c>
      <c r="CD304" s="297">
        <v>0</v>
      </c>
      <c r="CE304" s="297">
        <v>0</v>
      </c>
      <c r="CF304" s="297">
        <v>0</v>
      </c>
      <c r="CG304" s="297">
        <v>0</v>
      </c>
      <c r="CH304" s="297">
        <v>0</v>
      </c>
      <c r="CI304" s="297">
        <v>0</v>
      </c>
    </row>
    <row r="305" spans="1:87">
      <c r="A305" s="295">
        <v>39800</v>
      </c>
      <c r="B305" s="296" t="s">
        <v>651</v>
      </c>
      <c r="C305" s="299">
        <v>-2759079</v>
      </c>
      <c r="D305" s="299">
        <v>1085840</v>
      </c>
      <c r="E305" s="299">
        <v>5532402</v>
      </c>
      <c r="F305" s="299">
        <v>4203569</v>
      </c>
      <c r="G305" s="299">
        <v>0</v>
      </c>
      <c r="H305" s="299">
        <v>0</v>
      </c>
      <c r="I305" s="299">
        <v>8062732</v>
      </c>
      <c r="J305" s="299">
        <v>107106795</v>
      </c>
      <c r="K305" s="299">
        <v>127429365</v>
      </c>
      <c r="L305" s="357">
        <v>90789545</v>
      </c>
      <c r="M305" s="299">
        <v>88408968</v>
      </c>
      <c r="N305" s="299">
        <v>131316836</v>
      </c>
      <c r="O305" s="299">
        <v>8353281.3605362</v>
      </c>
      <c r="P305" s="299">
        <v>4772771.0600000005</v>
      </c>
      <c r="Q305" s="299">
        <v>3580510.3005361995</v>
      </c>
      <c r="R305" s="583">
        <v>7.1400000000000005E-2</v>
      </c>
      <c r="S305" s="584">
        <v>3.1490338000000001E-3</v>
      </c>
      <c r="T305" s="585">
        <v>107106795</v>
      </c>
      <c r="U305" s="585">
        <v>66845533.053221293</v>
      </c>
      <c r="V305" s="583">
        <v>1.6023029529097086</v>
      </c>
      <c r="W305" s="583">
        <v>9.7874245867096379E-2</v>
      </c>
      <c r="X305" s="585">
        <v>824016</v>
      </c>
      <c r="Y305" s="585">
        <v>412008</v>
      </c>
      <c r="Z305" s="585">
        <v>412008</v>
      </c>
      <c r="AA305" s="585">
        <v>0</v>
      </c>
      <c r="AB305" s="585">
        <v>0</v>
      </c>
      <c r="AC305" s="585">
        <v>0</v>
      </c>
      <c r="AD305" s="585">
        <v>0</v>
      </c>
      <c r="AE305" s="585">
        <v>824016</v>
      </c>
      <c r="AF305" s="585">
        <v>5924387</v>
      </c>
      <c r="AG305" s="585">
        <v>2543025</v>
      </c>
      <c r="AH305" s="585">
        <v>1610295</v>
      </c>
      <c r="AI305" s="585">
        <v>928943</v>
      </c>
      <c r="AJ305" s="585">
        <v>842124</v>
      </c>
      <c r="AK305" s="585">
        <v>0</v>
      </c>
      <c r="AL305" s="585">
        <v>0</v>
      </c>
      <c r="AM305" s="585">
        <v>5924387</v>
      </c>
      <c r="AN305" s="585">
        <v>25795689</v>
      </c>
      <c r="AO305" s="585">
        <v>7275300</v>
      </c>
      <c r="AP305" s="585">
        <v>7275300</v>
      </c>
      <c r="AQ305" s="585">
        <v>6257417</v>
      </c>
      <c r="AR305" s="585">
        <v>4987672</v>
      </c>
      <c r="AS305" s="585">
        <v>0</v>
      </c>
      <c r="AT305" s="585">
        <v>0</v>
      </c>
      <c r="AU305" s="585">
        <v>25795689</v>
      </c>
      <c r="AV305" s="585">
        <v>13964539</v>
      </c>
      <c r="AW305" s="585">
        <v>8422944</v>
      </c>
      <c r="AX305" s="585">
        <v>5541595</v>
      </c>
      <c r="AY305" s="585">
        <v>0</v>
      </c>
      <c r="AZ305" s="585">
        <v>0</v>
      </c>
      <c r="BA305" s="585">
        <v>0</v>
      </c>
      <c r="BB305" s="585">
        <v>0</v>
      </c>
      <c r="BC305" s="585">
        <v>13964539</v>
      </c>
      <c r="BD305" s="585">
        <v>505637</v>
      </c>
      <c r="BE305" s="585">
        <v>227348</v>
      </c>
      <c r="BF305" s="585">
        <v>227348</v>
      </c>
      <c r="BG305" s="585">
        <v>50486</v>
      </c>
      <c r="BH305" s="585">
        <v>455</v>
      </c>
      <c r="BI305" s="585">
        <v>0</v>
      </c>
      <c r="BJ305" s="585">
        <v>0</v>
      </c>
      <c r="BK305" s="585">
        <v>505637</v>
      </c>
      <c r="BL305" s="585">
        <v>-46667</v>
      </c>
      <c r="BM305" s="585">
        <v>-46667</v>
      </c>
      <c r="BN305" s="585">
        <v>0</v>
      </c>
      <c r="BO305" s="585">
        <v>0</v>
      </c>
      <c r="BP305" s="585">
        <v>0</v>
      </c>
      <c r="BQ305" s="585">
        <v>0</v>
      </c>
      <c r="BR305" s="585">
        <v>0</v>
      </c>
      <c r="BS305" s="585">
        <v>-46667</v>
      </c>
      <c r="BT305" s="585">
        <v>872983</v>
      </c>
      <c r="BU305" s="585">
        <v>338901</v>
      </c>
      <c r="BV305" s="585">
        <v>323074</v>
      </c>
      <c r="BW305" s="585">
        <v>153442</v>
      </c>
      <c r="BX305" s="585">
        <v>57566</v>
      </c>
      <c r="BY305" s="585">
        <v>0</v>
      </c>
      <c r="BZ305" s="585">
        <v>0</v>
      </c>
      <c r="CA305" s="585">
        <v>872983</v>
      </c>
      <c r="CB305" s="299">
        <v>0</v>
      </c>
      <c r="CC305" s="297">
        <v>0</v>
      </c>
      <c r="CD305" s="297">
        <v>0</v>
      </c>
      <c r="CE305" s="297">
        <v>0</v>
      </c>
      <c r="CF305" s="297">
        <v>0</v>
      </c>
      <c r="CG305" s="297">
        <v>0</v>
      </c>
      <c r="CH305" s="297">
        <v>0</v>
      </c>
      <c r="CI305" s="297">
        <v>0</v>
      </c>
    </row>
    <row r="306" spans="1:87">
      <c r="A306" s="295">
        <v>39805</v>
      </c>
      <c r="B306" s="296" t="s">
        <v>652</v>
      </c>
      <c r="C306" s="299">
        <v>-78716</v>
      </c>
      <c r="D306" s="299">
        <v>501541</v>
      </c>
      <c r="E306" s="299">
        <v>1058576</v>
      </c>
      <c r="F306" s="299">
        <v>839418</v>
      </c>
      <c r="G306" s="299">
        <v>0</v>
      </c>
      <c r="H306" s="299">
        <v>0</v>
      </c>
      <c r="I306" s="299">
        <v>2320819</v>
      </c>
      <c r="J306" s="299">
        <v>14303964</v>
      </c>
      <c r="K306" s="299">
        <v>17018015</v>
      </c>
      <c r="L306" s="357">
        <v>12124818</v>
      </c>
      <c r="M306" s="299">
        <v>11806895</v>
      </c>
      <c r="N306" s="299">
        <v>17537181</v>
      </c>
      <c r="O306" s="299">
        <v>1115569.1495659</v>
      </c>
      <c r="P306" s="299">
        <v>604374.87000000011</v>
      </c>
      <c r="Q306" s="299">
        <v>511194.27956589987</v>
      </c>
      <c r="R306" s="583">
        <v>7.1400000000000005E-2</v>
      </c>
      <c r="S306" s="584">
        <v>4.2054910000000002E-4</v>
      </c>
      <c r="T306" s="585">
        <v>14303964</v>
      </c>
      <c r="U306" s="585">
        <v>8464634.0336134471</v>
      </c>
      <c r="V306" s="583">
        <v>1.6898502573411098</v>
      </c>
      <c r="W306" s="583">
        <v>9.7874245867096379E-2</v>
      </c>
      <c r="X306" s="585">
        <v>898421</v>
      </c>
      <c r="Y306" s="585">
        <v>268588</v>
      </c>
      <c r="Z306" s="585">
        <v>268588</v>
      </c>
      <c r="AA306" s="585">
        <v>195672</v>
      </c>
      <c r="AB306" s="585">
        <v>165573</v>
      </c>
      <c r="AC306" s="585">
        <v>0</v>
      </c>
      <c r="AD306" s="585">
        <v>0</v>
      </c>
      <c r="AE306" s="585">
        <v>898421</v>
      </c>
      <c r="AF306" s="585">
        <v>335516</v>
      </c>
      <c r="AG306" s="585">
        <v>263427</v>
      </c>
      <c r="AH306" s="585">
        <v>72089</v>
      </c>
      <c r="AI306" s="585">
        <v>0</v>
      </c>
      <c r="AJ306" s="585">
        <v>0</v>
      </c>
      <c r="AK306" s="585">
        <v>0</v>
      </c>
      <c r="AL306" s="585">
        <v>0</v>
      </c>
      <c r="AM306" s="585">
        <v>335516</v>
      </c>
      <c r="AN306" s="585">
        <v>3444979</v>
      </c>
      <c r="AO306" s="585">
        <v>971606</v>
      </c>
      <c r="AP306" s="585">
        <v>971606</v>
      </c>
      <c r="AQ306" s="585">
        <v>835669</v>
      </c>
      <c r="AR306" s="585">
        <v>666097</v>
      </c>
      <c r="AS306" s="585">
        <v>0</v>
      </c>
      <c r="AT306" s="585">
        <v>0</v>
      </c>
      <c r="AU306" s="585">
        <v>3444979</v>
      </c>
      <c r="AV306" s="585">
        <v>1864945</v>
      </c>
      <c r="AW306" s="585">
        <v>1124873</v>
      </c>
      <c r="AX306" s="585">
        <v>740072</v>
      </c>
      <c r="AY306" s="585">
        <v>0</v>
      </c>
      <c r="AZ306" s="585">
        <v>0</v>
      </c>
      <c r="BA306" s="585">
        <v>0</v>
      </c>
      <c r="BB306" s="585">
        <v>0</v>
      </c>
      <c r="BC306" s="585">
        <v>1864945</v>
      </c>
      <c r="BD306" s="585">
        <v>67527</v>
      </c>
      <c r="BE306" s="585">
        <v>30362</v>
      </c>
      <c r="BF306" s="585">
        <v>30362</v>
      </c>
      <c r="BG306" s="585">
        <v>6742</v>
      </c>
      <c r="BH306" s="585">
        <v>61</v>
      </c>
      <c r="BI306" s="585">
        <v>0</v>
      </c>
      <c r="BJ306" s="585">
        <v>0</v>
      </c>
      <c r="BK306" s="585">
        <v>67527</v>
      </c>
      <c r="BL306" s="585">
        <v>-6232</v>
      </c>
      <c r="BM306" s="585">
        <v>-6232</v>
      </c>
      <c r="BN306" s="585">
        <v>0</v>
      </c>
      <c r="BO306" s="585">
        <v>0</v>
      </c>
      <c r="BP306" s="585">
        <v>0</v>
      </c>
      <c r="BQ306" s="585">
        <v>0</v>
      </c>
      <c r="BR306" s="585">
        <v>0</v>
      </c>
      <c r="BS306" s="585">
        <v>-6232</v>
      </c>
      <c r="BT306" s="585">
        <v>116586</v>
      </c>
      <c r="BU306" s="585">
        <v>45260</v>
      </c>
      <c r="BV306" s="585">
        <v>43146</v>
      </c>
      <c r="BW306" s="585">
        <v>20492</v>
      </c>
      <c r="BX306" s="585">
        <v>7688</v>
      </c>
      <c r="BY306" s="585">
        <v>0</v>
      </c>
      <c r="BZ306" s="585">
        <v>0</v>
      </c>
      <c r="CA306" s="585">
        <v>116586</v>
      </c>
      <c r="CB306" s="299">
        <v>0</v>
      </c>
      <c r="CC306" s="297">
        <v>0</v>
      </c>
      <c r="CD306" s="297">
        <v>0</v>
      </c>
      <c r="CE306" s="297">
        <v>0</v>
      </c>
      <c r="CF306" s="297">
        <v>0</v>
      </c>
      <c r="CG306" s="297">
        <v>0</v>
      </c>
      <c r="CH306" s="297">
        <v>0</v>
      </c>
      <c r="CI306" s="297">
        <v>0</v>
      </c>
    </row>
    <row r="307" spans="1:87">
      <c r="A307" s="295">
        <v>39900</v>
      </c>
      <c r="B307" s="296" t="s">
        <v>653</v>
      </c>
      <c r="C307" s="299">
        <v>342774</v>
      </c>
      <c r="D307" s="299">
        <v>2606191</v>
      </c>
      <c r="E307" s="299">
        <v>4535955</v>
      </c>
      <c r="F307" s="299">
        <v>3567624</v>
      </c>
      <c r="G307" s="299">
        <v>0</v>
      </c>
      <c r="H307" s="299">
        <v>0</v>
      </c>
      <c r="I307" s="299">
        <v>11052544</v>
      </c>
      <c r="J307" s="299">
        <v>64006371</v>
      </c>
      <c r="K307" s="299">
        <v>76151016</v>
      </c>
      <c r="L307" s="357">
        <v>54255282</v>
      </c>
      <c r="M307" s="299">
        <v>52832663</v>
      </c>
      <c r="N307" s="299">
        <v>78474145</v>
      </c>
      <c r="O307" s="299">
        <v>4991870.2784315003</v>
      </c>
      <c r="P307" s="299">
        <v>2676761.66</v>
      </c>
      <c r="Q307" s="299">
        <v>2315108.6184315002</v>
      </c>
      <c r="R307" s="583">
        <v>7.1400000000000005E-2</v>
      </c>
      <c r="S307" s="584">
        <v>1.8818435E-3</v>
      </c>
      <c r="T307" s="585">
        <v>64006371</v>
      </c>
      <c r="U307" s="585">
        <v>37489659.103641458</v>
      </c>
      <c r="V307" s="583">
        <v>1.7073073623596358</v>
      </c>
      <c r="W307" s="583">
        <v>9.7874245867096379E-2</v>
      </c>
      <c r="X307" s="585">
        <v>4502282</v>
      </c>
      <c r="Y307" s="585">
        <v>1637620</v>
      </c>
      <c r="Z307" s="585">
        <v>1637620</v>
      </c>
      <c r="AA307" s="585">
        <v>674694</v>
      </c>
      <c r="AB307" s="585">
        <v>552348</v>
      </c>
      <c r="AC307" s="585">
        <v>0</v>
      </c>
      <c r="AD307" s="585">
        <v>0</v>
      </c>
      <c r="AE307" s="585">
        <v>4502282</v>
      </c>
      <c r="AF307" s="585">
        <v>1315929</v>
      </c>
      <c r="AG307" s="585">
        <v>919520</v>
      </c>
      <c r="AH307" s="585">
        <v>396409</v>
      </c>
      <c r="AI307" s="585">
        <v>0</v>
      </c>
      <c r="AJ307" s="585">
        <v>0</v>
      </c>
      <c r="AK307" s="585">
        <v>0</v>
      </c>
      <c r="AL307" s="585">
        <v>0</v>
      </c>
      <c r="AM307" s="585">
        <v>1315929</v>
      </c>
      <c r="AN307" s="585">
        <v>15415348</v>
      </c>
      <c r="AO307" s="585">
        <v>4347675</v>
      </c>
      <c r="AP307" s="585">
        <v>4347675</v>
      </c>
      <c r="AQ307" s="585">
        <v>3739394</v>
      </c>
      <c r="AR307" s="585">
        <v>2980603</v>
      </c>
      <c r="AS307" s="585">
        <v>0</v>
      </c>
      <c r="AT307" s="585">
        <v>0</v>
      </c>
      <c r="AU307" s="585">
        <v>15415348</v>
      </c>
      <c r="AV307" s="585">
        <v>8345124</v>
      </c>
      <c r="AW307" s="585">
        <v>5033501</v>
      </c>
      <c r="AX307" s="585">
        <v>3311623</v>
      </c>
      <c r="AY307" s="585">
        <v>0</v>
      </c>
      <c r="AZ307" s="585">
        <v>0</v>
      </c>
      <c r="BA307" s="585">
        <v>0</v>
      </c>
      <c r="BB307" s="585">
        <v>0</v>
      </c>
      <c r="BC307" s="585">
        <v>8345124</v>
      </c>
      <c r="BD307" s="585">
        <v>302166</v>
      </c>
      <c r="BE307" s="585">
        <v>135862</v>
      </c>
      <c r="BF307" s="585">
        <v>135862</v>
      </c>
      <c r="BG307" s="585">
        <v>30170</v>
      </c>
      <c r="BH307" s="585">
        <v>272</v>
      </c>
      <c r="BI307" s="585">
        <v>0</v>
      </c>
      <c r="BJ307" s="585">
        <v>0</v>
      </c>
      <c r="BK307" s="585">
        <v>302166</v>
      </c>
      <c r="BL307" s="585">
        <v>-27888</v>
      </c>
      <c r="BM307" s="585">
        <v>-27888</v>
      </c>
      <c r="BN307" s="585">
        <v>0</v>
      </c>
      <c r="BO307" s="585">
        <v>0</v>
      </c>
      <c r="BP307" s="585">
        <v>0</v>
      </c>
      <c r="BQ307" s="585">
        <v>0</v>
      </c>
      <c r="BR307" s="585">
        <v>0</v>
      </c>
      <c r="BS307" s="585">
        <v>-27888</v>
      </c>
      <c r="BT307" s="585">
        <v>521689</v>
      </c>
      <c r="BU307" s="585">
        <v>202525</v>
      </c>
      <c r="BV307" s="585">
        <v>193067</v>
      </c>
      <c r="BW307" s="585">
        <v>91696</v>
      </c>
      <c r="BX307" s="585">
        <v>34401</v>
      </c>
      <c r="BY307" s="585">
        <v>0</v>
      </c>
      <c r="BZ307" s="585">
        <v>0</v>
      </c>
      <c r="CA307" s="585">
        <v>521689</v>
      </c>
      <c r="CB307" s="299">
        <v>0</v>
      </c>
      <c r="CC307" s="297">
        <v>0</v>
      </c>
      <c r="CD307" s="297">
        <v>0</v>
      </c>
      <c r="CE307" s="297">
        <v>0</v>
      </c>
      <c r="CF307" s="297">
        <v>0</v>
      </c>
      <c r="CG307" s="297">
        <v>0</v>
      </c>
      <c r="CH307" s="297">
        <v>0</v>
      </c>
      <c r="CI307" s="297">
        <v>0</v>
      </c>
    </row>
    <row r="308" spans="1:87">
      <c r="A308" s="295">
        <v>40000</v>
      </c>
      <c r="B308" s="296" t="s">
        <v>654</v>
      </c>
      <c r="C308" s="299">
        <v>6924739</v>
      </c>
      <c r="D308" s="299">
        <v>8678061</v>
      </c>
      <c r="E308" s="299">
        <v>11757718</v>
      </c>
      <c r="F308" s="299">
        <v>8352931</v>
      </c>
      <c r="G308" s="299">
        <v>0</v>
      </c>
      <c r="H308" s="299">
        <v>0</v>
      </c>
      <c r="I308" s="299">
        <v>35713449</v>
      </c>
      <c r="J308" s="299">
        <v>125281187</v>
      </c>
      <c r="K308" s="299">
        <v>149052188</v>
      </c>
      <c r="L308" s="357">
        <v>106195149</v>
      </c>
      <c r="M308" s="299">
        <v>103410624</v>
      </c>
      <c r="N308" s="299">
        <v>153599304</v>
      </c>
      <c r="O308" s="299">
        <v>9770706.0504080988</v>
      </c>
      <c r="P308" s="299">
        <v>7026146.8900000025</v>
      </c>
      <c r="Q308" s="299">
        <v>2744559.1604080964</v>
      </c>
      <c r="R308" s="583">
        <v>7.1400000000000005E-2</v>
      </c>
      <c r="S308" s="584">
        <v>3.6833768999999998E-3</v>
      </c>
      <c r="T308" s="585">
        <v>125281187</v>
      </c>
      <c r="U308" s="585">
        <v>98405418.627451003</v>
      </c>
      <c r="V308" s="583">
        <v>1.2731126877707502</v>
      </c>
      <c r="W308" s="583">
        <v>9.7874245867096379E-2</v>
      </c>
      <c r="X308" s="585">
        <v>20316766</v>
      </c>
      <c r="Y308" s="585">
        <v>7659373</v>
      </c>
      <c r="Z308" s="585">
        <v>6006352</v>
      </c>
      <c r="AA308" s="585">
        <v>4199981</v>
      </c>
      <c r="AB308" s="585">
        <v>2451060</v>
      </c>
      <c r="AC308" s="585">
        <v>0</v>
      </c>
      <c r="AD308" s="585">
        <v>0</v>
      </c>
      <c r="AE308" s="585">
        <v>20316766</v>
      </c>
      <c r="AF308" s="585">
        <v>0</v>
      </c>
      <c r="AG308" s="585">
        <v>0</v>
      </c>
      <c r="AH308" s="585">
        <v>0</v>
      </c>
      <c r="AI308" s="585">
        <v>0</v>
      </c>
      <c r="AJ308" s="585">
        <v>0</v>
      </c>
      <c r="AK308" s="585">
        <v>0</v>
      </c>
      <c r="AL308" s="585">
        <v>0</v>
      </c>
      <c r="AM308" s="585">
        <v>0</v>
      </c>
      <c r="AN308" s="585">
        <v>30172825</v>
      </c>
      <c r="AO308" s="585">
        <v>8509808</v>
      </c>
      <c r="AP308" s="585">
        <v>8509808</v>
      </c>
      <c r="AQ308" s="585">
        <v>7319205</v>
      </c>
      <c r="AR308" s="585">
        <v>5834004</v>
      </c>
      <c r="AS308" s="585">
        <v>0</v>
      </c>
      <c r="AT308" s="585">
        <v>0</v>
      </c>
      <c r="AU308" s="585">
        <v>30172825</v>
      </c>
      <c r="AV308" s="585">
        <v>16334109</v>
      </c>
      <c r="AW308" s="585">
        <v>9852190</v>
      </c>
      <c r="AX308" s="585">
        <v>6481919</v>
      </c>
      <c r="AY308" s="585">
        <v>0</v>
      </c>
      <c r="AZ308" s="585">
        <v>0</v>
      </c>
      <c r="BA308" s="585">
        <v>0</v>
      </c>
      <c r="BB308" s="585">
        <v>0</v>
      </c>
      <c r="BC308" s="585">
        <v>16334109</v>
      </c>
      <c r="BD308" s="585">
        <v>591435</v>
      </c>
      <c r="BE308" s="585">
        <v>265925</v>
      </c>
      <c r="BF308" s="585">
        <v>265925</v>
      </c>
      <c r="BG308" s="585">
        <v>59053</v>
      </c>
      <c r="BH308" s="585">
        <v>532</v>
      </c>
      <c r="BI308" s="585">
        <v>0</v>
      </c>
      <c r="BJ308" s="585">
        <v>0</v>
      </c>
      <c r="BK308" s="585">
        <v>591435</v>
      </c>
      <c r="BL308" s="585">
        <v>-54585</v>
      </c>
      <c r="BM308" s="585">
        <v>-54585</v>
      </c>
      <c r="BN308" s="585">
        <v>0</v>
      </c>
      <c r="BO308" s="585">
        <v>0</v>
      </c>
      <c r="BP308" s="585">
        <v>0</v>
      </c>
      <c r="BQ308" s="585">
        <v>0</v>
      </c>
      <c r="BR308" s="585">
        <v>0</v>
      </c>
      <c r="BS308" s="585">
        <v>-54585</v>
      </c>
      <c r="BT308" s="585">
        <v>1021115</v>
      </c>
      <c r="BU308" s="585">
        <v>396408</v>
      </c>
      <c r="BV308" s="585">
        <v>377894</v>
      </c>
      <c r="BW308" s="585">
        <v>179478</v>
      </c>
      <c r="BX308" s="585">
        <v>67334</v>
      </c>
      <c r="BY308" s="585">
        <v>0</v>
      </c>
      <c r="BZ308" s="585">
        <v>0</v>
      </c>
      <c r="CA308" s="585">
        <v>1021115</v>
      </c>
      <c r="CB308" s="299">
        <v>0</v>
      </c>
      <c r="CC308" s="297">
        <v>0</v>
      </c>
      <c r="CD308" s="297">
        <v>0</v>
      </c>
      <c r="CE308" s="297">
        <v>0</v>
      </c>
      <c r="CF308" s="297">
        <v>0</v>
      </c>
      <c r="CG308" s="297">
        <v>0</v>
      </c>
      <c r="CH308" s="297">
        <v>0</v>
      </c>
      <c r="CI308" s="297">
        <v>0</v>
      </c>
    </row>
    <row r="309" spans="1:87">
      <c r="A309" s="295">
        <v>51000</v>
      </c>
      <c r="B309" s="296" t="s">
        <v>655</v>
      </c>
      <c r="C309" s="299">
        <v>9616413</v>
      </c>
      <c r="D309" s="299">
        <v>20056407</v>
      </c>
      <c r="E309" s="299">
        <v>63504541</v>
      </c>
      <c r="F309" s="299">
        <v>47623331</v>
      </c>
      <c r="G309" s="299">
        <v>0</v>
      </c>
      <c r="H309" s="299">
        <v>0</v>
      </c>
      <c r="I309" s="299">
        <v>140800692</v>
      </c>
      <c r="J309" s="299">
        <v>897002807</v>
      </c>
      <c r="K309" s="299">
        <v>1067201185</v>
      </c>
      <c r="L309" s="357">
        <v>760348374</v>
      </c>
      <c r="M309" s="299">
        <v>740411409</v>
      </c>
      <c r="N309" s="299">
        <v>1099758150</v>
      </c>
      <c r="O309" s="299">
        <v>69957436.9680949</v>
      </c>
      <c r="P309" s="299">
        <v>43760074.330000006</v>
      </c>
      <c r="Q309" s="299">
        <v>26197362.638094895</v>
      </c>
      <c r="R309" s="583">
        <v>7.1400000000000005E-2</v>
      </c>
      <c r="S309" s="584">
        <v>2.6372670099999999E-2</v>
      </c>
      <c r="T309" s="585">
        <v>897002807</v>
      </c>
      <c r="U309" s="585">
        <v>612886195.09803927</v>
      </c>
      <c r="V309" s="583">
        <v>1.4635715638145717</v>
      </c>
      <c r="W309" s="583">
        <v>9.7874245867096379E-2</v>
      </c>
      <c r="X309" s="585">
        <v>49593763</v>
      </c>
      <c r="Y309" s="585">
        <v>24392345</v>
      </c>
      <c r="Z309" s="585">
        <v>10443208</v>
      </c>
      <c r="AA309" s="585">
        <v>9391778</v>
      </c>
      <c r="AB309" s="585">
        <v>5366432</v>
      </c>
      <c r="AC309" s="585">
        <v>0</v>
      </c>
      <c r="AD309" s="585">
        <v>0</v>
      </c>
      <c r="AE309" s="585">
        <v>49593763</v>
      </c>
      <c r="AF309" s="585">
        <v>19032022</v>
      </c>
      <c r="AG309" s="585">
        <v>9516011</v>
      </c>
      <c r="AH309" s="585">
        <v>9516011</v>
      </c>
      <c r="AI309" s="585">
        <v>0</v>
      </c>
      <c r="AJ309" s="585">
        <v>0</v>
      </c>
      <c r="AK309" s="585">
        <v>0</v>
      </c>
      <c r="AL309" s="585">
        <v>0</v>
      </c>
      <c r="AM309" s="585">
        <v>19032022</v>
      </c>
      <c r="AN309" s="585">
        <v>216034901</v>
      </c>
      <c r="AO309" s="585">
        <v>60929511</v>
      </c>
      <c r="AP309" s="585">
        <v>60929511</v>
      </c>
      <c r="AQ309" s="585">
        <v>52404897</v>
      </c>
      <c r="AR309" s="585">
        <v>41770983</v>
      </c>
      <c r="AS309" s="585">
        <v>0</v>
      </c>
      <c r="AT309" s="585">
        <v>0</v>
      </c>
      <c r="AU309" s="585">
        <v>216034901</v>
      </c>
      <c r="AV309" s="585">
        <v>116950851</v>
      </c>
      <c r="AW309" s="585">
        <v>70540855</v>
      </c>
      <c r="AX309" s="585">
        <v>46409996</v>
      </c>
      <c r="AY309" s="585">
        <v>0</v>
      </c>
      <c r="AZ309" s="585">
        <v>0</v>
      </c>
      <c r="BA309" s="585">
        <v>0</v>
      </c>
      <c r="BB309" s="585">
        <v>0</v>
      </c>
      <c r="BC309" s="585">
        <v>116950851</v>
      </c>
      <c r="BD309" s="585">
        <v>4234630</v>
      </c>
      <c r="BE309" s="585">
        <v>1904003</v>
      </c>
      <c r="BF309" s="585">
        <v>1904003</v>
      </c>
      <c r="BG309" s="585">
        <v>422816</v>
      </c>
      <c r="BH309" s="585">
        <v>3808</v>
      </c>
      <c r="BI309" s="585">
        <v>0</v>
      </c>
      <c r="BJ309" s="585">
        <v>0</v>
      </c>
      <c r="BK309" s="585">
        <v>4234630</v>
      </c>
      <c r="BL309" s="585">
        <v>-390827</v>
      </c>
      <c r="BM309" s="585">
        <v>-390827</v>
      </c>
      <c r="BN309" s="585">
        <v>0</v>
      </c>
      <c r="BO309" s="585">
        <v>0</v>
      </c>
      <c r="BP309" s="585">
        <v>0</v>
      </c>
      <c r="BQ309" s="585">
        <v>0</v>
      </c>
      <c r="BR309" s="585">
        <v>0</v>
      </c>
      <c r="BS309" s="585">
        <v>-390827</v>
      </c>
      <c r="BT309" s="585">
        <v>7311097</v>
      </c>
      <c r="BU309" s="585">
        <v>2838247</v>
      </c>
      <c r="BV309" s="585">
        <v>2705692</v>
      </c>
      <c r="BW309" s="585">
        <v>1285050</v>
      </c>
      <c r="BX309" s="585">
        <v>482108</v>
      </c>
      <c r="BY309" s="585">
        <v>0</v>
      </c>
      <c r="BZ309" s="585">
        <v>0</v>
      </c>
      <c r="CA309" s="585">
        <v>7311097</v>
      </c>
      <c r="CB309" s="299">
        <v>0</v>
      </c>
      <c r="CC309" s="297">
        <v>0</v>
      </c>
      <c r="CD309" s="297">
        <v>0</v>
      </c>
      <c r="CE309" s="297">
        <v>0</v>
      </c>
      <c r="CF309" s="297">
        <v>0</v>
      </c>
      <c r="CG309" s="297">
        <v>0</v>
      </c>
      <c r="CH309" s="297">
        <v>0</v>
      </c>
      <c r="CI309" s="297">
        <v>0</v>
      </c>
    </row>
    <row r="310" spans="1:87">
      <c r="A310" s="295">
        <v>51000.1</v>
      </c>
      <c r="B310" s="296" t="s">
        <v>656</v>
      </c>
      <c r="C310" s="299">
        <v>141638</v>
      </c>
      <c r="D310" s="299">
        <v>227402</v>
      </c>
      <c r="E310" s="299">
        <v>150342</v>
      </c>
      <c r="F310" s="299">
        <v>165472</v>
      </c>
      <c r="G310" s="299">
        <v>0</v>
      </c>
      <c r="H310" s="299">
        <v>0</v>
      </c>
      <c r="I310" s="299">
        <v>684854</v>
      </c>
      <c r="J310" s="299">
        <v>1562256</v>
      </c>
      <c r="K310" s="299">
        <v>1858680</v>
      </c>
      <c r="L310" s="357">
        <v>1324253</v>
      </c>
      <c r="M310" s="299">
        <v>1289530</v>
      </c>
      <c r="N310" s="299">
        <v>1915383</v>
      </c>
      <c r="O310" s="299">
        <v>121840.67807330001</v>
      </c>
      <c r="P310" s="299">
        <v>94612</v>
      </c>
      <c r="Q310" s="299">
        <v>27228.678073300005</v>
      </c>
      <c r="R310" s="583">
        <v>7.1400000000000005E-2</v>
      </c>
      <c r="S310" s="584">
        <v>4.5931699999999999E-5</v>
      </c>
      <c r="T310" s="585">
        <v>1562256</v>
      </c>
      <c r="U310" s="585">
        <v>1325098.0392156863</v>
      </c>
      <c r="V310" s="583">
        <v>1.178973897602841</v>
      </c>
      <c r="W310" s="583">
        <v>9.7874245867096379E-2</v>
      </c>
      <c r="X310" s="585">
        <v>643482</v>
      </c>
      <c r="Y310" s="585">
        <v>229865</v>
      </c>
      <c r="Z310" s="585">
        <v>229865</v>
      </c>
      <c r="AA310" s="585">
        <v>91876</v>
      </c>
      <c r="AB310" s="585">
        <v>91876</v>
      </c>
      <c r="AC310" s="585">
        <v>0</v>
      </c>
      <c r="AD310" s="585">
        <v>0</v>
      </c>
      <c r="AE310" s="585">
        <v>643482</v>
      </c>
      <c r="AF310" s="585">
        <v>150624</v>
      </c>
      <c r="AG310" s="585">
        <v>79066</v>
      </c>
      <c r="AH310" s="585">
        <v>35779</v>
      </c>
      <c r="AI310" s="585">
        <v>35779</v>
      </c>
      <c r="AJ310" s="585">
        <v>0</v>
      </c>
      <c r="AK310" s="585">
        <v>0</v>
      </c>
      <c r="AL310" s="585">
        <v>0</v>
      </c>
      <c r="AM310" s="585">
        <v>150624</v>
      </c>
      <c r="AN310" s="585">
        <v>376255</v>
      </c>
      <c r="AO310" s="585">
        <v>106117</v>
      </c>
      <c r="AP310" s="585">
        <v>106117</v>
      </c>
      <c r="AQ310" s="585">
        <v>91270</v>
      </c>
      <c r="AR310" s="585">
        <v>72750</v>
      </c>
      <c r="AS310" s="585">
        <v>0</v>
      </c>
      <c r="AT310" s="585">
        <v>0</v>
      </c>
      <c r="AU310" s="585">
        <v>376255</v>
      </c>
      <c r="AV310" s="585">
        <v>203686</v>
      </c>
      <c r="AW310" s="585">
        <v>122857</v>
      </c>
      <c r="AX310" s="585">
        <v>80830</v>
      </c>
      <c r="AY310" s="585">
        <v>0</v>
      </c>
      <c r="AZ310" s="585">
        <v>0</v>
      </c>
      <c r="BA310" s="585">
        <v>0</v>
      </c>
      <c r="BB310" s="585">
        <v>0</v>
      </c>
      <c r="BC310" s="585">
        <v>203686</v>
      </c>
      <c r="BD310" s="585">
        <v>7375</v>
      </c>
      <c r="BE310" s="585">
        <v>3316</v>
      </c>
      <c r="BF310" s="585">
        <v>3316</v>
      </c>
      <c r="BG310" s="585">
        <v>736</v>
      </c>
      <c r="BH310" s="585">
        <v>7</v>
      </c>
      <c r="BI310" s="585">
        <v>0</v>
      </c>
      <c r="BJ310" s="585">
        <v>0</v>
      </c>
      <c r="BK310" s="585">
        <v>7375</v>
      </c>
      <c r="BL310" s="585">
        <v>-681</v>
      </c>
      <c r="BM310" s="585">
        <v>-681</v>
      </c>
      <c r="BN310" s="585">
        <v>0</v>
      </c>
      <c r="BO310" s="585">
        <v>0</v>
      </c>
      <c r="BP310" s="585">
        <v>0</v>
      </c>
      <c r="BQ310" s="585">
        <v>0</v>
      </c>
      <c r="BR310" s="585">
        <v>0</v>
      </c>
      <c r="BS310" s="585">
        <v>-681</v>
      </c>
      <c r="BT310" s="585">
        <v>12733</v>
      </c>
      <c r="BU310" s="585">
        <v>4943</v>
      </c>
      <c r="BV310" s="585">
        <v>4712</v>
      </c>
      <c r="BW310" s="585">
        <v>2238</v>
      </c>
      <c r="BX310" s="585">
        <v>840</v>
      </c>
      <c r="BY310" s="585">
        <v>0</v>
      </c>
      <c r="BZ310" s="585">
        <v>0</v>
      </c>
      <c r="CA310" s="585">
        <v>12733</v>
      </c>
      <c r="CB310" s="299">
        <v>0</v>
      </c>
      <c r="CC310" s="297">
        <v>0</v>
      </c>
      <c r="CD310" s="297">
        <v>0</v>
      </c>
      <c r="CE310" s="297">
        <v>0</v>
      </c>
      <c r="CF310" s="297">
        <v>0</v>
      </c>
      <c r="CG310" s="297">
        <v>0</v>
      </c>
      <c r="CH310" s="297">
        <v>0</v>
      </c>
      <c r="CI310" s="297">
        <v>0</v>
      </c>
    </row>
    <row r="311" spans="1:87">
      <c r="A311" s="295">
        <v>51000.2</v>
      </c>
      <c r="B311" s="296" t="s">
        <v>657</v>
      </c>
      <c r="C311" s="299">
        <v>889466</v>
      </c>
      <c r="D311" s="299">
        <v>1202832</v>
      </c>
      <c r="E311" s="299">
        <v>1835123</v>
      </c>
      <c r="F311" s="299">
        <v>1474700</v>
      </c>
      <c r="G311" s="299">
        <v>0</v>
      </c>
      <c r="H311" s="299">
        <v>0</v>
      </c>
      <c r="I311" s="299">
        <v>5402121</v>
      </c>
      <c r="J311" s="299">
        <v>27145614</v>
      </c>
      <c r="K311" s="299">
        <v>32296256</v>
      </c>
      <c r="L311" s="357">
        <v>23010100</v>
      </c>
      <c r="M311" s="299">
        <v>22406756</v>
      </c>
      <c r="N311" s="299">
        <v>33281513</v>
      </c>
      <c r="O311" s="299">
        <v>2117092.1648801002</v>
      </c>
      <c r="P311" s="299">
        <v>1366796</v>
      </c>
      <c r="Q311" s="299">
        <v>750296.16488010017</v>
      </c>
      <c r="R311" s="583">
        <v>7.1400000000000005E-2</v>
      </c>
      <c r="S311" s="584">
        <v>7.9810489999999998E-4</v>
      </c>
      <c r="T311" s="585">
        <v>27145614</v>
      </c>
      <c r="U311" s="585">
        <v>19142801.12044818</v>
      </c>
      <c r="V311" s="583">
        <v>1.41805861269714</v>
      </c>
      <c r="W311" s="583">
        <v>9.7874245867096379E-2</v>
      </c>
      <c r="X311" s="585">
        <v>2066006</v>
      </c>
      <c r="Y311" s="585">
        <v>1048645</v>
      </c>
      <c r="Z311" s="585">
        <v>623933</v>
      </c>
      <c r="AA311" s="585">
        <v>197531</v>
      </c>
      <c r="AB311" s="585">
        <v>195897</v>
      </c>
      <c r="AC311" s="585">
        <v>0</v>
      </c>
      <c r="AD311" s="585">
        <v>0</v>
      </c>
      <c r="AE311" s="585">
        <v>2066006</v>
      </c>
      <c r="AF311" s="585">
        <v>0</v>
      </c>
      <c r="AG311" s="585">
        <v>0</v>
      </c>
      <c r="AH311" s="585">
        <v>0</v>
      </c>
      <c r="AI311" s="585">
        <v>0</v>
      </c>
      <c r="AJ311" s="585">
        <v>0</v>
      </c>
      <c r="AK311" s="585">
        <v>0</v>
      </c>
      <c r="AL311" s="585">
        <v>0</v>
      </c>
      <c r="AM311" s="585">
        <v>0</v>
      </c>
      <c r="AN311" s="585">
        <v>6537772</v>
      </c>
      <c r="AO311" s="585">
        <v>1843884</v>
      </c>
      <c r="AP311" s="585">
        <v>1843884</v>
      </c>
      <c r="AQ311" s="585">
        <v>1585907</v>
      </c>
      <c r="AR311" s="585">
        <v>1264097</v>
      </c>
      <c r="AS311" s="585">
        <v>0</v>
      </c>
      <c r="AT311" s="585">
        <v>0</v>
      </c>
      <c r="AU311" s="585">
        <v>6537772</v>
      </c>
      <c r="AV311" s="585">
        <v>3539234</v>
      </c>
      <c r="AW311" s="585">
        <v>2134748</v>
      </c>
      <c r="AX311" s="585">
        <v>1404486</v>
      </c>
      <c r="AY311" s="585">
        <v>0</v>
      </c>
      <c r="AZ311" s="585">
        <v>0</v>
      </c>
      <c r="BA311" s="585">
        <v>0</v>
      </c>
      <c r="BB311" s="585">
        <v>0</v>
      </c>
      <c r="BC311" s="585">
        <v>3539234</v>
      </c>
      <c r="BD311" s="585">
        <v>128150</v>
      </c>
      <c r="BE311" s="585">
        <v>57620</v>
      </c>
      <c r="BF311" s="585">
        <v>57620</v>
      </c>
      <c r="BG311" s="585">
        <v>12795</v>
      </c>
      <c r="BH311" s="585">
        <v>115</v>
      </c>
      <c r="BI311" s="585">
        <v>0</v>
      </c>
      <c r="BJ311" s="585">
        <v>0</v>
      </c>
      <c r="BK311" s="585">
        <v>128150</v>
      </c>
      <c r="BL311" s="585">
        <v>-11827</v>
      </c>
      <c r="BM311" s="585">
        <v>-11827</v>
      </c>
      <c r="BN311" s="585">
        <v>0</v>
      </c>
      <c r="BO311" s="585">
        <v>0</v>
      </c>
      <c r="BP311" s="585">
        <v>0</v>
      </c>
      <c r="BQ311" s="585">
        <v>0</v>
      </c>
      <c r="BR311" s="585">
        <v>0</v>
      </c>
      <c r="BS311" s="585">
        <v>-11827</v>
      </c>
      <c r="BT311" s="585">
        <v>221253</v>
      </c>
      <c r="BU311" s="585">
        <v>85893</v>
      </c>
      <c r="BV311" s="585">
        <v>81881</v>
      </c>
      <c r="BW311" s="585">
        <v>38889</v>
      </c>
      <c r="BX311" s="585">
        <v>14590</v>
      </c>
      <c r="BY311" s="585">
        <v>0</v>
      </c>
      <c r="BZ311" s="585">
        <v>0</v>
      </c>
      <c r="CA311" s="585">
        <v>221253</v>
      </c>
      <c r="CB311" s="299">
        <v>0</v>
      </c>
      <c r="CC311" s="297">
        <v>0</v>
      </c>
      <c r="CD311" s="297">
        <v>0</v>
      </c>
      <c r="CE311" s="297">
        <v>0</v>
      </c>
      <c r="CF311" s="297">
        <v>0</v>
      </c>
      <c r="CG311" s="297">
        <v>0</v>
      </c>
      <c r="CH311" s="297">
        <v>0</v>
      </c>
      <c r="CI311" s="297">
        <v>0</v>
      </c>
    </row>
    <row r="312" spans="1:87">
      <c r="A312" s="295">
        <v>60000</v>
      </c>
      <c r="B312" s="296" t="s">
        <v>658</v>
      </c>
      <c r="C312" s="299">
        <v>-127701</v>
      </c>
      <c r="D312" s="299">
        <v>-36382</v>
      </c>
      <c r="E312" s="299">
        <v>96545</v>
      </c>
      <c r="F312" s="299">
        <v>55668</v>
      </c>
      <c r="G312" s="299">
        <v>0</v>
      </c>
      <c r="H312" s="299">
        <v>0</v>
      </c>
      <c r="I312" s="299">
        <v>-11870</v>
      </c>
      <c r="J312" s="299">
        <v>3535966</v>
      </c>
      <c r="K312" s="299">
        <v>4206884</v>
      </c>
      <c r="L312" s="357">
        <v>2997277</v>
      </c>
      <c r="M312" s="299">
        <v>2918686</v>
      </c>
      <c r="N312" s="299">
        <v>4335223</v>
      </c>
      <c r="O312" s="299">
        <v>275770.7163645</v>
      </c>
      <c r="P312" s="299">
        <v>258490.30999999994</v>
      </c>
      <c r="Q312" s="299">
        <v>17280.406364500057</v>
      </c>
      <c r="R312" s="583">
        <v>7.1400000000000005E-2</v>
      </c>
      <c r="S312" s="584">
        <v>1.039605E-4</v>
      </c>
      <c r="T312" s="585">
        <v>3535966</v>
      </c>
      <c r="U312" s="585">
        <v>3620312.4649859932</v>
      </c>
      <c r="V312" s="583">
        <v>0.97670188255799639</v>
      </c>
      <c r="W312" s="583">
        <v>9.7874245867096379E-2</v>
      </c>
      <c r="X312" s="585">
        <v>194788</v>
      </c>
      <c r="Y312" s="585">
        <v>99805</v>
      </c>
      <c r="Z312" s="585">
        <v>94983</v>
      </c>
      <c r="AA312" s="585">
        <v>0</v>
      </c>
      <c r="AB312" s="585">
        <v>0</v>
      </c>
      <c r="AC312" s="585">
        <v>0</v>
      </c>
      <c r="AD312" s="585">
        <v>0</v>
      </c>
      <c r="AE312" s="585">
        <v>194788</v>
      </c>
      <c r="AF312" s="585">
        <v>641218</v>
      </c>
      <c r="AG312" s="585">
        <v>206772</v>
      </c>
      <c r="AH312" s="585">
        <v>206772</v>
      </c>
      <c r="AI312" s="585">
        <v>116766</v>
      </c>
      <c r="AJ312" s="585">
        <v>110908</v>
      </c>
      <c r="AK312" s="585">
        <v>0</v>
      </c>
      <c r="AL312" s="585">
        <v>0</v>
      </c>
      <c r="AM312" s="585">
        <v>641218</v>
      </c>
      <c r="AN312" s="585">
        <v>851605</v>
      </c>
      <c r="AO312" s="585">
        <v>240183</v>
      </c>
      <c r="AP312" s="585">
        <v>240183</v>
      </c>
      <c r="AQ312" s="585">
        <v>206579</v>
      </c>
      <c r="AR312" s="585">
        <v>164660</v>
      </c>
      <c r="AS312" s="585">
        <v>0</v>
      </c>
      <c r="AT312" s="585">
        <v>0</v>
      </c>
      <c r="AU312" s="585">
        <v>851605</v>
      </c>
      <c r="AV312" s="585">
        <v>461018</v>
      </c>
      <c r="AW312" s="585">
        <v>278071</v>
      </c>
      <c r="AX312" s="585">
        <v>182947</v>
      </c>
      <c r="AY312" s="585">
        <v>0</v>
      </c>
      <c r="AZ312" s="585">
        <v>0</v>
      </c>
      <c r="BA312" s="585">
        <v>0</v>
      </c>
      <c r="BB312" s="585">
        <v>0</v>
      </c>
      <c r="BC312" s="585">
        <v>461018</v>
      </c>
      <c r="BD312" s="585">
        <v>16694</v>
      </c>
      <c r="BE312" s="585">
        <v>7506</v>
      </c>
      <c r="BF312" s="585">
        <v>7506</v>
      </c>
      <c r="BG312" s="585">
        <v>1667</v>
      </c>
      <c r="BH312" s="585">
        <v>15</v>
      </c>
      <c r="BI312" s="585">
        <v>0</v>
      </c>
      <c r="BJ312" s="585">
        <v>0</v>
      </c>
      <c r="BK312" s="585">
        <v>16694</v>
      </c>
      <c r="BL312" s="585">
        <v>-1541</v>
      </c>
      <c r="BM312" s="585">
        <v>-1541</v>
      </c>
      <c r="BN312" s="585">
        <v>0</v>
      </c>
      <c r="BO312" s="585">
        <v>0</v>
      </c>
      <c r="BP312" s="585">
        <v>0</v>
      </c>
      <c r="BQ312" s="585">
        <v>0</v>
      </c>
      <c r="BR312" s="585">
        <v>0</v>
      </c>
      <c r="BS312" s="585">
        <v>-1541</v>
      </c>
      <c r="BT312" s="585">
        <v>28820</v>
      </c>
      <c r="BU312" s="585">
        <v>11188</v>
      </c>
      <c r="BV312" s="585">
        <v>10666</v>
      </c>
      <c r="BW312" s="585">
        <v>5066</v>
      </c>
      <c r="BX312" s="585">
        <v>1900</v>
      </c>
      <c r="BY312" s="585">
        <v>0</v>
      </c>
      <c r="BZ312" s="585">
        <v>0</v>
      </c>
      <c r="CA312" s="585">
        <v>28820</v>
      </c>
      <c r="CB312" s="299">
        <v>0</v>
      </c>
      <c r="CC312" s="297">
        <v>0</v>
      </c>
      <c r="CD312" s="297">
        <v>0</v>
      </c>
      <c r="CE312" s="297">
        <v>0</v>
      </c>
      <c r="CF312" s="297">
        <v>0</v>
      </c>
      <c r="CG312" s="297">
        <v>0</v>
      </c>
      <c r="CH312" s="297">
        <v>0</v>
      </c>
      <c r="CI312" s="297">
        <v>0</v>
      </c>
    </row>
    <row r="313" spans="1:87">
      <c r="A313" s="295">
        <v>90901</v>
      </c>
      <c r="B313" s="296" t="s">
        <v>659</v>
      </c>
      <c r="C313" s="299">
        <v>-454688</v>
      </c>
      <c r="D313" s="299">
        <v>442497</v>
      </c>
      <c r="E313" s="299">
        <v>1421300</v>
      </c>
      <c r="F313" s="299">
        <v>1108684</v>
      </c>
      <c r="G313" s="299">
        <v>0</v>
      </c>
      <c r="H313" s="299">
        <v>0</v>
      </c>
      <c r="I313" s="299">
        <v>2517793</v>
      </c>
      <c r="J313" s="299">
        <v>26845763</v>
      </c>
      <c r="K313" s="299">
        <v>31939510</v>
      </c>
      <c r="L313" s="357">
        <v>22755929</v>
      </c>
      <c r="M313" s="299">
        <v>22159250</v>
      </c>
      <c r="N313" s="299">
        <v>32913884</v>
      </c>
      <c r="O313" s="299">
        <v>2093706.6765610001</v>
      </c>
      <c r="P313" s="299">
        <v>1288707.0100000002</v>
      </c>
      <c r="Q313" s="299">
        <v>804999.66656099982</v>
      </c>
      <c r="R313" s="583">
        <v>7.1400000000000005E-2</v>
      </c>
      <c r="S313" s="584">
        <v>7.8928899999999998E-4</v>
      </c>
      <c r="T313" s="585">
        <v>26845763</v>
      </c>
      <c r="U313" s="585">
        <v>18049117.787114847</v>
      </c>
      <c r="V313" s="583">
        <v>1.4873725861086142</v>
      </c>
      <c r="W313" s="583">
        <v>9.7874245867096379E-2</v>
      </c>
      <c r="X313" s="585">
        <v>136390</v>
      </c>
      <c r="Y313" s="585">
        <v>68195</v>
      </c>
      <c r="Z313" s="585">
        <v>68195</v>
      </c>
      <c r="AA313" s="585">
        <v>0</v>
      </c>
      <c r="AB313" s="585">
        <v>0</v>
      </c>
      <c r="AC313" s="585">
        <v>0</v>
      </c>
      <c r="AD313" s="585">
        <v>0</v>
      </c>
      <c r="AE313" s="585">
        <v>136390</v>
      </c>
      <c r="AF313" s="585">
        <v>917862</v>
      </c>
      <c r="AG313" s="585">
        <v>365463</v>
      </c>
      <c r="AH313" s="585">
        <v>198203</v>
      </c>
      <c r="AI313" s="585">
        <v>198203</v>
      </c>
      <c r="AJ313" s="585">
        <v>155993</v>
      </c>
      <c r="AK313" s="585">
        <v>0</v>
      </c>
      <c r="AL313" s="585">
        <v>0</v>
      </c>
      <c r="AM313" s="585">
        <v>917862</v>
      </c>
      <c r="AN313" s="585">
        <v>6465556</v>
      </c>
      <c r="AO313" s="585">
        <v>1823516</v>
      </c>
      <c r="AP313" s="585">
        <v>1823516</v>
      </c>
      <c r="AQ313" s="585">
        <v>1568389</v>
      </c>
      <c r="AR313" s="585">
        <v>1250134</v>
      </c>
      <c r="AS313" s="585">
        <v>0</v>
      </c>
      <c r="AT313" s="585">
        <v>0</v>
      </c>
      <c r="AU313" s="585">
        <v>6465556</v>
      </c>
      <c r="AV313" s="585">
        <v>3500139</v>
      </c>
      <c r="AW313" s="585">
        <v>2111167</v>
      </c>
      <c r="AX313" s="585">
        <v>1388972</v>
      </c>
      <c r="AY313" s="585">
        <v>0</v>
      </c>
      <c r="AZ313" s="585">
        <v>0</v>
      </c>
      <c r="BA313" s="585">
        <v>0</v>
      </c>
      <c r="BB313" s="585">
        <v>0</v>
      </c>
      <c r="BC313" s="585">
        <v>3500139</v>
      </c>
      <c r="BD313" s="585">
        <v>126736</v>
      </c>
      <c r="BE313" s="585">
        <v>56984</v>
      </c>
      <c r="BF313" s="585">
        <v>56984</v>
      </c>
      <c r="BG313" s="585">
        <v>12654</v>
      </c>
      <c r="BH313" s="585">
        <v>114</v>
      </c>
      <c r="BI313" s="585">
        <v>0</v>
      </c>
      <c r="BJ313" s="585">
        <v>0</v>
      </c>
      <c r="BK313" s="585">
        <v>126736</v>
      </c>
      <c r="BL313" s="585">
        <v>-11697</v>
      </c>
      <c r="BM313" s="585">
        <v>-11697</v>
      </c>
      <c r="BN313" s="585">
        <v>0</v>
      </c>
      <c r="BO313" s="585">
        <v>0</v>
      </c>
      <c r="BP313" s="585">
        <v>0</v>
      </c>
      <c r="BQ313" s="585">
        <v>0</v>
      </c>
      <c r="BR313" s="585">
        <v>0</v>
      </c>
      <c r="BS313" s="585">
        <v>-11697</v>
      </c>
      <c r="BT313" s="585">
        <v>218809</v>
      </c>
      <c r="BU313" s="585">
        <v>84944</v>
      </c>
      <c r="BV313" s="585">
        <v>80977</v>
      </c>
      <c r="BW313" s="585">
        <v>38459</v>
      </c>
      <c r="BX313" s="585">
        <v>14429</v>
      </c>
      <c r="BY313" s="585">
        <v>0</v>
      </c>
      <c r="BZ313" s="585">
        <v>0</v>
      </c>
      <c r="CA313" s="585">
        <v>218809</v>
      </c>
      <c r="CB313" s="299">
        <v>0</v>
      </c>
      <c r="CC313" s="297">
        <v>0</v>
      </c>
      <c r="CD313" s="297">
        <v>0</v>
      </c>
      <c r="CE313" s="297">
        <v>0</v>
      </c>
      <c r="CF313" s="297">
        <v>0</v>
      </c>
      <c r="CG313" s="297">
        <v>0</v>
      </c>
      <c r="CH313" s="297">
        <v>0</v>
      </c>
      <c r="CI313" s="297">
        <v>0</v>
      </c>
    </row>
    <row r="314" spans="1:87">
      <c r="A314" s="295">
        <v>91041</v>
      </c>
      <c r="B314" s="296" t="s">
        <v>660</v>
      </c>
      <c r="C314" s="299">
        <v>183005</v>
      </c>
      <c r="D314" s="299">
        <v>318319</v>
      </c>
      <c r="E314" s="299">
        <v>585568</v>
      </c>
      <c r="F314" s="299">
        <v>404208</v>
      </c>
      <c r="G314" s="299">
        <v>0</v>
      </c>
      <c r="H314" s="299">
        <v>0</v>
      </c>
      <c r="I314" s="299">
        <v>1491100</v>
      </c>
      <c r="J314" s="299">
        <v>6764403</v>
      </c>
      <c r="K314" s="299">
        <v>8047889</v>
      </c>
      <c r="L314" s="357">
        <v>5733876</v>
      </c>
      <c r="M314" s="299">
        <v>5583529</v>
      </c>
      <c r="N314" s="299">
        <v>8293405</v>
      </c>
      <c r="O314" s="299">
        <v>527557.2415306</v>
      </c>
      <c r="P314" s="299">
        <v>272556.17999999993</v>
      </c>
      <c r="Q314" s="299">
        <v>255001.06153060007</v>
      </c>
      <c r="R314" s="583">
        <v>7.1400000000000005E-2</v>
      </c>
      <c r="S314" s="584">
        <v>1.9887940000000001E-4</v>
      </c>
      <c r="T314" s="585">
        <v>6764403</v>
      </c>
      <c r="U314" s="585">
        <v>3817313.4453781499</v>
      </c>
      <c r="V314" s="583">
        <v>1.7720323721883693</v>
      </c>
      <c r="W314" s="583">
        <v>9.7874245867096379E-2</v>
      </c>
      <c r="X314" s="585">
        <v>774613</v>
      </c>
      <c r="Y314" s="585">
        <v>280090</v>
      </c>
      <c r="Z314" s="585">
        <v>231482</v>
      </c>
      <c r="AA314" s="585">
        <v>177497</v>
      </c>
      <c r="AB314" s="585">
        <v>85544</v>
      </c>
      <c r="AC314" s="585">
        <v>0</v>
      </c>
      <c r="AD314" s="585">
        <v>0</v>
      </c>
      <c r="AE314" s="585">
        <v>774613</v>
      </c>
      <c r="AF314" s="585">
        <v>114838</v>
      </c>
      <c r="AG314" s="585">
        <v>57419</v>
      </c>
      <c r="AH314" s="585">
        <v>57419</v>
      </c>
      <c r="AI314" s="585">
        <v>0</v>
      </c>
      <c r="AJ314" s="585">
        <v>0</v>
      </c>
      <c r="AK314" s="585">
        <v>0</v>
      </c>
      <c r="AL314" s="585">
        <v>0</v>
      </c>
      <c r="AM314" s="585">
        <v>114838</v>
      </c>
      <c r="AN314" s="585">
        <v>1629145</v>
      </c>
      <c r="AO314" s="585">
        <v>459477</v>
      </c>
      <c r="AP314" s="585">
        <v>459477</v>
      </c>
      <c r="AQ314" s="585">
        <v>395191</v>
      </c>
      <c r="AR314" s="585">
        <v>315000</v>
      </c>
      <c r="AS314" s="585">
        <v>0</v>
      </c>
      <c r="AT314" s="585">
        <v>0</v>
      </c>
      <c r="AU314" s="585">
        <v>1629145</v>
      </c>
      <c r="AV314" s="585">
        <v>881940</v>
      </c>
      <c r="AW314" s="585">
        <v>531957</v>
      </c>
      <c r="AX314" s="585">
        <v>349983</v>
      </c>
      <c r="AY314" s="585">
        <v>0</v>
      </c>
      <c r="AZ314" s="585">
        <v>0</v>
      </c>
      <c r="BA314" s="585">
        <v>0</v>
      </c>
      <c r="BB314" s="585">
        <v>0</v>
      </c>
      <c r="BC314" s="585">
        <v>881940</v>
      </c>
      <c r="BD314" s="585">
        <v>31934</v>
      </c>
      <c r="BE314" s="585">
        <v>14358</v>
      </c>
      <c r="BF314" s="585">
        <v>14358</v>
      </c>
      <c r="BG314" s="585">
        <v>3189</v>
      </c>
      <c r="BH314" s="585">
        <v>29</v>
      </c>
      <c r="BI314" s="585">
        <v>0</v>
      </c>
      <c r="BJ314" s="585">
        <v>0</v>
      </c>
      <c r="BK314" s="585">
        <v>31934</v>
      </c>
      <c r="BL314" s="585">
        <v>-2947</v>
      </c>
      <c r="BM314" s="585">
        <v>-2947</v>
      </c>
      <c r="BN314" s="585">
        <v>0</v>
      </c>
      <c r="BO314" s="585">
        <v>0</v>
      </c>
      <c r="BP314" s="585">
        <v>0</v>
      </c>
      <c r="BQ314" s="585">
        <v>0</v>
      </c>
      <c r="BR314" s="585">
        <v>0</v>
      </c>
      <c r="BS314" s="585">
        <v>-2947</v>
      </c>
      <c r="BT314" s="585">
        <v>55134</v>
      </c>
      <c r="BU314" s="585">
        <v>21404</v>
      </c>
      <c r="BV314" s="585">
        <v>20404</v>
      </c>
      <c r="BW314" s="585">
        <v>9691</v>
      </c>
      <c r="BX314" s="585">
        <v>3636</v>
      </c>
      <c r="BY314" s="585">
        <v>0</v>
      </c>
      <c r="BZ314" s="585">
        <v>0</v>
      </c>
      <c r="CA314" s="585">
        <v>55134</v>
      </c>
      <c r="CB314" s="299">
        <v>0</v>
      </c>
      <c r="CC314" s="297">
        <v>0</v>
      </c>
      <c r="CD314" s="297">
        <v>0</v>
      </c>
      <c r="CE314" s="297">
        <v>0</v>
      </c>
      <c r="CF314" s="297">
        <v>0</v>
      </c>
      <c r="CG314" s="297">
        <v>0</v>
      </c>
      <c r="CH314" s="297">
        <v>0</v>
      </c>
      <c r="CI314" s="297">
        <v>0</v>
      </c>
    </row>
    <row r="315" spans="1:87">
      <c r="A315" s="295">
        <v>91111</v>
      </c>
      <c r="B315" s="296" t="s">
        <v>661</v>
      </c>
      <c r="C315" s="299">
        <v>162093</v>
      </c>
      <c r="D315" s="299">
        <v>297505</v>
      </c>
      <c r="E315" s="299">
        <v>387817</v>
      </c>
      <c r="F315" s="299">
        <v>232583</v>
      </c>
      <c r="G315" s="299">
        <v>0</v>
      </c>
      <c r="H315" s="299">
        <v>0</v>
      </c>
      <c r="I315" s="299">
        <v>1079998</v>
      </c>
      <c r="J315" s="299">
        <v>3685169</v>
      </c>
      <c r="K315" s="299">
        <v>4384397</v>
      </c>
      <c r="L315" s="357">
        <v>3123750</v>
      </c>
      <c r="M315" s="299">
        <v>3041842</v>
      </c>
      <c r="N315" s="299">
        <v>4518151</v>
      </c>
      <c r="O315" s="299">
        <v>287407.09173280001</v>
      </c>
      <c r="P315" s="299">
        <v>140866.03000000003</v>
      </c>
      <c r="Q315" s="299">
        <v>146541.06173279998</v>
      </c>
      <c r="R315" s="583">
        <v>7.1400000000000005E-2</v>
      </c>
      <c r="S315" s="584">
        <v>1.083472E-4</v>
      </c>
      <c r="T315" s="585">
        <v>3685169</v>
      </c>
      <c r="U315" s="585">
        <v>1972913.5854341739</v>
      </c>
      <c r="V315" s="583">
        <v>1.867881607794299</v>
      </c>
      <c r="W315" s="583">
        <v>9.7874245867096379E-2</v>
      </c>
      <c r="X315" s="585">
        <v>767603</v>
      </c>
      <c r="Y315" s="585">
        <v>271560</v>
      </c>
      <c r="Z315" s="585">
        <v>271560</v>
      </c>
      <c r="AA315" s="585">
        <v>165505</v>
      </c>
      <c r="AB315" s="585">
        <v>58978</v>
      </c>
      <c r="AC315" s="585">
        <v>0</v>
      </c>
      <c r="AD315" s="585">
        <v>0</v>
      </c>
      <c r="AE315" s="585">
        <v>767603</v>
      </c>
      <c r="AF315" s="585">
        <v>140502</v>
      </c>
      <c r="AG315" s="585">
        <v>87858</v>
      </c>
      <c r="AH315" s="585">
        <v>52644</v>
      </c>
      <c r="AI315" s="585">
        <v>0</v>
      </c>
      <c r="AJ315" s="585">
        <v>0</v>
      </c>
      <c r="AK315" s="585">
        <v>0</v>
      </c>
      <c r="AL315" s="585">
        <v>0</v>
      </c>
      <c r="AM315" s="585">
        <v>140502</v>
      </c>
      <c r="AN315" s="585">
        <v>887539</v>
      </c>
      <c r="AO315" s="585">
        <v>250318</v>
      </c>
      <c r="AP315" s="585">
        <v>250318</v>
      </c>
      <c r="AQ315" s="585">
        <v>215296</v>
      </c>
      <c r="AR315" s="585">
        <v>171608</v>
      </c>
      <c r="AS315" s="585">
        <v>0</v>
      </c>
      <c r="AT315" s="585">
        <v>0</v>
      </c>
      <c r="AU315" s="585">
        <v>887539</v>
      </c>
      <c r="AV315" s="585">
        <v>480471</v>
      </c>
      <c r="AW315" s="585">
        <v>289804</v>
      </c>
      <c r="AX315" s="585">
        <v>190667</v>
      </c>
      <c r="AY315" s="585">
        <v>0</v>
      </c>
      <c r="AZ315" s="585">
        <v>0</v>
      </c>
      <c r="BA315" s="585">
        <v>0</v>
      </c>
      <c r="BB315" s="585">
        <v>0</v>
      </c>
      <c r="BC315" s="585">
        <v>480471</v>
      </c>
      <c r="BD315" s="585">
        <v>17397</v>
      </c>
      <c r="BE315" s="585">
        <v>7822</v>
      </c>
      <c r="BF315" s="585">
        <v>7822</v>
      </c>
      <c r="BG315" s="585">
        <v>1737</v>
      </c>
      <c r="BH315" s="585">
        <v>16</v>
      </c>
      <c r="BI315" s="585">
        <v>0</v>
      </c>
      <c r="BJ315" s="585">
        <v>0</v>
      </c>
      <c r="BK315" s="585">
        <v>17397</v>
      </c>
      <c r="BL315" s="585">
        <v>-1606</v>
      </c>
      <c r="BM315" s="585">
        <v>-1606</v>
      </c>
      <c r="BN315" s="585">
        <v>0</v>
      </c>
      <c r="BO315" s="585">
        <v>0</v>
      </c>
      <c r="BP315" s="585">
        <v>0</v>
      </c>
      <c r="BQ315" s="585">
        <v>0</v>
      </c>
      <c r="BR315" s="585">
        <v>0</v>
      </c>
      <c r="BS315" s="585">
        <v>-1606</v>
      </c>
      <c r="BT315" s="585">
        <v>30036</v>
      </c>
      <c r="BU315" s="585">
        <v>11660</v>
      </c>
      <c r="BV315" s="585">
        <v>11116</v>
      </c>
      <c r="BW315" s="585">
        <v>5279</v>
      </c>
      <c r="BX315" s="585">
        <v>1981</v>
      </c>
      <c r="BY315" s="585">
        <v>0</v>
      </c>
      <c r="BZ315" s="585">
        <v>0</v>
      </c>
      <c r="CA315" s="585">
        <v>30036</v>
      </c>
      <c r="CB315" s="299">
        <v>0</v>
      </c>
      <c r="CC315" s="297">
        <v>0</v>
      </c>
      <c r="CD315" s="297">
        <v>0</v>
      </c>
      <c r="CE315" s="297">
        <v>0</v>
      </c>
      <c r="CF315" s="297">
        <v>0</v>
      </c>
      <c r="CG315" s="297">
        <v>0</v>
      </c>
      <c r="CH315" s="297">
        <v>0</v>
      </c>
      <c r="CI315" s="297">
        <v>0</v>
      </c>
    </row>
    <row r="316" spans="1:87">
      <c r="A316" s="295">
        <v>91151</v>
      </c>
      <c r="B316" s="296" t="s">
        <v>662</v>
      </c>
      <c r="C316" s="299">
        <v>263656</v>
      </c>
      <c r="D316" s="299">
        <v>506655</v>
      </c>
      <c r="E316" s="299">
        <v>689106</v>
      </c>
      <c r="F316" s="299">
        <v>539358</v>
      </c>
      <c r="G316" s="299">
        <v>0</v>
      </c>
      <c r="H316" s="299">
        <v>0</v>
      </c>
      <c r="I316" s="299">
        <v>1998775</v>
      </c>
      <c r="J316" s="299">
        <v>9412450</v>
      </c>
      <c r="K316" s="299">
        <v>11198380</v>
      </c>
      <c r="L316" s="357">
        <v>7978505</v>
      </c>
      <c r="M316" s="299">
        <v>7769302</v>
      </c>
      <c r="N316" s="299">
        <v>11540007</v>
      </c>
      <c r="O316" s="299">
        <v>734078.96416069998</v>
      </c>
      <c r="P316" s="299">
        <v>420138.45</v>
      </c>
      <c r="Q316" s="299">
        <v>313940.51416069997</v>
      </c>
      <c r="R316" s="583">
        <v>7.1400000000000005E-2</v>
      </c>
      <c r="S316" s="584">
        <v>2.7673429999999999E-4</v>
      </c>
      <c r="T316" s="585">
        <v>9412450</v>
      </c>
      <c r="U316" s="585">
        <v>5884292.0168067226</v>
      </c>
      <c r="V316" s="583">
        <v>1.5995892068436013</v>
      </c>
      <c r="W316" s="583">
        <v>9.7874245867096379E-2</v>
      </c>
      <c r="X316" s="585">
        <v>842014</v>
      </c>
      <c r="Y316" s="585">
        <v>318850</v>
      </c>
      <c r="Z316" s="585">
        <v>305928</v>
      </c>
      <c r="AA316" s="585">
        <v>121289</v>
      </c>
      <c r="AB316" s="585">
        <v>95947</v>
      </c>
      <c r="AC316" s="585">
        <v>0</v>
      </c>
      <c r="AD316" s="585">
        <v>0</v>
      </c>
      <c r="AE316" s="585">
        <v>842014</v>
      </c>
      <c r="AF316" s="585">
        <v>0</v>
      </c>
      <c r="AG316" s="585">
        <v>0</v>
      </c>
      <c r="AH316" s="585">
        <v>0</v>
      </c>
      <c r="AI316" s="585">
        <v>0</v>
      </c>
      <c r="AJ316" s="585">
        <v>0</v>
      </c>
      <c r="AK316" s="585">
        <v>0</v>
      </c>
      <c r="AL316" s="585">
        <v>0</v>
      </c>
      <c r="AM316" s="585">
        <v>0</v>
      </c>
      <c r="AN316" s="585">
        <v>2266902</v>
      </c>
      <c r="AO316" s="585">
        <v>639347</v>
      </c>
      <c r="AP316" s="585">
        <v>639347</v>
      </c>
      <c r="AQ316" s="585">
        <v>549896</v>
      </c>
      <c r="AR316" s="585">
        <v>438312</v>
      </c>
      <c r="AS316" s="585">
        <v>0</v>
      </c>
      <c r="AT316" s="585">
        <v>0</v>
      </c>
      <c r="AU316" s="585">
        <v>2266902</v>
      </c>
      <c r="AV316" s="585">
        <v>1227191</v>
      </c>
      <c r="AW316" s="585">
        <v>740201</v>
      </c>
      <c r="AX316" s="585">
        <v>486990</v>
      </c>
      <c r="AY316" s="585">
        <v>0</v>
      </c>
      <c r="AZ316" s="585">
        <v>0</v>
      </c>
      <c r="BA316" s="585">
        <v>0</v>
      </c>
      <c r="BB316" s="585">
        <v>0</v>
      </c>
      <c r="BC316" s="585">
        <v>1227191</v>
      </c>
      <c r="BD316" s="585">
        <v>44435</v>
      </c>
      <c r="BE316" s="585">
        <v>19979</v>
      </c>
      <c r="BF316" s="585">
        <v>19979</v>
      </c>
      <c r="BG316" s="585">
        <v>4437</v>
      </c>
      <c r="BH316" s="585">
        <v>40</v>
      </c>
      <c r="BI316" s="585">
        <v>0</v>
      </c>
      <c r="BJ316" s="585">
        <v>0</v>
      </c>
      <c r="BK316" s="585">
        <v>44435</v>
      </c>
      <c r="BL316" s="585">
        <v>-4101</v>
      </c>
      <c r="BM316" s="585">
        <v>-4101</v>
      </c>
      <c r="BN316" s="585">
        <v>0</v>
      </c>
      <c r="BO316" s="585">
        <v>0</v>
      </c>
      <c r="BP316" s="585">
        <v>0</v>
      </c>
      <c r="BQ316" s="585">
        <v>0</v>
      </c>
      <c r="BR316" s="585">
        <v>0</v>
      </c>
      <c r="BS316" s="585">
        <v>-4101</v>
      </c>
      <c r="BT316" s="585">
        <v>76717</v>
      </c>
      <c r="BU316" s="585">
        <v>29782</v>
      </c>
      <c r="BV316" s="585">
        <v>28391</v>
      </c>
      <c r="BW316" s="585">
        <v>13484</v>
      </c>
      <c r="BX316" s="585">
        <v>5059</v>
      </c>
      <c r="BY316" s="585">
        <v>0</v>
      </c>
      <c r="BZ316" s="585">
        <v>0</v>
      </c>
      <c r="CA316" s="585">
        <v>76717</v>
      </c>
      <c r="CB316" s="299">
        <v>0</v>
      </c>
      <c r="CC316" s="297">
        <v>0</v>
      </c>
      <c r="CD316" s="297">
        <v>0</v>
      </c>
      <c r="CE316" s="297">
        <v>0</v>
      </c>
      <c r="CF316" s="297">
        <v>0</v>
      </c>
      <c r="CG316" s="297">
        <v>0</v>
      </c>
      <c r="CH316" s="297">
        <v>0</v>
      </c>
      <c r="CI316" s="297">
        <v>0</v>
      </c>
    </row>
    <row r="317" spans="1:87">
      <c r="A317" s="295">
        <v>98101</v>
      </c>
      <c r="B317" s="296" t="s">
        <v>663</v>
      </c>
      <c r="C317" s="299">
        <v>108032</v>
      </c>
      <c r="D317" s="299">
        <v>879457</v>
      </c>
      <c r="E317" s="299">
        <v>1917721</v>
      </c>
      <c r="F317" s="299">
        <v>1529990</v>
      </c>
      <c r="G317" s="299">
        <v>0</v>
      </c>
      <c r="H317" s="299">
        <v>0</v>
      </c>
      <c r="I317" s="299">
        <v>4435200</v>
      </c>
      <c r="J317" s="299">
        <v>36071974</v>
      </c>
      <c r="K317" s="299">
        <v>42916313</v>
      </c>
      <c r="L317" s="357">
        <v>30576567</v>
      </c>
      <c r="M317" s="299">
        <v>29774824</v>
      </c>
      <c r="N317" s="299">
        <v>44225555</v>
      </c>
      <c r="O317" s="299">
        <v>2813260.7958573001</v>
      </c>
      <c r="P317" s="299">
        <v>1679705.3700000003</v>
      </c>
      <c r="Q317" s="299">
        <v>1133555.4258572997</v>
      </c>
      <c r="R317" s="583">
        <v>7.1400000000000005E-2</v>
      </c>
      <c r="S317" s="584">
        <v>1.0605477E-3</v>
      </c>
      <c r="T317" s="585">
        <v>36071974</v>
      </c>
      <c r="U317" s="585">
        <v>23525285.294117652</v>
      </c>
      <c r="V317" s="583">
        <v>1.5333278023633392</v>
      </c>
      <c r="W317" s="583">
        <v>9.7874245867096379E-2</v>
      </c>
      <c r="X317" s="585">
        <v>946479</v>
      </c>
      <c r="Y317" s="585">
        <v>577918</v>
      </c>
      <c r="Z317" s="585">
        <v>368561</v>
      </c>
      <c r="AA317" s="585">
        <v>0</v>
      </c>
      <c r="AB317" s="585">
        <v>0</v>
      </c>
      <c r="AC317" s="585">
        <v>0</v>
      </c>
      <c r="AD317" s="585">
        <v>0</v>
      </c>
      <c r="AE317" s="585">
        <v>946479</v>
      </c>
      <c r="AF317" s="585">
        <v>944416</v>
      </c>
      <c r="AG317" s="585">
        <v>258364</v>
      </c>
      <c r="AH317" s="585">
        <v>258364</v>
      </c>
      <c r="AI317" s="585">
        <v>258364</v>
      </c>
      <c r="AJ317" s="585">
        <v>169324</v>
      </c>
      <c r="AK317" s="585">
        <v>0</v>
      </c>
      <c r="AL317" s="585">
        <v>0</v>
      </c>
      <c r="AM317" s="585">
        <v>944416</v>
      </c>
      <c r="AN317" s="585">
        <v>8687604</v>
      </c>
      <c r="AO317" s="585">
        <v>2450213</v>
      </c>
      <c r="AP317" s="585">
        <v>2450213</v>
      </c>
      <c r="AQ317" s="585">
        <v>2107405</v>
      </c>
      <c r="AR317" s="585">
        <v>1679774</v>
      </c>
      <c r="AS317" s="585">
        <v>0</v>
      </c>
      <c r="AT317" s="585">
        <v>0</v>
      </c>
      <c r="AU317" s="585">
        <v>8687604</v>
      </c>
      <c r="AV317" s="585">
        <v>4703049</v>
      </c>
      <c r="AW317" s="585">
        <v>2836722</v>
      </c>
      <c r="AX317" s="585">
        <v>1866327</v>
      </c>
      <c r="AY317" s="585">
        <v>0</v>
      </c>
      <c r="AZ317" s="585">
        <v>0</v>
      </c>
      <c r="BA317" s="585">
        <v>0</v>
      </c>
      <c r="BB317" s="585">
        <v>0</v>
      </c>
      <c r="BC317" s="585">
        <v>4703049</v>
      </c>
      <c r="BD317" s="585">
        <v>170290</v>
      </c>
      <c r="BE317" s="585">
        <v>76567</v>
      </c>
      <c r="BF317" s="585">
        <v>76567</v>
      </c>
      <c r="BG317" s="585">
        <v>17003</v>
      </c>
      <c r="BH317" s="585">
        <v>153</v>
      </c>
      <c r="BI317" s="585">
        <v>0</v>
      </c>
      <c r="BJ317" s="585">
        <v>0</v>
      </c>
      <c r="BK317" s="585">
        <v>170290</v>
      </c>
      <c r="BL317" s="585">
        <v>-15717</v>
      </c>
      <c r="BM317" s="585">
        <v>-15717</v>
      </c>
      <c r="BN317" s="585">
        <v>0</v>
      </c>
      <c r="BO317" s="585">
        <v>0</v>
      </c>
      <c r="BP317" s="585">
        <v>0</v>
      </c>
      <c r="BQ317" s="585">
        <v>0</v>
      </c>
      <c r="BR317" s="585">
        <v>0</v>
      </c>
      <c r="BS317" s="585">
        <v>-15717</v>
      </c>
      <c r="BT317" s="585">
        <v>294008</v>
      </c>
      <c r="BU317" s="585">
        <v>114137</v>
      </c>
      <c r="BV317" s="585">
        <v>108806</v>
      </c>
      <c r="BW317" s="585">
        <v>51677</v>
      </c>
      <c r="BX317" s="585">
        <v>19387</v>
      </c>
      <c r="BY317" s="585">
        <v>0</v>
      </c>
      <c r="BZ317" s="585">
        <v>0</v>
      </c>
      <c r="CA317" s="585">
        <v>294008</v>
      </c>
      <c r="CB317" s="299">
        <v>0</v>
      </c>
      <c r="CC317" s="297">
        <v>0</v>
      </c>
      <c r="CD317" s="297">
        <v>0</v>
      </c>
      <c r="CE317" s="297">
        <v>0</v>
      </c>
      <c r="CF317" s="297">
        <v>0</v>
      </c>
      <c r="CG317" s="297">
        <v>0</v>
      </c>
      <c r="CH317" s="297">
        <v>0</v>
      </c>
      <c r="CI317" s="297">
        <v>0</v>
      </c>
    </row>
    <row r="318" spans="1:87">
      <c r="A318" s="295">
        <v>98103</v>
      </c>
      <c r="B318" s="296" t="s">
        <v>664</v>
      </c>
      <c r="C318" s="299">
        <v>-76290</v>
      </c>
      <c r="D318" s="299">
        <v>-50060</v>
      </c>
      <c r="E318" s="299">
        <v>196920</v>
      </c>
      <c r="F318" s="299">
        <v>233102</v>
      </c>
      <c r="G318" s="299">
        <v>0</v>
      </c>
      <c r="H318" s="299">
        <v>0</v>
      </c>
      <c r="I318" s="299">
        <v>303672</v>
      </c>
      <c r="J318" s="299">
        <v>5884134</v>
      </c>
      <c r="K318" s="299">
        <v>7000596</v>
      </c>
      <c r="L318" s="357">
        <v>4987712</v>
      </c>
      <c r="M318" s="299">
        <v>4856930</v>
      </c>
      <c r="N318" s="299">
        <v>7214163</v>
      </c>
      <c r="O318" s="299">
        <v>458904.82855629997</v>
      </c>
      <c r="P318" s="299">
        <v>283676.03999999998</v>
      </c>
      <c r="Q318" s="299">
        <v>175228.78855629999</v>
      </c>
      <c r="R318" s="583">
        <v>7.1400000000000005E-2</v>
      </c>
      <c r="S318" s="584">
        <v>1.7299869999999999E-4</v>
      </c>
      <c r="T318" s="585">
        <v>5884134</v>
      </c>
      <c r="U318" s="585">
        <v>3973053.7815126046</v>
      </c>
      <c r="V318" s="583">
        <v>1.4810104075056887</v>
      </c>
      <c r="W318" s="583">
        <v>9.7874245867096379E-2</v>
      </c>
      <c r="X318" s="585">
        <v>142783</v>
      </c>
      <c r="Y318" s="585">
        <v>138270</v>
      </c>
      <c r="Z318" s="585">
        <v>4513</v>
      </c>
      <c r="AA318" s="585">
        <v>0</v>
      </c>
      <c r="AB318" s="585">
        <v>0</v>
      </c>
      <c r="AC318" s="585">
        <v>0</v>
      </c>
      <c r="AD318" s="585">
        <v>0</v>
      </c>
      <c r="AE318" s="585">
        <v>142783</v>
      </c>
      <c r="AF318" s="585">
        <v>562253</v>
      </c>
      <c r="AG318" s="585">
        <v>180056</v>
      </c>
      <c r="AH318" s="585">
        <v>180056</v>
      </c>
      <c r="AI318" s="585">
        <v>158047</v>
      </c>
      <c r="AJ318" s="585">
        <v>44094</v>
      </c>
      <c r="AK318" s="585">
        <v>0</v>
      </c>
      <c r="AL318" s="585">
        <v>0</v>
      </c>
      <c r="AM318" s="585">
        <v>562253</v>
      </c>
      <c r="AN318" s="585">
        <v>1417140</v>
      </c>
      <c r="AO318" s="585">
        <v>399684</v>
      </c>
      <c r="AP318" s="585">
        <v>399684</v>
      </c>
      <c r="AQ318" s="585">
        <v>343764</v>
      </c>
      <c r="AR318" s="585">
        <v>274008</v>
      </c>
      <c r="AS318" s="585">
        <v>0</v>
      </c>
      <c r="AT318" s="585">
        <v>0</v>
      </c>
      <c r="AU318" s="585">
        <v>1417140</v>
      </c>
      <c r="AV318" s="585">
        <v>767171</v>
      </c>
      <c r="AW318" s="585">
        <v>462732</v>
      </c>
      <c r="AX318" s="585">
        <v>304439</v>
      </c>
      <c r="AY318" s="585">
        <v>0</v>
      </c>
      <c r="AZ318" s="585">
        <v>0</v>
      </c>
      <c r="BA318" s="585">
        <v>0</v>
      </c>
      <c r="BB318" s="585">
        <v>0</v>
      </c>
      <c r="BC318" s="585">
        <v>767171</v>
      </c>
      <c r="BD318" s="585">
        <v>27779</v>
      </c>
      <c r="BE318" s="585">
        <v>12490</v>
      </c>
      <c r="BF318" s="585">
        <v>12490</v>
      </c>
      <c r="BG318" s="585">
        <v>2774</v>
      </c>
      <c r="BH318" s="585">
        <v>25</v>
      </c>
      <c r="BI318" s="585">
        <v>0</v>
      </c>
      <c r="BJ318" s="585">
        <v>0</v>
      </c>
      <c r="BK318" s="585">
        <v>27779</v>
      </c>
      <c r="BL318" s="585">
        <v>-2564</v>
      </c>
      <c r="BM318" s="585">
        <v>-2564</v>
      </c>
      <c r="BN318" s="585">
        <v>0</v>
      </c>
      <c r="BO318" s="585">
        <v>0</v>
      </c>
      <c r="BP318" s="585">
        <v>0</v>
      </c>
      <c r="BQ318" s="585">
        <v>0</v>
      </c>
      <c r="BR318" s="585">
        <v>0</v>
      </c>
      <c r="BS318" s="585">
        <v>-2564</v>
      </c>
      <c r="BT318" s="585">
        <v>47959</v>
      </c>
      <c r="BU318" s="585">
        <v>18618</v>
      </c>
      <c r="BV318" s="585">
        <v>17749</v>
      </c>
      <c r="BW318" s="585">
        <v>8430</v>
      </c>
      <c r="BX318" s="585">
        <v>3163</v>
      </c>
      <c r="BY318" s="585">
        <v>0</v>
      </c>
      <c r="BZ318" s="585">
        <v>0</v>
      </c>
      <c r="CA318" s="585">
        <v>47959</v>
      </c>
      <c r="CB318" s="299">
        <v>0</v>
      </c>
      <c r="CC318" s="297">
        <v>0</v>
      </c>
      <c r="CD318" s="297">
        <v>0</v>
      </c>
      <c r="CE318" s="297">
        <v>0</v>
      </c>
      <c r="CF318" s="297">
        <v>0</v>
      </c>
      <c r="CG318" s="297">
        <v>0</v>
      </c>
      <c r="CH318" s="297">
        <v>0</v>
      </c>
      <c r="CI318" s="297">
        <v>0</v>
      </c>
    </row>
    <row r="319" spans="1:87">
      <c r="A319" s="295">
        <v>98111</v>
      </c>
      <c r="B319" s="296" t="s">
        <v>665</v>
      </c>
      <c r="C319" s="299">
        <v>211456</v>
      </c>
      <c r="D319" s="299">
        <v>561603</v>
      </c>
      <c r="E319" s="299">
        <v>1122987</v>
      </c>
      <c r="F319" s="299">
        <v>857248</v>
      </c>
      <c r="G319" s="299">
        <v>0</v>
      </c>
      <c r="H319" s="299">
        <v>0</v>
      </c>
      <c r="I319" s="299">
        <v>2753294</v>
      </c>
      <c r="J319" s="299">
        <v>14673041</v>
      </c>
      <c r="K319" s="299">
        <v>17457122</v>
      </c>
      <c r="L319" s="357">
        <v>12437668</v>
      </c>
      <c r="M319" s="299">
        <v>12111542</v>
      </c>
      <c r="N319" s="299">
        <v>17989684</v>
      </c>
      <c r="O319" s="299">
        <v>1144353.5743947001</v>
      </c>
      <c r="P319" s="299">
        <v>587989.45000000007</v>
      </c>
      <c r="Q319" s="299">
        <v>556364.12439470005</v>
      </c>
      <c r="R319" s="583">
        <v>7.1400000000000005E-2</v>
      </c>
      <c r="S319" s="584">
        <v>4.3140030000000002E-4</v>
      </c>
      <c r="T319" s="585">
        <v>14673041</v>
      </c>
      <c r="U319" s="585">
        <v>8235146.3585434174</v>
      </c>
      <c r="V319" s="583">
        <v>1.7817583757667761</v>
      </c>
      <c r="W319" s="583">
        <v>9.7874245867096379E-2</v>
      </c>
      <c r="X319" s="585">
        <v>1025447</v>
      </c>
      <c r="Y319" s="585">
        <v>335210</v>
      </c>
      <c r="Z319" s="585">
        <v>286403</v>
      </c>
      <c r="AA319" s="585">
        <v>237818</v>
      </c>
      <c r="AB319" s="585">
        <v>166016</v>
      </c>
      <c r="AC319" s="585">
        <v>0</v>
      </c>
      <c r="AD319" s="585">
        <v>0</v>
      </c>
      <c r="AE319" s="585">
        <v>1025447</v>
      </c>
      <c r="AF319" s="585">
        <v>75426</v>
      </c>
      <c r="AG319" s="585">
        <v>37713</v>
      </c>
      <c r="AH319" s="585">
        <v>37713</v>
      </c>
      <c r="AI319" s="585">
        <v>0</v>
      </c>
      <c r="AJ319" s="585">
        <v>0</v>
      </c>
      <c r="AK319" s="585">
        <v>0</v>
      </c>
      <c r="AL319" s="585">
        <v>0</v>
      </c>
      <c r="AM319" s="585">
        <v>75426</v>
      </c>
      <c r="AN319" s="585">
        <v>3533867</v>
      </c>
      <c r="AO319" s="585">
        <v>996676</v>
      </c>
      <c r="AP319" s="585">
        <v>996676</v>
      </c>
      <c r="AQ319" s="585">
        <v>857232</v>
      </c>
      <c r="AR319" s="585">
        <v>683284</v>
      </c>
      <c r="AS319" s="585">
        <v>0</v>
      </c>
      <c r="AT319" s="585">
        <v>0</v>
      </c>
      <c r="AU319" s="585">
        <v>3533867</v>
      </c>
      <c r="AV319" s="585">
        <v>1913065</v>
      </c>
      <c r="AW319" s="585">
        <v>1153897</v>
      </c>
      <c r="AX319" s="585">
        <v>759168</v>
      </c>
      <c r="AY319" s="585">
        <v>0</v>
      </c>
      <c r="AZ319" s="585">
        <v>0</v>
      </c>
      <c r="BA319" s="585">
        <v>0</v>
      </c>
      <c r="BB319" s="585">
        <v>0</v>
      </c>
      <c r="BC319" s="585">
        <v>1913065</v>
      </c>
      <c r="BD319" s="585">
        <v>69268</v>
      </c>
      <c r="BE319" s="585">
        <v>31145</v>
      </c>
      <c r="BF319" s="585">
        <v>31145</v>
      </c>
      <c r="BG319" s="585">
        <v>6916</v>
      </c>
      <c r="BH319" s="585">
        <v>62</v>
      </c>
      <c r="BI319" s="585">
        <v>0</v>
      </c>
      <c r="BJ319" s="585">
        <v>0</v>
      </c>
      <c r="BK319" s="585">
        <v>69268</v>
      </c>
      <c r="BL319" s="585">
        <v>-6393</v>
      </c>
      <c r="BM319" s="585">
        <v>-6393</v>
      </c>
      <c r="BN319" s="585">
        <v>0</v>
      </c>
      <c r="BO319" s="585">
        <v>0</v>
      </c>
      <c r="BP319" s="585">
        <v>0</v>
      </c>
      <c r="BQ319" s="585">
        <v>0</v>
      </c>
      <c r="BR319" s="585">
        <v>0</v>
      </c>
      <c r="BS319" s="585">
        <v>-6393</v>
      </c>
      <c r="BT319" s="585">
        <v>119594</v>
      </c>
      <c r="BU319" s="585">
        <v>46428</v>
      </c>
      <c r="BV319" s="585">
        <v>44259</v>
      </c>
      <c r="BW319" s="585">
        <v>21021</v>
      </c>
      <c r="BX319" s="585">
        <v>7886</v>
      </c>
      <c r="BY319" s="585">
        <v>0</v>
      </c>
      <c r="BZ319" s="585">
        <v>0</v>
      </c>
      <c r="CA319" s="585">
        <v>119594</v>
      </c>
      <c r="CB319" s="299">
        <v>0</v>
      </c>
      <c r="CC319" s="297">
        <v>0</v>
      </c>
      <c r="CD319" s="297">
        <v>0</v>
      </c>
      <c r="CE319" s="297">
        <v>0</v>
      </c>
      <c r="CF319" s="297">
        <v>0</v>
      </c>
      <c r="CG319" s="297">
        <v>0</v>
      </c>
      <c r="CH319" s="297">
        <v>0</v>
      </c>
      <c r="CI319" s="297">
        <v>0</v>
      </c>
    </row>
    <row r="320" spans="1:87">
      <c r="A320" s="295">
        <v>98131</v>
      </c>
      <c r="B320" s="296" t="s">
        <v>666</v>
      </c>
      <c r="C320" s="299">
        <v>151837</v>
      </c>
      <c r="D320" s="299">
        <v>195852</v>
      </c>
      <c r="E320" s="299">
        <v>335765</v>
      </c>
      <c r="F320" s="299">
        <v>226747</v>
      </c>
      <c r="G320" s="299">
        <v>0</v>
      </c>
      <c r="H320" s="299">
        <v>0</v>
      </c>
      <c r="I320" s="299">
        <v>910201</v>
      </c>
      <c r="J320" s="299">
        <v>3656347</v>
      </c>
      <c r="K320" s="299">
        <v>4350106</v>
      </c>
      <c r="L320" s="357">
        <v>3099318</v>
      </c>
      <c r="M320" s="299">
        <v>3018052</v>
      </c>
      <c r="N320" s="299">
        <v>4482814</v>
      </c>
      <c r="O320" s="299">
        <v>285159.23697019997</v>
      </c>
      <c r="P320" s="299">
        <v>184739.26</v>
      </c>
      <c r="Q320" s="299">
        <v>100419.97697019996</v>
      </c>
      <c r="R320" s="583">
        <v>7.1400000000000005E-2</v>
      </c>
      <c r="S320" s="584">
        <v>1.074998E-4</v>
      </c>
      <c r="T320" s="585">
        <v>3656347</v>
      </c>
      <c r="U320" s="585">
        <v>2587384.593837535</v>
      </c>
      <c r="V320" s="583">
        <v>1.4131439944059536</v>
      </c>
      <c r="W320" s="583">
        <v>9.7874245867096379E-2</v>
      </c>
      <c r="X320" s="585">
        <v>650395</v>
      </c>
      <c r="Y320" s="585">
        <v>268051</v>
      </c>
      <c r="Z320" s="585">
        <v>212652</v>
      </c>
      <c r="AA320" s="585">
        <v>115192</v>
      </c>
      <c r="AB320" s="585">
        <v>54500</v>
      </c>
      <c r="AC320" s="585">
        <v>0</v>
      </c>
      <c r="AD320" s="585">
        <v>0</v>
      </c>
      <c r="AE320" s="585">
        <v>650395</v>
      </c>
      <c r="AF320" s="585">
        <v>189548</v>
      </c>
      <c r="AG320" s="585">
        <v>94774</v>
      </c>
      <c r="AH320" s="585">
        <v>94774</v>
      </c>
      <c r="AI320" s="585">
        <v>0</v>
      </c>
      <c r="AJ320" s="585">
        <v>0</v>
      </c>
      <c r="AK320" s="585">
        <v>0</v>
      </c>
      <c r="AL320" s="585">
        <v>0</v>
      </c>
      <c r="AM320" s="585">
        <v>189548</v>
      </c>
      <c r="AN320" s="585">
        <v>880598</v>
      </c>
      <c r="AO320" s="585">
        <v>248360</v>
      </c>
      <c r="AP320" s="585">
        <v>248360</v>
      </c>
      <c r="AQ320" s="585">
        <v>213612</v>
      </c>
      <c r="AR320" s="585">
        <v>170266</v>
      </c>
      <c r="AS320" s="585">
        <v>0</v>
      </c>
      <c r="AT320" s="585">
        <v>0</v>
      </c>
      <c r="AU320" s="585">
        <v>880598</v>
      </c>
      <c r="AV320" s="585">
        <v>476713</v>
      </c>
      <c r="AW320" s="585">
        <v>287537</v>
      </c>
      <c r="AX320" s="585">
        <v>189176</v>
      </c>
      <c r="AY320" s="585">
        <v>0</v>
      </c>
      <c r="AZ320" s="585">
        <v>0</v>
      </c>
      <c r="BA320" s="585">
        <v>0</v>
      </c>
      <c r="BB320" s="585">
        <v>0</v>
      </c>
      <c r="BC320" s="585">
        <v>476713</v>
      </c>
      <c r="BD320" s="585">
        <v>17261</v>
      </c>
      <c r="BE320" s="585">
        <v>7761</v>
      </c>
      <c r="BF320" s="585">
        <v>7761</v>
      </c>
      <c r="BG320" s="585">
        <v>1723</v>
      </c>
      <c r="BH320" s="585">
        <v>16</v>
      </c>
      <c r="BI320" s="585">
        <v>0</v>
      </c>
      <c r="BJ320" s="585">
        <v>0</v>
      </c>
      <c r="BK320" s="585">
        <v>17261</v>
      </c>
      <c r="BL320" s="585">
        <v>-1593</v>
      </c>
      <c r="BM320" s="585">
        <v>-1593</v>
      </c>
      <c r="BN320" s="585">
        <v>0</v>
      </c>
      <c r="BO320" s="585">
        <v>0</v>
      </c>
      <c r="BP320" s="585">
        <v>0</v>
      </c>
      <c r="BQ320" s="585">
        <v>0</v>
      </c>
      <c r="BR320" s="585">
        <v>0</v>
      </c>
      <c r="BS320" s="585">
        <v>-1593</v>
      </c>
      <c r="BT320" s="585">
        <v>29801</v>
      </c>
      <c r="BU320" s="585">
        <v>11569</v>
      </c>
      <c r="BV320" s="585">
        <v>11029</v>
      </c>
      <c r="BW320" s="585">
        <v>5238</v>
      </c>
      <c r="BX320" s="585">
        <v>1965</v>
      </c>
      <c r="BY320" s="585">
        <v>0</v>
      </c>
      <c r="BZ320" s="585">
        <v>0</v>
      </c>
      <c r="CA320" s="585">
        <v>29801</v>
      </c>
      <c r="CB320" s="299">
        <v>0</v>
      </c>
      <c r="CC320" s="297">
        <v>0</v>
      </c>
      <c r="CD320" s="297">
        <v>0</v>
      </c>
      <c r="CE320" s="297">
        <v>0</v>
      </c>
      <c r="CF320" s="297">
        <v>0</v>
      </c>
      <c r="CG320" s="297">
        <v>0</v>
      </c>
      <c r="CH320" s="297">
        <v>0</v>
      </c>
      <c r="CI320" s="297">
        <v>0</v>
      </c>
    </row>
    <row r="321" spans="1:87">
      <c r="A321" s="295">
        <v>99401</v>
      </c>
      <c r="B321" s="296" t="s">
        <v>667</v>
      </c>
      <c r="C321" s="299">
        <v>-206207</v>
      </c>
      <c r="D321" s="299">
        <v>59869</v>
      </c>
      <c r="E321" s="299">
        <v>237569</v>
      </c>
      <c r="F321" s="299">
        <v>286981</v>
      </c>
      <c r="G321" s="299">
        <v>0</v>
      </c>
      <c r="H321" s="299">
        <v>0</v>
      </c>
      <c r="I321" s="299">
        <v>378212</v>
      </c>
      <c r="J321" s="299">
        <v>9196089</v>
      </c>
      <c r="K321" s="299">
        <v>10940966</v>
      </c>
      <c r="L321" s="357">
        <v>7795106</v>
      </c>
      <c r="M321" s="299">
        <v>7590711</v>
      </c>
      <c r="N321" s="299">
        <v>11274741</v>
      </c>
      <c r="O321" s="299">
        <v>717204.9333419</v>
      </c>
      <c r="P321" s="299">
        <v>448775.0700000003</v>
      </c>
      <c r="Q321" s="299">
        <v>268429.86334189971</v>
      </c>
      <c r="R321" s="583">
        <v>7.1400000000000005E-2</v>
      </c>
      <c r="S321" s="584">
        <v>2.703731E-4</v>
      </c>
      <c r="T321" s="585">
        <v>9196089</v>
      </c>
      <c r="U321" s="585">
        <v>6285365.1260504238</v>
      </c>
      <c r="V321" s="583">
        <v>1.4630954313037032</v>
      </c>
      <c r="W321" s="583">
        <v>9.7874245867096379E-2</v>
      </c>
      <c r="X321" s="585">
        <v>361904</v>
      </c>
      <c r="Y321" s="585">
        <v>180952</v>
      </c>
      <c r="Z321" s="585">
        <v>180952</v>
      </c>
      <c r="AA321" s="585">
        <v>0</v>
      </c>
      <c r="AB321" s="585">
        <v>0</v>
      </c>
      <c r="AC321" s="585">
        <v>0</v>
      </c>
      <c r="AD321" s="585">
        <v>0</v>
      </c>
      <c r="AE321" s="585">
        <v>361904</v>
      </c>
      <c r="AF321" s="585">
        <v>1113864</v>
      </c>
      <c r="AG321" s="585">
        <v>333234</v>
      </c>
      <c r="AH321" s="585">
        <v>317196</v>
      </c>
      <c r="AI321" s="585">
        <v>317196</v>
      </c>
      <c r="AJ321" s="585">
        <v>146238</v>
      </c>
      <c r="AK321" s="585">
        <v>0</v>
      </c>
      <c r="AL321" s="585">
        <v>0</v>
      </c>
      <c r="AM321" s="585">
        <v>1113864</v>
      </c>
      <c r="AN321" s="585">
        <v>2214794</v>
      </c>
      <c r="AO321" s="585">
        <v>624650</v>
      </c>
      <c r="AP321" s="585">
        <v>624650</v>
      </c>
      <c r="AQ321" s="585">
        <v>537256</v>
      </c>
      <c r="AR321" s="585">
        <v>428237</v>
      </c>
      <c r="AS321" s="585">
        <v>0</v>
      </c>
      <c r="AT321" s="585">
        <v>0</v>
      </c>
      <c r="AU321" s="585">
        <v>2214794</v>
      </c>
      <c r="AV321" s="585">
        <v>1198982</v>
      </c>
      <c r="AW321" s="585">
        <v>723186</v>
      </c>
      <c r="AX321" s="585">
        <v>475796</v>
      </c>
      <c r="AY321" s="585">
        <v>0</v>
      </c>
      <c r="AZ321" s="585">
        <v>0</v>
      </c>
      <c r="BA321" s="585">
        <v>0</v>
      </c>
      <c r="BB321" s="585">
        <v>0</v>
      </c>
      <c r="BC321" s="585">
        <v>1198982</v>
      </c>
      <c r="BD321" s="585">
        <v>43414</v>
      </c>
      <c r="BE321" s="585">
        <v>19520</v>
      </c>
      <c r="BF321" s="585">
        <v>19520</v>
      </c>
      <c r="BG321" s="585">
        <v>4335</v>
      </c>
      <c r="BH321" s="585">
        <v>39</v>
      </c>
      <c r="BI321" s="585">
        <v>0</v>
      </c>
      <c r="BJ321" s="585">
        <v>0</v>
      </c>
      <c r="BK321" s="585">
        <v>43414</v>
      </c>
      <c r="BL321" s="585">
        <v>-4007</v>
      </c>
      <c r="BM321" s="585">
        <v>-4007</v>
      </c>
      <c r="BN321" s="585">
        <v>0</v>
      </c>
      <c r="BO321" s="585">
        <v>0</v>
      </c>
      <c r="BP321" s="585">
        <v>0</v>
      </c>
      <c r="BQ321" s="585">
        <v>0</v>
      </c>
      <c r="BR321" s="585">
        <v>0</v>
      </c>
      <c r="BS321" s="585">
        <v>-4007</v>
      </c>
      <c r="BT321" s="585">
        <v>74953</v>
      </c>
      <c r="BU321" s="585">
        <v>29098</v>
      </c>
      <c r="BV321" s="585">
        <v>27739</v>
      </c>
      <c r="BW321" s="585">
        <v>13174</v>
      </c>
      <c r="BX321" s="585">
        <v>4943</v>
      </c>
      <c r="BY321" s="585">
        <v>0</v>
      </c>
      <c r="BZ321" s="585">
        <v>0</v>
      </c>
      <c r="CA321" s="585">
        <v>74953</v>
      </c>
      <c r="CB321" s="299">
        <v>0</v>
      </c>
      <c r="CC321" s="297">
        <v>0</v>
      </c>
      <c r="CD321" s="297">
        <v>0</v>
      </c>
      <c r="CE321" s="297">
        <v>0</v>
      </c>
      <c r="CF321" s="297">
        <v>0</v>
      </c>
      <c r="CG321" s="297">
        <v>0</v>
      </c>
      <c r="CH321" s="297">
        <v>0</v>
      </c>
      <c r="CI321" s="297">
        <v>0</v>
      </c>
    </row>
    <row r="322" spans="1:87">
      <c r="A322" s="295">
        <v>99521</v>
      </c>
      <c r="B322" s="296" t="s">
        <v>668</v>
      </c>
      <c r="C322" s="299">
        <v>366571</v>
      </c>
      <c r="D322" s="299">
        <v>566951</v>
      </c>
      <c r="E322" s="299">
        <v>729656</v>
      </c>
      <c r="F322" s="299">
        <v>416755</v>
      </c>
      <c r="G322" s="299">
        <v>0</v>
      </c>
      <c r="H322" s="299">
        <v>0</v>
      </c>
      <c r="I322" s="299">
        <v>2079933</v>
      </c>
      <c r="J322" s="299">
        <v>8552745</v>
      </c>
      <c r="K322" s="299">
        <v>10175552</v>
      </c>
      <c r="L322" s="357">
        <v>7249772</v>
      </c>
      <c r="M322" s="299">
        <v>7059677</v>
      </c>
      <c r="N322" s="299">
        <v>10485977</v>
      </c>
      <c r="O322" s="299">
        <v>667030.3427718</v>
      </c>
      <c r="P322" s="299">
        <v>321723.46999999997</v>
      </c>
      <c r="Q322" s="299">
        <v>345306.87277180003</v>
      </c>
      <c r="R322" s="583">
        <v>7.1400000000000005E-2</v>
      </c>
      <c r="S322" s="584">
        <v>2.5145819999999999E-4</v>
      </c>
      <c r="T322" s="585">
        <v>8552745</v>
      </c>
      <c r="U322" s="585">
        <v>4505930.9523809515</v>
      </c>
      <c r="V322" s="583">
        <v>1.8981083133288352</v>
      </c>
      <c r="W322" s="583">
        <v>9.7874245867096379E-2</v>
      </c>
      <c r="X322" s="585">
        <v>1028826</v>
      </c>
      <c r="Y322" s="585">
        <v>416723</v>
      </c>
      <c r="Z322" s="585">
        <v>384558</v>
      </c>
      <c r="AA322" s="585">
        <v>213701</v>
      </c>
      <c r="AB322" s="585">
        <v>13844</v>
      </c>
      <c r="AC322" s="585">
        <v>0</v>
      </c>
      <c r="AD322" s="585">
        <v>0</v>
      </c>
      <c r="AE322" s="585">
        <v>1028826</v>
      </c>
      <c r="AF322" s="585">
        <v>0</v>
      </c>
      <c r="AG322" s="585">
        <v>0</v>
      </c>
      <c r="AH322" s="585">
        <v>0</v>
      </c>
      <c r="AI322" s="585">
        <v>0</v>
      </c>
      <c r="AJ322" s="585">
        <v>0</v>
      </c>
      <c r="AK322" s="585">
        <v>0</v>
      </c>
      <c r="AL322" s="585">
        <v>0</v>
      </c>
      <c r="AM322" s="585">
        <v>0</v>
      </c>
      <c r="AN322" s="585">
        <v>2059850</v>
      </c>
      <c r="AO322" s="585">
        <v>580951</v>
      </c>
      <c r="AP322" s="585">
        <v>580951</v>
      </c>
      <c r="AQ322" s="585">
        <v>499670</v>
      </c>
      <c r="AR322" s="585">
        <v>398278</v>
      </c>
      <c r="AS322" s="585">
        <v>0</v>
      </c>
      <c r="AT322" s="585">
        <v>0</v>
      </c>
      <c r="AU322" s="585">
        <v>2059850</v>
      </c>
      <c r="AV322" s="585">
        <v>1115103</v>
      </c>
      <c r="AW322" s="585">
        <v>672593</v>
      </c>
      <c r="AX322" s="585">
        <v>442510</v>
      </c>
      <c r="AY322" s="585">
        <v>0</v>
      </c>
      <c r="AZ322" s="585">
        <v>0</v>
      </c>
      <c r="BA322" s="585">
        <v>0</v>
      </c>
      <c r="BB322" s="585">
        <v>0</v>
      </c>
      <c r="BC322" s="585">
        <v>1115103</v>
      </c>
      <c r="BD322" s="585">
        <v>40375</v>
      </c>
      <c r="BE322" s="585">
        <v>18154</v>
      </c>
      <c r="BF322" s="585">
        <v>18154</v>
      </c>
      <c r="BG322" s="585">
        <v>4031</v>
      </c>
      <c r="BH322" s="585">
        <v>36</v>
      </c>
      <c r="BI322" s="585">
        <v>0</v>
      </c>
      <c r="BJ322" s="585">
        <v>0</v>
      </c>
      <c r="BK322" s="585">
        <v>40375</v>
      </c>
      <c r="BL322" s="585">
        <v>-3726</v>
      </c>
      <c r="BM322" s="585">
        <v>-3726</v>
      </c>
      <c r="BN322" s="585">
        <v>0</v>
      </c>
      <c r="BO322" s="585">
        <v>0</v>
      </c>
      <c r="BP322" s="585">
        <v>0</v>
      </c>
      <c r="BQ322" s="585">
        <v>0</v>
      </c>
      <c r="BR322" s="585">
        <v>0</v>
      </c>
      <c r="BS322" s="585">
        <v>-3726</v>
      </c>
      <c r="BT322" s="585">
        <v>69710</v>
      </c>
      <c r="BU322" s="585">
        <v>27062</v>
      </c>
      <c r="BV322" s="585">
        <v>25798</v>
      </c>
      <c r="BW322" s="585">
        <v>12253</v>
      </c>
      <c r="BX322" s="585">
        <v>4597</v>
      </c>
      <c r="BY322" s="585">
        <v>0</v>
      </c>
      <c r="BZ322" s="585">
        <v>0</v>
      </c>
      <c r="CA322" s="585">
        <v>69710</v>
      </c>
      <c r="CB322" s="299">
        <v>0</v>
      </c>
      <c r="CC322" s="297">
        <v>0</v>
      </c>
      <c r="CD322" s="297">
        <v>0</v>
      </c>
      <c r="CE322" s="297">
        <v>0</v>
      </c>
      <c r="CF322" s="297">
        <v>0</v>
      </c>
      <c r="CG322" s="297">
        <v>0</v>
      </c>
      <c r="CH322" s="297">
        <v>0</v>
      </c>
      <c r="CI322" s="297">
        <v>0</v>
      </c>
    </row>
    <row r="323" spans="1:87" ht="16.5" thickBot="1">
      <c r="A323" s="496">
        <v>99831</v>
      </c>
      <c r="B323" s="497" t="s">
        <v>669</v>
      </c>
      <c r="C323" s="299">
        <v>-33365</v>
      </c>
      <c r="D323" s="299">
        <v>-27734</v>
      </c>
      <c r="E323" s="299">
        <v>54972</v>
      </c>
      <c r="F323" s="299">
        <v>17877</v>
      </c>
      <c r="G323" s="299">
        <v>0</v>
      </c>
      <c r="H323" s="299">
        <v>0</v>
      </c>
      <c r="I323" s="299">
        <v>11750</v>
      </c>
      <c r="J323" s="299">
        <v>519512</v>
      </c>
      <c r="K323" s="299">
        <v>618084</v>
      </c>
      <c r="L323" s="357">
        <v>440366</v>
      </c>
      <c r="M323" s="299">
        <v>428820</v>
      </c>
      <c r="N323" s="299">
        <v>636940</v>
      </c>
      <c r="O323" s="299">
        <v>40516.826090900002</v>
      </c>
      <c r="P323" s="299">
        <v>25155.679999999997</v>
      </c>
      <c r="Q323" s="299">
        <v>15361.146090900005</v>
      </c>
      <c r="R323" s="583">
        <v>7.1400000000000005E-2</v>
      </c>
      <c r="S323" s="584">
        <v>1.52741E-5</v>
      </c>
      <c r="T323" s="585">
        <v>519512</v>
      </c>
      <c r="U323" s="585">
        <v>352320.44817927165</v>
      </c>
      <c r="V323" s="583">
        <v>1.4745439916551653</v>
      </c>
      <c r="W323" s="583">
        <v>9.7874245867096379E-2</v>
      </c>
      <c r="X323" s="585">
        <v>99181</v>
      </c>
      <c r="Y323" s="585">
        <v>38723</v>
      </c>
      <c r="Z323" s="585">
        <v>30229</v>
      </c>
      <c r="AA323" s="585">
        <v>30229</v>
      </c>
      <c r="AB323" s="585">
        <v>0</v>
      </c>
      <c r="AC323" s="585">
        <v>0</v>
      </c>
      <c r="AD323" s="585">
        <v>0</v>
      </c>
      <c r="AE323" s="585">
        <v>99181</v>
      </c>
      <c r="AF323" s="585">
        <v>151278</v>
      </c>
      <c r="AG323" s="585">
        <v>69042</v>
      </c>
      <c r="AH323" s="585">
        <v>69042</v>
      </c>
      <c r="AI323" s="585">
        <v>6597</v>
      </c>
      <c r="AJ323" s="585">
        <v>6597</v>
      </c>
      <c r="AK323" s="585">
        <v>0</v>
      </c>
      <c r="AL323" s="585">
        <v>0</v>
      </c>
      <c r="AM323" s="585">
        <v>151278</v>
      </c>
      <c r="AN323" s="585">
        <v>125120</v>
      </c>
      <c r="AO323" s="585">
        <v>35288</v>
      </c>
      <c r="AP323" s="585">
        <v>35288</v>
      </c>
      <c r="AQ323" s="585">
        <v>30351</v>
      </c>
      <c r="AR323" s="585">
        <v>24192</v>
      </c>
      <c r="AS323" s="585">
        <v>0</v>
      </c>
      <c r="AT323" s="585">
        <v>0</v>
      </c>
      <c r="AU323" s="585">
        <v>125120</v>
      </c>
      <c r="AV323" s="585">
        <v>67734</v>
      </c>
      <c r="AW323" s="585">
        <v>40855</v>
      </c>
      <c r="AX323" s="585">
        <v>26879</v>
      </c>
      <c r="AY323" s="585">
        <v>0</v>
      </c>
      <c r="AZ323" s="585">
        <v>0</v>
      </c>
      <c r="BA323" s="585">
        <v>0</v>
      </c>
      <c r="BB323" s="585">
        <v>0</v>
      </c>
      <c r="BC323" s="585">
        <v>67734</v>
      </c>
      <c r="BD323" s="585">
        <v>2453</v>
      </c>
      <c r="BE323" s="585">
        <v>1103</v>
      </c>
      <c r="BF323" s="585">
        <v>1103</v>
      </c>
      <c r="BG323" s="585">
        <v>245</v>
      </c>
      <c r="BH323" s="585">
        <v>2</v>
      </c>
      <c r="BI323" s="585">
        <v>0</v>
      </c>
      <c r="BJ323" s="585">
        <v>0</v>
      </c>
      <c r="BK323" s="585">
        <v>2453</v>
      </c>
      <c r="BL323" s="585">
        <v>-226</v>
      </c>
      <c r="BM323" s="585">
        <v>-226</v>
      </c>
      <c r="BN323" s="585">
        <v>0</v>
      </c>
      <c r="BO323" s="585">
        <v>0</v>
      </c>
      <c r="BP323" s="585">
        <v>0</v>
      </c>
      <c r="BQ323" s="585">
        <v>0</v>
      </c>
      <c r="BR323" s="585">
        <v>0</v>
      </c>
      <c r="BS323" s="585">
        <v>-226</v>
      </c>
      <c r="BT323" s="585">
        <v>4234</v>
      </c>
      <c r="BU323" s="585">
        <v>1644</v>
      </c>
      <c r="BV323" s="585">
        <v>1567</v>
      </c>
      <c r="BW323" s="585">
        <v>744</v>
      </c>
      <c r="BX323" s="585">
        <v>279</v>
      </c>
      <c r="BY323" s="585">
        <v>0</v>
      </c>
      <c r="BZ323" s="585">
        <v>0</v>
      </c>
      <c r="CA323" s="585">
        <v>4234</v>
      </c>
      <c r="CB323" s="299">
        <v>0</v>
      </c>
      <c r="CC323" s="297">
        <v>0</v>
      </c>
      <c r="CD323" s="297">
        <v>0</v>
      </c>
      <c r="CE323" s="297">
        <v>0</v>
      </c>
      <c r="CF323" s="297">
        <v>0</v>
      </c>
      <c r="CG323" s="297">
        <v>0</v>
      </c>
      <c r="CH323" s="297">
        <v>0</v>
      </c>
      <c r="CI323" s="297">
        <v>0</v>
      </c>
    </row>
    <row r="324" spans="1:87" ht="16.5" thickBot="1">
      <c r="A324" s="308"/>
      <c r="B324" s="309" t="s">
        <v>325</v>
      </c>
      <c r="C324" s="586">
        <f>SUM(C11:C323)</f>
        <v>-199445930</v>
      </c>
      <c r="D324" s="312">
        <f t="shared" ref="D324:I324" si="0">SUM(D11:D323)</f>
        <v>725342176</v>
      </c>
      <c r="E324" s="312">
        <f t="shared" si="0"/>
        <v>2051849973</v>
      </c>
      <c r="F324" s="312">
        <f t="shared" si="0"/>
        <v>1602298823</v>
      </c>
      <c r="G324" s="312">
        <f t="shared" si="0"/>
        <v>0</v>
      </c>
      <c r="H324" s="312">
        <f t="shared" si="0"/>
        <v>0</v>
      </c>
      <c r="I324" s="312">
        <f t="shared" si="0"/>
        <v>4180045042</v>
      </c>
      <c r="J324" s="312">
        <f>SUM(J11:J323)</f>
        <v>34012589675</v>
      </c>
      <c r="K324" s="312">
        <f t="shared" ref="K324:N324" si="1">SUM(K11:K323)</f>
        <v>40466178862</v>
      </c>
      <c r="L324" s="312">
        <f t="shared" si="1"/>
        <v>28830921222</v>
      </c>
      <c r="M324" s="312">
        <f t="shared" si="1"/>
        <v>28074950556</v>
      </c>
      <c r="N324" s="312">
        <f t="shared" si="1"/>
        <v>41700675196</v>
      </c>
      <c r="O324" s="312">
        <f t="shared" ref="O324" si="2">SUM(O11:O323)</f>
        <v>2652648999.4694691</v>
      </c>
      <c r="P324" s="312">
        <f t="shared" ref="P324" si="3">SUM(P11:P323)</f>
        <v>1492885843.6659997</v>
      </c>
      <c r="Q324" s="312">
        <f t="shared" ref="Q324" si="4">SUM(Q11:Q323)</f>
        <v>1159763155.8034699</v>
      </c>
      <c r="R324" s="587">
        <v>7.1400000000000005E-2</v>
      </c>
      <c r="S324" s="588">
        <f>SUM(S11:S323)</f>
        <v>0.99999999979999987</v>
      </c>
      <c r="T324" s="589">
        <f>SUM(T11:T323)</f>
        <v>34012589675</v>
      </c>
      <c r="U324" s="589">
        <f>SUM(U11:U323)</f>
        <v>20908765317.451004</v>
      </c>
      <c r="V324" s="590"/>
      <c r="W324" s="591"/>
      <c r="X324" s="589">
        <f>SUM(X11:X323)</f>
        <v>1974884408</v>
      </c>
      <c r="Y324" s="589">
        <f t="shared" ref="Y324:AE324" si="5">SUM(Y11:Y323)</f>
        <v>758621331</v>
      </c>
      <c r="Z324" s="589">
        <f t="shared" si="5"/>
        <v>697501758</v>
      </c>
      <c r="AA324" s="589">
        <f t="shared" si="5"/>
        <v>453094051</v>
      </c>
      <c r="AB324" s="589">
        <f t="shared" si="5"/>
        <v>65667266</v>
      </c>
      <c r="AC324" s="589">
        <f t="shared" si="5"/>
        <v>0</v>
      </c>
      <c r="AD324" s="589">
        <f t="shared" si="5"/>
        <v>0</v>
      </c>
      <c r="AE324" s="589">
        <f t="shared" si="5"/>
        <v>1974884408</v>
      </c>
      <c r="AF324" s="589">
        <f>SUM(AF11:AF323)</f>
        <v>1974884458</v>
      </c>
      <c r="AG324" s="589">
        <f t="shared" ref="AG324:AM324" si="6">SUM(AG11:AG323)</f>
        <v>758621355</v>
      </c>
      <c r="AH324" s="589">
        <f t="shared" si="6"/>
        <v>697501773</v>
      </c>
      <c r="AI324" s="589">
        <f t="shared" si="6"/>
        <v>453094060</v>
      </c>
      <c r="AJ324" s="589">
        <f t="shared" si="6"/>
        <v>65667268</v>
      </c>
      <c r="AK324" s="589">
        <f t="shared" si="6"/>
        <v>0</v>
      </c>
      <c r="AL324" s="589">
        <f t="shared" si="6"/>
        <v>0</v>
      </c>
      <c r="AM324" s="589">
        <f t="shared" si="6"/>
        <v>1974884458</v>
      </c>
      <c r="AN324" s="592">
        <f>SUM(AN11:AN323)</f>
        <v>8191620343</v>
      </c>
      <c r="AO324" s="592">
        <f t="shared" ref="AO324:AU324" si="7">SUM(AO11:AO323)</f>
        <v>2310327726</v>
      </c>
      <c r="AP324" s="592">
        <f t="shared" si="7"/>
        <v>2310327726</v>
      </c>
      <c r="AQ324" s="592">
        <f t="shared" si="7"/>
        <v>1987091034</v>
      </c>
      <c r="AR324" s="592">
        <f t="shared" si="7"/>
        <v>1583873856</v>
      </c>
      <c r="AS324" s="592">
        <f t="shared" si="7"/>
        <v>0</v>
      </c>
      <c r="AT324" s="592">
        <f t="shared" si="7"/>
        <v>0</v>
      </c>
      <c r="AU324" s="592">
        <f t="shared" si="7"/>
        <v>8191620343</v>
      </c>
      <c r="AV324" s="592">
        <f t="shared" ref="AV324" si="8">SUM(AV11:AV323)</f>
        <v>4434547222</v>
      </c>
      <c r="AW324" s="592">
        <f t="shared" ref="AW324" si="9">SUM(AW11:AW323)</f>
        <v>2674771060</v>
      </c>
      <c r="AX324" s="592">
        <f t="shared" ref="AX324" si="10">SUM(AX11:AX323)</f>
        <v>1759776151</v>
      </c>
      <c r="AY324" s="592">
        <f t="shared" ref="AY324" si="11">SUM(AY11:AY323)</f>
        <v>0</v>
      </c>
      <c r="AZ324" s="592">
        <f t="shared" ref="AZ324" si="12">SUM(AZ11:AZ323)</f>
        <v>0</v>
      </c>
      <c r="BA324" s="592">
        <f t="shared" ref="BA324" si="13">SUM(BA11:BA323)</f>
        <v>0</v>
      </c>
      <c r="BB324" s="592">
        <f t="shared" ref="BB324" si="14">SUM(BB11:BB323)</f>
        <v>0</v>
      </c>
      <c r="BC324" s="592">
        <f t="shared" ref="BC324" si="15">SUM(BC11:BC323)</f>
        <v>4434547222</v>
      </c>
      <c r="BD324" s="592">
        <f t="shared" ref="BD324" si="16">SUM(BD11:BD323)</f>
        <v>160568888</v>
      </c>
      <c r="BE324" s="592">
        <f t="shared" ref="BE324" si="17">SUM(BE11:BE323)</f>
        <v>72196074</v>
      </c>
      <c r="BF324" s="592">
        <f t="shared" ref="BF324" si="18">SUM(BF11:BF323)</f>
        <v>72196074</v>
      </c>
      <c r="BG324" s="592">
        <f t="shared" ref="BG324" si="19">SUM(BG11:BG323)</f>
        <v>16032350</v>
      </c>
      <c r="BH324" s="592">
        <f t="shared" ref="BH324" si="20">SUM(BH11:BH323)</f>
        <v>144390</v>
      </c>
      <c r="BI324" s="592">
        <f t="shared" ref="BI324" si="21">SUM(BI11:BI323)</f>
        <v>0</v>
      </c>
      <c r="BJ324" s="592">
        <f t="shared" ref="BJ324" si="22">SUM(BJ11:BJ323)</f>
        <v>0</v>
      </c>
      <c r="BK324" s="592">
        <f t="shared" ref="BK324" si="23">SUM(BK11:BK323)</f>
        <v>160568888</v>
      </c>
      <c r="BL324" s="592">
        <f t="shared" ref="BL324" si="24">SUM(BL11:BL323)</f>
        <v>-14819402</v>
      </c>
      <c r="BM324" s="592">
        <f t="shared" ref="BM324" si="25">SUM(BM11:BM323)</f>
        <v>-14819402</v>
      </c>
      <c r="BN324" s="592">
        <f t="shared" ref="BN324" si="26">SUM(BN11:BN323)</f>
        <v>0</v>
      </c>
      <c r="BO324" s="592">
        <f t="shared" ref="BO324" si="27">SUM(BO11:BO323)</f>
        <v>0</v>
      </c>
      <c r="BP324" s="592">
        <f t="shared" ref="BP324" si="28">SUM(BP11:BP323)</f>
        <v>0</v>
      </c>
      <c r="BQ324" s="592">
        <f t="shared" ref="BQ324" si="29">SUM(BQ11:BQ323)</f>
        <v>0</v>
      </c>
      <c r="BR324" s="592">
        <f t="shared" ref="BR324" si="30">SUM(BR11:BR323)</f>
        <v>0</v>
      </c>
      <c r="BS324" s="592">
        <f t="shared" ref="BS324" si="31">SUM(BS11:BS323)</f>
        <v>-14819402</v>
      </c>
      <c r="BT324" s="592">
        <f t="shared" ref="BT324" si="32">SUM(BT11:BT323)</f>
        <v>277222469</v>
      </c>
      <c r="BU324" s="592">
        <f t="shared" ref="BU324" si="33">SUM(BU11:BU323)</f>
        <v>107620773</v>
      </c>
      <c r="BV324" s="592">
        <f t="shared" ref="BV324" si="34">SUM(BV11:BV323)</f>
        <v>102594536</v>
      </c>
      <c r="BW324" s="592">
        <f t="shared" ref="BW324" si="35">SUM(BW11:BW323)</f>
        <v>48726573</v>
      </c>
      <c r="BX324" s="592">
        <f t="shared" ref="BX324" si="36">SUM(BX11:BX323)</f>
        <v>18280579</v>
      </c>
      <c r="BY324" s="592">
        <f t="shared" ref="BY324" si="37">SUM(BY11:BY323)</f>
        <v>0</v>
      </c>
      <c r="BZ324" s="592">
        <f t="shared" ref="BZ324" si="38">SUM(BZ11:BZ323)</f>
        <v>0</v>
      </c>
      <c r="CA324" s="592">
        <f t="shared" ref="CA324" si="39">SUM(CA11:CA323)</f>
        <v>277222469</v>
      </c>
      <c r="CB324" s="592">
        <f t="shared" ref="CB324" si="40">SUM(CB11:CB323)</f>
        <v>0</v>
      </c>
      <c r="CC324" s="592">
        <f t="shared" ref="CC324" si="41">SUM(CC11:CC323)</f>
        <v>0</v>
      </c>
      <c r="CD324" s="592">
        <f t="shared" ref="CD324" si="42">SUM(CD11:CD323)</f>
        <v>0</v>
      </c>
      <c r="CE324" s="592">
        <f t="shared" ref="CE324" si="43">SUM(CE11:CE323)</f>
        <v>0</v>
      </c>
      <c r="CF324" s="592">
        <f t="shared" ref="CF324" si="44">SUM(CF11:CF323)</f>
        <v>0</v>
      </c>
      <c r="CG324" s="592">
        <f t="shared" ref="CG324" si="45">SUM(CG11:CG323)</f>
        <v>0</v>
      </c>
      <c r="CH324" s="592">
        <f t="shared" ref="CH324" si="46">SUM(CH11:CH323)</f>
        <v>0</v>
      </c>
      <c r="CI324" s="593">
        <f t="shared" ref="CI324" si="47">SUM(CI11:CI323)</f>
        <v>0</v>
      </c>
    </row>
    <row r="325" spans="1:87" ht="12.75">
      <c r="A325" s="317"/>
      <c r="B325" s="318"/>
      <c r="C325" s="319"/>
      <c r="D325" s="319"/>
      <c r="E325" s="319"/>
      <c r="F325" s="319"/>
      <c r="G325" s="319"/>
      <c r="H325" s="319"/>
      <c r="I325" s="319"/>
      <c r="J325" s="321"/>
      <c r="K325" s="322"/>
      <c r="L325" s="322"/>
      <c r="M325" s="322"/>
      <c r="N325" s="322"/>
      <c r="O325" s="321"/>
      <c r="P325" s="322"/>
      <c r="Q325" s="498"/>
      <c r="R325" s="499"/>
      <c r="S325" s="348"/>
      <c r="T325" s="319"/>
      <c r="U325" s="347"/>
      <c r="V325" s="347"/>
      <c r="W325" s="319"/>
      <c r="X325" s="348"/>
      <c r="Y325" s="319"/>
      <c r="Z325" s="319"/>
      <c r="AA325" s="319"/>
      <c r="AB325" s="319"/>
      <c r="AC325" s="319"/>
      <c r="AD325" s="319"/>
      <c r="AE325" s="319"/>
      <c r="AF325" s="319"/>
      <c r="AG325" s="319"/>
      <c r="AH325" s="319"/>
      <c r="AI325" s="319"/>
      <c r="AJ325" s="319"/>
      <c r="AK325" s="319"/>
      <c r="AL325" s="319"/>
      <c r="AM325" s="319"/>
      <c r="AN325" s="348"/>
      <c r="AO325" s="319"/>
      <c r="AP325" s="319"/>
      <c r="AQ325" s="319"/>
      <c r="AR325" s="319"/>
      <c r="AS325" s="319"/>
      <c r="AT325" s="319"/>
      <c r="AU325" s="319"/>
      <c r="AV325" s="319"/>
      <c r="AW325" s="319"/>
      <c r="AX325" s="319"/>
      <c r="AY325" s="319"/>
      <c r="AZ325" s="319"/>
      <c r="BA325" s="319"/>
      <c r="BB325" s="319"/>
      <c r="BC325" s="417"/>
      <c r="BD325" s="418"/>
      <c r="BE325" s="417"/>
      <c r="BF325" s="417"/>
      <c r="BG325" s="417"/>
      <c r="BH325" s="417"/>
      <c r="BI325" s="417"/>
      <c r="BJ325" s="417"/>
      <c r="BK325" s="417"/>
      <c r="BL325" s="417"/>
      <c r="BM325" s="417"/>
      <c r="BN325" s="417"/>
      <c r="BO325" s="417"/>
      <c r="BP325" s="417"/>
      <c r="BQ325" s="417"/>
      <c r="BR325" s="417"/>
      <c r="BS325" s="417"/>
      <c r="BT325" s="418"/>
      <c r="BU325" s="417"/>
      <c r="BV325" s="417"/>
      <c r="BW325" s="417"/>
      <c r="BX325" s="417"/>
      <c r="BY325" s="417"/>
      <c r="BZ325" s="417"/>
      <c r="CA325" s="417"/>
      <c r="CB325" s="417"/>
      <c r="CC325" s="417"/>
      <c r="CD325" s="417"/>
      <c r="CE325" s="417"/>
      <c r="CF325" s="417"/>
      <c r="CG325" s="417"/>
      <c r="CH325" s="417"/>
      <c r="CI325" s="417"/>
    </row>
    <row r="326" spans="1:87" ht="16.5" thickBot="1">
      <c r="C326" s="342">
        <v>-199445930</v>
      </c>
      <c r="D326" s="343">
        <v>725342176</v>
      </c>
      <c r="E326" s="343">
        <v>2051849973</v>
      </c>
      <c r="F326" s="343">
        <v>1602298823</v>
      </c>
      <c r="G326" s="343">
        <v>0</v>
      </c>
      <c r="H326" s="411">
        <v>0</v>
      </c>
      <c r="I326" s="581">
        <v>4180045042</v>
      </c>
      <c r="J326" s="342">
        <v>34012589675</v>
      </c>
      <c r="K326" s="343">
        <v>40466178862</v>
      </c>
      <c r="L326" s="343">
        <v>28830921222</v>
      </c>
      <c r="M326" s="343">
        <v>28074950556</v>
      </c>
      <c r="N326" s="581">
        <v>41700675196</v>
      </c>
      <c r="O326" s="582">
        <v>2652649000</v>
      </c>
      <c r="P326" s="343">
        <v>1492885843.6659997</v>
      </c>
      <c r="Q326" s="343">
        <v>1159763155.8034699</v>
      </c>
      <c r="R326" s="405">
        <v>7.1399999999999908E-2</v>
      </c>
      <c r="S326" s="412">
        <v>0.99999999979999987</v>
      </c>
      <c r="T326" s="403">
        <v>34012589675</v>
      </c>
      <c r="U326" s="403">
        <v>20908765317.451004</v>
      </c>
      <c r="V326" s="413">
        <v>1.6267144022422118</v>
      </c>
      <c r="W326" s="409">
        <v>9.7874245867096379E-2</v>
      </c>
      <c r="X326" s="403">
        <v>1974884408</v>
      </c>
      <c r="Y326" s="403">
        <v>758621331</v>
      </c>
      <c r="Z326" s="403">
        <v>697501758</v>
      </c>
      <c r="AA326" s="403">
        <v>453094051</v>
      </c>
      <c r="AB326" s="403">
        <v>65667266</v>
      </c>
      <c r="AC326" s="403">
        <v>0</v>
      </c>
      <c r="AD326" s="403">
        <v>0</v>
      </c>
      <c r="AE326" s="403">
        <v>1974884408</v>
      </c>
      <c r="AF326" s="403">
        <v>1974884458</v>
      </c>
      <c r="AG326" s="403">
        <v>758621355</v>
      </c>
      <c r="AH326" s="403">
        <v>697501773</v>
      </c>
      <c r="AI326" s="403">
        <v>453094060</v>
      </c>
      <c r="AJ326" s="403">
        <v>65667268</v>
      </c>
      <c r="AK326" s="403">
        <v>0</v>
      </c>
      <c r="AL326" s="403">
        <v>0</v>
      </c>
      <c r="AM326" s="403">
        <v>1974884458</v>
      </c>
      <c r="AN326" s="404">
        <v>8191620343</v>
      </c>
      <c r="AO326" s="302">
        <v>2310327721</v>
      </c>
      <c r="AP326" s="302">
        <v>2310327721</v>
      </c>
      <c r="AQ326" s="302">
        <v>1987091047</v>
      </c>
      <c r="AR326" s="302">
        <v>1583873858</v>
      </c>
      <c r="AS326" s="302">
        <v>0</v>
      </c>
      <c r="AT326" s="302">
        <v>0</v>
      </c>
      <c r="AU326" s="302">
        <v>8191620343</v>
      </c>
      <c r="AV326" s="302">
        <v>4434547222</v>
      </c>
      <c r="AW326" s="302">
        <v>2674771064</v>
      </c>
      <c r="AX326" s="302">
        <v>1759776149</v>
      </c>
      <c r="AY326" s="302">
        <v>0</v>
      </c>
      <c r="AZ326" s="302">
        <v>0</v>
      </c>
      <c r="BA326" s="302">
        <v>0</v>
      </c>
      <c r="BB326" s="302">
        <v>0</v>
      </c>
      <c r="BC326" s="302">
        <v>4434547222</v>
      </c>
      <c r="BD326" s="404">
        <v>160568888</v>
      </c>
      <c r="BE326" s="302">
        <v>72196075</v>
      </c>
      <c r="BF326" s="302">
        <v>72196075</v>
      </c>
      <c r="BG326" s="302">
        <v>16032353</v>
      </c>
      <c r="BH326" s="302">
        <v>144394</v>
      </c>
      <c r="BI326" s="302">
        <v>0</v>
      </c>
      <c r="BJ326" s="302">
        <v>0</v>
      </c>
      <c r="BK326" s="404">
        <v>160568888</v>
      </c>
      <c r="BL326" s="404">
        <v>-14819402</v>
      </c>
      <c r="BM326" s="302">
        <v>-14819406</v>
      </c>
      <c r="BN326" s="302">
        <v>0</v>
      </c>
      <c r="BO326" s="302">
        <v>0</v>
      </c>
      <c r="BP326" s="302">
        <v>0</v>
      </c>
      <c r="BQ326" s="302">
        <v>0</v>
      </c>
      <c r="BR326" s="302">
        <v>0</v>
      </c>
      <c r="BS326" s="302">
        <v>-14819402</v>
      </c>
      <c r="BT326" s="404">
        <v>277222469</v>
      </c>
      <c r="BU326" s="302">
        <v>107620771</v>
      </c>
      <c r="BV326" s="302">
        <v>102594532</v>
      </c>
      <c r="BW326" s="302">
        <v>48726579</v>
      </c>
      <c r="BX326" s="302">
        <v>18280583</v>
      </c>
      <c r="BY326" s="302">
        <v>0</v>
      </c>
      <c r="BZ326" s="302">
        <v>0</v>
      </c>
      <c r="CA326" s="302">
        <v>277222469</v>
      </c>
      <c r="CB326" s="304">
        <v>0</v>
      </c>
      <c r="CC326" s="302">
        <v>0</v>
      </c>
      <c r="CD326" s="302">
        <v>0</v>
      </c>
      <c r="CE326" s="302">
        <v>0</v>
      </c>
      <c r="CF326" s="302">
        <v>0</v>
      </c>
      <c r="CG326" s="302">
        <v>0</v>
      </c>
      <c r="CH326" s="302">
        <v>0</v>
      </c>
      <c r="CI326" s="302">
        <v>0</v>
      </c>
    </row>
    <row r="327" spans="1:87">
      <c r="J327" s="325"/>
      <c r="K327" s="326"/>
      <c r="L327" s="326"/>
      <c r="M327" s="326"/>
      <c r="N327" s="326"/>
      <c r="O327" s="325"/>
      <c r="P327" s="326"/>
      <c r="Q327" s="326"/>
      <c r="R327" s="500"/>
      <c r="U327" s="334"/>
      <c r="V327" s="334"/>
    </row>
    <row r="328" spans="1:87">
      <c r="J328" s="325"/>
      <c r="K328" s="326"/>
      <c r="L328" s="326"/>
      <c r="M328" s="326"/>
      <c r="N328" s="326"/>
      <c r="O328" s="325"/>
      <c r="P328" s="326"/>
      <c r="Q328" s="326"/>
      <c r="R328" s="500"/>
      <c r="U328" s="334"/>
      <c r="V328" s="334"/>
    </row>
    <row r="329" spans="1:87">
      <c r="U329" s="334"/>
    </row>
    <row r="330" spans="1:87">
      <c r="U330" s="334"/>
    </row>
    <row r="331" spans="1:87">
      <c r="U331" s="334"/>
    </row>
    <row r="332" spans="1:87">
      <c r="U332" s="334"/>
    </row>
    <row r="333" spans="1:87">
      <c r="J333" s="328"/>
      <c r="K333" s="329"/>
      <c r="L333" s="329"/>
      <c r="M333" s="329"/>
      <c r="N333" s="330"/>
      <c r="O333" s="328"/>
      <c r="P333" s="329"/>
      <c r="Q333" s="329"/>
      <c r="R333" s="329"/>
      <c r="U333" s="334"/>
    </row>
    <row r="334" spans="1:87">
      <c r="U334" s="334"/>
    </row>
    <row r="335" spans="1:87">
      <c r="U335" s="334"/>
    </row>
    <row r="336" spans="1:87">
      <c r="U336" s="334"/>
    </row>
    <row r="337" spans="21:21">
      <c r="U337" s="334"/>
    </row>
    <row r="338" spans="21:21">
      <c r="U338" s="334"/>
    </row>
    <row r="339" spans="21:21">
      <c r="U339" s="334"/>
    </row>
    <row r="340" spans="21:21">
      <c r="U340" s="334"/>
    </row>
    <row r="341" spans="21:21">
      <c r="U341" s="334"/>
    </row>
    <row r="342" spans="21:21">
      <c r="U342" s="334"/>
    </row>
    <row r="343" spans="21:21">
      <c r="U343" s="334"/>
    </row>
    <row r="344" spans="21:21">
      <c r="U344" s="334"/>
    </row>
    <row r="345" spans="21:21">
      <c r="U345" s="334"/>
    </row>
    <row r="346" spans="21:21">
      <c r="U346" s="334"/>
    </row>
    <row r="347" spans="21:21">
      <c r="U347" s="334"/>
    </row>
    <row r="348" spans="21:21">
      <c r="U348" s="334"/>
    </row>
    <row r="349" spans="21:21">
      <c r="U349" s="334"/>
    </row>
    <row r="350" spans="21:21">
      <c r="U350" s="334"/>
    </row>
    <row r="351" spans="21:21">
      <c r="U351" s="334"/>
    </row>
    <row r="352" spans="21:21">
      <c r="U352" s="334"/>
    </row>
    <row r="353" spans="21:21">
      <c r="U353" s="334"/>
    </row>
    <row r="354" spans="21:21">
      <c r="U354" s="334"/>
    </row>
    <row r="355" spans="21:21">
      <c r="U355" s="334"/>
    </row>
    <row r="356" spans="21:21">
      <c r="U356" s="334"/>
    </row>
    <row r="357" spans="21:21">
      <c r="U357" s="334"/>
    </row>
    <row r="358" spans="21:21">
      <c r="U358" s="334"/>
    </row>
    <row r="359" spans="21:21">
      <c r="U359" s="334"/>
    </row>
    <row r="360" spans="21:21">
      <c r="U360" s="334"/>
    </row>
    <row r="361" spans="21:21">
      <c r="U361" s="334"/>
    </row>
    <row r="362" spans="21:21">
      <c r="U362" s="334"/>
    </row>
    <row r="363" spans="21:21">
      <c r="U363" s="334"/>
    </row>
    <row r="364" spans="21:21">
      <c r="U364" s="334"/>
    </row>
    <row r="365" spans="21:21">
      <c r="U365" s="334"/>
    </row>
    <row r="366" spans="21:21">
      <c r="U366" s="334"/>
    </row>
    <row r="367" spans="21:21">
      <c r="U367" s="334"/>
    </row>
    <row r="368" spans="21:21">
      <c r="U368" s="334"/>
    </row>
    <row r="369" spans="21:21">
      <c r="U369" s="334"/>
    </row>
    <row r="370" spans="21:21">
      <c r="U370" s="334"/>
    </row>
    <row r="371" spans="21:21">
      <c r="U371" s="334"/>
    </row>
    <row r="372" spans="21:21">
      <c r="U372" s="334"/>
    </row>
    <row r="373" spans="21:21">
      <c r="U373" s="334"/>
    </row>
    <row r="374" spans="21:21">
      <c r="U374" s="334"/>
    </row>
    <row r="375" spans="21:21">
      <c r="U375" s="334"/>
    </row>
    <row r="376" spans="21:21">
      <c r="U376" s="334"/>
    </row>
    <row r="377" spans="21:21">
      <c r="U377" s="334"/>
    </row>
    <row r="378" spans="21:21">
      <c r="U378" s="334"/>
    </row>
    <row r="379" spans="21:21">
      <c r="U379" s="334"/>
    </row>
    <row r="380" spans="21:21">
      <c r="U380" s="334"/>
    </row>
    <row r="381" spans="21:21">
      <c r="U381" s="334"/>
    </row>
    <row r="382" spans="21:21">
      <c r="U382" s="334"/>
    </row>
    <row r="383" spans="21:21">
      <c r="U383" s="334"/>
    </row>
    <row r="384" spans="21:21">
      <c r="U384" s="334"/>
    </row>
    <row r="385" spans="21:21">
      <c r="U385" s="334"/>
    </row>
    <row r="386" spans="21:21">
      <c r="U386" s="334"/>
    </row>
    <row r="387" spans="21:21">
      <c r="U387" s="334"/>
    </row>
    <row r="388" spans="21:21">
      <c r="U388" s="334"/>
    </row>
    <row r="389" spans="21:21">
      <c r="U389" s="334"/>
    </row>
    <row r="390" spans="21:21">
      <c r="U390" s="334"/>
    </row>
    <row r="391" spans="21:21">
      <c r="U391" s="334"/>
    </row>
    <row r="392" spans="21:21">
      <c r="U392" s="334"/>
    </row>
    <row r="393" spans="21:21">
      <c r="U393" s="334"/>
    </row>
    <row r="394" spans="21:21">
      <c r="U394" s="334"/>
    </row>
    <row r="395" spans="21:21">
      <c r="U395" s="334"/>
    </row>
    <row r="396" spans="21:21">
      <c r="U396" s="334"/>
    </row>
    <row r="397" spans="21:21">
      <c r="U397" s="334"/>
    </row>
    <row r="398" spans="21:21">
      <c r="U398" s="334"/>
    </row>
    <row r="399" spans="21:21">
      <c r="U399" s="334"/>
    </row>
    <row r="400" spans="21:21">
      <c r="U400" s="334"/>
    </row>
    <row r="401" spans="21:21">
      <c r="U401" s="334"/>
    </row>
    <row r="402" spans="21:21">
      <c r="U402" s="334"/>
    </row>
    <row r="403" spans="21:21">
      <c r="U403" s="334"/>
    </row>
    <row r="404" spans="21:21">
      <c r="U404" s="334"/>
    </row>
    <row r="405" spans="21:21">
      <c r="U405" s="334"/>
    </row>
    <row r="406" spans="21:21">
      <c r="U406" s="334"/>
    </row>
    <row r="407" spans="21:21">
      <c r="U407" s="334"/>
    </row>
    <row r="408" spans="21:21">
      <c r="U408" s="334"/>
    </row>
    <row r="409" spans="21:21">
      <c r="U409" s="334"/>
    </row>
    <row r="410" spans="21:21">
      <c r="U410" s="334"/>
    </row>
    <row r="411" spans="21:21">
      <c r="U411" s="334"/>
    </row>
    <row r="412" spans="21:21">
      <c r="U412" s="334"/>
    </row>
    <row r="413" spans="21:21">
      <c r="U413" s="334"/>
    </row>
    <row r="414" spans="21:21">
      <c r="U414" s="334"/>
    </row>
    <row r="415" spans="21:21">
      <c r="U415" s="334"/>
    </row>
    <row r="416" spans="21:21">
      <c r="U416" s="334"/>
    </row>
    <row r="417" spans="21:21">
      <c r="U417" s="334"/>
    </row>
    <row r="418" spans="21:21">
      <c r="U418" s="334"/>
    </row>
    <row r="419" spans="21:21">
      <c r="U419" s="334"/>
    </row>
    <row r="420" spans="21:21">
      <c r="U420" s="334"/>
    </row>
    <row r="421" spans="21:21">
      <c r="U421" s="334"/>
    </row>
    <row r="422" spans="21:21">
      <c r="U422" s="334"/>
    </row>
    <row r="423" spans="21:21">
      <c r="U423" s="334"/>
    </row>
    <row r="424" spans="21:21">
      <c r="U424" s="334"/>
    </row>
    <row r="425" spans="21:21">
      <c r="U425" s="334"/>
    </row>
    <row r="426" spans="21:21">
      <c r="U426" s="334"/>
    </row>
    <row r="427" spans="21:21">
      <c r="U427" s="334"/>
    </row>
    <row r="428" spans="21:21">
      <c r="U428" s="334"/>
    </row>
    <row r="429" spans="21:21">
      <c r="U429" s="334"/>
    </row>
    <row r="430" spans="21:21">
      <c r="U430" s="334"/>
    </row>
    <row r="431" spans="21:21">
      <c r="U431" s="334"/>
    </row>
    <row r="432" spans="21:21">
      <c r="U432" s="334"/>
    </row>
    <row r="433" spans="21:21">
      <c r="U433" s="334"/>
    </row>
    <row r="434" spans="21:21">
      <c r="U434" s="334"/>
    </row>
    <row r="435" spans="21:21">
      <c r="U435" s="334"/>
    </row>
    <row r="436" spans="21:21">
      <c r="U436" s="334"/>
    </row>
    <row r="437" spans="21:21">
      <c r="U437" s="334"/>
    </row>
    <row r="438" spans="21:21">
      <c r="U438" s="334"/>
    </row>
    <row r="439" spans="21:21">
      <c r="U439" s="334"/>
    </row>
    <row r="440" spans="21:21">
      <c r="U440" s="334"/>
    </row>
    <row r="441" spans="21:21">
      <c r="U441" s="334"/>
    </row>
    <row r="442" spans="21:21">
      <c r="U442" s="334"/>
    </row>
    <row r="443" spans="21:21">
      <c r="U443" s="334"/>
    </row>
    <row r="444" spans="21:21">
      <c r="U444" s="334"/>
    </row>
    <row r="445" spans="21:21">
      <c r="U445" s="334"/>
    </row>
    <row r="446" spans="21:21">
      <c r="U446" s="334"/>
    </row>
    <row r="447" spans="21:21">
      <c r="U447" s="334"/>
    </row>
    <row r="448" spans="21:21">
      <c r="U448" s="334"/>
    </row>
    <row r="449" spans="21:21">
      <c r="U449" s="334"/>
    </row>
    <row r="501" spans="21:21">
      <c r="U501" s="334"/>
    </row>
    <row r="502" spans="21:21">
      <c r="U502" s="334"/>
    </row>
    <row r="503" spans="21:21">
      <c r="U503" s="334"/>
    </row>
    <row r="504" spans="21:21">
      <c r="U504" s="334"/>
    </row>
    <row r="505" spans="21:21">
      <c r="U505" s="334"/>
    </row>
    <row r="506" spans="21:21">
      <c r="U506" s="334"/>
    </row>
    <row r="507" spans="21:21">
      <c r="U507" s="334"/>
    </row>
    <row r="508" spans="21:21">
      <c r="U508" s="334"/>
    </row>
    <row r="509" spans="21:21">
      <c r="U509" s="334"/>
    </row>
    <row r="510" spans="21:21">
      <c r="U510" s="334"/>
    </row>
    <row r="511" spans="21:21">
      <c r="U511" s="334"/>
    </row>
    <row r="512" spans="21:21">
      <c r="U512" s="334"/>
    </row>
    <row r="513" spans="21:21">
      <c r="U513" s="334"/>
    </row>
    <row r="514" spans="21:21">
      <c r="U514" s="334"/>
    </row>
    <row r="515" spans="21:21">
      <c r="U515" s="334"/>
    </row>
    <row r="516" spans="21:21">
      <c r="U516" s="334"/>
    </row>
    <row r="517" spans="21:21">
      <c r="U517" s="334"/>
    </row>
    <row r="518" spans="21:21">
      <c r="U518" s="334"/>
    </row>
    <row r="519" spans="21:21">
      <c r="U519" s="334"/>
    </row>
    <row r="520" spans="21:21">
      <c r="U520" s="334"/>
    </row>
    <row r="521" spans="21:21">
      <c r="U521" s="334"/>
    </row>
    <row r="522" spans="21:21">
      <c r="U522" s="334"/>
    </row>
    <row r="523" spans="21:21">
      <c r="U523" s="334"/>
    </row>
    <row r="524" spans="21:21">
      <c r="U524" s="334"/>
    </row>
    <row r="525" spans="21:21">
      <c r="U525" s="334"/>
    </row>
    <row r="526" spans="21:21">
      <c r="U526" s="334"/>
    </row>
    <row r="527" spans="21:21">
      <c r="U527" s="334"/>
    </row>
    <row r="528" spans="21:21">
      <c r="U528" s="334"/>
    </row>
    <row r="529" spans="21:21">
      <c r="U529" s="334"/>
    </row>
    <row r="530" spans="21:21">
      <c r="U530" s="334"/>
    </row>
    <row r="531" spans="21:21">
      <c r="U531" s="334"/>
    </row>
    <row r="532" spans="21:21">
      <c r="U532" s="334"/>
    </row>
    <row r="533" spans="21:21">
      <c r="U533" s="334"/>
    </row>
    <row r="534" spans="21:21">
      <c r="U534" s="334"/>
    </row>
    <row r="535" spans="21:21">
      <c r="U535" s="334"/>
    </row>
    <row r="536" spans="21:21">
      <c r="U536" s="334"/>
    </row>
    <row r="537" spans="21:21">
      <c r="U537" s="334"/>
    </row>
    <row r="538" spans="21:21">
      <c r="U538" s="334"/>
    </row>
    <row r="539" spans="21:21">
      <c r="U539" s="334"/>
    </row>
    <row r="540" spans="21:21">
      <c r="U540" s="334"/>
    </row>
    <row r="541" spans="21:21">
      <c r="U541" s="334"/>
    </row>
  </sheetData>
  <sheetProtection algorithmName="SHA-512" hashValue="seAGOjV1AVH+v6WVtdpHNJYH+m1vPSvWRoWkhb1mYy8M0bz7MJMnap/rSsnyMz53ybGxC0W+A2VuqIxAoZw4Cg==" saltValue="EHmgjyBkW8/8ASiwNqBBOQ==" spinCount="100000" sheet="1" objects="1" scenarios="1"/>
  <mergeCells count="7">
    <mergeCell ref="BT8:CI8"/>
    <mergeCell ref="O7:R7"/>
    <mergeCell ref="C8:I8"/>
    <mergeCell ref="O8:R8"/>
    <mergeCell ref="X8:AM8"/>
    <mergeCell ref="AN8:BC8"/>
    <mergeCell ref="BD8:BS8"/>
  </mergeCells>
  <conditionalFormatting sqref="J328:R328">
    <cfRule type="cellIs" dxfId="3" priority="1" operator="notEqual">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66A9E-5F7C-4B61-AC04-BC8D1158B41D}">
  <dimension ref="A1:QD539"/>
  <sheetViews>
    <sheetView topLeftCell="A6" workbookViewId="0">
      <pane xSplit="2" ySplit="5" topLeftCell="C302" activePane="bottomRight" state="frozen"/>
      <selection activeCell="A6" sqref="A6"/>
      <selection pane="topRight" activeCell="C6" sqref="C6"/>
      <selection pane="bottomLeft" activeCell="A11" sqref="A11"/>
      <selection pane="bottomRight" activeCell="K322" sqref="K322"/>
    </sheetView>
  </sheetViews>
  <sheetFormatPr defaultColWidth="9.140625" defaultRowHeight="12.75"/>
  <cols>
    <col min="1" max="1" width="14.28515625" style="267" customWidth="1"/>
    <col min="2" max="2" width="56.42578125" style="432" customWidth="1"/>
    <col min="3" max="4" width="17.5703125" style="382" bestFit="1" customWidth="1"/>
    <col min="5" max="7" width="14.5703125" style="382" customWidth="1"/>
    <col min="8" max="8" width="11.5703125" style="382" customWidth="1"/>
    <col min="9" max="9" width="17.28515625" style="382" customWidth="1"/>
    <col min="10" max="10" width="18.7109375" style="351" customWidth="1"/>
    <col min="11" max="14" width="18.7109375" style="366" customWidth="1"/>
    <col min="15" max="15" width="18.7109375" style="351" customWidth="1"/>
    <col min="16" max="18" width="18.7109375" style="366" customWidth="1"/>
    <col min="19" max="19" width="18.85546875" style="431" customWidth="1"/>
    <col min="20" max="21" width="18.7109375" style="382" customWidth="1"/>
    <col min="22" max="23" width="18.85546875" style="382" customWidth="1"/>
    <col min="24" max="24" width="16.42578125" style="431" customWidth="1"/>
    <col min="25" max="39" width="16.42578125" style="382" customWidth="1"/>
    <col min="40" max="40" width="16.42578125" style="431" customWidth="1"/>
    <col min="41" max="55" width="16.42578125" style="382" customWidth="1"/>
    <col min="56" max="56" width="16.42578125" style="431" customWidth="1"/>
    <col min="57" max="71" width="16.42578125" style="382" customWidth="1"/>
    <col min="72" max="72" width="16.42578125" style="431" customWidth="1"/>
    <col min="73" max="87" width="16.42578125" style="382" customWidth="1"/>
    <col min="88" max="16384" width="9.140625" style="382"/>
  </cols>
  <sheetData>
    <row r="1" spans="1:87" ht="18" hidden="1" customHeight="1">
      <c r="A1" s="428"/>
      <c r="B1" s="429"/>
      <c r="J1" s="430"/>
      <c r="K1" s="429"/>
      <c r="L1" s="429"/>
      <c r="M1" s="429"/>
      <c r="N1" s="429"/>
      <c r="O1" s="430"/>
      <c r="P1" s="429"/>
      <c r="Q1" s="429"/>
      <c r="R1" s="429"/>
      <c r="T1" s="383"/>
      <c r="U1" s="383"/>
      <c r="V1" s="383"/>
    </row>
    <row r="2" spans="1:87" ht="18" hidden="1" customHeight="1">
      <c r="A2" s="428"/>
      <c r="B2" s="429"/>
      <c r="J2" s="430"/>
      <c r="K2" s="429"/>
      <c r="L2" s="429"/>
      <c r="M2" s="429"/>
      <c r="N2" s="429"/>
      <c r="O2" s="430"/>
      <c r="P2" s="429"/>
      <c r="Q2" s="429"/>
      <c r="R2" s="429"/>
      <c r="T2" s="383"/>
      <c r="U2" s="383"/>
      <c r="V2" s="383"/>
    </row>
    <row r="3" spans="1:87" ht="18" hidden="1" customHeight="1">
      <c r="J3" s="430"/>
      <c r="K3" s="429"/>
      <c r="L3" s="429"/>
      <c r="M3" s="429"/>
      <c r="N3" s="429"/>
      <c r="O3" s="430"/>
      <c r="P3" s="429"/>
      <c r="Q3" s="429"/>
      <c r="R3" s="429"/>
      <c r="T3" s="383"/>
      <c r="U3" s="383"/>
      <c r="V3" s="383"/>
    </row>
    <row r="4" spans="1:87" ht="18" hidden="1" customHeight="1">
      <c r="J4" s="430"/>
      <c r="K4" s="429"/>
      <c r="L4" s="429"/>
      <c r="M4" s="429"/>
      <c r="N4" s="429"/>
      <c r="O4" s="430"/>
      <c r="P4" s="429"/>
      <c r="Q4" s="429"/>
      <c r="R4" s="429"/>
      <c r="T4" s="383"/>
      <c r="U4" s="383"/>
      <c r="V4" s="383"/>
    </row>
    <row r="5" spans="1:87" ht="18" hidden="1" customHeight="1">
      <c r="J5" s="430"/>
      <c r="K5" s="429"/>
      <c r="L5" s="429"/>
      <c r="M5" s="429"/>
      <c r="N5" s="429"/>
      <c r="O5" s="430"/>
      <c r="P5" s="429"/>
      <c r="Q5" s="429"/>
      <c r="R5" s="429"/>
      <c r="T5" s="383"/>
      <c r="U5" s="383"/>
      <c r="V5" s="383"/>
    </row>
    <row r="6" spans="1:87" ht="5.45" customHeight="1">
      <c r="A6" s="433"/>
      <c r="B6" s="434"/>
      <c r="C6" s="434"/>
      <c r="D6" s="434"/>
      <c r="E6" s="434"/>
      <c r="F6" s="434"/>
      <c r="G6" s="434"/>
      <c r="H6" s="434"/>
      <c r="I6" s="434"/>
      <c r="J6" s="430"/>
      <c r="K6" s="429"/>
      <c r="L6" s="429"/>
      <c r="M6" s="429"/>
      <c r="N6" s="429"/>
      <c r="O6" s="430"/>
      <c r="P6" s="429"/>
      <c r="Q6" s="429"/>
      <c r="R6" s="429"/>
      <c r="S6" s="435"/>
      <c r="T6" s="434"/>
      <c r="U6" s="434"/>
      <c r="V6" s="434"/>
      <c r="W6" s="434"/>
      <c r="X6" s="435"/>
      <c r="Y6" s="434"/>
      <c r="Z6" s="434"/>
      <c r="AA6" s="434"/>
      <c r="AB6" s="434"/>
      <c r="AC6" s="434"/>
      <c r="AD6" s="434"/>
      <c r="AE6" s="434"/>
      <c r="AF6" s="434"/>
      <c r="AG6" s="434"/>
      <c r="AH6" s="434"/>
      <c r="AI6" s="434"/>
      <c r="AJ6" s="434"/>
      <c r="AK6" s="434"/>
      <c r="AL6" s="434"/>
      <c r="AM6" s="434"/>
      <c r="AN6" s="435"/>
      <c r="AO6" s="434"/>
      <c r="AP6" s="434"/>
      <c r="AQ6" s="434"/>
      <c r="AR6" s="434"/>
      <c r="AS6" s="434"/>
      <c r="AT6" s="434"/>
      <c r="AU6" s="434"/>
      <c r="AV6" s="434"/>
      <c r="AW6" s="434"/>
      <c r="AX6" s="434"/>
      <c r="AY6" s="434"/>
      <c r="AZ6" s="434"/>
      <c r="BA6" s="434"/>
      <c r="BB6" s="434"/>
      <c r="BC6" s="434"/>
      <c r="BD6" s="435"/>
      <c r="BE6" s="434"/>
      <c r="BF6" s="434"/>
      <c r="BG6" s="434"/>
      <c r="BH6" s="434"/>
      <c r="BI6" s="434"/>
      <c r="BJ6" s="434"/>
      <c r="BK6" s="434"/>
      <c r="BL6" s="434"/>
      <c r="BM6" s="434"/>
      <c r="BN6" s="434"/>
      <c r="BO6" s="434"/>
      <c r="BP6" s="434"/>
      <c r="BQ6" s="434"/>
      <c r="BR6" s="434"/>
      <c r="BS6" s="434"/>
      <c r="BT6" s="435"/>
      <c r="BU6" s="434"/>
      <c r="BV6" s="434"/>
      <c r="BW6" s="434"/>
      <c r="BX6" s="434"/>
      <c r="BY6" s="434"/>
      <c r="BZ6" s="434"/>
      <c r="CA6" s="434"/>
      <c r="CB6" s="434"/>
      <c r="CC6" s="434"/>
      <c r="CD6" s="434"/>
      <c r="CE6" s="434"/>
      <c r="CF6" s="434"/>
      <c r="CG6" s="434"/>
      <c r="CH6" s="434"/>
      <c r="CI6" s="434"/>
    </row>
    <row r="7" spans="1:87" s="439" customFormat="1" ht="18" customHeight="1">
      <c r="A7" s="436"/>
      <c r="B7" s="437"/>
      <c r="C7" s="437"/>
      <c r="D7" s="437"/>
      <c r="E7" s="437"/>
      <c r="F7" s="437"/>
      <c r="G7" s="437"/>
      <c r="H7" s="437"/>
      <c r="I7" s="437"/>
      <c r="J7" s="438" t="s">
        <v>806</v>
      </c>
      <c r="K7" s="437"/>
      <c r="L7" s="437"/>
      <c r="M7" s="437"/>
      <c r="N7" s="437"/>
      <c r="O7" s="642" t="s">
        <v>841</v>
      </c>
      <c r="P7" s="642"/>
      <c r="Q7" s="642"/>
      <c r="R7" s="642"/>
      <c r="S7" s="438" t="s">
        <v>842</v>
      </c>
      <c r="T7" s="437"/>
      <c r="U7" s="437"/>
      <c r="V7" s="437"/>
      <c r="W7" s="437"/>
      <c r="X7" s="438" t="s">
        <v>843</v>
      </c>
      <c r="Y7" s="437"/>
      <c r="Z7" s="437"/>
      <c r="AA7" s="437"/>
      <c r="AB7" s="437"/>
      <c r="AC7" s="437"/>
      <c r="AD7" s="437"/>
      <c r="AE7" s="437"/>
      <c r="AF7" s="437"/>
      <c r="AG7" s="437"/>
      <c r="AH7" s="437"/>
      <c r="AI7" s="437"/>
      <c r="AJ7" s="437"/>
      <c r="AK7" s="437"/>
      <c r="AL7" s="437"/>
      <c r="AM7" s="437"/>
      <c r="AN7" s="438" t="s">
        <v>843</v>
      </c>
      <c r="AO7" s="437"/>
      <c r="AP7" s="437"/>
      <c r="AQ7" s="437"/>
      <c r="AR7" s="437"/>
      <c r="AS7" s="437"/>
      <c r="AT7" s="437"/>
      <c r="AU7" s="437"/>
      <c r="AV7" s="437"/>
      <c r="AW7" s="437"/>
      <c r="AX7" s="437"/>
      <c r="AY7" s="437"/>
      <c r="AZ7" s="437"/>
      <c r="BA7" s="437"/>
      <c r="BB7" s="437"/>
      <c r="BC7" s="437"/>
      <c r="BD7" s="438" t="s">
        <v>843</v>
      </c>
      <c r="BE7" s="437"/>
      <c r="BF7" s="437"/>
      <c r="BG7" s="437"/>
      <c r="BH7" s="437"/>
      <c r="BI7" s="437"/>
      <c r="BJ7" s="437"/>
      <c r="BK7" s="437"/>
      <c r="BL7" s="437"/>
      <c r="BM7" s="437"/>
      <c r="BN7" s="437"/>
      <c r="BO7" s="437"/>
      <c r="BP7" s="437"/>
      <c r="BQ7" s="437"/>
      <c r="BR7" s="437"/>
      <c r="BS7" s="437"/>
      <c r="BT7" s="438" t="s">
        <v>843</v>
      </c>
      <c r="BU7" s="437"/>
      <c r="BV7" s="437"/>
      <c r="BW7" s="437"/>
      <c r="BX7" s="437"/>
      <c r="BY7" s="437"/>
      <c r="BZ7" s="437"/>
      <c r="CA7" s="437"/>
      <c r="CB7" s="437"/>
      <c r="CC7" s="437"/>
      <c r="CD7" s="437"/>
      <c r="CE7" s="437"/>
      <c r="CF7" s="437"/>
      <c r="CG7" s="437"/>
      <c r="CH7" s="437"/>
      <c r="CI7" s="437"/>
    </row>
    <row r="8" spans="1:87" s="445" customFormat="1" ht="24.6" customHeight="1">
      <c r="A8" s="440"/>
      <c r="B8" s="441"/>
      <c r="C8" s="643" t="s">
        <v>807</v>
      </c>
      <c r="D8" s="641"/>
      <c r="E8" s="641"/>
      <c r="F8" s="641"/>
      <c r="G8" s="641"/>
      <c r="H8" s="641"/>
      <c r="I8" s="644"/>
      <c r="J8" s="442"/>
      <c r="K8" s="443"/>
      <c r="L8" s="443"/>
      <c r="M8" s="443"/>
      <c r="N8" s="443"/>
      <c r="O8" s="645" t="s">
        <v>844</v>
      </c>
      <c r="P8" s="641"/>
      <c r="Q8" s="641"/>
      <c r="R8" s="644"/>
      <c r="S8" s="444" t="s">
        <v>845</v>
      </c>
      <c r="T8" s="441"/>
      <c r="U8" s="441"/>
      <c r="V8" s="441"/>
      <c r="W8" s="441"/>
      <c r="X8" s="640" t="s">
        <v>846</v>
      </c>
      <c r="Y8" s="641"/>
      <c r="Z8" s="641"/>
      <c r="AA8" s="641"/>
      <c r="AB8" s="641"/>
      <c r="AC8" s="641"/>
      <c r="AD8" s="641"/>
      <c r="AE8" s="641"/>
      <c r="AF8" s="641"/>
      <c r="AG8" s="641"/>
      <c r="AH8" s="641"/>
      <c r="AI8" s="641"/>
      <c r="AJ8" s="641"/>
      <c r="AK8" s="641"/>
      <c r="AL8" s="641"/>
      <c r="AM8" s="644"/>
      <c r="AN8" s="640" t="s">
        <v>847</v>
      </c>
      <c r="AO8" s="641"/>
      <c r="AP8" s="641"/>
      <c r="AQ8" s="641"/>
      <c r="AR8" s="641"/>
      <c r="AS8" s="641"/>
      <c r="AT8" s="641"/>
      <c r="AU8" s="641"/>
      <c r="AV8" s="641"/>
      <c r="AW8" s="641"/>
      <c r="AX8" s="641"/>
      <c r="AY8" s="641"/>
      <c r="AZ8" s="641"/>
      <c r="BA8" s="641"/>
      <c r="BB8" s="641"/>
      <c r="BC8" s="644"/>
      <c r="BD8" s="640" t="s">
        <v>848</v>
      </c>
      <c r="BE8" s="641"/>
      <c r="BF8" s="641"/>
      <c r="BG8" s="641"/>
      <c r="BH8" s="641"/>
      <c r="BI8" s="641"/>
      <c r="BJ8" s="641"/>
      <c r="BK8" s="641"/>
      <c r="BL8" s="641"/>
      <c r="BM8" s="641"/>
      <c r="BN8" s="641"/>
      <c r="BO8" s="641"/>
      <c r="BP8" s="641"/>
      <c r="BQ8" s="641"/>
      <c r="BR8" s="641"/>
      <c r="BS8" s="644"/>
      <c r="BT8" s="640" t="s">
        <v>849</v>
      </c>
      <c r="BU8" s="641"/>
      <c r="BV8" s="641"/>
      <c r="BW8" s="641"/>
      <c r="BX8" s="641"/>
      <c r="BY8" s="641"/>
      <c r="BZ8" s="641"/>
      <c r="CA8" s="641"/>
      <c r="CB8" s="641"/>
      <c r="CC8" s="641"/>
      <c r="CD8" s="641"/>
      <c r="CE8" s="641"/>
      <c r="CF8" s="641"/>
      <c r="CG8" s="641"/>
      <c r="CH8" s="641"/>
      <c r="CI8" s="641"/>
    </row>
    <row r="9" spans="1:87" s="426" customFormat="1" ht="159.75" customHeight="1" thickBot="1">
      <c r="A9" s="283" t="s">
        <v>690</v>
      </c>
      <c r="B9" s="284" t="s">
        <v>363</v>
      </c>
      <c r="C9" s="285">
        <v>2023</v>
      </c>
      <c r="D9" s="285">
        <v>2024</v>
      </c>
      <c r="E9" s="285">
        <v>2025</v>
      </c>
      <c r="F9" s="285">
        <v>2026</v>
      </c>
      <c r="G9" s="285">
        <v>2027</v>
      </c>
      <c r="H9" s="285" t="s">
        <v>287</v>
      </c>
      <c r="I9" s="285" t="s">
        <v>325</v>
      </c>
      <c r="J9" s="354" t="s">
        <v>834</v>
      </c>
      <c r="K9" s="355" t="s">
        <v>835</v>
      </c>
      <c r="L9" s="355" t="s">
        <v>836</v>
      </c>
      <c r="M9" s="355" t="s">
        <v>813</v>
      </c>
      <c r="N9" s="355" t="s">
        <v>814</v>
      </c>
      <c r="O9" s="354" t="s">
        <v>850</v>
      </c>
      <c r="P9" s="355" t="s">
        <v>851</v>
      </c>
      <c r="Q9" s="355" t="s">
        <v>852</v>
      </c>
      <c r="R9" s="355" t="s">
        <v>853</v>
      </c>
      <c r="S9" s="395" t="s">
        <v>854</v>
      </c>
      <c r="T9" s="396" t="s">
        <v>855</v>
      </c>
      <c r="U9" s="396" t="s">
        <v>856</v>
      </c>
      <c r="V9" s="396" t="s">
        <v>857</v>
      </c>
      <c r="W9" s="396" t="s">
        <v>858</v>
      </c>
      <c r="X9" s="393" t="s">
        <v>859</v>
      </c>
      <c r="Y9" s="285" t="s">
        <v>860</v>
      </c>
      <c r="Z9" s="285" t="s">
        <v>861</v>
      </c>
      <c r="AA9" s="285" t="s">
        <v>862</v>
      </c>
      <c r="AB9" s="285" t="s">
        <v>863</v>
      </c>
      <c r="AC9" s="285" t="s">
        <v>864</v>
      </c>
      <c r="AD9" s="285" t="s">
        <v>865</v>
      </c>
      <c r="AE9" s="285" t="s">
        <v>325</v>
      </c>
      <c r="AF9" s="394" t="s">
        <v>866</v>
      </c>
      <c r="AG9" s="285" t="s">
        <v>867</v>
      </c>
      <c r="AH9" s="285" t="s">
        <v>868</v>
      </c>
      <c r="AI9" s="285" t="s">
        <v>869</v>
      </c>
      <c r="AJ9" s="285" t="s">
        <v>870</v>
      </c>
      <c r="AK9" s="285" t="s">
        <v>871</v>
      </c>
      <c r="AL9" s="285" t="s">
        <v>872</v>
      </c>
      <c r="AM9" s="285" t="s">
        <v>325</v>
      </c>
      <c r="AN9" s="393" t="s">
        <v>859</v>
      </c>
      <c r="AO9" s="285" t="s">
        <v>860</v>
      </c>
      <c r="AP9" s="285" t="s">
        <v>861</v>
      </c>
      <c r="AQ9" s="285" t="s">
        <v>862</v>
      </c>
      <c r="AR9" s="285" t="s">
        <v>863</v>
      </c>
      <c r="AS9" s="285" t="s">
        <v>864</v>
      </c>
      <c r="AT9" s="285" t="s">
        <v>865</v>
      </c>
      <c r="AU9" s="285" t="s">
        <v>325</v>
      </c>
      <c r="AV9" s="394" t="s">
        <v>866</v>
      </c>
      <c r="AW9" s="285" t="s">
        <v>867</v>
      </c>
      <c r="AX9" s="285" t="s">
        <v>868</v>
      </c>
      <c r="AY9" s="285" t="s">
        <v>869</v>
      </c>
      <c r="AZ9" s="285" t="s">
        <v>870</v>
      </c>
      <c r="BA9" s="285" t="s">
        <v>871</v>
      </c>
      <c r="BB9" s="285" t="s">
        <v>872</v>
      </c>
      <c r="BC9" s="285" t="s">
        <v>325</v>
      </c>
      <c r="BD9" s="393" t="s">
        <v>859</v>
      </c>
      <c r="BE9" s="285" t="s">
        <v>860</v>
      </c>
      <c r="BF9" s="285" t="s">
        <v>861</v>
      </c>
      <c r="BG9" s="285" t="s">
        <v>862</v>
      </c>
      <c r="BH9" s="285" t="s">
        <v>863</v>
      </c>
      <c r="BI9" s="285" t="s">
        <v>864</v>
      </c>
      <c r="BJ9" s="285" t="s">
        <v>865</v>
      </c>
      <c r="BK9" s="285" t="s">
        <v>325</v>
      </c>
      <c r="BL9" s="394" t="s">
        <v>866</v>
      </c>
      <c r="BM9" s="285" t="s">
        <v>867</v>
      </c>
      <c r="BN9" s="285" t="s">
        <v>868</v>
      </c>
      <c r="BO9" s="285" t="s">
        <v>869</v>
      </c>
      <c r="BP9" s="285" t="s">
        <v>870</v>
      </c>
      <c r="BQ9" s="285" t="s">
        <v>871</v>
      </c>
      <c r="BR9" s="285" t="s">
        <v>872</v>
      </c>
      <c r="BS9" s="285" t="s">
        <v>325</v>
      </c>
      <c r="BT9" s="393" t="s">
        <v>859</v>
      </c>
      <c r="BU9" s="285" t="s">
        <v>860</v>
      </c>
      <c r="BV9" s="285" t="s">
        <v>861</v>
      </c>
      <c r="BW9" s="285" t="s">
        <v>862</v>
      </c>
      <c r="BX9" s="285" t="s">
        <v>863</v>
      </c>
      <c r="BY9" s="285" t="s">
        <v>864</v>
      </c>
      <c r="BZ9" s="285" t="s">
        <v>865</v>
      </c>
      <c r="CA9" s="285" t="s">
        <v>325</v>
      </c>
      <c r="CB9" s="394" t="s">
        <v>866</v>
      </c>
      <c r="CC9" s="285" t="s">
        <v>867</v>
      </c>
      <c r="CD9" s="285" t="s">
        <v>868</v>
      </c>
      <c r="CE9" s="285" t="s">
        <v>869</v>
      </c>
      <c r="CF9" s="285" t="s">
        <v>870</v>
      </c>
      <c r="CG9" s="285" t="s">
        <v>871</v>
      </c>
      <c r="CH9" s="285" t="s">
        <v>872</v>
      </c>
      <c r="CI9" s="285" t="s">
        <v>325</v>
      </c>
    </row>
    <row r="10" spans="1:87" s="390" customFormat="1" ht="13.5" thickBot="1">
      <c r="A10" s="283" t="s">
        <v>691</v>
      </c>
      <c r="B10" s="290" t="s">
        <v>692</v>
      </c>
      <c r="C10" s="293" t="s">
        <v>817</v>
      </c>
      <c r="D10" s="283" t="s">
        <v>818</v>
      </c>
      <c r="E10" s="283" t="s">
        <v>819</v>
      </c>
      <c r="F10" s="283" t="s">
        <v>820</v>
      </c>
      <c r="G10" s="283" t="s">
        <v>821</v>
      </c>
      <c r="H10" s="283" t="s">
        <v>822</v>
      </c>
      <c r="I10" s="283" t="s">
        <v>823</v>
      </c>
      <c r="J10" s="291" t="s">
        <v>824</v>
      </c>
      <c r="K10" s="283" t="s">
        <v>825</v>
      </c>
      <c r="L10" s="283" t="s">
        <v>826</v>
      </c>
      <c r="M10" s="283" t="s">
        <v>827</v>
      </c>
      <c r="N10" s="283" t="s">
        <v>828</v>
      </c>
      <c r="O10" s="291" t="s">
        <v>873</v>
      </c>
      <c r="P10" s="283" t="s">
        <v>874</v>
      </c>
      <c r="Q10" s="283" t="s">
        <v>875</v>
      </c>
      <c r="R10" s="283" t="s">
        <v>876</v>
      </c>
      <c r="S10" s="291" t="s">
        <v>877</v>
      </c>
      <c r="T10" s="283" t="s">
        <v>878</v>
      </c>
      <c r="U10" s="283" t="s">
        <v>879</v>
      </c>
      <c r="V10" s="283" t="s">
        <v>880</v>
      </c>
      <c r="W10" s="283" t="s">
        <v>881</v>
      </c>
      <c r="X10" s="291" t="s">
        <v>882</v>
      </c>
      <c r="Y10" s="283" t="s">
        <v>883</v>
      </c>
      <c r="Z10" s="283" t="s">
        <v>884</v>
      </c>
      <c r="AA10" s="283" t="s">
        <v>885</v>
      </c>
      <c r="AB10" s="283" t="s">
        <v>886</v>
      </c>
      <c r="AC10" s="283" t="s">
        <v>887</v>
      </c>
      <c r="AD10" s="283" t="s">
        <v>888</v>
      </c>
      <c r="AE10" s="283" t="s">
        <v>889</v>
      </c>
      <c r="AF10" s="293" t="s">
        <v>890</v>
      </c>
      <c r="AG10" s="283" t="s">
        <v>891</v>
      </c>
      <c r="AH10" s="283" t="s">
        <v>892</v>
      </c>
      <c r="AI10" s="283" t="s">
        <v>893</v>
      </c>
      <c r="AJ10" s="283" t="s">
        <v>894</v>
      </c>
      <c r="AK10" s="283" t="s">
        <v>895</v>
      </c>
      <c r="AL10" s="283" t="s">
        <v>896</v>
      </c>
      <c r="AM10" s="283" t="s">
        <v>897</v>
      </c>
      <c r="AN10" s="291" t="s">
        <v>898</v>
      </c>
      <c r="AO10" s="283" t="s">
        <v>899</v>
      </c>
      <c r="AP10" s="283" t="s">
        <v>900</v>
      </c>
      <c r="AQ10" s="283" t="s">
        <v>901</v>
      </c>
      <c r="AR10" s="283" t="s">
        <v>902</v>
      </c>
      <c r="AS10" s="283" t="s">
        <v>903</v>
      </c>
      <c r="AT10" s="283" t="s">
        <v>904</v>
      </c>
      <c r="AU10" s="283" t="s">
        <v>905</v>
      </c>
      <c r="AV10" s="293" t="s">
        <v>906</v>
      </c>
      <c r="AW10" s="283" t="s">
        <v>907</v>
      </c>
      <c r="AX10" s="283" t="s">
        <v>908</v>
      </c>
      <c r="AY10" s="283" t="s">
        <v>909</v>
      </c>
      <c r="AZ10" s="283" t="s">
        <v>910</v>
      </c>
      <c r="BA10" s="283" t="s">
        <v>911</v>
      </c>
      <c r="BB10" s="283" t="s">
        <v>912</v>
      </c>
      <c r="BC10" s="283" t="s">
        <v>913</v>
      </c>
      <c r="BD10" s="291" t="s">
        <v>914</v>
      </c>
      <c r="BE10" s="283" t="s">
        <v>915</v>
      </c>
      <c r="BF10" s="283" t="s">
        <v>916</v>
      </c>
      <c r="BG10" s="283" t="s">
        <v>917</v>
      </c>
      <c r="BH10" s="283" t="s">
        <v>918</v>
      </c>
      <c r="BI10" s="283" t="s">
        <v>919</v>
      </c>
      <c r="BJ10" s="283" t="s">
        <v>920</v>
      </c>
      <c r="BK10" s="283" t="s">
        <v>921</v>
      </c>
      <c r="BL10" s="293" t="s">
        <v>922</v>
      </c>
      <c r="BM10" s="283" t="s">
        <v>923</v>
      </c>
      <c r="BN10" s="283" t="s">
        <v>924</v>
      </c>
      <c r="BO10" s="283" t="s">
        <v>925</v>
      </c>
      <c r="BP10" s="283" t="s">
        <v>926</v>
      </c>
      <c r="BQ10" s="283" t="s">
        <v>927</v>
      </c>
      <c r="BR10" s="283" t="s">
        <v>928</v>
      </c>
      <c r="BS10" s="283" t="s">
        <v>929</v>
      </c>
      <c r="BT10" s="291" t="s">
        <v>930</v>
      </c>
      <c r="BU10" s="283" t="s">
        <v>931</v>
      </c>
      <c r="BV10" s="283" t="s">
        <v>932</v>
      </c>
      <c r="BW10" s="283" t="s">
        <v>933</v>
      </c>
      <c r="BX10" s="283" t="s">
        <v>934</v>
      </c>
      <c r="BY10" s="283" t="s">
        <v>935</v>
      </c>
      <c r="BZ10" s="283" t="s">
        <v>936</v>
      </c>
      <c r="CA10" s="283" t="s">
        <v>937</v>
      </c>
      <c r="CB10" s="293" t="s">
        <v>938</v>
      </c>
      <c r="CC10" s="283" t="s">
        <v>939</v>
      </c>
      <c r="CD10" s="283" t="s">
        <v>940</v>
      </c>
      <c r="CE10" s="283" t="s">
        <v>941</v>
      </c>
      <c r="CF10" s="283" t="s">
        <v>942</v>
      </c>
      <c r="CG10" s="283" t="s">
        <v>943</v>
      </c>
      <c r="CH10" s="283" t="s">
        <v>944</v>
      </c>
      <c r="CI10" s="283" t="s">
        <v>945</v>
      </c>
    </row>
    <row r="11" spans="1:87">
      <c r="A11" s="374">
        <v>10200</v>
      </c>
      <c r="B11" s="375" t="s">
        <v>369</v>
      </c>
      <c r="C11" s="381">
        <v>-2297718</v>
      </c>
      <c r="D11" s="380">
        <v>-893324</v>
      </c>
      <c r="E11" s="380">
        <v>-1264978</v>
      </c>
      <c r="F11" s="380">
        <v>-480878</v>
      </c>
      <c r="G11" s="380">
        <v>0</v>
      </c>
      <c r="H11" s="380">
        <v>0</v>
      </c>
      <c r="I11" s="380">
        <v>-4936898</v>
      </c>
      <c r="J11" s="446">
        <v>26713829</v>
      </c>
      <c r="K11" s="447">
        <v>31465812</v>
      </c>
      <c r="L11" s="447">
        <v>22832748</v>
      </c>
      <c r="M11" s="447">
        <v>21989754</v>
      </c>
      <c r="N11" s="447">
        <v>32820370</v>
      </c>
      <c r="O11" s="446">
        <v>2344525.1620470001</v>
      </c>
      <c r="P11" s="447">
        <v>1304350.58</v>
      </c>
      <c r="Q11" s="447">
        <v>1040174.5820470001</v>
      </c>
      <c r="R11" s="448">
        <v>6.2899999999999998E-2</v>
      </c>
      <c r="S11" s="449">
        <v>1.1249419000000001E-3</v>
      </c>
      <c r="T11" s="450">
        <v>26713829</v>
      </c>
      <c r="U11" s="450">
        <v>20736893.16375199</v>
      </c>
      <c r="V11" s="451">
        <v>1.2882271605997215</v>
      </c>
      <c r="W11" s="451">
        <v>0.10581979340616332</v>
      </c>
      <c r="X11" s="379">
        <v>4908361</v>
      </c>
      <c r="Y11" s="380">
        <v>1314698</v>
      </c>
      <c r="Z11" s="380">
        <v>1314698</v>
      </c>
      <c r="AA11" s="380">
        <v>1267599</v>
      </c>
      <c r="AB11" s="380">
        <v>1011366</v>
      </c>
      <c r="AC11" s="380">
        <v>0</v>
      </c>
      <c r="AD11" s="380">
        <v>0</v>
      </c>
      <c r="AE11" s="380">
        <v>4908361</v>
      </c>
      <c r="AF11" s="381">
        <v>242722</v>
      </c>
      <c r="AG11" s="381">
        <v>242722</v>
      </c>
      <c r="AH11" s="381">
        <v>0</v>
      </c>
      <c r="AI11" s="381">
        <v>0</v>
      </c>
      <c r="AJ11" s="381">
        <v>0</v>
      </c>
      <c r="AK11" s="381">
        <v>0</v>
      </c>
      <c r="AL11" s="381">
        <v>0</v>
      </c>
      <c r="AM11" s="380">
        <v>242722</v>
      </c>
      <c r="AN11" s="379">
        <v>2138789</v>
      </c>
      <c r="AO11" s="380">
        <v>705772</v>
      </c>
      <c r="AP11" s="380">
        <v>705772</v>
      </c>
      <c r="AQ11" s="380">
        <v>363622</v>
      </c>
      <c r="AR11" s="380">
        <v>363622</v>
      </c>
      <c r="AS11" s="380">
        <v>0</v>
      </c>
      <c r="AT11" s="380">
        <v>0</v>
      </c>
      <c r="AU11" s="380">
        <v>2138789</v>
      </c>
      <c r="AV11" s="381">
        <v>12158092</v>
      </c>
      <c r="AW11" s="380">
        <v>4160522</v>
      </c>
      <c r="AX11" s="380">
        <v>3008962</v>
      </c>
      <c r="AY11" s="380">
        <v>3008962</v>
      </c>
      <c r="AZ11" s="380">
        <v>1979646</v>
      </c>
      <c r="BA11" s="380">
        <v>0</v>
      </c>
      <c r="BB11" s="380">
        <v>0</v>
      </c>
      <c r="BC11" s="380">
        <v>12158092</v>
      </c>
      <c r="BD11" s="379">
        <v>281343</v>
      </c>
      <c r="BE11" s="380">
        <v>80023</v>
      </c>
      <c r="BF11" s="380">
        <v>74958</v>
      </c>
      <c r="BG11" s="380">
        <v>63181</v>
      </c>
      <c r="BH11" s="380">
        <v>63181</v>
      </c>
      <c r="BI11" s="380">
        <v>0</v>
      </c>
      <c r="BJ11" s="380">
        <v>0</v>
      </c>
      <c r="BK11" s="380">
        <v>281343</v>
      </c>
      <c r="BL11" s="381">
        <v>50013</v>
      </c>
      <c r="BM11" s="380">
        <v>16671</v>
      </c>
      <c r="BN11" s="380">
        <v>16671</v>
      </c>
      <c r="BO11" s="380">
        <v>16671</v>
      </c>
      <c r="BP11" s="380">
        <v>0</v>
      </c>
      <c r="BQ11" s="380">
        <v>0</v>
      </c>
      <c r="BR11" s="380">
        <v>0</v>
      </c>
      <c r="BS11" s="380">
        <v>50013</v>
      </c>
      <c r="BT11" s="379">
        <v>259356</v>
      </c>
      <c r="BU11" s="380">
        <v>66253</v>
      </c>
      <c r="BV11" s="380">
        <v>66253</v>
      </c>
      <c r="BW11" s="380">
        <v>66253</v>
      </c>
      <c r="BX11" s="380">
        <v>60598</v>
      </c>
      <c r="BY11" s="380">
        <v>0</v>
      </c>
      <c r="BZ11" s="380">
        <v>0</v>
      </c>
      <c r="CA11" s="380">
        <v>259356</v>
      </c>
      <c r="CB11" s="381">
        <v>73919.920999581009</v>
      </c>
      <c r="CC11" s="380">
        <v>44549</v>
      </c>
      <c r="CD11" s="380">
        <v>29371</v>
      </c>
      <c r="CE11" s="380">
        <v>0</v>
      </c>
      <c r="CF11" s="380">
        <v>0</v>
      </c>
      <c r="CG11" s="380">
        <v>0</v>
      </c>
      <c r="CH11" s="380">
        <v>0</v>
      </c>
      <c r="CI11" s="380">
        <v>73919.920999581009</v>
      </c>
    </row>
    <row r="12" spans="1:87">
      <c r="A12" s="374">
        <v>10400</v>
      </c>
      <c r="B12" s="375" t="s">
        <v>370</v>
      </c>
      <c r="C12" s="381">
        <v>-8282115</v>
      </c>
      <c r="D12" s="380">
        <v>-4512445</v>
      </c>
      <c r="E12" s="380">
        <v>-5432142</v>
      </c>
      <c r="F12" s="380">
        <v>-3127300</v>
      </c>
      <c r="G12" s="380">
        <v>0</v>
      </c>
      <c r="H12" s="380">
        <v>0</v>
      </c>
      <c r="I12" s="380">
        <v>-21354002</v>
      </c>
      <c r="J12" s="446">
        <v>69623288</v>
      </c>
      <c r="K12" s="447">
        <v>82008211</v>
      </c>
      <c r="L12" s="447">
        <v>59508167</v>
      </c>
      <c r="M12" s="447">
        <v>57311103</v>
      </c>
      <c r="N12" s="447">
        <v>85538546</v>
      </c>
      <c r="O12" s="446">
        <v>6110451.3684149999</v>
      </c>
      <c r="P12" s="447">
        <v>3382544.8099999996</v>
      </c>
      <c r="Q12" s="447">
        <v>2727906.5584150003</v>
      </c>
      <c r="R12" s="448">
        <v>6.2899999999999998E-2</v>
      </c>
      <c r="S12" s="449">
        <v>2.9318955000000001E-3</v>
      </c>
      <c r="T12" s="450">
        <v>69623288</v>
      </c>
      <c r="U12" s="450">
        <v>53776547.058823526</v>
      </c>
      <c r="V12" s="451">
        <v>1.2946775464003388</v>
      </c>
      <c r="W12" s="451">
        <v>0.10581979340616332</v>
      </c>
      <c r="X12" s="379">
        <v>5881960</v>
      </c>
      <c r="Y12" s="380">
        <v>1609035</v>
      </c>
      <c r="Z12" s="380">
        <v>1609035</v>
      </c>
      <c r="AA12" s="380">
        <v>1535215</v>
      </c>
      <c r="AB12" s="380">
        <v>1128675</v>
      </c>
      <c r="AC12" s="380">
        <v>0</v>
      </c>
      <c r="AD12" s="380">
        <v>0</v>
      </c>
      <c r="AE12" s="380">
        <v>5881960</v>
      </c>
      <c r="AF12" s="381">
        <v>2209216</v>
      </c>
      <c r="AG12" s="381">
        <v>1108837</v>
      </c>
      <c r="AH12" s="381">
        <v>366793</v>
      </c>
      <c r="AI12" s="381">
        <v>366793</v>
      </c>
      <c r="AJ12" s="381">
        <v>366793</v>
      </c>
      <c r="AK12" s="381">
        <v>0</v>
      </c>
      <c r="AL12" s="381">
        <v>0</v>
      </c>
      <c r="AM12" s="380">
        <v>2209216</v>
      </c>
      <c r="AN12" s="379">
        <v>5574249</v>
      </c>
      <c r="AO12" s="380">
        <v>1839428</v>
      </c>
      <c r="AP12" s="380">
        <v>1839428</v>
      </c>
      <c r="AQ12" s="380">
        <v>947696</v>
      </c>
      <c r="AR12" s="380">
        <v>947696</v>
      </c>
      <c r="AS12" s="380">
        <v>0</v>
      </c>
      <c r="AT12" s="380">
        <v>0</v>
      </c>
      <c r="AU12" s="380">
        <v>5574249</v>
      </c>
      <c r="AV12" s="381">
        <v>31687198</v>
      </c>
      <c r="AW12" s="380">
        <v>10843419</v>
      </c>
      <c r="AX12" s="380">
        <v>7842149</v>
      </c>
      <c r="AY12" s="380">
        <v>7842149</v>
      </c>
      <c r="AZ12" s="380">
        <v>5159480</v>
      </c>
      <c r="BA12" s="380">
        <v>0</v>
      </c>
      <c r="BB12" s="380">
        <v>0</v>
      </c>
      <c r="BC12" s="380">
        <v>31687198</v>
      </c>
      <c r="BD12" s="379">
        <v>733254</v>
      </c>
      <c r="BE12" s="380">
        <v>208561</v>
      </c>
      <c r="BF12" s="380">
        <v>195361</v>
      </c>
      <c r="BG12" s="380">
        <v>164666</v>
      </c>
      <c r="BH12" s="380">
        <v>164666</v>
      </c>
      <c r="BI12" s="380">
        <v>0</v>
      </c>
      <c r="BJ12" s="380">
        <v>0</v>
      </c>
      <c r="BK12" s="380">
        <v>733254</v>
      </c>
      <c r="BL12" s="381">
        <v>130347</v>
      </c>
      <c r="BM12" s="380">
        <v>43449</v>
      </c>
      <c r="BN12" s="380">
        <v>43449</v>
      </c>
      <c r="BO12" s="380">
        <v>43449</v>
      </c>
      <c r="BP12" s="380">
        <v>0</v>
      </c>
      <c r="BQ12" s="380">
        <v>0</v>
      </c>
      <c r="BR12" s="380">
        <v>0</v>
      </c>
      <c r="BS12" s="380">
        <v>130347</v>
      </c>
      <c r="BT12" s="379">
        <v>675950</v>
      </c>
      <c r="BU12" s="380">
        <v>172672</v>
      </c>
      <c r="BV12" s="380">
        <v>172672</v>
      </c>
      <c r="BW12" s="380">
        <v>172672</v>
      </c>
      <c r="BX12" s="380">
        <v>157935</v>
      </c>
      <c r="BY12" s="380">
        <v>0</v>
      </c>
      <c r="BZ12" s="380">
        <v>0</v>
      </c>
      <c r="CA12" s="380">
        <v>675950</v>
      </c>
      <c r="CB12" s="381">
        <v>192654.823986045</v>
      </c>
      <c r="CC12" s="380">
        <v>116106</v>
      </c>
      <c r="CD12" s="380">
        <v>76549</v>
      </c>
      <c r="CE12" s="380">
        <v>0</v>
      </c>
      <c r="CF12" s="380">
        <v>0</v>
      </c>
      <c r="CG12" s="380">
        <v>0</v>
      </c>
      <c r="CH12" s="380">
        <v>0</v>
      </c>
      <c r="CI12" s="380">
        <v>192654.823986045</v>
      </c>
    </row>
    <row r="13" spans="1:87">
      <c r="A13" s="374">
        <v>10500</v>
      </c>
      <c r="B13" s="375" t="s">
        <v>371</v>
      </c>
      <c r="C13" s="381">
        <v>-2077104</v>
      </c>
      <c r="D13" s="380">
        <v>-1204369</v>
      </c>
      <c r="E13" s="380">
        <v>-1283340</v>
      </c>
      <c r="F13" s="380">
        <v>-727036</v>
      </c>
      <c r="G13" s="380">
        <v>0</v>
      </c>
      <c r="H13" s="380">
        <v>0</v>
      </c>
      <c r="I13" s="380">
        <v>-5291849</v>
      </c>
      <c r="J13" s="446">
        <v>16689268</v>
      </c>
      <c r="K13" s="447">
        <v>19658035</v>
      </c>
      <c r="L13" s="447">
        <v>14264592</v>
      </c>
      <c r="M13" s="447">
        <v>13737938</v>
      </c>
      <c r="N13" s="447">
        <v>20504285</v>
      </c>
      <c r="O13" s="446">
        <v>1464724.8966959999</v>
      </c>
      <c r="P13" s="447">
        <v>796687.07</v>
      </c>
      <c r="Q13" s="447">
        <v>668037.82669599995</v>
      </c>
      <c r="R13" s="448">
        <v>6.2899999999999998E-2</v>
      </c>
      <c r="S13" s="449">
        <v>7.027992E-4</v>
      </c>
      <c r="T13" s="450">
        <v>16689268</v>
      </c>
      <c r="U13" s="450">
        <v>12665931.160572337</v>
      </c>
      <c r="V13" s="451">
        <v>1.3176503005125966</v>
      </c>
      <c r="W13" s="451">
        <v>0.10581979340616332</v>
      </c>
      <c r="X13" s="379">
        <v>1101840</v>
      </c>
      <c r="Y13" s="380">
        <v>298869</v>
      </c>
      <c r="Z13" s="380">
        <v>298869</v>
      </c>
      <c r="AA13" s="380">
        <v>298869</v>
      </c>
      <c r="AB13" s="380">
        <v>205233</v>
      </c>
      <c r="AC13" s="380">
        <v>0</v>
      </c>
      <c r="AD13" s="380">
        <v>0</v>
      </c>
      <c r="AE13" s="380">
        <v>1101840</v>
      </c>
      <c r="AF13" s="381">
        <v>394574</v>
      </c>
      <c r="AG13" s="381">
        <v>270781</v>
      </c>
      <c r="AH13" s="381">
        <v>123793</v>
      </c>
      <c r="AI13" s="381">
        <v>0</v>
      </c>
      <c r="AJ13" s="381">
        <v>0</v>
      </c>
      <c r="AK13" s="381">
        <v>0</v>
      </c>
      <c r="AL13" s="381">
        <v>0</v>
      </c>
      <c r="AM13" s="380">
        <v>394574</v>
      </c>
      <c r="AN13" s="379">
        <v>1336193</v>
      </c>
      <c r="AO13" s="380">
        <v>440926</v>
      </c>
      <c r="AP13" s="380">
        <v>440926</v>
      </c>
      <c r="AQ13" s="380">
        <v>227170</v>
      </c>
      <c r="AR13" s="380">
        <v>227170</v>
      </c>
      <c r="AS13" s="380">
        <v>0</v>
      </c>
      <c r="AT13" s="380">
        <v>0</v>
      </c>
      <c r="AU13" s="380">
        <v>1336193</v>
      </c>
      <c r="AV13" s="381">
        <v>7595679</v>
      </c>
      <c r="AW13" s="380">
        <v>2599256</v>
      </c>
      <c r="AX13" s="380">
        <v>1879827</v>
      </c>
      <c r="AY13" s="380">
        <v>1879827</v>
      </c>
      <c r="AZ13" s="380">
        <v>1236769</v>
      </c>
      <c r="BA13" s="380">
        <v>0</v>
      </c>
      <c r="BB13" s="380">
        <v>0</v>
      </c>
      <c r="BC13" s="380">
        <v>7595679</v>
      </c>
      <c r="BD13" s="379">
        <v>175768</v>
      </c>
      <c r="BE13" s="380">
        <v>49994</v>
      </c>
      <c r="BF13" s="380">
        <v>46830</v>
      </c>
      <c r="BG13" s="380">
        <v>39472</v>
      </c>
      <c r="BH13" s="380">
        <v>39472</v>
      </c>
      <c r="BI13" s="380">
        <v>0</v>
      </c>
      <c r="BJ13" s="380">
        <v>0</v>
      </c>
      <c r="BK13" s="380">
        <v>175768</v>
      </c>
      <c r="BL13" s="381">
        <v>31245</v>
      </c>
      <c r="BM13" s="380">
        <v>10415</v>
      </c>
      <c r="BN13" s="380">
        <v>10415</v>
      </c>
      <c r="BO13" s="380">
        <v>10415</v>
      </c>
      <c r="BP13" s="380">
        <v>0</v>
      </c>
      <c r="BQ13" s="380">
        <v>0</v>
      </c>
      <c r="BR13" s="380">
        <v>0</v>
      </c>
      <c r="BS13" s="380">
        <v>31245</v>
      </c>
      <c r="BT13" s="379">
        <v>162031</v>
      </c>
      <c r="BU13" s="380">
        <v>41391</v>
      </c>
      <c r="BV13" s="380">
        <v>41391</v>
      </c>
      <c r="BW13" s="380">
        <v>41391</v>
      </c>
      <c r="BX13" s="380">
        <v>37858</v>
      </c>
      <c r="BY13" s="380">
        <v>0</v>
      </c>
      <c r="BZ13" s="380">
        <v>0</v>
      </c>
      <c r="CA13" s="380">
        <v>162031</v>
      </c>
      <c r="CB13" s="381">
        <v>46180.928404008002</v>
      </c>
      <c r="CC13" s="380">
        <v>27831</v>
      </c>
      <c r="CD13" s="380">
        <v>18349</v>
      </c>
      <c r="CE13" s="380">
        <v>0</v>
      </c>
      <c r="CF13" s="380">
        <v>0</v>
      </c>
      <c r="CG13" s="380">
        <v>0</v>
      </c>
      <c r="CH13" s="380">
        <v>0</v>
      </c>
      <c r="CI13" s="380">
        <v>46180.928404008002</v>
      </c>
    </row>
    <row r="14" spans="1:87">
      <c r="A14" s="374">
        <v>10700</v>
      </c>
      <c r="B14" s="375" t="s">
        <v>372</v>
      </c>
      <c r="C14" s="381">
        <v>-10324374</v>
      </c>
      <c r="D14" s="380">
        <v>-6252881</v>
      </c>
      <c r="E14" s="380">
        <v>-9391411</v>
      </c>
      <c r="F14" s="380">
        <v>-5148327</v>
      </c>
      <c r="G14" s="380">
        <v>0</v>
      </c>
      <c r="H14" s="380">
        <v>0</v>
      </c>
      <c r="I14" s="380">
        <v>-31116993</v>
      </c>
      <c r="J14" s="446">
        <v>105775911</v>
      </c>
      <c r="K14" s="447">
        <v>124591836</v>
      </c>
      <c r="L14" s="447">
        <v>90408408</v>
      </c>
      <c r="M14" s="447">
        <v>87070495</v>
      </c>
      <c r="N14" s="447">
        <v>129955334</v>
      </c>
      <c r="O14" s="446">
        <v>9283367.3526900001</v>
      </c>
      <c r="P14" s="447">
        <v>5383919.2700000005</v>
      </c>
      <c r="Q14" s="447">
        <v>3899448.0826899996</v>
      </c>
      <c r="R14" s="448">
        <v>6.2899999999999998E-2</v>
      </c>
      <c r="S14" s="449">
        <v>4.4543129999999997E-3</v>
      </c>
      <c r="T14" s="450">
        <v>105775911</v>
      </c>
      <c r="U14" s="450">
        <v>85594900.953895077</v>
      </c>
      <c r="V14" s="451">
        <v>1.2357735077814418</v>
      </c>
      <c r="W14" s="451">
        <v>0.10581979340616332</v>
      </c>
      <c r="X14" s="379">
        <v>9600171</v>
      </c>
      <c r="Y14" s="380">
        <v>3722948</v>
      </c>
      <c r="Z14" s="380">
        <v>3194689</v>
      </c>
      <c r="AA14" s="380">
        <v>1341267</v>
      </c>
      <c r="AB14" s="380">
        <v>1341267</v>
      </c>
      <c r="AC14" s="380">
        <v>0</v>
      </c>
      <c r="AD14" s="380">
        <v>0</v>
      </c>
      <c r="AE14" s="380">
        <v>9600171</v>
      </c>
      <c r="AF14" s="381">
        <v>2695016</v>
      </c>
      <c r="AG14" s="381">
        <v>704701</v>
      </c>
      <c r="AH14" s="381">
        <v>704701</v>
      </c>
      <c r="AI14" s="381">
        <v>704701</v>
      </c>
      <c r="AJ14" s="381">
        <v>580913</v>
      </c>
      <c r="AK14" s="381">
        <v>0</v>
      </c>
      <c r="AL14" s="381">
        <v>0</v>
      </c>
      <c r="AM14" s="380">
        <v>2695016</v>
      </c>
      <c r="AN14" s="379">
        <v>8468736</v>
      </c>
      <c r="AO14" s="380">
        <v>2794571</v>
      </c>
      <c r="AP14" s="380">
        <v>2794571</v>
      </c>
      <c r="AQ14" s="380">
        <v>1439797</v>
      </c>
      <c r="AR14" s="380">
        <v>1439797</v>
      </c>
      <c r="AS14" s="380">
        <v>0</v>
      </c>
      <c r="AT14" s="380">
        <v>0</v>
      </c>
      <c r="AU14" s="380">
        <v>8468736</v>
      </c>
      <c r="AV14" s="381">
        <v>48141108</v>
      </c>
      <c r="AW14" s="380">
        <v>16473979</v>
      </c>
      <c r="AX14" s="380">
        <v>11914268</v>
      </c>
      <c r="AY14" s="380">
        <v>11914268</v>
      </c>
      <c r="AZ14" s="380">
        <v>7838594</v>
      </c>
      <c r="BA14" s="380">
        <v>0</v>
      </c>
      <c r="BB14" s="380">
        <v>0</v>
      </c>
      <c r="BC14" s="380">
        <v>48141108</v>
      </c>
      <c r="BD14" s="379">
        <v>1114005</v>
      </c>
      <c r="BE14" s="380">
        <v>316859</v>
      </c>
      <c r="BF14" s="380">
        <v>296804</v>
      </c>
      <c r="BG14" s="380">
        <v>250171</v>
      </c>
      <c r="BH14" s="380">
        <v>250171</v>
      </c>
      <c r="BI14" s="380">
        <v>0</v>
      </c>
      <c r="BJ14" s="380">
        <v>0</v>
      </c>
      <c r="BK14" s="380">
        <v>1114005</v>
      </c>
      <c r="BL14" s="381">
        <v>198030</v>
      </c>
      <c r="BM14" s="380">
        <v>66010</v>
      </c>
      <c r="BN14" s="380">
        <v>66010</v>
      </c>
      <c r="BO14" s="380">
        <v>66010</v>
      </c>
      <c r="BP14" s="380">
        <v>0</v>
      </c>
      <c r="BQ14" s="380">
        <v>0</v>
      </c>
      <c r="BR14" s="380">
        <v>0</v>
      </c>
      <c r="BS14" s="380">
        <v>198030</v>
      </c>
      <c r="BT14" s="379">
        <v>1026944</v>
      </c>
      <c r="BU14" s="380">
        <v>262333</v>
      </c>
      <c r="BV14" s="380">
        <v>262333</v>
      </c>
      <c r="BW14" s="380">
        <v>262333</v>
      </c>
      <c r="BX14" s="380">
        <v>239945</v>
      </c>
      <c r="BY14" s="380">
        <v>0</v>
      </c>
      <c r="BZ14" s="380">
        <v>0</v>
      </c>
      <c r="CA14" s="380">
        <v>1026944</v>
      </c>
      <c r="CB14" s="381">
        <v>292692.86268686998</v>
      </c>
      <c r="CC14" s="380">
        <v>176395</v>
      </c>
      <c r="CD14" s="380">
        <v>116298</v>
      </c>
      <c r="CE14" s="380">
        <v>0</v>
      </c>
      <c r="CF14" s="380">
        <v>0</v>
      </c>
      <c r="CG14" s="380">
        <v>0</v>
      </c>
      <c r="CH14" s="380">
        <v>0</v>
      </c>
      <c r="CI14" s="380">
        <v>292692.86268686998</v>
      </c>
    </row>
    <row r="15" spans="1:87">
      <c r="A15" s="374">
        <v>10800</v>
      </c>
      <c r="B15" s="375" t="s">
        <v>373</v>
      </c>
      <c r="C15" s="381">
        <v>-48352686</v>
      </c>
      <c r="D15" s="380">
        <v>-31189269</v>
      </c>
      <c r="E15" s="380">
        <v>-36946785</v>
      </c>
      <c r="F15" s="380">
        <v>-19729306</v>
      </c>
      <c r="G15" s="380">
        <v>0</v>
      </c>
      <c r="H15" s="380">
        <v>0</v>
      </c>
      <c r="I15" s="380">
        <v>-136218046</v>
      </c>
      <c r="J15" s="446">
        <v>438729159</v>
      </c>
      <c r="K15" s="447">
        <v>516772401</v>
      </c>
      <c r="L15" s="447">
        <v>374989017</v>
      </c>
      <c r="M15" s="447">
        <v>361144281</v>
      </c>
      <c r="N15" s="447">
        <v>539018703</v>
      </c>
      <c r="O15" s="446">
        <v>38504834.662040994</v>
      </c>
      <c r="P15" s="447">
        <v>23450271.940000001</v>
      </c>
      <c r="Q15" s="447">
        <v>15054562.722040992</v>
      </c>
      <c r="R15" s="448">
        <v>6.2899999999999998E-2</v>
      </c>
      <c r="S15" s="449">
        <v>1.8475255699999998E-2</v>
      </c>
      <c r="T15" s="450">
        <v>438729159</v>
      </c>
      <c r="U15" s="450">
        <v>372818313.8314786</v>
      </c>
      <c r="V15" s="451">
        <v>1.1767907925207624</v>
      </c>
      <c r="W15" s="451">
        <v>0.10581979340616332</v>
      </c>
      <c r="X15" s="379">
        <v>21882628</v>
      </c>
      <c r="Y15" s="380">
        <v>7120589</v>
      </c>
      <c r="Z15" s="380">
        <v>5205509</v>
      </c>
      <c r="AA15" s="380">
        <v>4778265</v>
      </c>
      <c r="AB15" s="380">
        <v>4778265</v>
      </c>
      <c r="AC15" s="380">
        <v>0</v>
      </c>
      <c r="AD15" s="380">
        <v>0</v>
      </c>
      <c r="AE15" s="380">
        <v>21882628</v>
      </c>
      <c r="AF15" s="381">
        <v>395349</v>
      </c>
      <c r="AG15" s="381">
        <v>131783</v>
      </c>
      <c r="AH15" s="381">
        <v>131783</v>
      </c>
      <c r="AI15" s="381">
        <v>131783</v>
      </c>
      <c r="AJ15" s="381">
        <v>0</v>
      </c>
      <c r="AK15" s="381">
        <v>0</v>
      </c>
      <c r="AL15" s="381">
        <v>0</v>
      </c>
      <c r="AM15" s="380">
        <v>395349</v>
      </c>
      <c r="AN15" s="379">
        <v>35125969</v>
      </c>
      <c r="AO15" s="380">
        <v>11591105</v>
      </c>
      <c r="AP15" s="380">
        <v>11591105</v>
      </c>
      <c r="AQ15" s="380">
        <v>5971880</v>
      </c>
      <c r="AR15" s="380">
        <v>5971880</v>
      </c>
      <c r="AS15" s="380">
        <v>0</v>
      </c>
      <c r="AT15" s="380">
        <v>0</v>
      </c>
      <c r="AU15" s="380">
        <v>35125969</v>
      </c>
      <c r="AV15" s="381">
        <v>199675971</v>
      </c>
      <c r="AW15" s="380">
        <v>68329498</v>
      </c>
      <c r="AX15" s="380">
        <v>49417079</v>
      </c>
      <c r="AY15" s="380">
        <v>49417079</v>
      </c>
      <c r="AZ15" s="380">
        <v>32512314</v>
      </c>
      <c r="BA15" s="380">
        <v>0</v>
      </c>
      <c r="BB15" s="380">
        <v>0</v>
      </c>
      <c r="BC15" s="380">
        <v>199675971</v>
      </c>
      <c r="BD15" s="379">
        <v>4620581</v>
      </c>
      <c r="BE15" s="380">
        <v>1314244</v>
      </c>
      <c r="BF15" s="380">
        <v>1231059</v>
      </c>
      <c r="BG15" s="380">
        <v>1037639</v>
      </c>
      <c r="BH15" s="380">
        <v>1037639</v>
      </c>
      <c r="BI15" s="380">
        <v>0</v>
      </c>
      <c r="BJ15" s="380">
        <v>0</v>
      </c>
      <c r="BK15" s="380">
        <v>4620581</v>
      </c>
      <c r="BL15" s="381">
        <v>821376</v>
      </c>
      <c r="BM15" s="380">
        <v>273792</v>
      </c>
      <c r="BN15" s="380">
        <v>273792</v>
      </c>
      <c r="BO15" s="380">
        <v>273792</v>
      </c>
      <c r="BP15" s="380">
        <v>0</v>
      </c>
      <c r="BQ15" s="380">
        <v>0</v>
      </c>
      <c r="BR15" s="380">
        <v>0</v>
      </c>
      <c r="BS15" s="380">
        <v>821376</v>
      </c>
      <c r="BT15" s="379">
        <v>4259480</v>
      </c>
      <c r="BU15" s="380">
        <v>1088085</v>
      </c>
      <c r="BV15" s="380">
        <v>1088085</v>
      </c>
      <c r="BW15" s="380">
        <v>1088085</v>
      </c>
      <c r="BX15" s="380">
        <v>995224</v>
      </c>
      <c r="BY15" s="380">
        <v>0</v>
      </c>
      <c r="BZ15" s="380">
        <v>0</v>
      </c>
      <c r="CA15" s="380">
        <v>4259480</v>
      </c>
      <c r="CB15" s="381">
        <v>1214008.8672944428</v>
      </c>
      <c r="CC15" s="380">
        <v>731636</v>
      </c>
      <c r="CD15" s="380">
        <v>482373</v>
      </c>
      <c r="CE15" s="380">
        <v>0</v>
      </c>
      <c r="CF15" s="380">
        <v>0</v>
      </c>
      <c r="CG15" s="380">
        <v>0</v>
      </c>
      <c r="CH15" s="380">
        <v>0</v>
      </c>
      <c r="CI15" s="380">
        <v>1214008.8672944428</v>
      </c>
    </row>
    <row r="16" spans="1:87">
      <c r="A16" s="374">
        <v>10850</v>
      </c>
      <c r="B16" s="375" t="s">
        <v>374</v>
      </c>
      <c r="C16" s="381">
        <v>-284851</v>
      </c>
      <c r="D16" s="380">
        <v>-367505</v>
      </c>
      <c r="E16" s="380">
        <v>-391496</v>
      </c>
      <c r="F16" s="380">
        <v>-258982</v>
      </c>
      <c r="G16" s="380">
        <v>0</v>
      </c>
      <c r="H16" s="380">
        <v>0</v>
      </c>
      <c r="I16" s="380">
        <v>-1302834</v>
      </c>
      <c r="J16" s="446">
        <v>3065426</v>
      </c>
      <c r="K16" s="447">
        <v>3610719</v>
      </c>
      <c r="L16" s="447">
        <v>2620070</v>
      </c>
      <c r="M16" s="447">
        <v>2523336</v>
      </c>
      <c r="N16" s="447">
        <v>3766155</v>
      </c>
      <c r="O16" s="446">
        <v>269035.54820100003</v>
      </c>
      <c r="P16" s="447">
        <v>237050.23999999999</v>
      </c>
      <c r="Q16" s="447">
        <v>31985.308201000036</v>
      </c>
      <c r="R16" s="448">
        <v>6.2899999999999998E-2</v>
      </c>
      <c r="S16" s="449">
        <v>1.290877E-4</v>
      </c>
      <c r="T16" s="450">
        <v>3065426</v>
      </c>
      <c r="U16" s="450">
        <v>3768684.2607313194</v>
      </c>
      <c r="V16" s="451">
        <v>0.81339422141061746</v>
      </c>
      <c r="W16" s="451">
        <v>0.10581979340616332</v>
      </c>
      <c r="X16" s="379">
        <v>365868</v>
      </c>
      <c r="Y16" s="380">
        <v>253434</v>
      </c>
      <c r="Z16" s="380">
        <v>37478</v>
      </c>
      <c r="AA16" s="380">
        <v>37478</v>
      </c>
      <c r="AB16" s="380">
        <v>37478</v>
      </c>
      <c r="AC16" s="380">
        <v>0</v>
      </c>
      <c r="AD16" s="380">
        <v>0</v>
      </c>
      <c r="AE16" s="380">
        <v>365868</v>
      </c>
      <c r="AF16" s="381">
        <v>566805</v>
      </c>
      <c r="AG16" s="381">
        <v>151611</v>
      </c>
      <c r="AH16" s="381">
        <v>151611</v>
      </c>
      <c r="AI16" s="381">
        <v>138359</v>
      </c>
      <c r="AJ16" s="381">
        <v>125224</v>
      </c>
      <c r="AK16" s="381">
        <v>0</v>
      </c>
      <c r="AL16" s="381">
        <v>0</v>
      </c>
      <c r="AM16" s="380">
        <v>566805</v>
      </c>
      <c r="AN16" s="379">
        <v>245427</v>
      </c>
      <c r="AO16" s="380">
        <v>80988</v>
      </c>
      <c r="AP16" s="380">
        <v>80988</v>
      </c>
      <c r="AQ16" s="380">
        <v>41726</v>
      </c>
      <c r="AR16" s="380">
        <v>41726</v>
      </c>
      <c r="AS16" s="380">
        <v>0</v>
      </c>
      <c r="AT16" s="380">
        <v>0</v>
      </c>
      <c r="AU16" s="380">
        <v>245427</v>
      </c>
      <c r="AV16" s="381">
        <v>1395148</v>
      </c>
      <c r="AW16" s="380">
        <v>477422</v>
      </c>
      <c r="AX16" s="380">
        <v>345280</v>
      </c>
      <c r="AY16" s="380">
        <v>345280</v>
      </c>
      <c r="AZ16" s="380">
        <v>227165</v>
      </c>
      <c r="BA16" s="380">
        <v>0</v>
      </c>
      <c r="BB16" s="380">
        <v>0</v>
      </c>
      <c r="BC16" s="380">
        <v>1395148</v>
      </c>
      <c r="BD16" s="379">
        <v>32284</v>
      </c>
      <c r="BE16" s="380">
        <v>9183</v>
      </c>
      <c r="BF16" s="380">
        <v>8601</v>
      </c>
      <c r="BG16" s="380">
        <v>7250</v>
      </c>
      <c r="BH16" s="380">
        <v>7250</v>
      </c>
      <c r="BI16" s="380">
        <v>0</v>
      </c>
      <c r="BJ16" s="380">
        <v>0</v>
      </c>
      <c r="BK16" s="380">
        <v>32284</v>
      </c>
      <c r="BL16" s="381">
        <v>5739</v>
      </c>
      <c r="BM16" s="380">
        <v>1913</v>
      </c>
      <c r="BN16" s="380">
        <v>1913</v>
      </c>
      <c r="BO16" s="380">
        <v>1913</v>
      </c>
      <c r="BP16" s="380">
        <v>0</v>
      </c>
      <c r="BQ16" s="380">
        <v>0</v>
      </c>
      <c r="BR16" s="380">
        <v>0</v>
      </c>
      <c r="BS16" s="380">
        <v>5739</v>
      </c>
      <c r="BT16" s="379">
        <v>29761</v>
      </c>
      <c r="BU16" s="380">
        <v>7603</v>
      </c>
      <c r="BV16" s="380">
        <v>7603</v>
      </c>
      <c r="BW16" s="380">
        <v>7603</v>
      </c>
      <c r="BX16" s="380">
        <v>6954</v>
      </c>
      <c r="BY16" s="380">
        <v>0</v>
      </c>
      <c r="BZ16" s="380">
        <v>0</v>
      </c>
      <c r="CA16" s="380">
        <v>29761</v>
      </c>
      <c r="CB16" s="381">
        <v>8482.3514761229999</v>
      </c>
      <c r="CC16" s="380">
        <v>5112</v>
      </c>
      <c r="CD16" s="380">
        <v>3370</v>
      </c>
      <c r="CE16" s="380">
        <v>0</v>
      </c>
      <c r="CF16" s="380">
        <v>0</v>
      </c>
      <c r="CG16" s="380">
        <v>0</v>
      </c>
      <c r="CH16" s="380">
        <v>0</v>
      </c>
      <c r="CI16" s="380">
        <v>8482.3514761229999</v>
      </c>
    </row>
    <row r="17" spans="1:87">
      <c r="A17" s="374">
        <v>10900</v>
      </c>
      <c r="B17" s="375" t="s">
        <v>375</v>
      </c>
      <c r="C17" s="381">
        <v>-4518335</v>
      </c>
      <c r="D17" s="380">
        <v>-1358503</v>
      </c>
      <c r="E17" s="380">
        <v>-1963814</v>
      </c>
      <c r="F17" s="380">
        <v>-479734</v>
      </c>
      <c r="G17" s="380">
        <v>0</v>
      </c>
      <c r="H17" s="380">
        <v>0</v>
      </c>
      <c r="I17" s="380">
        <v>-8320386</v>
      </c>
      <c r="J17" s="446">
        <v>36085027</v>
      </c>
      <c r="K17" s="447">
        <v>42504005</v>
      </c>
      <c r="L17" s="447">
        <v>30842465</v>
      </c>
      <c r="M17" s="447">
        <v>29703750</v>
      </c>
      <c r="N17" s="447">
        <v>44333740</v>
      </c>
      <c r="O17" s="446">
        <v>3166983.5082299998</v>
      </c>
      <c r="P17" s="447">
        <v>2095657.94</v>
      </c>
      <c r="Q17" s="447">
        <v>1071325.5682299999</v>
      </c>
      <c r="R17" s="448">
        <v>6.2899999999999998E-2</v>
      </c>
      <c r="S17" s="449">
        <v>1.5195709999999999E-3</v>
      </c>
      <c r="T17" s="450">
        <v>36085027</v>
      </c>
      <c r="U17" s="450">
        <v>33317296.343402226</v>
      </c>
      <c r="V17" s="451">
        <v>1.0830718863881001</v>
      </c>
      <c r="W17" s="451">
        <v>0.10581979340616332</v>
      </c>
      <c r="X17" s="379">
        <v>6477760</v>
      </c>
      <c r="Y17" s="380">
        <v>1702891</v>
      </c>
      <c r="Z17" s="380">
        <v>1702891</v>
      </c>
      <c r="AA17" s="380">
        <v>1535989</v>
      </c>
      <c r="AB17" s="380">
        <v>1535989</v>
      </c>
      <c r="AC17" s="380">
        <v>0</v>
      </c>
      <c r="AD17" s="380">
        <v>0</v>
      </c>
      <c r="AE17" s="380">
        <v>6477760</v>
      </c>
      <c r="AF17" s="381">
        <v>1827043</v>
      </c>
      <c r="AG17" s="381">
        <v>1669445</v>
      </c>
      <c r="AH17" s="381">
        <v>78799</v>
      </c>
      <c r="AI17" s="381">
        <v>78799</v>
      </c>
      <c r="AJ17" s="381">
        <v>0</v>
      </c>
      <c r="AK17" s="381">
        <v>0</v>
      </c>
      <c r="AL17" s="381">
        <v>0</v>
      </c>
      <c r="AM17" s="380">
        <v>1827043</v>
      </c>
      <c r="AN17" s="379">
        <v>2889075</v>
      </c>
      <c r="AO17" s="380">
        <v>953357</v>
      </c>
      <c r="AP17" s="380">
        <v>953357</v>
      </c>
      <c r="AQ17" s="380">
        <v>491181</v>
      </c>
      <c r="AR17" s="380">
        <v>491181</v>
      </c>
      <c r="AS17" s="380">
        <v>0</v>
      </c>
      <c r="AT17" s="380">
        <v>0</v>
      </c>
      <c r="AU17" s="380">
        <v>2889075</v>
      </c>
      <c r="AV17" s="381">
        <v>16423146</v>
      </c>
      <c r="AW17" s="380">
        <v>5620032</v>
      </c>
      <c r="AX17" s="380">
        <v>4064505</v>
      </c>
      <c r="AY17" s="380">
        <v>4064505</v>
      </c>
      <c r="AZ17" s="380">
        <v>2674105</v>
      </c>
      <c r="BA17" s="380">
        <v>0</v>
      </c>
      <c r="BB17" s="380">
        <v>0</v>
      </c>
      <c r="BC17" s="380">
        <v>16423146</v>
      </c>
      <c r="BD17" s="379">
        <v>380038</v>
      </c>
      <c r="BE17" s="380">
        <v>108095</v>
      </c>
      <c r="BF17" s="380">
        <v>101253</v>
      </c>
      <c r="BG17" s="380">
        <v>85345</v>
      </c>
      <c r="BH17" s="380">
        <v>85345</v>
      </c>
      <c r="BI17" s="380">
        <v>0</v>
      </c>
      <c r="BJ17" s="380">
        <v>0</v>
      </c>
      <c r="BK17" s="380">
        <v>380038</v>
      </c>
      <c r="BL17" s="381">
        <v>67557</v>
      </c>
      <c r="BM17" s="380">
        <v>22519</v>
      </c>
      <c r="BN17" s="380">
        <v>22519</v>
      </c>
      <c r="BO17" s="380">
        <v>22519</v>
      </c>
      <c r="BP17" s="380">
        <v>0</v>
      </c>
      <c r="BQ17" s="380">
        <v>0</v>
      </c>
      <c r="BR17" s="380">
        <v>0</v>
      </c>
      <c r="BS17" s="380">
        <v>67557</v>
      </c>
      <c r="BT17" s="379">
        <v>350338</v>
      </c>
      <c r="BU17" s="380">
        <v>89494</v>
      </c>
      <c r="BV17" s="380">
        <v>89494</v>
      </c>
      <c r="BW17" s="380">
        <v>89494</v>
      </c>
      <c r="BX17" s="380">
        <v>81856</v>
      </c>
      <c r="BY17" s="380">
        <v>0</v>
      </c>
      <c r="BZ17" s="380">
        <v>0</v>
      </c>
      <c r="CA17" s="380">
        <v>350338</v>
      </c>
      <c r="CB17" s="381">
        <v>99850.99521429</v>
      </c>
      <c r="CC17" s="380">
        <v>60176</v>
      </c>
      <c r="CD17" s="380">
        <v>39675</v>
      </c>
      <c r="CE17" s="380">
        <v>0</v>
      </c>
      <c r="CF17" s="380">
        <v>0</v>
      </c>
      <c r="CG17" s="380">
        <v>0</v>
      </c>
      <c r="CH17" s="380">
        <v>0</v>
      </c>
      <c r="CI17" s="380">
        <v>99850.99521429</v>
      </c>
    </row>
    <row r="18" spans="1:87">
      <c r="A18" s="374">
        <v>10910</v>
      </c>
      <c r="B18" s="375" t="s">
        <v>376</v>
      </c>
      <c r="C18" s="381">
        <v>-95094</v>
      </c>
      <c r="D18" s="380">
        <v>247642</v>
      </c>
      <c r="E18" s="380">
        <v>-39938</v>
      </c>
      <c r="F18" s="380">
        <v>154345</v>
      </c>
      <c r="G18" s="380">
        <v>0</v>
      </c>
      <c r="H18" s="380">
        <v>0</v>
      </c>
      <c r="I18" s="380">
        <v>266955</v>
      </c>
      <c r="J18" s="446">
        <v>10018343</v>
      </c>
      <c r="K18" s="447">
        <v>11800454</v>
      </c>
      <c r="L18" s="447">
        <v>8562842</v>
      </c>
      <c r="M18" s="447">
        <v>8246699</v>
      </c>
      <c r="N18" s="447">
        <v>12308446</v>
      </c>
      <c r="O18" s="446">
        <v>879254.64011699997</v>
      </c>
      <c r="P18" s="447">
        <v>572729.62</v>
      </c>
      <c r="Q18" s="447">
        <v>306525.02011699998</v>
      </c>
      <c r="R18" s="448">
        <v>6.2899999999999998E-2</v>
      </c>
      <c r="S18" s="449">
        <v>4.218809E-4</v>
      </c>
      <c r="T18" s="450">
        <v>10018343</v>
      </c>
      <c r="U18" s="450">
        <v>9105399.3640699517</v>
      </c>
      <c r="V18" s="451">
        <v>1.100263986172044</v>
      </c>
      <c r="W18" s="451">
        <v>0.10581979340616332</v>
      </c>
      <c r="X18" s="379">
        <v>3868142</v>
      </c>
      <c r="Y18" s="380">
        <v>1168624</v>
      </c>
      <c r="Z18" s="380">
        <v>1075704</v>
      </c>
      <c r="AA18" s="380">
        <v>909841</v>
      </c>
      <c r="AB18" s="380">
        <v>713973</v>
      </c>
      <c r="AC18" s="380">
        <v>0</v>
      </c>
      <c r="AD18" s="380">
        <v>0</v>
      </c>
      <c r="AE18" s="380">
        <v>3868142</v>
      </c>
      <c r="AF18" s="381">
        <v>0</v>
      </c>
      <c r="AG18" s="381">
        <v>0</v>
      </c>
      <c r="AH18" s="381">
        <v>0</v>
      </c>
      <c r="AI18" s="381">
        <v>0</v>
      </c>
      <c r="AJ18" s="381">
        <v>0</v>
      </c>
      <c r="AK18" s="381">
        <v>0</v>
      </c>
      <c r="AL18" s="381">
        <v>0</v>
      </c>
      <c r="AM18" s="380">
        <v>0</v>
      </c>
      <c r="AN18" s="379">
        <v>802099</v>
      </c>
      <c r="AO18" s="380">
        <v>264682</v>
      </c>
      <c r="AP18" s="380">
        <v>264682</v>
      </c>
      <c r="AQ18" s="380">
        <v>136367</v>
      </c>
      <c r="AR18" s="380">
        <v>136367</v>
      </c>
      <c r="AS18" s="380">
        <v>0</v>
      </c>
      <c r="AT18" s="380">
        <v>0</v>
      </c>
      <c r="AU18" s="380">
        <v>802099</v>
      </c>
      <c r="AV18" s="381">
        <v>4559584</v>
      </c>
      <c r="AW18" s="380">
        <v>1560298</v>
      </c>
      <c r="AX18" s="380">
        <v>1128435</v>
      </c>
      <c r="AY18" s="380">
        <v>1128435</v>
      </c>
      <c r="AZ18" s="380">
        <v>742416</v>
      </c>
      <c r="BA18" s="380">
        <v>0</v>
      </c>
      <c r="BB18" s="380">
        <v>0</v>
      </c>
      <c r="BC18" s="380">
        <v>4559584</v>
      </c>
      <c r="BD18" s="379">
        <v>105510</v>
      </c>
      <c r="BE18" s="380">
        <v>30011</v>
      </c>
      <c r="BF18" s="380">
        <v>28111</v>
      </c>
      <c r="BG18" s="380">
        <v>23694</v>
      </c>
      <c r="BH18" s="380">
        <v>23694</v>
      </c>
      <c r="BI18" s="380">
        <v>0</v>
      </c>
      <c r="BJ18" s="380">
        <v>0</v>
      </c>
      <c r="BK18" s="380">
        <v>105510</v>
      </c>
      <c r="BL18" s="381">
        <v>18756</v>
      </c>
      <c r="BM18" s="380">
        <v>6252</v>
      </c>
      <c r="BN18" s="380">
        <v>6252</v>
      </c>
      <c r="BO18" s="380">
        <v>6252</v>
      </c>
      <c r="BP18" s="380">
        <v>0</v>
      </c>
      <c r="BQ18" s="380">
        <v>0</v>
      </c>
      <c r="BR18" s="380">
        <v>0</v>
      </c>
      <c r="BS18" s="380">
        <v>18756</v>
      </c>
      <c r="BT18" s="379">
        <v>97265</v>
      </c>
      <c r="BU18" s="380">
        <v>24846</v>
      </c>
      <c r="BV18" s="380">
        <v>24846</v>
      </c>
      <c r="BW18" s="380">
        <v>24846</v>
      </c>
      <c r="BX18" s="380">
        <v>22726</v>
      </c>
      <c r="BY18" s="380">
        <v>0</v>
      </c>
      <c r="BZ18" s="380">
        <v>0</v>
      </c>
      <c r="CA18" s="380">
        <v>97265</v>
      </c>
      <c r="CB18" s="381">
        <v>27721.789720191002</v>
      </c>
      <c r="CC18" s="380">
        <v>16707</v>
      </c>
      <c r="CD18" s="380">
        <v>11015</v>
      </c>
      <c r="CE18" s="380">
        <v>0</v>
      </c>
      <c r="CF18" s="380">
        <v>0</v>
      </c>
      <c r="CG18" s="380">
        <v>0</v>
      </c>
      <c r="CH18" s="380">
        <v>0</v>
      </c>
      <c r="CI18" s="380">
        <v>27721.789720191002</v>
      </c>
    </row>
    <row r="19" spans="1:87">
      <c r="A19" s="374">
        <v>10930</v>
      </c>
      <c r="B19" s="375" t="s">
        <v>377</v>
      </c>
      <c r="C19" s="381">
        <v>3825359</v>
      </c>
      <c r="D19" s="380">
        <v>9761097</v>
      </c>
      <c r="E19" s="380">
        <v>-5222233</v>
      </c>
      <c r="F19" s="380">
        <v>-2799535</v>
      </c>
      <c r="G19" s="380">
        <v>0</v>
      </c>
      <c r="H19" s="380">
        <v>0</v>
      </c>
      <c r="I19" s="380">
        <v>5564688</v>
      </c>
      <c r="J19" s="446">
        <v>117472883</v>
      </c>
      <c r="K19" s="447">
        <v>138369522</v>
      </c>
      <c r="L19" s="447">
        <v>100406002</v>
      </c>
      <c r="M19" s="447">
        <v>96698975</v>
      </c>
      <c r="N19" s="447">
        <v>144326129</v>
      </c>
      <c r="O19" s="446">
        <v>10309946.016311999</v>
      </c>
      <c r="P19" s="447">
        <v>6710724.4699999988</v>
      </c>
      <c r="Q19" s="447">
        <v>3599221.5463120006</v>
      </c>
      <c r="R19" s="448">
        <v>6.2899999999999998E-2</v>
      </c>
      <c r="S19" s="449">
        <v>4.9468823999999998E-3</v>
      </c>
      <c r="T19" s="450">
        <v>117472883</v>
      </c>
      <c r="U19" s="450">
        <v>106688783.30683623</v>
      </c>
      <c r="V19" s="451">
        <v>1.1010799763471739</v>
      </c>
      <c r="W19" s="451">
        <v>0.10581979340616332</v>
      </c>
      <c r="X19" s="379">
        <v>48618754</v>
      </c>
      <c r="Y19" s="380">
        <v>19470774</v>
      </c>
      <c r="Z19" s="380">
        <v>19470774</v>
      </c>
      <c r="AA19" s="380">
        <v>5914663</v>
      </c>
      <c r="AB19" s="380">
        <v>3762543</v>
      </c>
      <c r="AC19" s="380">
        <v>0</v>
      </c>
      <c r="AD19" s="380">
        <v>0</v>
      </c>
      <c r="AE19" s="380">
        <v>48618754</v>
      </c>
      <c r="AF19" s="381">
        <v>827333</v>
      </c>
      <c r="AG19" s="381">
        <v>827333</v>
      </c>
      <c r="AH19" s="381">
        <v>0</v>
      </c>
      <c r="AI19" s="381">
        <v>0</v>
      </c>
      <c r="AJ19" s="381">
        <v>0</v>
      </c>
      <c r="AK19" s="381">
        <v>0</v>
      </c>
      <c r="AL19" s="381">
        <v>0</v>
      </c>
      <c r="AM19" s="380">
        <v>827333</v>
      </c>
      <c r="AN19" s="379">
        <v>9405231</v>
      </c>
      <c r="AO19" s="380">
        <v>3103601</v>
      </c>
      <c r="AP19" s="380">
        <v>3103601</v>
      </c>
      <c r="AQ19" s="380">
        <v>1599014</v>
      </c>
      <c r="AR19" s="380">
        <v>1599014</v>
      </c>
      <c r="AS19" s="380">
        <v>0</v>
      </c>
      <c r="AT19" s="380">
        <v>0</v>
      </c>
      <c r="AU19" s="380">
        <v>9405231</v>
      </c>
      <c r="AV19" s="381">
        <v>53464675</v>
      </c>
      <c r="AW19" s="380">
        <v>18295714</v>
      </c>
      <c r="AX19" s="380">
        <v>13231778</v>
      </c>
      <c r="AY19" s="380">
        <v>13231778</v>
      </c>
      <c r="AZ19" s="380">
        <v>8705406</v>
      </c>
      <c r="BA19" s="380">
        <v>0</v>
      </c>
      <c r="BB19" s="380">
        <v>0</v>
      </c>
      <c r="BC19" s="380">
        <v>53464675</v>
      </c>
      <c r="BD19" s="379">
        <v>1237193</v>
      </c>
      <c r="BE19" s="380">
        <v>351898</v>
      </c>
      <c r="BF19" s="380">
        <v>329625</v>
      </c>
      <c r="BG19" s="380">
        <v>277835</v>
      </c>
      <c r="BH19" s="380">
        <v>277835</v>
      </c>
      <c r="BI19" s="380">
        <v>0</v>
      </c>
      <c r="BJ19" s="380">
        <v>0</v>
      </c>
      <c r="BK19" s="380">
        <v>1237193</v>
      </c>
      <c r="BL19" s="381">
        <v>219930</v>
      </c>
      <c r="BM19" s="380">
        <v>73310</v>
      </c>
      <c r="BN19" s="380">
        <v>73310</v>
      </c>
      <c r="BO19" s="380">
        <v>73310</v>
      </c>
      <c r="BP19" s="380">
        <v>0</v>
      </c>
      <c r="BQ19" s="380">
        <v>0</v>
      </c>
      <c r="BR19" s="380">
        <v>0</v>
      </c>
      <c r="BS19" s="380">
        <v>219930</v>
      </c>
      <c r="BT19" s="379">
        <v>1140506</v>
      </c>
      <c r="BU19" s="380">
        <v>291343</v>
      </c>
      <c r="BV19" s="380">
        <v>291343</v>
      </c>
      <c r="BW19" s="380">
        <v>291343</v>
      </c>
      <c r="BX19" s="380">
        <v>266478</v>
      </c>
      <c r="BY19" s="380">
        <v>0</v>
      </c>
      <c r="BZ19" s="380">
        <v>0</v>
      </c>
      <c r="CA19" s="380">
        <v>1140506</v>
      </c>
      <c r="CB19" s="381">
        <v>325059.59303517599</v>
      </c>
      <c r="CC19" s="380">
        <v>195901</v>
      </c>
      <c r="CD19" s="380">
        <v>129159</v>
      </c>
      <c r="CE19" s="380">
        <v>0</v>
      </c>
      <c r="CF19" s="380">
        <v>0</v>
      </c>
      <c r="CG19" s="380">
        <v>0</v>
      </c>
      <c r="CH19" s="380">
        <v>0</v>
      </c>
      <c r="CI19" s="380">
        <v>325059.59303517599</v>
      </c>
    </row>
    <row r="20" spans="1:87">
      <c r="A20" s="374">
        <v>10940</v>
      </c>
      <c r="B20" s="375" t="s">
        <v>378</v>
      </c>
      <c r="C20" s="381">
        <v>-1547270</v>
      </c>
      <c r="D20" s="380">
        <v>-905979</v>
      </c>
      <c r="E20" s="380">
        <v>-853517</v>
      </c>
      <c r="F20" s="380">
        <v>-380603</v>
      </c>
      <c r="G20" s="380">
        <v>0</v>
      </c>
      <c r="H20" s="380">
        <v>0</v>
      </c>
      <c r="I20" s="380">
        <v>-3687369</v>
      </c>
      <c r="J20" s="446">
        <v>15220863</v>
      </c>
      <c r="K20" s="447">
        <v>17928423</v>
      </c>
      <c r="L20" s="447">
        <v>13009521</v>
      </c>
      <c r="M20" s="447">
        <v>12529205</v>
      </c>
      <c r="N20" s="447">
        <v>18700215</v>
      </c>
      <c r="O20" s="446">
        <v>1335851.0508419999</v>
      </c>
      <c r="P20" s="447">
        <v>924399.97000000009</v>
      </c>
      <c r="Q20" s="447">
        <v>411451.08084199985</v>
      </c>
      <c r="R20" s="448">
        <v>6.2899999999999998E-2</v>
      </c>
      <c r="S20" s="449">
        <v>6.4096339999999996E-4</v>
      </c>
      <c r="T20" s="450">
        <v>15220863</v>
      </c>
      <c r="U20" s="450">
        <v>14696342.925278222</v>
      </c>
      <c r="V20" s="451">
        <v>1.0356905168441317</v>
      </c>
      <c r="W20" s="451">
        <v>0.10581979340616332</v>
      </c>
      <c r="X20" s="379">
        <v>2258683</v>
      </c>
      <c r="Y20" s="380">
        <v>610081</v>
      </c>
      <c r="Z20" s="380">
        <v>589481</v>
      </c>
      <c r="AA20" s="380">
        <v>589481</v>
      </c>
      <c r="AB20" s="380">
        <v>469640</v>
      </c>
      <c r="AC20" s="380">
        <v>0</v>
      </c>
      <c r="AD20" s="380">
        <v>0</v>
      </c>
      <c r="AE20" s="380">
        <v>2258683</v>
      </c>
      <c r="AF20" s="381">
        <v>474770</v>
      </c>
      <c r="AG20" s="381">
        <v>237385</v>
      </c>
      <c r="AH20" s="381">
        <v>237385</v>
      </c>
      <c r="AI20" s="381">
        <v>0</v>
      </c>
      <c r="AJ20" s="381">
        <v>0</v>
      </c>
      <c r="AK20" s="381">
        <v>0</v>
      </c>
      <c r="AL20" s="381">
        <v>0</v>
      </c>
      <c r="AM20" s="380">
        <v>474770</v>
      </c>
      <c r="AN20" s="379">
        <v>1218628</v>
      </c>
      <c r="AO20" s="380">
        <v>402131</v>
      </c>
      <c r="AP20" s="380">
        <v>402131</v>
      </c>
      <c r="AQ20" s="380">
        <v>207183</v>
      </c>
      <c r="AR20" s="380">
        <v>207183</v>
      </c>
      <c r="AS20" s="380">
        <v>0</v>
      </c>
      <c r="AT20" s="380">
        <v>0</v>
      </c>
      <c r="AU20" s="380">
        <v>1218628</v>
      </c>
      <c r="AV20" s="381">
        <v>6927373</v>
      </c>
      <c r="AW20" s="380">
        <v>2370560</v>
      </c>
      <c r="AX20" s="380">
        <v>1714430</v>
      </c>
      <c r="AY20" s="380">
        <v>1714430</v>
      </c>
      <c r="AZ20" s="380">
        <v>1127952</v>
      </c>
      <c r="BA20" s="380">
        <v>0</v>
      </c>
      <c r="BB20" s="380">
        <v>0</v>
      </c>
      <c r="BC20" s="380">
        <v>6927373</v>
      </c>
      <c r="BD20" s="379">
        <v>160302</v>
      </c>
      <c r="BE20" s="380">
        <v>45595</v>
      </c>
      <c r="BF20" s="380">
        <v>42709</v>
      </c>
      <c r="BG20" s="380">
        <v>35999</v>
      </c>
      <c r="BH20" s="380">
        <v>35999</v>
      </c>
      <c r="BI20" s="380">
        <v>0</v>
      </c>
      <c r="BJ20" s="380">
        <v>0</v>
      </c>
      <c r="BK20" s="380">
        <v>160302</v>
      </c>
      <c r="BL20" s="381">
        <v>28497</v>
      </c>
      <c r="BM20" s="380">
        <v>9499</v>
      </c>
      <c r="BN20" s="380">
        <v>9499</v>
      </c>
      <c r="BO20" s="380">
        <v>9499</v>
      </c>
      <c r="BP20" s="380">
        <v>0</v>
      </c>
      <c r="BQ20" s="380">
        <v>0</v>
      </c>
      <c r="BR20" s="380">
        <v>0</v>
      </c>
      <c r="BS20" s="380">
        <v>28497</v>
      </c>
      <c r="BT20" s="379">
        <v>147774</v>
      </c>
      <c r="BU20" s="380">
        <v>37749</v>
      </c>
      <c r="BV20" s="380">
        <v>37749</v>
      </c>
      <c r="BW20" s="380">
        <v>37749</v>
      </c>
      <c r="BX20" s="380">
        <v>34527</v>
      </c>
      <c r="BY20" s="380">
        <v>0</v>
      </c>
      <c r="BZ20" s="380">
        <v>0</v>
      </c>
      <c r="CA20" s="380">
        <v>147774</v>
      </c>
      <c r="CB20" s="381">
        <v>42117.698604366</v>
      </c>
      <c r="CC20" s="380">
        <v>25383</v>
      </c>
      <c r="CD20" s="380">
        <v>16735</v>
      </c>
      <c r="CE20" s="380">
        <v>0</v>
      </c>
      <c r="CF20" s="380">
        <v>0</v>
      </c>
      <c r="CG20" s="380">
        <v>0</v>
      </c>
      <c r="CH20" s="380">
        <v>0</v>
      </c>
      <c r="CI20" s="380">
        <v>42117.698604366</v>
      </c>
    </row>
    <row r="21" spans="1:87">
      <c r="A21" s="374">
        <v>10950</v>
      </c>
      <c r="B21" s="375" t="s">
        <v>379</v>
      </c>
      <c r="C21" s="381">
        <v>-1618347</v>
      </c>
      <c r="D21" s="380">
        <v>-735373</v>
      </c>
      <c r="E21" s="380">
        <v>-1419151</v>
      </c>
      <c r="F21" s="380">
        <v>-676544</v>
      </c>
      <c r="G21" s="380">
        <v>0</v>
      </c>
      <c r="H21" s="380">
        <v>0</v>
      </c>
      <c r="I21" s="380">
        <v>-4449415</v>
      </c>
      <c r="J21" s="446">
        <v>20306225</v>
      </c>
      <c r="K21" s="447">
        <v>23918394</v>
      </c>
      <c r="L21" s="447">
        <v>17356064</v>
      </c>
      <c r="M21" s="447">
        <v>16715272</v>
      </c>
      <c r="N21" s="447">
        <v>24948046</v>
      </c>
      <c r="O21" s="446">
        <v>1782165.197799</v>
      </c>
      <c r="P21" s="447">
        <v>1020909.7400000001</v>
      </c>
      <c r="Q21" s="447">
        <v>761255.45779899985</v>
      </c>
      <c r="R21" s="448">
        <v>6.2899999999999998E-2</v>
      </c>
      <c r="S21" s="449">
        <v>8.5511229999999999E-4</v>
      </c>
      <c r="T21" s="450">
        <v>20306225</v>
      </c>
      <c r="U21" s="450">
        <v>16230679.491255965</v>
      </c>
      <c r="V21" s="451">
        <v>1.2511013485873881</v>
      </c>
      <c r="W21" s="451">
        <v>0.10581979340616332</v>
      </c>
      <c r="X21" s="379">
        <v>2849848</v>
      </c>
      <c r="Y21" s="380">
        <v>943089</v>
      </c>
      <c r="Z21" s="380">
        <v>943030</v>
      </c>
      <c r="AA21" s="380">
        <v>505960</v>
      </c>
      <c r="AB21" s="380">
        <v>457769</v>
      </c>
      <c r="AC21" s="380">
        <v>0</v>
      </c>
      <c r="AD21" s="380">
        <v>0</v>
      </c>
      <c r="AE21" s="380">
        <v>2849848</v>
      </c>
      <c r="AF21" s="381">
        <v>0</v>
      </c>
      <c r="AG21" s="381">
        <v>0</v>
      </c>
      <c r="AH21" s="381">
        <v>0</v>
      </c>
      <c r="AI21" s="381">
        <v>0</v>
      </c>
      <c r="AJ21" s="381">
        <v>0</v>
      </c>
      <c r="AK21" s="381">
        <v>0</v>
      </c>
      <c r="AL21" s="381">
        <v>0</v>
      </c>
      <c r="AM21" s="380">
        <v>0</v>
      </c>
      <c r="AN21" s="379">
        <v>1625777</v>
      </c>
      <c r="AO21" s="380">
        <v>536485</v>
      </c>
      <c r="AP21" s="380">
        <v>536485</v>
      </c>
      <c r="AQ21" s="380">
        <v>276404</v>
      </c>
      <c r="AR21" s="380">
        <v>276404</v>
      </c>
      <c r="AS21" s="380">
        <v>0</v>
      </c>
      <c r="AT21" s="380">
        <v>0</v>
      </c>
      <c r="AU21" s="380">
        <v>1625777</v>
      </c>
      <c r="AV21" s="381">
        <v>9241841</v>
      </c>
      <c r="AW21" s="380">
        <v>3162576</v>
      </c>
      <c r="AX21" s="380">
        <v>2287230</v>
      </c>
      <c r="AY21" s="380">
        <v>2287230</v>
      </c>
      <c r="AZ21" s="380">
        <v>1504806</v>
      </c>
      <c r="BA21" s="380">
        <v>0</v>
      </c>
      <c r="BB21" s="380">
        <v>0</v>
      </c>
      <c r="BC21" s="380">
        <v>9241841</v>
      </c>
      <c r="BD21" s="379">
        <v>213860</v>
      </c>
      <c r="BE21" s="380">
        <v>60829</v>
      </c>
      <c r="BF21" s="380">
        <v>56979</v>
      </c>
      <c r="BG21" s="380">
        <v>48026</v>
      </c>
      <c r="BH21" s="380">
        <v>48026</v>
      </c>
      <c r="BI21" s="380">
        <v>0</v>
      </c>
      <c r="BJ21" s="380">
        <v>0</v>
      </c>
      <c r="BK21" s="380">
        <v>213860</v>
      </c>
      <c r="BL21" s="381">
        <v>38016</v>
      </c>
      <c r="BM21" s="380">
        <v>12672</v>
      </c>
      <c r="BN21" s="380">
        <v>12672</v>
      </c>
      <c r="BO21" s="380">
        <v>12672</v>
      </c>
      <c r="BP21" s="380">
        <v>0</v>
      </c>
      <c r="BQ21" s="380">
        <v>0</v>
      </c>
      <c r="BR21" s="380">
        <v>0</v>
      </c>
      <c r="BS21" s="380">
        <v>38016</v>
      </c>
      <c r="BT21" s="379">
        <v>197147</v>
      </c>
      <c r="BU21" s="380">
        <v>50361</v>
      </c>
      <c r="BV21" s="380">
        <v>50361</v>
      </c>
      <c r="BW21" s="380">
        <v>50361</v>
      </c>
      <c r="BX21" s="380">
        <v>46063</v>
      </c>
      <c r="BY21" s="380">
        <v>0</v>
      </c>
      <c r="BZ21" s="380">
        <v>0</v>
      </c>
      <c r="CA21" s="380">
        <v>197147</v>
      </c>
      <c r="CB21" s="381">
        <v>56189.420681876996</v>
      </c>
      <c r="CC21" s="380">
        <v>33863</v>
      </c>
      <c r="CD21" s="380">
        <v>22326</v>
      </c>
      <c r="CE21" s="380">
        <v>0</v>
      </c>
      <c r="CF21" s="380">
        <v>0</v>
      </c>
      <c r="CG21" s="380">
        <v>0</v>
      </c>
      <c r="CH21" s="380">
        <v>0</v>
      </c>
      <c r="CI21" s="380">
        <v>56189.420681876996</v>
      </c>
    </row>
    <row r="22" spans="1:87">
      <c r="A22" s="374">
        <v>11050</v>
      </c>
      <c r="B22" s="375" t="s">
        <v>710</v>
      </c>
      <c r="C22" s="381">
        <v>957714</v>
      </c>
      <c r="D22" s="380">
        <v>-293277</v>
      </c>
      <c r="E22" s="380">
        <v>-344783</v>
      </c>
      <c r="F22" s="380">
        <v>-270678</v>
      </c>
      <c r="G22" s="380">
        <v>0</v>
      </c>
      <c r="H22" s="380">
        <v>0</v>
      </c>
      <c r="I22" s="380">
        <v>48976</v>
      </c>
      <c r="J22" s="446">
        <v>5101688</v>
      </c>
      <c r="K22" s="447">
        <v>6009201</v>
      </c>
      <c r="L22" s="447">
        <v>4360497</v>
      </c>
      <c r="M22" s="447">
        <v>4199505</v>
      </c>
      <c r="N22" s="447">
        <v>6267888</v>
      </c>
      <c r="O22" s="446">
        <v>447746.986332</v>
      </c>
      <c r="P22" s="447">
        <v>301514.90000000002</v>
      </c>
      <c r="Q22" s="447">
        <v>146232.08633199998</v>
      </c>
      <c r="R22" s="448">
        <v>6.2899999999999998E-2</v>
      </c>
      <c r="S22" s="449">
        <v>2.1483639999999999E-4</v>
      </c>
      <c r="T22" s="450">
        <v>5101688</v>
      </c>
      <c r="U22" s="450">
        <v>4793559.618441972</v>
      </c>
      <c r="V22" s="451">
        <v>1.0642796598111735</v>
      </c>
      <c r="W22" s="451">
        <v>0.10581979340616332</v>
      </c>
      <c r="X22" s="379">
        <v>2308201</v>
      </c>
      <c r="Y22" s="380">
        <v>1712825</v>
      </c>
      <c r="Z22" s="380">
        <v>239983</v>
      </c>
      <c r="AA22" s="380">
        <v>239983</v>
      </c>
      <c r="AB22" s="380">
        <v>115410</v>
      </c>
      <c r="AC22" s="380">
        <v>0</v>
      </c>
      <c r="AD22" s="380">
        <v>0</v>
      </c>
      <c r="AE22" s="380">
        <v>2308201</v>
      </c>
      <c r="AF22" s="381">
        <v>425376</v>
      </c>
      <c r="AG22" s="381">
        <v>111582</v>
      </c>
      <c r="AH22" s="381">
        <v>111582</v>
      </c>
      <c r="AI22" s="381">
        <v>101106</v>
      </c>
      <c r="AJ22" s="381">
        <v>101106</v>
      </c>
      <c r="AK22" s="381">
        <v>0</v>
      </c>
      <c r="AL22" s="381">
        <v>0</v>
      </c>
      <c r="AM22" s="380">
        <v>425376</v>
      </c>
      <c r="AN22" s="379">
        <v>408456</v>
      </c>
      <c r="AO22" s="380">
        <v>134785</v>
      </c>
      <c r="AP22" s="380">
        <v>134785</v>
      </c>
      <c r="AQ22" s="380">
        <v>69443</v>
      </c>
      <c r="AR22" s="380">
        <v>69443</v>
      </c>
      <c r="AS22" s="380">
        <v>0</v>
      </c>
      <c r="AT22" s="380">
        <v>0</v>
      </c>
      <c r="AU22" s="380">
        <v>408456</v>
      </c>
      <c r="AV22" s="381">
        <v>2321898</v>
      </c>
      <c r="AW22" s="380">
        <v>794558</v>
      </c>
      <c r="AX22" s="380">
        <v>574638</v>
      </c>
      <c r="AY22" s="380">
        <v>574638</v>
      </c>
      <c r="AZ22" s="380">
        <v>378064</v>
      </c>
      <c r="BA22" s="380">
        <v>0</v>
      </c>
      <c r="BB22" s="380">
        <v>0</v>
      </c>
      <c r="BC22" s="380">
        <v>2321898</v>
      </c>
      <c r="BD22" s="379">
        <v>53729</v>
      </c>
      <c r="BE22" s="380">
        <v>15282</v>
      </c>
      <c r="BF22" s="380">
        <v>14315</v>
      </c>
      <c r="BG22" s="380">
        <v>12066</v>
      </c>
      <c r="BH22" s="380">
        <v>12066</v>
      </c>
      <c r="BI22" s="380">
        <v>0</v>
      </c>
      <c r="BJ22" s="380">
        <v>0</v>
      </c>
      <c r="BK22" s="380">
        <v>53729</v>
      </c>
      <c r="BL22" s="381">
        <v>9552</v>
      </c>
      <c r="BM22" s="380">
        <v>3184</v>
      </c>
      <c r="BN22" s="380">
        <v>3184</v>
      </c>
      <c r="BO22" s="380">
        <v>3184</v>
      </c>
      <c r="BP22" s="380">
        <v>0</v>
      </c>
      <c r="BQ22" s="380">
        <v>0</v>
      </c>
      <c r="BR22" s="380">
        <v>0</v>
      </c>
      <c r="BS22" s="380">
        <v>9552</v>
      </c>
      <c r="BT22" s="379">
        <v>49531</v>
      </c>
      <c r="BU22" s="380">
        <v>12653</v>
      </c>
      <c r="BV22" s="380">
        <v>12653</v>
      </c>
      <c r="BW22" s="380">
        <v>12653</v>
      </c>
      <c r="BX22" s="380">
        <v>11573</v>
      </c>
      <c r="BY22" s="380">
        <v>0</v>
      </c>
      <c r="BZ22" s="380">
        <v>0</v>
      </c>
      <c r="CA22" s="380">
        <v>49531</v>
      </c>
      <c r="CB22" s="381">
        <v>14116.897695635998</v>
      </c>
      <c r="CC22" s="380">
        <v>8508</v>
      </c>
      <c r="CD22" s="380">
        <v>5609</v>
      </c>
      <c r="CE22" s="380">
        <v>0</v>
      </c>
      <c r="CF22" s="380">
        <v>0</v>
      </c>
      <c r="CG22" s="380">
        <v>0</v>
      </c>
      <c r="CH22" s="380">
        <v>0</v>
      </c>
      <c r="CI22" s="380">
        <v>14116.897695635998</v>
      </c>
    </row>
    <row r="23" spans="1:87">
      <c r="A23" s="374">
        <v>11300</v>
      </c>
      <c r="B23" s="375" t="s">
        <v>380</v>
      </c>
      <c r="C23" s="381">
        <v>-11706337</v>
      </c>
      <c r="D23" s="380">
        <v>-6612225</v>
      </c>
      <c r="E23" s="380">
        <v>-8438202</v>
      </c>
      <c r="F23" s="380">
        <v>-4391364</v>
      </c>
      <c r="G23" s="380">
        <v>0</v>
      </c>
      <c r="H23" s="380">
        <v>0</v>
      </c>
      <c r="I23" s="380">
        <v>-31148128</v>
      </c>
      <c r="J23" s="446">
        <v>101332471</v>
      </c>
      <c r="K23" s="447">
        <v>119357976</v>
      </c>
      <c r="L23" s="447">
        <v>86610527</v>
      </c>
      <c r="M23" s="447">
        <v>83412834</v>
      </c>
      <c r="N23" s="447">
        <v>124496163</v>
      </c>
      <c r="O23" s="446">
        <v>8893391.1994800009</v>
      </c>
      <c r="P23" s="447">
        <v>5719154.1100000003</v>
      </c>
      <c r="Q23" s="447">
        <v>3174237.0894800005</v>
      </c>
      <c r="R23" s="448">
        <v>6.2899999999999998E-2</v>
      </c>
      <c r="S23" s="449">
        <v>4.267196E-3</v>
      </c>
      <c r="T23" s="450">
        <v>101332471</v>
      </c>
      <c r="U23" s="450">
        <v>90924548.648648664</v>
      </c>
      <c r="V23" s="451">
        <v>1.1144676823370299</v>
      </c>
      <c r="W23" s="451">
        <v>0.10581979340616332</v>
      </c>
      <c r="X23" s="379">
        <v>6266128</v>
      </c>
      <c r="Y23" s="380">
        <v>1863959</v>
      </c>
      <c r="Z23" s="380">
        <v>1863959</v>
      </c>
      <c r="AA23" s="380">
        <v>1269105</v>
      </c>
      <c r="AB23" s="380">
        <v>1269105</v>
      </c>
      <c r="AC23" s="380">
        <v>0</v>
      </c>
      <c r="AD23" s="380">
        <v>0</v>
      </c>
      <c r="AE23" s="380">
        <v>6266128</v>
      </c>
      <c r="AF23" s="381">
        <v>989345</v>
      </c>
      <c r="AG23" s="381">
        <v>788173</v>
      </c>
      <c r="AH23" s="381">
        <v>100586</v>
      </c>
      <c r="AI23" s="381">
        <v>100586</v>
      </c>
      <c r="AJ23" s="381">
        <v>0</v>
      </c>
      <c r="AK23" s="381">
        <v>0</v>
      </c>
      <c r="AL23" s="381">
        <v>0</v>
      </c>
      <c r="AM23" s="380">
        <v>989345</v>
      </c>
      <c r="AN23" s="379">
        <v>8112981</v>
      </c>
      <c r="AO23" s="380">
        <v>2677176</v>
      </c>
      <c r="AP23" s="380">
        <v>2677176</v>
      </c>
      <c r="AQ23" s="380">
        <v>1379314</v>
      </c>
      <c r="AR23" s="380">
        <v>1379314</v>
      </c>
      <c r="AS23" s="380">
        <v>0</v>
      </c>
      <c r="AT23" s="380">
        <v>0</v>
      </c>
      <c r="AU23" s="380">
        <v>8112981</v>
      </c>
      <c r="AV23" s="381">
        <v>46118794</v>
      </c>
      <c r="AW23" s="380">
        <v>15781939</v>
      </c>
      <c r="AX23" s="380">
        <v>11413772</v>
      </c>
      <c r="AY23" s="380">
        <v>11413772</v>
      </c>
      <c r="AZ23" s="380">
        <v>7509310</v>
      </c>
      <c r="BA23" s="380">
        <v>0</v>
      </c>
      <c r="BB23" s="380">
        <v>0</v>
      </c>
      <c r="BC23" s="380">
        <v>46118794</v>
      </c>
      <c r="BD23" s="379">
        <v>1067208</v>
      </c>
      <c r="BE23" s="380">
        <v>303549</v>
      </c>
      <c r="BF23" s="380">
        <v>284335</v>
      </c>
      <c r="BG23" s="380">
        <v>239662</v>
      </c>
      <c r="BH23" s="380">
        <v>239662</v>
      </c>
      <c r="BI23" s="380">
        <v>0</v>
      </c>
      <c r="BJ23" s="380">
        <v>0</v>
      </c>
      <c r="BK23" s="380">
        <v>1067208</v>
      </c>
      <c r="BL23" s="381">
        <v>189711</v>
      </c>
      <c r="BM23" s="380">
        <v>63237</v>
      </c>
      <c r="BN23" s="380">
        <v>63237</v>
      </c>
      <c r="BO23" s="380">
        <v>63237</v>
      </c>
      <c r="BP23" s="380">
        <v>0</v>
      </c>
      <c r="BQ23" s="380">
        <v>0</v>
      </c>
      <c r="BR23" s="380">
        <v>0</v>
      </c>
      <c r="BS23" s="380">
        <v>189711</v>
      </c>
      <c r="BT23" s="379">
        <v>983804</v>
      </c>
      <c r="BU23" s="380">
        <v>251313</v>
      </c>
      <c r="BV23" s="380">
        <v>251313</v>
      </c>
      <c r="BW23" s="380">
        <v>251313</v>
      </c>
      <c r="BX23" s="380">
        <v>229865</v>
      </c>
      <c r="BY23" s="380">
        <v>0</v>
      </c>
      <c r="BZ23" s="380">
        <v>0</v>
      </c>
      <c r="CA23" s="380">
        <v>983804</v>
      </c>
      <c r="CB23" s="381">
        <v>280397.40648804</v>
      </c>
      <c r="CC23" s="380">
        <v>168985</v>
      </c>
      <c r="CD23" s="380">
        <v>111413</v>
      </c>
      <c r="CE23" s="380">
        <v>0</v>
      </c>
      <c r="CF23" s="380">
        <v>0</v>
      </c>
      <c r="CG23" s="380">
        <v>0</v>
      </c>
      <c r="CH23" s="380">
        <v>0</v>
      </c>
      <c r="CI23" s="380">
        <v>280397.40648804</v>
      </c>
    </row>
    <row r="24" spans="1:87">
      <c r="A24" s="374">
        <v>11310</v>
      </c>
      <c r="B24" s="375" t="s">
        <v>381</v>
      </c>
      <c r="C24" s="381">
        <v>-976505</v>
      </c>
      <c r="D24" s="380">
        <v>-668330</v>
      </c>
      <c r="E24" s="380">
        <v>-869014</v>
      </c>
      <c r="F24" s="380">
        <v>-441720</v>
      </c>
      <c r="G24" s="380">
        <v>0</v>
      </c>
      <c r="H24" s="380">
        <v>0</v>
      </c>
      <c r="I24" s="380">
        <v>-2955569</v>
      </c>
      <c r="J24" s="446">
        <v>12221975</v>
      </c>
      <c r="K24" s="447">
        <v>14396078</v>
      </c>
      <c r="L24" s="447">
        <v>10446323</v>
      </c>
      <c r="M24" s="447">
        <v>10060641</v>
      </c>
      <c r="N24" s="447">
        <v>15015809</v>
      </c>
      <c r="O24" s="446">
        <v>1072655.234901</v>
      </c>
      <c r="P24" s="447">
        <v>659384.52999999991</v>
      </c>
      <c r="Q24" s="447">
        <v>413270.70490100014</v>
      </c>
      <c r="R24" s="448">
        <v>6.2899999999999998E-2</v>
      </c>
      <c r="S24" s="449">
        <v>5.1467769999999997E-4</v>
      </c>
      <c r="T24" s="450">
        <v>12221975</v>
      </c>
      <c r="U24" s="450">
        <v>10483060.890302066</v>
      </c>
      <c r="V24" s="451">
        <v>1.1658784707915426</v>
      </c>
      <c r="W24" s="451">
        <v>0.10581979340616332</v>
      </c>
      <c r="X24" s="379">
        <v>1437735</v>
      </c>
      <c r="Y24" s="380">
        <v>565180</v>
      </c>
      <c r="Z24" s="380">
        <v>341873</v>
      </c>
      <c r="AA24" s="380">
        <v>289678</v>
      </c>
      <c r="AB24" s="380">
        <v>241004</v>
      </c>
      <c r="AC24" s="380">
        <v>0</v>
      </c>
      <c r="AD24" s="380">
        <v>0</v>
      </c>
      <c r="AE24" s="380">
        <v>1437735</v>
      </c>
      <c r="AF24" s="381">
        <v>0</v>
      </c>
      <c r="AG24" s="381">
        <v>0</v>
      </c>
      <c r="AH24" s="381">
        <v>0</v>
      </c>
      <c r="AI24" s="381">
        <v>0</v>
      </c>
      <c r="AJ24" s="381">
        <v>0</v>
      </c>
      <c r="AK24" s="381">
        <v>0</v>
      </c>
      <c r="AL24" s="381">
        <v>0</v>
      </c>
      <c r="AM24" s="380">
        <v>0</v>
      </c>
      <c r="AN24" s="379">
        <v>978528</v>
      </c>
      <c r="AO24" s="380">
        <v>322901</v>
      </c>
      <c r="AP24" s="380">
        <v>322901</v>
      </c>
      <c r="AQ24" s="380">
        <v>166363</v>
      </c>
      <c r="AR24" s="380">
        <v>166363</v>
      </c>
      <c r="AS24" s="380">
        <v>0</v>
      </c>
      <c r="AT24" s="380">
        <v>0</v>
      </c>
      <c r="AU24" s="380">
        <v>978528</v>
      </c>
      <c r="AV24" s="381">
        <v>5562509</v>
      </c>
      <c r="AW24" s="380">
        <v>1903501</v>
      </c>
      <c r="AX24" s="380">
        <v>1376645</v>
      </c>
      <c r="AY24" s="380">
        <v>1376645</v>
      </c>
      <c r="AZ24" s="380">
        <v>905718</v>
      </c>
      <c r="BA24" s="380">
        <v>0</v>
      </c>
      <c r="BB24" s="380">
        <v>0</v>
      </c>
      <c r="BC24" s="380">
        <v>5562509</v>
      </c>
      <c r="BD24" s="379">
        <v>128718</v>
      </c>
      <c r="BE24" s="380">
        <v>36612</v>
      </c>
      <c r="BF24" s="380">
        <v>34294</v>
      </c>
      <c r="BG24" s="380">
        <v>28906</v>
      </c>
      <c r="BH24" s="380">
        <v>28906</v>
      </c>
      <c r="BI24" s="380">
        <v>0</v>
      </c>
      <c r="BJ24" s="380">
        <v>0</v>
      </c>
      <c r="BK24" s="380">
        <v>128718</v>
      </c>
      <c r="BL24" s="381">
        <v>22881</v>
      </c>
      <c r="BM24" s="380">
        <v>7627</v>
      </c>
      <c r="BN24" s="380">
        <v>7627</v>
      </c>
      <c r="BO24" s="380">
        <v>7627</v>
      </c>
      <c r="BP24" s="380">
        <v>0</v>
      </c>
      <c r="BQ24" s="380">
        <v>0</v>
      </c>
      <c r="BR24" s="380">
        <v>0</v>
      </c>
      <c r="BS24" s="380">
        <v>22881</v>
      </c>
      <c r="BT24" s="379">
        <v>118659</v>
      </c>
      <c r="BU24" s="380">
        <v>30312</v>
      </c>
      <c r="BV24" s="380">
        <v>30312</v>
      </c>
      <c r="BW24" s="380">
        <v>30312</v>
      </c>
      <c r="BX24" s="380">
        <v>27725</v>
      </c>
      <c r="BY24" s="380">
        <v>0</v>
      </c>
      <c r="BZ24" s="380">
        <v>0</v>
      </c>
      <c r="CA24" s="380">
        <v>118659</v>
      </c>
      <c r="CB24" s="381">
        <v>33819.466520222995</v>
      </c>
      <c r="CC24" s="380">
        <v>20382</v>
      </c>
      <c r="CD24" s="380">
        <v>13438</v>
      </c>
      <c r="CE24" s="380">
        <v>0</v>
      </c>
      <c r="CF24" s="380">
        <v>0</v>
      </c>
      <c r="CG24" s="380">
        <v>0</v>
      </c>
      <c r="CH24" s="380">
        <v>0</v>
      </c>
      <c r="CI24" s="380">
        <v>33819.466520222995</v>
      </c>
    </row>
    <row r="25" spans="1:87">
      <c r="A25" s="374">
        <v>11600</v>
      </c>
      <c r="B25" s="375" t="s">
        <v>382</v>
      </c>
      <c r="C25" s="381">
        <v>-4431163</v>
      </c>
      <c r="D25" s="380">
        <v>-1936123</v>
      </c>
      <c r="E25" s="380">
        <v>-3885196</v>
      </c>
      <c r="F25" s="380">
        <v>-2416608</v>
      </c>
      <c r="G25" s="380">
        <v>0</v>
      </c>
      <c r="H25" s="380">
        <v>0</v>
      </c>
      <c r="I25" s="380">
        <v>-12669090</v>
      </c>
      <c r="J25" s="446">
        <v>53581727</v>
      </c>
      <c r="K25" s="447">
        <v>63113101</v>
      </c>
      <c r="L25" s="447">
        <v>45797182</v>
      </c>
      <c r="M25" s="447">
        <v>44106332</v>
      </c>
      <c r="N25" s="447">
        <v>65830028</v>
      </c>
      <c r="O25" s="446">
        <v>4702572.1595339999</v>
      </c>
      <c r="P25" s="447">
        <v>2399567.37</v>
      </c>
      <c r="Q25" s="447">
        <v>2303004.7895339997</v>
      </c>
      <c r="R25" s="448">
        <v>6.2899999999999998E-2</v>
      </c>
      <c r="S25" s="449">
        <v>2.2563717999999999E-3</v>
      </c>
      <c r="T25" s="450">
        <v>53581727</v>
      </c>
      <c r="U25" s="450">
        <v>38148924.801271863</v>
      </c>
      <c r="V25" s="451">
        <v>1.4045409478542792</v>
      </c>
      <c r="W25" s="451">
        <v>0.10581979340616332</v>
      </c>
      <c r="X25" s="379">
        <v>7330442</v>
      </c>
      <c r="Y25" s="380">
        <v>2636175</v>
      </c>
      <c r="Z25" s="380">
        <v>2636175</v>
      </c>
      <c r="AA25" s="380">
        <v>1338085</v>
      </c>
      <c r="AB25" s="380">
        <v>720007</v>
      </c>
      <c r="AC25" s="380">
        <v>0</v>
      </c>
      <c r="AD25" s="380">
        <v>0</v>
      </c>
      <c r="AE25" s="380">
        <v>7330442</v>
      </c>
      <c r="AF25" s="381">
        <v>739075</v>
      </c>
      <c r="AG25" s="381">
        <v>308515</v>
      </c>
      <c r="AH25" s="381">
        <v>143520</v>
      </c>
      <c r="AI25" s="381">
        <v>143520</v>
      </c>
      <c r="AJ25" s="381">
        <v>143520</v>
      </c>
      <c r="AK25" s="381">
        <v>0</v>
      </c>
      <c r="AL25" s="381">
        <v>0</v>
      </c>
      <c r="AM25" s="380">
        <v>739075</v>
      </c>
      <c r="AN25" s="379">
        <v>4289913</v>
      </c>
      <c r="AO25" s="380">
        <v>1415615</v>
      </c>
      <c r="AP25" s="380">
        <v>1415615</v>
      </c>
      <c r="AQ25" s="380">
        <v>729342</v>
      </c>
      <c r="AR25" s="380">
        <v>729342</v>
      </c>
      <c r="AS25" s="380">
        <v>0</v>
      </c>
      <c r="AT25" s="380">
        <v>0</v>
      </c>
      <c r="AU25" s="380">
        <v>4289913</v>
      </c>
      <c r="AV25" s="381">
        <v>24386305</v>
      </c>
      <c r="AW25" s="380">
        <v>8345040</v>
      </c>
      <c r="AX25" s="380">
        <v>6035278</v>
      </c>
      <c r="AY25" s="380">
        <v>6035278</v>
      </c>
      <c r="AZ25" s="380">
        <v>3970709</v>
      </c>
      <c r="BA25" s="380">
        <v>0</v>
      </c>
      <c r="BB25" s="380">
        <v>0</v>
      </c>
      <c r="BC25" s="380">
        <v>24386305</v>
      </c>
      <c r="BD25" s="379">
        <v>564309</v>
      </c>
      <c r="BE25" s="380">
        <v>160508</v>
      </c>
      <c r="BF25" s="380">
        <v>150349</v>
      </c>
      <c r="BG25" s="380">
        <v>126726</v>
      </c>
      <c r="BH25" s="380">
        <v>126726</v>
      </c>
      <c r="BI25" s="380">
        <v>0</v>
      </c>
      <c r="BJ25" s="380">
        <v>0</v>
      </c>
      <c r="BK25" s="380">
        <v>564309</v>
      </c>
      <c r="BL25" s="381">
        <v>100314</v>
      </c>
      <c r="BM25" s="380">
        <v>33438</v>
      </c>
      <c r="BN25" s="380">
        <v>33438</v>
      </c>
      <c r="BO25" s="380">
        <v>33438</v>
      </c>
      <c r="BP25" s="380">
        <v>0</v>
      </c>
      <c r="BQ25" s="380">
        <v>0</v>
      </c>
      <c r="BR25" s="380">
        <v>0</v>
      </c>
      <c r="BS25" s="380">
        <v>100314</v>
      </c>
      <c r="BT25" s="379">
        <v>520208</v>
      </c>
      <c r="BU25" s="380">
        <v>132887</v>
      </c>
      <c r="BV25" s="380">
        <v>132887</v>
      </c>
      <c r="BW25" s="380">
        <v>132887</v>
      </c>
      <c r="BX25" s="380">
        <v>121546</v>
      </c>
      <c r="BY25" s="380">
        <v>0</v>
      </c>
      <c r="BZ25" s="380">
        <v>0</v>
      </c>
      <c r="CA25" s="380">
        <v>520208</v>
      </c>
      <c r="CB25" s="381">
        <v>148266.168414282</v>
      </c>
      <c r="CC25" s="380">
        <v>89354</v>
      </c>
      <c r="CD25" s="380">
        <v>58912</v>
      </c>
      <c r="CE25" s="380">
        <v>0</v>
      </c>
      <c r="CF25" s="380">
        <v>0</v>
      </c>
      <c r="CG25" s="380">
        <v>0</v>
      </c>
      <c r="CH25" s="380">
        <v>0</v>
      </c>
      <c r="CI25" s="380">
        <v>148266.168414282</v>
      </c>
    </row>
    <row r="26" spans="1:87">
      <c r="A26" s="374">
        <v>11900</v>
      </c>
      <c r="B26" s="375" t="s">
        <v>383</v>
      </c>
      <c r="C26" s="381">
        <v>90090</v>
      </c>
      <c r="D26" s="380">
        <v>531644</v>
      </c>
      <c r="E26" s="380">
        <v>178154</v>
      </c>
      <c r="F26" s="380">
        <v>412002</v>
      </c>
      <c r="G26" s="380">
        <v>0</v>
      </c>
      <c r="H26" s="380">
        <v>0</v>
      </c>
      <c r="I26" s="380">
        <v>1211890</v>
      </c>
      <c r="J26" s="446">
        <v>8886796</v>
      </c>
      <c r="K26" s="447">
        <v>10467622</v>
      </c>
      <c r="L26" s="447">
        <v>7595691</v>
      </c>
      <c r="M26" s="447">
        <v>7315255</v>
      </c>
      <c r="N26" s="447">
        <v>10918238</v>
      </c>
      <c r="O26" s="446">
        <v>779945.01196499995</v>
      </c>
      <c r="P26" s="447">
        <v>432490.78</v>
      </c>
      <c r="Q26" s="447">
        <v>347454.23196499993</v>
      </c>
      <c r="R26" s="448">
        <v>6.2899999999999998E-2</v>
      </c>
      <c r="S26" s="449">
        <v>3.7423049999999998E-4</v>
      </c>
      <c r="T26" s="450">
        <v>8886796</v>
      </c>
      <c r="U26" s="450">
        <v>6875847.0588235306</v>
      </c>
      <c r="V26" s="451">
        <v>1.292465629903139</v>
      </c>
      <c r="W26" s="451">
        <v>0.10581979340616332</v>
      </c>
      <c r="X26" s="379">
        <v>4461438</v>
      </c>
      <c r="Y26" s="380">
        <v>1266179</v>
      </c>
      <c r="Z26" s="380">
        <v>1266179</v>
      </c>
      <c r="AA26" s="380">
        <v>1020658</v>
      </c>
      <c r="AB26" s="380">
        <v>908422</v>
      </c>
      <c r="AC26" s="380">
        <v>0</v>
      </c>
      <c r="AD26" s="380">
        <v>0</v>
      </c>
      <c r="AE26" s="380">
        <v>4461438</v>
      </c>
      <c r="AF26" s="381">
        <v>55105</v>
      </c>
      <c r="AG26" s="381">
        <v>55105</v>
      </c>
      <c r="AH26" s="381">
        <v>0</v>
      </c>
      <c r="AI26" s="381">
        <v>0</v>
      </c>
      <c r="AJ26" s="381">
        <v>0</v>
      </c>
      <c r="AK26" s="381">
        <v>0</v>
      </c>
      <c r="AL26" s="381">
        <v>0</v>
      </c>
      <c r="AM26" s="380">
        <v>55105</v>
      </c>
      <c r="AN26" s="379">
        <v>711504</v>
      </c>
      <c r="AO26" s="380">
        <v>234787</v>
      </c>
      <c r="AP26" s="380">
        <v>234787</v>
      </c>
      <c r="AQ26" s="380">
        <v>120965</v>
      </c>
      <c r="AR26" s="380">
        <v>120965</v>
      </c>
      <c r="AS26" s="380">
        <v>0</v>
      </c>
      <c r="AT26" s="380">
        <v>0</v>
      </c>
      <c r="AU26" s="380">
        <v>711504</v>
      </c>
      <c r="AV26" s="381">
        <v>4044590</v>
      </c>
      <c r="AW26" s="380">
        <v>1384066</v>
      </c>
      <c r="AX26" s="380">
        <v>1000981</v>
      </c>
      <c r="AY26" s="380">
        <v>1000981</v>
      </c>
      <c r="AZ26" s="380">
        <v>658562</v>
      </c>
      <c r="BA26" s="380">
        <v>0</v>
      </c>
      <c r="BB26" s="380">
        <v>0</v>
      </c>
      <c r="BC26" s="380">
        <v>4044590</v>
      </c>
      <c r="BD26" s="379">
        <v>93593</v>
      </c>
      <c r="BE26" s="380">
        <v>26621</v>
      </c>
      <c r="BF26" s="380">
        <v>24936</v>
      </c>
      <c r="BG26" s="380">
        <v>21018</v>
      </c>
      <c r="BH26" s="380">
        <v>21018</v>
      </c>
      <c r="BI26" s="380">
        <v>0</v>
      </c>
      <c r="BJ26" s="380">
        <v>0</v>
      </c>
      <c r="BK26" s="380">
        <v>93593</v>
      </c>
      <c r="BL26" s="381">
        <v>16638</v>
      </c>
      <c r="BM26" s="380">
        <v>5546</v>
      </c>
      <c r="BN26" s="380">
        <v>5546</v>
      </c>
      <c r="BO26" s="380">
        <v>5546</v>
      </c>
      <c r="BP26" s="380">
        <v>0</v>
      </c>
      <c r="BQ26" s="380">
        <v>0</v>
      </c>
      <c r="BR26" s="380">
        <v>0</v>
      </c>
      <c r="BS26" s="380">
        <v>16638</v>
      </c>
      <c r="BT26" s="379">
        <v>86279</v>
      </c>
      <c r="BU26" s="380">
        <v>22040</v>
      </c>
      <c r="BV26" s="380">
        <v>22040</v>
      </c>
      <c r="BW26" s="380">
        <v>22040</v>
      </c>
      <c r="BX26" s="380">
        <v>20159</v>
      </c>
      <c r="BY26" s="380">
        <v>0</v>
      </c>
      <c r="BZ26" s="380">
        <v>0</v>
      </c>
      <c r="CA26" s="380">
        <v>86279</v>
      </c>
      <c r="CB26" s="381">
        <v>24590.682412694998</v>
      </c>
      <c r="CC26" s="380">
        <v>14820</v>
      </c>
      <c r="CD26" s="380">
        <v>9771</v>
      </c>
      <c r="CE26" s="380">
        <v>0</v>
      </c>
      <c r="CF26" s="380">
        <v>0</v>
      </c>
      <c r="CG26" s="380">
        <v>0</v>
      </c>
      <c r="CH26" s="380">
        <v>0</v>
      </c>
      <c r="CI26" s="380">
        <v>24590.682412694998</v>
      </c>
    </row>
    <row r="27" spans="1:87">
      <c r="A27" s="374">
        <v>12100</v>
      </c>
      <c r="B27" s="375" t="s">
        <v>384</v>
      </c>
      <c r="C27" s="381">
        <v>-678876</v>
      </c>
      <c r="D27" s="380">
        <v>-244671</v>
      </c>
      <c r="E27" s="380">
        <v>-344243</v>
      </c>
      <c r="F27" s="380">
        <v>-247793</v>
      </c>
      <c r="G27" s="380">
        <v>0</v>
      </c>
      <c r="H27" s="380">
        <v>0</v>
      </c>
      <c r="I27" s="380">
        <v>-1515583</v>
      </c>
      <c r="J27" s="446">
        <v>6311189</v>
      </c>
      <c r="K27" s="447">
        <v>7433853</v>
      </c>
      <c r="L27" s="447">
        <v>5394277</v>
      </c>
      <c r="M27" s="447">
        <v>5195118</v>
      </c>
      <c r="N27" s="447">
        <v>7753870</v>
      </c>
      <c r="O27" s="446">
        <v>553898.188035</v>
      </c>
      <c r="P27" s="447">
        <v>326021.89</v>
      </c>
      <c r="Q27" s="447">
        <v>227876.29803499999</v>
      </c>
      <c r="R27" s="448">
        <v>6.2899999999999998E-2</v>
      </c>
      <c r="S27" s="449">
        <v>2.6576950000000002E-4</v>
      </c>
      <c r="T27" s="450">
        <v>6311189</v>
      </c>
      <c r="U27" s="450">
        <v>5183177.9014308434</v>
      </c>
      <c r="V27" s="451">
        <v>1.2176292459994018</v>
      </c>
      <c r="W27" s="451">
        <v>0.10581979340616332</v>
      </c>
      <c r="X27" s="379">
        <v>928335</v>
      </c>
      <c r="Y27" s="380">
        <v>280864</v>
      </c>
      <c r="Z27" s="380">
        <v>280864</v>
      </c>
      <c r="AA27" s="380">
        <v>257969</v>
      </c>
      <c r="AB27" s="380">
        <v>108638</v>
      </c>
      <c r="AC27" s="380">
        <v>0</v>
      </c>
      <c r="AD27" s="380">
        <v>0</v>
      </c>
      <c r="AE27" s="380">
        <v>928335</v>
      </c>
      <c r="AF27" s="381">
        <v>175302</v>
      </c>
      <c r="AG27" s="381">
        <v>163644</v>
      </c>
      <c r="AH27" s="381">
        <v>3886</v>
      </c>
      <c r="AI27" s="381">
        <v>3886</v>
      </c>
      <c r="AJ27" s="381">
        <v>3886</v>
      </c>
      <c r="AK27" s="381">
        <v>0</v>
      </c>
      <c r="AL27" s="381">
        <v>0</v>
      </c>
      <c r="AM27" s="380">
        <v>175302</v>
      </c>
      <c r="AN27" s="379">
        <v>505293</v>
      </c>
      <c r="AO27" s="380">
        <v>166740</v>
      </c>
      <c r="AP27" s="380">
        <v>166740</v>
      </c>
      <c r="AQ27" s="380">
        <v>85906</v>
      </c>
      <c r="AR27" s="380">
        <v>85906</v>
      </c>
      <c r="AS27" s="380">
        <v>0</v>
      </c>
      <c r="AT27" s="380">
        <v>0</v>
      </c>
      <c r="AU27" s="380">
        <v>505293</v>
      </c>
      <c r="AV27" s="381">
        <v>2872371</v>
      </c>
      <c r="AW27" s="380">
        <v>982931</v>
      </c>
      <c r="AX27" s="380">
        <v>710873</v>
      </c>
      <c r="AY27" s="380">
        <v>710873</v>
      </c>
      <c r="AZ27" s="380">
        <v>467695</v>
      </c>
      <c r="BA27" s="380">
        <v>0</v>
      </c>
      <c r="BB27" s="380">
        <v>0</v>
      </c>
      <c r="BC27" s="380">
        <v>2872371</v>
      </c>
      <c r="BD27" s="379">
        <v>66469</v>
      </c>
      <c r="BE27" s="380">
        <v>18906</v>
      </c>
      <c r="BF27" s="380">
        <v>17709</v>
      </c>
      <c r="BG27" s="380">
        <v>14927</v>
      </c>
      <c r="BH27" s="380">
        <v>14927</v>
      </c>
      <c r="BI27" s="380">
        <v>0</v>
      </c>
      <c r="BJ27" s="380">
        <v>0</v>
      </c>
      <c r="BK27" s="380">
        <v>66469</v>
      </c>
      <c r="BL27" s="381">
        <v>11817</v>
      </c>
      <c r="BM27" s="380">
        <v>3939</v>
      </c>
      <c r="BN27" s="380">
        <v>3939</v>
      </c>
      <c r="BO27" s="380">
        <v>3939</v>
      </c>
      <c r="BP27" s="380">
        <v>0</v>
      </c>
      <c r="BQ27" s="380">
        <v>0</v>
      </c>
      <c r="BR27" s="380">
        <v>0</v>
      </c>
      <c r="BS27" s="380">
        <v>11817</v>
      </c>
      <c r="BT27" s="379">
        <v>61273</v>
      </c>
      <c r="BU27" s="380">
        <v>15652</v>
      </c>
      <c r="BV27" s="380">
        <v>15652</v>
      </c>
      <c r="BW27" s="380">
        <v>15652</v>
      </c>
      <c r="BX27" s="380">
        <v>14316</v>
      </c>
      <c r="BY27" s="380">
        <v>0</v>
      </c>
      <c r="BZ27" s="380">
        <v>0</v>
      </c>
      <c r="CA27" s="380">
        <v>61273</v>
      </c>
      <c r="CB27" s="381">
        <v>17463.711187305002</v>
      </c>
      <c r="CC27" s="380">
        <v>10525</v>
      </c>
      <c r="CD27" s="380">
        <v>6939</v>
      </c>
      <c r="CE27" s="380">
        <v>0</v>
      </c>
      <c r="CF27" s="380">
        <v>0</v>
      </c>
      <c r="CG27" s="380">
        <v>0</v>
      </c>
      <c r="CH27" s="380">
        <v>0</v>
      </c>
      <c r="CI27" s="380">
        <v>17463.711187305002</v>
      </c>
    </row>
    <row r="28" spans="1:87">
      <c r="A28" s="374">
        <v>12150</v>
      </c>
      <c r="B28" s="375" t="s">
        <v>385</v>
      </c>
      <c r="C28" s="381">
        <v>-219162</v>
      </c>
      <c r="D28" s="380">
        <v>-220683</v>
      </c>
      <c r="E28" s="380">
        <v>-241929</v>
      </c>
      <c r="F28" s="380">
        <v>-196609</v>
      </c>
      <c r="G28" s="380">
        <v>0</v>
      </c>
      <c r="H28" s="380">
        <v>0</v>
      </c>
      <c r="I28" s="380">
        <v>-878383</v>
      </c>
      <c r="J28" s="446">
        <v>230071</v>
      </c>
      <c r="K28" s="447">
        <v>270998</v>
      </c>
      <c r="L28" s="447">
        <v>196646</v>
      </c>
      <c r="M28" s="447">
        <v>189386</v>
      </c>
      <c r="N28" s="447">
        <v>282664</v>
      </c>
      <c r="O28" s="446">
        <v>20192.093505000001</v>
      </c>
      <c r="P28" s="447">
        <v>43813.54</v>
      </c>
      <c r="Q28" s="447">
        <v>-23621.446495</v>
      </c>
      <c r="R28" s="448">
        <v>6.2899999999999998E-2</v>
      </c>
      <c r="S28" s="449">
        <v>9.6885000000000005E-6</v>
      </c>
      <c r="T28" s="450">
        <v>230071</v>
      </c>
      <c r="U28" s="450">
        <v>696558.66454689985</v>
      </c>
      <c r="V28" s="451">
        <v>0.33029665943450359</v>
      </c>
      <c r="W28" s="451">
        <v>0.10581979340616332</v>
      </c>
      <c r="X28" s="379">
        <v>48426</v>
      </c>
      <c r="Y28" s="380">
        <v>29976</v>
      </c>
      <c r="Z28" s="380">
        <v>18450</v>
      </c>
      <c r="AA28" s="380">
        <v>0</v>
      </c>
      <c r="AB28" s="380">
        <v>0</v>
      </c>
      <c r="AC28" s="380">
        <v>0</v>
      </c>
      <c r="AD28" s="380">
        <v>0</v>
      </c>
      <c r="AE28" s="380">
        <v>48426</v>
      </c>
      <c r="AF28" s="381">
        <v>844108</v>
      </c>
      <c r="AG28" s="381">
        <v>220117</v>
      </c>
      <c r="AH28" s="381">
        <v>220117</v>
      </c>
      <c r="AI28" s="381">
        <v>220117</v>
      </c>
      <c r="AJ28" s="381">
        <v>183757</v>
      </c>
      <c r="AK28" s="381">
        <v>0</v>
      </c>
      <c r="AL28" s="381">
        <v>0</v>
      </c>
      <c r="AM28" s="380">
        <v>844108</v>
      </c>
      <c r="AN28" s="379">
        <v>18420</v>
      </c>
      <c r="AO28" s="380">
        <v>6078</v>
      </c>
      <c r="AP28" s="380">
        <v>6078</v>
      </c>
      <c r="AQ28" s="380">
        <v>3132</v>
      </c>
      <c r="AR28" s="380">
        <v>3132</v>
      </c>
      <c r="AS28" s="380">
        <v>0</v>
      </c>
      <c r="AT28" s="380">
        <v>0</v>
      </c>
      <c r="AU28" s="380">
        <v>18420</v>
      </c>
      <c r="AV28" s="381">
        <v>104711</v>
      </c>
      <c r="AW28" s="380">
        <v>35832</v>
      </c>
      <c r="AX28" s="380">
        <v>25915</v>
      </c>
      <c r="AY28" s="380">
        <v>25915</v>
      </c>
      <c r="AZ28" s="380">
        <v>17050</v>
      </c>
      <c r="BA28" s="380">
        <v>0</v>
      </c>
      <c r="BB28" s="380">
        <v>0</v>
      </c>
      <c r="BC28" s="380">
        <v>104711</v>
      </c>
      <c r="BD28" s="379">
        <v>2423</v>
      </c>
      <c r="BE28" s="380">
        <v>689</v>
      </c>
      <c r="BF28" s="380">
        <v>646</v>
      </c>
      <c r="BG28" s="380">
        <v>544</v>
      </c>
      <c r="BH28" s="380">
        <v>544</v>
      </c>
      <c r="BI28" s="380">
        <v>0</v>
      </c>
      <c r="BJ28" s="380">
        <v>0</v>
      </c>
      <c r="BK28" s="380">
        <v>2423</v>
      </c>
      <c r="BL28" s="381">
        <v>432</v>
      </c>
      <c r="BM28" s="380">
        <v>144</v>
      </c>
      <c r="BN28" s="380">
        <v>144</v>
      </c>
      <c r="BO28" s="380">
        <v>144</v>
      </c>
      <c r="BP28" s="380">
        <v>0</v>
      </c>
      <c r="BQ28" s="380">
        <v>0</v>
      </c>
      <c r="BR28" s="380">
        <v>0</v>
      </c>
      <c r="BS28" s="380">
        <v>432</v>
      </c>
      <c r="BT28" s="379">
        <v>2234</v>
      </c>
      <c r="BU28" s="380">
        <v>571</v>
      </c>
      <c r="BV28" s="380">
        <v>571</v>
      </c>
      <c r="BW28" s="380">
        <v>571</v>
      </c>
      <c r="BX28" s="380">
        <v>522</v>
      </c>
      <c r="BY28" s="380">
        <v>0</v>
      </c>
      <c r="BZ28" s="380">
        <v>0</v>
      </c>
      <c r="CA28" s="380">
        <v>2234</v>
      </c>
      <c r="CB28" s="381">
        <v>636.63123811500009</v>
      </c>
      <c r="CC28" s="380">
        <v>384</v>
      </c>
      <c r="CD28" s="380">
        <v>253</v>
      </c>
      <c r="CE28" s="380">
        <v>0</v>
      </c>
      <c r="CF28" s="380">
        <v>0</v>
      </c>
      <c r="CG28" s="380">
        <v>0</v>
      </c>
      <c r="CH28" s="380">
        <v>0</v>
      </c>
      <c r="CI28" s="380">
        <v>636.63123811500009</v>
      </c>
    </row>
    <row r="29" spans="1:87">
      <c r="A29" s="374">
        <v>12160</v>
      </c>
      <c r="B29" s="375" t="s">
        <v>386</v>
      </c>
      <c r="C29" s="381">
        <v>-4302589</v>
      </c>
      <c r="D29" s="380">
        <v>-2866373</v>
      </c>
      <c r="E29" s="380">
        <v>-3032945</v>
      </c>
      <c r="F29" s="380">
        <v>-2126316</v>
      </c>
      <c r="G29" s="380">
        <v>0</v>
      </c>
      <c r="H29" s="380">
        <v>0</v>
      </c>
      <c r="I29" s="380">
        <v>-12328223</v>
      </c>
      <c r="J29" s="446">
        <v>40646133</v>
      </c>
      <c r="K29" s="447">
        <v>47876461</v>
      </c>
      <c r="L29" s="447">
        <v>34740917</v>
      </c>
      <c r="M29" s="447">
        <v>33458269</v>
      </c>
      <c r="N29" s="447">
        <v>49937473</v>
      </c>
      <c r="O29" s="446">
        <v>3567286.5255900002</v>
      </c>
      <c r="P29" s="447">
        <v>2308903.2999999989</v>
      </c>
      <c r="Q29" s="447">
        <v>1258383.2255900013</v>
      </c>
      <c r="R29" s="448">
        <v>6.2899999999999998E-2</v>
      </c>
      <c r="S29" s="449">
        <v>1.7116430000000001E-3</v>
      </c>
      <c r="T29" s="450">
        <v>40646133</v>
      </c>
      <c r="U29" s="450">
        <v>36707524.642289333</v>
      </c>
      <c r="V29" s="451">
        <v>1.1072970295897628</v>
      </c>
      <c r="W29" s="451">
        <v>0.10581979340616332</v>
      </c>
      <c r="X29" s="379">
        <v>3527308</v>
      </c>
      <c r="Y29" s="380">
        <v>1299382</v>
      </c>
      <c r="Z29" s="380">
        <v>968068</v>
      </c>
      <c r="AA29" s="380">
        <v>968068</v>
      </c>
      <c r="AB29" s="380">
        <v>291790</v>
      </c>
      <c r="AC29" s="380">
        <v>0</v>
      </c>
      <c r="AD29" s="380">
        <v>0</v>
      </c>
      <c r="AE29" s="380">
        <v>3527308</v>
      </c>
      <c r="AF29" s="381">
        <v>1244896</v>
      </c>
      <c r="AG29" s="381">
        <v>474850</v>
      </c>
      <c r="AH29" s="381">
        <v>474850</v>
      </c>
      <c r="AI29" s="381">
        <v>147598</v>
      </c>
      <c r="AJ29" s="381">
        <v>147598</v>
      </c>
      <c r="AK29" s="381">
        <v>0</v>
      </c>
      <c r="AL29" s="381">
        <v>0</v>
      </c>
      <c r="AM29" s="380">
        <v>1244896</v>
      </c>
      <c r="AN29" s="379">
        <v>3254251</v>
      </c>
      <c r="AO29" s="380">
        <v>1073860</v>
      </c>
      <c r="AP29" s="380">
        <v>1073860</v>
      </c>
      <c r="AQ29" s="380">
        <v>553266</v>
      </c>
      <c r="AR29" s="380">
        <v>553266</v>
      </c>
      <c r="AS29" s="380">
        <v>0</v>
      </c>
      <c r="AT29" s="380">
        <v>0</v>
      </c>
      <c r="AU29" s="380">
        <v>3254251</v>
      </c>
      <c r="AV29" s="381">
        <v>18499012</v>
      </c>
      <c r="AW29" s="380">
        <v>6330397</v>
      </c>
      <c r="AX29" s="380">
        <v>4578253</v>
      </c>
      <c r="AY29" s="380">
        <v>4578253</v>
      </c>
      <c r="AZ29" s="380">
        <v>3012109</v>
      </c>
      <c r="BA29" s="380">
        <v>0</v>
      </c>
      <c r="BB29" s="380">
        <v>0</v>
      </c>
      <c r="BC29" s="380">
        <v>18499012</v>
      </c>
      <c r="BD29" s="379">
        <v>428074</v>
      </c>
      <c r="BE29" s="380">
        <v>121758</v>
      </c>
      <c r="BF29" s="380">
        <v>114052</v>
      </c>
      <c r="BG29" s="380">
        <v>96132</v>
      </c>
      <c r="BH29" s="380">
        <v>96132</v>
      </c>
      <c r="BI29" s="380">
        <v>0</v>
      </c>
      <c r="BJ29" s="380">
        <v>0</v>
      </c>
      <c r="BK29" s="380">
        <v>428074</v>
      </c>
      <c r="BL29" s="381">
        <v>76098</v>
      </c>
      <c r="BM29" s="380">
        <v>25366</v>
      </c>
      <c r="BN29" s="380">
        <v>25366</v>
      </c>
      <c r="BO29" s="380">
        <v>25366</v>
      </c>
      <c r="BP29" s="380">
        <v>0</v>
      </c>
      <c r="BQ29" s="380">
        <v>0</v>
      </c>
      <c r="BR29" s="380">
        <v>0</v>
      </c>
      <c r="BS29" s="380">
        <v>76098</v>
      </c>
      <c r="BT29" s="379">
        <v>394620</v>
      </c>
      <c r="BU29" s="380">
        <v>100806</v>
      </c>
      <c r="BV29" s="380">
        <v>100806</v>
      </c>
      <c r="BW29" s="380">
        <v>100806</v>
      </c>
      <c r="BX29" s="380">
        <v>92203</v>
      </c>
      <c r="BY29" s="380">
        <v>0</v>
      </c>
      <c r="BZ29" s="380">
        <v>0</v>
      </c>
      <c r="CA29" s="380">
        <v>394620</v>
      </c>
      <c r="CB29" s="381">
        <v>112472.04441357001</v>
      </c>
      <c r="CC29" s="380">
        <v>67783</v>
      </c>
      <c r="CD29" s="380">
        <v>44689</v>
      </c>
      <c r="CE29" s="380">
        <v>0</v>
      </c>
      <c r="CF29" s="380">
        <v>0</v>
      </c>
      <c r="CG29" s="380">
        <v>0</v>
      </c>
      <c r="CH29" s="380">
        <v>0</v>
      </c>
      <c r="CI29" s="380">
        <v>112472.04441357001</v>
      </c>
    </row>
    <row r="30" spans="1:87">
      <c r="A30" s="374">
        <v>12220</v>
      </c>
      <c r="B30" s="375" t="s">
        <v>387</v>
      </c>
      <c r="C30" s="381">
        <v>-117503500</v>
      </c>
      <c r="D30" s="380">
        <v>-74734639</v>
      </c>
      <c r="E30" s="380">
        <v>-88944182</v>
      </c>
      <c r="F30" s="380">
        <v>-50549298</v>
      </c>
      <c r="G30" s="380">
        <v>0</v>
      </c>
      <c r="H30" s="380">
        <v>0</v>
      </c>
      <c r="I30" s="380">
        <v>-331731619</v>
      </c>
      <c r="J30" s="446">
        <v>1017996499</v>
      </c>
      <c r="K30" s="447">
        <v>1199082587</v>
      </c>
      <c r="L30" s="447">
        <v>870098325</v>
      </c>
      <c r="M30" s="447">
        <v>837973966</v>
      </c>
      <c r="N30" s="447">
        <v>1250701353</v>
      </c>
      <c r="O30" s="446">
        <v>89343929.142089993</v>
      </c>
      <c r="P30" s="447">
        <v>54054517.380000003</v>
      </c>
      <c r="Q30" s="447">
        <v>35289411.76208999</v>
      </c>
      <c r="R30" s="448">
        <v>6.2899999999999998E-2</v>
      </c>
      <c r="S30" s="449">
        <v>4.2868692999999999E-2</v>
      </c>
      <c r="T30" s="450">
        <v>1017996499</v>
      </c>
      <c r="U30" s="450">
        <v>859372295.38950717</v>
      </c>
      <c r="V30" s="451">
        <v>1.184581472385722</v>
      </c>
      <c r="W30" s="451">
        <v>0.10581979340616332</v>
      </c>
      <c r="X30" s="379">
        <v>127997024</v>
      </c>
      <c r="Y30" s="380">
        <v>34357088</v>
      </c>
      <c r="Z30" s="380">
        <v>32857538</v>
      </c>
      <c r="AA30" s="380">
        <v>31015985</v>
      </c>
      <c r="AB30" s="380">
        <v>29766413</v>
      </c>
      <c r="AC30" s="380">
        <v>0</v>
      </c>
      <c r="AD30" s="380">
        <v>0</v>
      </c>
      <c r="AE30" s="380">
        <v>127997024</v>
      </c>
      <c r="AF30" s="381">
        <v>93800220</v>
      </c>
      <c r="AG30" s="381">
        <v>23450055</v>
      </c>
      <c r="AH30" s="381">
        <v>23450055</v>
      </c>
      <c r="AI30" s="381">
        <v>23450055</v>
      </c>
      <c r="AJ30" s="381">
        <v>23450055</v>
      </c>
      <c r="AK30" s="381">
        <v>0</v>
      </c>
      <c r="AL30" s="381">
        <v>0</v>
      </c>
      <c r="AM30" s="380">
        <v>93800220</v>
      </c>
      <c r="AN30" s="379">
        <v>81503846</v>
      </c>
      <c r="AO30" s="380">
        <v>26895189</v>
      </c>
      <c r="AP30" s="380">
        <v>26895189</v>
      </c>
      <c r="AQ30" s="380">
        <v>13856734</v>
      </c>
      <c r="AR30" s="380">
        <v>13856734</v>
      </c>
      <c r="AS30" s="380">
        <v>0</v>
      </c>
      <c r="AT30" s="380">
        <v>0</v>
      </c>
      <c r="AU30" s="380">
        <v>81503846</v>
      </c>
      <c r="AV30" s="381">
        <v>463314177</v>
      </c>
      <c r="AW30" s="380">
        <v>158546994</v>
      </c>
      <c r="AX30" s="380">
        <v>114663940</v>
      </c>
      <c r="AY30" s="380">
        <v>114663940</v>
      </c>
      <c r="AZ30" s="380">
        <v>75439303</v>
      </c>
      <c r="BA30" s="380">
        <v>0</v>
      </c>
      <c r="BB30" s="380">
        <v>0</v>
      </c>
      <c r="BC30" s="380">
        <v>463314177</v>
      </c>
      <c r="BD30" s="379">
        <v>10721274</v>
      </c>
      <c r="BE30" s="380">
        <v>3049480</v>
      </c>
      <c r="BF30" s="380">
        <v>2856464</v>
      </c>
      <c r="BG30" s="380">
        <v>2407665</v>
      </c>
      <c r="BH30" s="380">
        <v>2407665</v>
      </c>
      <c r="BI30" s="380">
        <v>0</v>
      </c>
      <c r="BJ30" s="380">
        <v>0</v>
      </c>
      <c r="BK30" s="380">
        <v>10721274</v>
      </c>
      <c r="BL30" s="381">
        <v>1905867</v>
      </c>
      <c r="BM30" s="380">
        <v>635289</v>
      </c>
      <c r="BN30" s="380">
        <v>635289</v>
      </c>
      <c r="BO30" s="380">
        <v>635289</v>
      </c>
      <c r="BP30" s="380">
        <v>0</v>
      </c>
      <c r="BQ30" s="380">
        <v>0</v>
      </c>
      <c r="BR30" s="380">
        <v>0</v>
      </c>
      <c r="BS30" s="380">
        <v>1905867</v>
      </c>
      <c r="BT30" s="379">
        <v>9883400</v>
      </c>
      <c r="BU30" s="380">
        <v>2524717</v>
      </c>
      <c r="BV30" s="380">
        <v>2524717</v>
      </c>
      <c r="BW30" s="380">
        <v>2524717</v>
      </c>
      <c r="BX30" s="380">
        <v>2309249</v>
      </c>
      <c r="BY30" s="380">
        <v>0</v>
      </c>
      <c r="BZ30" s="380">
        <v>0</v>
      </c>
      <c r="CA30" s="380">
        <v>9883400</v>
      </c>
      <c r="CB30" s="381">
        <v>2816901.3883430702</v>
      </c>
      <c r="CC30" s="380">
        <v>1697637</v>
      </c>
      <c r="CD30" s="380">
        <v>1119264</v>
      </c>
      <c r="CE30" s="380">
        <v>0</v>
      </c>
      <c r="CF30" s="380">
        <v>0</v>
      </c>
      <c r="CG30" s="380">
        <v>0</v>
      </c>
      <c r="CH30" s="380">
        <v>0</v>
      </c>
      <c r="CI30" s="380">
        <v>2816901.3883430702</v>
      </c>
    </row>
    <row r="31" spans="1:87">
      <c r="A31" s="374">
        <v>12510</v>
      </c>
      <c r="B31" s="375" t="s">
        <v>388</v>
      </c>
      <c r="C31" s="381">
        <v>-13652229</v>
      </c>
      <c r="D31" s="380">
        <v>-4758230</v>
      </c>
      <c r="E31" s="380">
        <v>-5469854</v>
      </c>
      <c r="F31" s="380">
        <v>-836863</v>
      </c>
      <c r="G31" s="380">
        <v>0</v>
      </c>
      <c r="H31" s="380">
        <v>0</v>
      </c>
      <c r="I31" s="380">
        <v>-24717176</v>
      </c>
      <c r="J31" s="446">
        <v>103655217</v>
      </c>
      <c r="K31" s="447">
        <v>122093903</v>
      </c>
      <c r="L31" s="447">
        <v>88595816</v>
      </c>
      <c r="M31" s="447">
        <v>85324825</v>
      </c>
      <c r="N31" s="447">
        <v>127349868</v>
      </c>
      <c r="O31" s="446">
        <v>9097245.7903439999</v>
      </c>
      <c r="P31" s="447">
        <v>6308257.8499999987</v>
      </c>
      <c r="Q31" s="447">
        <v>2788987.9403440012</v>
      </c>
      <c r="R31" s="448">
        <v>6.2899999999999998E-2</v>
      </c>
      <c r="S31" s="449">
        <v>4.3650088000000004E-3</v>
      </c>
      <c r="T31" s="450">
        <v>103655217</v>
      </c>
      <c r="U31" s="450">
        <v>100290267.88553257</v>
      </c>
      <c r="V31" s="451">
        <v>1.0335521001729504</v>
      </c>
      <c r="W31" s="451">
        <v>0.10581979340616332</v>
      </c>
      <c r="X31" s="379">
        <v>19813420</v>
      </c>
      <c r="Y31" s="380">
        <v>4953355</v>
      </c>
      <c r="Z31" s="380">
        <v>4953355</v>
      </c>
      <c r="AA31" s="380">
        <v>4953355</v>
      </c>
      <c r="AB31" s="380">
        <v>4953355</v>
      </c>
      <c r="AC31" s="380">
        <v>0</v>
      </c>
      <c r="AD31" s="380">
        <v>0</v>
      </c>
      <c r="AE31" s="380">
        <v>19813420</v>
      </c>
      <c r="AF31" s="381">
        <v>7270754</v>
      </c>
      <c r="AG31" s="381">
        <v>5530469</v>
      </c>
      <c r="AH31" s="381">
        <v>1144002</v>
      </c>
      <c r="AI31" s="381">
        <v>596283</v>
      </c>
      <c r="AJ31" s="381">
        <v>0</v>
      </c>
      <c r="AK31" s="381">
        <v>0</v>
      </c>
      <c r="AL31" s="381">
        <v>0</v>
      </c>
      <c r="AM31" s="380">
        <v>7270754</v>
      </c>
      <c r="AN31" s="379">
        <v>8298947</v>
      </c>
      <c r="AO31" s="380">
        <v>2738543</v>
      </c>
      <c r="AP31" s="380">
        <v>2738543</v>
      </c>
      <c r="AQ31" s="380">
        <v>1410931</v>
      </c>
      <c r="AR31" s="380">
        <v>1410931</v>
      </c>
      <c r="AS31" s="380">
        <v>0</v>
      </c>
      <c r="AT31" s="380">
        <v>0</v>
      </c>
      <c r="AU31" s="380">
        <v>8298947</v>
      </c>
      <c r="AV31" s="381">
        <v>47175930</v>
      </c>
      <c r="AW31" s="380">
        <v>16143693</v>
      </c>
      <c r="AX31" s="380">
        <v>11675399</v>
      </c>
      <c r="AY31" s="380">
        <v>11675399</v>
      </c>
      <c r="AZ31" s="380">
        <v>7681438</v>
      </c>
      <c r="BA31" s="380">
        <v>0</v>
      </c>
      <c r="BB31" s="380">
        <v>0</v>
      </c>
      <c r="BC31" s="380">
        <v>47175930</v>
      </c>
      <c r="BD31" s="379">
        <v>1091670</v>
      </c>
      <c r="BE31" s="380">
        <v>310507</v>
      </c>
      <c r="BF31" s="380">
        <v>290853</v>
      </c>
      <c r="BG31" s="380">
        <v>245155</v>
      </c>
      <c r="BH31" s="380">
        <v>245155</v>
      </c>
      <c r="BI31" s="380">
        <v>0</v>
      </c>
      <c r="BJ31" s="380">
        <v>0</v>
      </c>
      <c r="BK31" s="380">
        <v>1091670</v>
      </c>
      <c r="BL31" s="381">
        <v>194061</v>
      </c>
      <c r="BM31" s="380">
        <v>64687</v>
      </c>
      <c r="BN31" s="380">
        <v>64687</v>
      </c>
      <c r="BO31" s="380">
        <v>64687</v>
      </c>
      <c r="BP31" s="380">
        <v>0</v>
      </c>
      <c r="BQ31" s="380">
        <v>0</v>
      </c>
      <c r="BR31" s="380">
        <v>0</v>
      </c>
      <c r="BS31" s="380">
        <v>194061</v>
      </c>
      <c r="BT31" s="379">
        <v>1006355</v>
      </c>
      <c r="BU31" s="380">
        <v>257074</v>
      </c>
      <c r="BV31" s="380">
        <v>257074</v>
      </c>
      <c r="BW31" s="380">
        <v>257074</v>
      </c>
      <c r="BX31" s="380">
        <v>235134</v>
      </c>
      <c r="BY31" s="380">
        <v>0</v>
      </c>
      <c r="BZ31" s="380">
        <v>0</v>
      </c>
      <c r="CA31" s="380">
        <v>1006355</v>
      </c>
      <c r="CB31" s="381">
        <v>286824.68459791201</v>
      </c>
      <c r="CC31" s="380">
        <v>172858</v>
      </c>
      <c r="CD31" s="380">
        <v>113967</v>
      </c>
      <c r="CE31" s="380">
        <v>0</v>
      </c>
      <c r="CF31" s="380">
        <v>0</v>
      </c>
      <c r="CG31" s="380">
        <v>0</v>
      </c>
      <c r="CH31" s="380">
        <v>0</v>
      </c>
      <c r="CI31" s="380">
        <v>286824.68459791201</v>
      </c>
    </row>
    <row r="32" spans="1:87">
      <c r="A32" s="374">
        <v>12600</v>
      </c>
      <c r="B32" s="375" t="s">
        <v>389</v>
      </c>
      <c r="C32" s="381">
        <v>-1455582</v>
      </c>
      <c r="D32" s="380">
        <v>-3026008</v>
      </c>
      <c r="E32" s="380">
        <v>-3775487</v>
      </c>
      <c r="F32" s="380">
        <v>-2405973</v>
      </c>
      <c r="G32" s="380">
        <v>0</v>
      </c>
      <c r="H32" s="380">
        <v>0</v>
      </c>
      <c r="I32" s="380">
        <v>-10663050</v>
      </c>
      <c r="J32" s="446">
        <v>40667063</v>
      </c>
      <c r="K32" s="447">
        <v>47901115</v>
      </c>
      <c r="L32" s="447">
        <v>34758807</v>
      </c>
      <c r="M32" s="447">
        <v>33475498</v>
      </c>
      <c r="N32" s="447">
        <v>49963188</v>
      </c>
      <c r="O32" s="446">
        <v>3569123.4777719998</v>
      </c>
      <c r="P32" s="447">
        <v>2377041.35</v>
      </c>
      <c r="Q32" s="447">
        <v>1192082.1277719997</v>
      </c>
      <c r="R32" s="448">
        <v>6.2899999999999998E-2</v>
      </c>
      <c r="S32" s="449">
        <v>1.7125243999999999E-3</v>
      </c>
      <c r="T32" s="450">
        <v>40667063</v>
      </c>
      <c r="U32" s="450">
        <v>37790800.476947539</v>
      </c>
      <c r="V32" s="451">
        <v>1.0761101243358682</v>
      </c>
      <c r="W32" s="451">
        <v>0.10581979340616332</v>
      </c>
      <c r="X32" s="379">
        <v>4952781</v>
      </c>
      <c r="Y32" s="380">
        <v>3923598</v>
      </c>
      <c r="Z32" s="380">
        <v>584731</v>
      </c>
      <c r="AA32" s="380">
        <v>329330</v>
      </c>
      <c r="AB32" s="380">
        <v>115122</v>
      </c>
      <c r="AC32" s="380">
        <v>0</v>
      </c>
      <c r="AD32" s="380">
        <v>0</v>
      </c>
      <c r="AE32" s="380">
        <v>4952781</v>
      </c>
      <c r="AF32" s="381">
        <v>997672</v>
      </c>
      <c r="AG32" s="381">
        <v>249418</v>
      </c>
      <c r="AH32" s="381">
        <v>249418</v>
      </c>
      <c r="AI32" s="381">
        <v>249418</v>
      </c>
      <c r="AJ32" s="381">
        <v>249418</v>
      </c>
      <c r="AK32" s="381">
        <v>0</v>
      </c>
      <c r="AL32" s="381">
        <v>0</v>
      </c>
      <c r="AM32" s="380">
        <v>997672</v>
      </c>
      <c r="AN32" s="379">
        <v>3255927</v>
      </c>
      <c r="AO32" s="380">
        <v>1074413</v>
      </c>
      <c r="AP32" s="380">
        <v>1074413</v>
      </c>
      <c r="AQ32" s="380">
        <v>553551</v>
      </c>
      <c r="AR32" s="380">
        <v>553551</v>
      </c>
      <c r="AS32" s="380">
        <v>0</v>
      </c>
      <c r="AT32" s="380">
        <v>0</v>
      </c>
      <c r="AU32" s="380">
        <v>3255927</v>
      </c>
      <c r="AV32" s="381">
        <v>18508538</v>
      </c>
      <c r="AW32" s="380">
        <v>6333657</v>
      </c>
      <c r="AX32" s="380">
        <v>4580611</v>
      </c>
      <c r="AY32" s="380">
        <v>4580611</v>
      </c>
      <c r="AZ32" s="380">
        <v>3013660</v>
      </c>
      <c r="BA32" s="380">
        <v>0</v>
      </c>
      <c r="BB32" s="380">
        <v>0</v>
      </c>
      <c r="BC32" s="380">
        <v>18508538</v>
      </c>
      <c r="BD32" s="379">
        <v>428295</v>
      </c>
      <c r="BE32" s="380">
        <v>121821</v>
      </c>
      <c r="BF32" s="380">
        <v>114110</v>
      </c>
      <c r="BG32" s="380">
        <v>96182</v>
      </c>
      <c r="BH32" s="380">
        <v>96182</v>
      </c>
      <c r="BI32" s="380">
        <v>0</v>
      </c>
      <c r="BJ32" s="380">
        <v>0</v>
      </c>
      <c r="BK32" s="380">
        <v>428295</v>
      </c>
      <c r="BL32" s="381">
        <v>76137</v>
      </c>
      <c r="BM32" s="380">
        <v>25379</v>
      </c>
      <c r="BN32" s="380">
        <v>25379</v>
      </c>
      <c r="BO32" s="380">
        <v>25379</v>
      </c>
      <c r="BP32" s="380">
        <v>0</v>
      </c>
      <c r="BQ32" s="380">
        <v>0</v>
      </c>
      <c r="BR32" s="380">
        <v>0</v>
      </c>
      <c r="BS32" s="380">
        <v>76137</v>
      </c>
      <c r="BT32" s="379">
        <v>394823</v>
      </c>
      <c r="BU32" s="380">
        <v>100858</v>
      </c>
      <c r="BV32" s="380">
        <v>100858</v>
      </c>
      <c r="BW32" s="380">
        <v>100858</v>
      </c>
      <c r="BX32" s="380">
        <v>92250</v>
      </c>
      <c r="BY32" s="380">
        <v>0</v>
      </c>
      <c r="BZ32" s="380">
        <v>0</v>
      </c>
      <c r="CA32" s="380">
        <v>394823</v>
      </c>
      <c r="CB32" s="381">
        <v>112529.96119875599</v>
      </c>
      <c r="CC32" s="380">
        <v>67817</v>
      </c>
      <c r="CD32" s="380">
        <v>44713</v>
      </c>
      <c r="CE32" s="380">
        <v>0</v>
      </c>
      <c r="CF32" s="380">
        <v>0</v>
      </c>
      <c r="CG32" s="380">
        <v>0</v>
      </c>
      <c r="CH32" s="380">
        <v>0</v>
      </c>
      <c r="CI32" s="380">
        <v>112529.96119875599</v>
      </c>
    </row>
    <row r="33" spans="1:87">
      <c r="A33" s="374">
        <v>12700</v>
      </c>
      <c r="B33" s="375" t="s">
        <v>390</v>
      </c>
      <c r="C33" s="381">
        <v>-2652880</v>
      </c>
      <c r="D33" s="380">
        <v>-1978456</v>
      </c>
      <c r="E33" s="380">
        <v>-2255193</v>
      </c>
      <c r="F33" s="380">
        <v>-1142181</v>
      </c>
      <c r="G33" s="380">
        <v>0</v>
      </c>
      <c r="H33" s="380">
        <v>0</v>
      </c>
      <c r="I33" s="380">
        <v>-8028710</v>
      </c>
      <c r="J33" s="446">
        <v>22606723</v>
      </c>
      <c r="K33" s="447">
        <v>26628115</v>
      </c>
      <c r="L33" s="447">
        <v>19322337</v>
      </c>
      <c r="M33" s="447">
        <v>18608949</v>
      </c>
      <c r="N33" s="447">
        <v>27774416</v>
      </c>
      <c r="O33" s="446">
        <v>1984067.1672660001</v>
      </c>
      <c r="P33" s="447">
        <v>1401418.84</v>
      </c>
      <c r="Q33" s="447">
        <v>582648.32726599998</v>
      </c>
      <c r="R33" s="448">
        <v>6.2899999999999998E-2</v>
      </c>
      <c r="S33" s="449">
        <v>9.5198820000000003E-4</v>
      </c>
      <c r="T33" s="450">
        <v>22606723</v>
      </c>
      <c r="U33" s="450">
        <v>22280108.744038157</v>
      </c>
      <c r="V33" s="451">
        <v>1.0146594551989896</v>
      </c>
      <c r="W33" s="451">
        <v>0.10581979340616332</v>
      </c>
      <c r="X33" s="379">
        <v>795364</v>
      </c>
      <c r="Y33" s="380">
        <v>431367</v>
      </c>
      <c r="Z33" s="380">
        <v>122719</v>
      </c>
      <c r="AA33" s="380">
        <v>120639</v>
      </c>
      <c r="AB33" s="380">
        <v>120639</v>
      </c>
      <c r="AC33" s="380">
        <v>0</v>
      </c>
      <c r="AD33" s="380">
        <v>0</v>
      </c>
      <c r="AE33" s="380">
        <v>795364</v>
      </c>
      <c r="AF33" s="381">
        <v>697875</v>
      </c>
      <c r="AG33" s="381">
        <v>232625</v>
      </c>
      <c r="AH33" s="381">
        <v>232625</v>
      </c>
      <c r="AI33" s="381">
        <v>232625</v>
      </c>
      <c r="AJ33" s="381">
        <v>0</v>
      </c>
      <c r="AK33" s="381">
        <v>0</v>
      </c>
      <c r="AL33" s="381">
        <v>0</v>
      </c>
      <c r="AM33" s="380">
        <v>697875</v>
      </c>
      <c r="AN33" s="379">
        <v>1809962</v>
      </c>
      <c r="AO33" s="380">
        <v>597263</v>
      </c>
      <c r="AP33" s="380">
        <v>597263</v>
      </c>
      <c r="AQ33" s="380">
        <v>307717</v>
      </c>
      <c r="AR33" s="380">
        <v>307717</v>
      </c>
      <c r="AS33" s="380">
        <v>0</v>
      </c>
      <c r="AT33" s="380">
        <v>0</v>
      </c>
      <c r="AU33" s="380">
        <v>1809962</v>
      </c>
      <c r="AV33" s="381">
        <v>10288852</v>
      </c>
      <c r="AW33" s="380">
        <v>3520865</v>
      </c>
      <c r="AX33" s="380">
        <v>2546350</v>
      </c>
      <c r="AY33" s="380">
        <v>2546350</v>
      </c>
      <c r="AZ33" s="380">
        <v>1675286</v>
      </c>
      <c r="BA33" s="380">
        <v>0</v>
      </c>
      <c r="BB33" s="380">
        <v>0</v>
      </c>
      <c r="BC33" s="380">
        <v>10288852</v>
      </c>
      <c r="BD33" s="379">
        <v>238088</v>
      </c>
      <c r="BE33" s="380">
        <v>67720</v>
      </c>
      <c r="BF33" s="380">
        <v>63434</v>
      </c>
      <c r="BG33" s="380">
        <v>53467</v>
      </c>
      <c r="BH33" s="380">
        <v>53467</v>
      </c>
      <c r="BI33" s="380">
        <v>0</v>
      </c>
      <c r="BJ33" s="380">
        <v>0</v>
      </c>
      <c r="BK33" s="380">
        <v>238088</v>
      </c>
      <c r="BL33" s="381">
        <v>42324</v>
      </c>
      <c r="BM33" s="380">
        <v>14108</v>
      </c>
      <c r="BN33" s="380">
        <v>14108</v>
      </c>
      <c r="BO33" s="380">
        <v>14108</v>
      </c>
      <c r="BP33" s="380">
        <v>0</v>
      </c>
      <c r="BQ33" s="380">
        <v>0</v>
      </c>
      <c r="BR33" s="380">
        <v>0</v>
      </c>
      <c r="BS33" s="380">
        <v>42324</v>
      </c>
      <c r="BT33" s="379">
        <v>219481</v>
      </c>
      <c r="BU33" s="380">
        <v>56067</v>
      </c>
      <c r="BV33" s="380">
        <v>56067</v>
      </c>
      <c r="BW33" s="380">
        <v>56067</v>
      </c>
      <c r="BX33" s="380">
        <v>51282</v>
      </c>
      <c r="BY33" s="380">
        <v>0</v>
      </c>
      <c r="BZ33" s="380">
        <v>0</v>
      </c>
      <c r="CA33" s="380">
        <v>219481</v>
      </c>
      <c r="CB33" s="381">
        <v>62555.135102118002</v>
      </c>
      <c r="CC33" s="380">
        <v>37700</v>
      </c>
      <c r="CD33" s="380">
        <v>24856</v>
      </c>
      <c r="CE33" s="380">
        <v>0</v>
      </c>
      <c r="CF33" s="380">
        <v>0</v>
      </c>
      <c r="CG33" s="380">
        <v>0</v>
      </c>
      <c r="CH33" s="380">
        <v>0</v>
      </c>
      <c r="CI33" s="380">
        <v>62555.135102118002</v>
      </c>
    </row>
    <row r="34" spans="1:87">
      <c r="A34" s="374">
        <v>13500</v>
      </c>
      <c r="B34" s="375" t="s">
        <v>391</v>
      </c>
      <c r="C34" s="381">
        <v>-11528543</v>
      </c>
      <c r="D34" s="380">
        <v>-7432062</v>
      </c>
      <c r="E34" s="380">
        <v>-7805775</v>
      </c>
      <c r="F34" s="380">
        <v>-4326550</v>
      </c>
      <c r="G34" s="380">
        <v>0</v>
      </c>
      <c r="H34" s="380">
        <v>0</v>
      </c>
      <c r="I34" s="380">
        <v>-31092930</v>
      </c>
      <c r="J34" s="446">
        <v>92618122</v>
      </c>
      <c r="K34" s="447">
        <v>109093477</v>
      </c>
      <c r="L34" s="447">
        <v>79162230</v>
      </c>
      <c r="M34" s="447">
        <v>76239530</v>
      </c>
      <c r="N34" s="447">
        <v>113789793</v>
      </c>
      <c r="O34" s="446">
        <v>8128580.9311620006</v>
      </c>
      <c r="P34" s="447">
        <v>5009922.2</v>
      </c>
      <c r="Q34" s="447">
        <v>3118658.7311620004</v>
      </c>
      <c r="R34" s="448">
        <v>6.2899999999999998E-2</v>
      </c>
      <c r="S34" s="449">
        <v>3.9002274000000002E-3</v>
      </c>
      <c r="T34" s="450">
        <v>92618122</v>
      </c>
      <c r="U34" s="450">
        <v>79649001.589825124</v>
      </c>
      <c r="V34" s="451">
        <v>1.1628284115469896</v>
      </c>
      <c r="W34" s="451">
        <v>0.10581979340616332</v>
      </c>
      <c r="X34" s="379">
        <v>5335353</v>
      </c>
      <c r="Y34" s="380">
        <v>1365753</v>
      </c>
      <c r="Z34" s="380">
        <v>1365753</v>
      </c>
      <c r="AA34" s="380">
        <v>1365753</v>
      </c>
      <c r="AB34" s="380">
        <v>1238094</v>
      </c>
      <c r="AC34" s="380">
        <v>0</v>
      </c>
      <c r="AD34" s="380">
        <v>0</v>
      </c>
      <c r="AE34" s="380">
        <v>5335353</v>
      </c>
      <c r="AF34" s="381">
        <v>3135828</v>
      </c>
      <c r="AG34" s="381">
        <v>1211405</v>
      </c>
      <c r="AH34" s="381">
        <v>1142499</v>
      </c>
      <c r="AI34" s="381">
        <v>390962</v>
      </c>
      <c r="AJ34" s="381">
        <v>390962</v>
      </c>
      <c r="AK34" s="381">
        <v>0</v>
      </c>
      <c r="AL34" s="381">
        <v>0</v>
      </c>
      <c r="AM34" s="380">
        <v>3135828</v>
      </c>
      <c r="AN34" s="379">
        <v>7415284</v>
      </c>
      <c r="AO34" s="380">
        <v>2446945</v>
      </c>
      <c r="AP34" s="380">
        <v>2446945</v>
      </c>
      <c r="AQ34" s="380">
        <v>1260697</v>
      </c>
      <c r="AR34" s="380">
        <v>1260697</v>
      </c>
      <c r="AS34" s="380">
        <v>0</v>
      </c>
      <c r="AT34" s="380">
        <v>0</v>
      </c>
      <c r="AU34" s="380">
        <v>7415284</v>
      </c>
      <c r="AV34" s="381">
        <v>42152688</v>
      </c>
      <c r="AW34" s="380">
        <v>14424730</v>
      </c>
      <c r="AX34" s="380">
        <v>10432215</v>
      </c>
      <c r="AY34" s="380">
        <v>10432215</v>
      </c>
      <c r="AZ34" s="380">
        <v>6863527</v>
      </c>
      <c r="BA34" s="380">
        <v>0</v>
      </c>
      <c r="BB34" s="380">
        <v>0</v>
      </c>
      <c r="BC34" s="380">
        <v>42152688</v>
      </c>
      <c r="BD34" s="379">
        <v>975429</v>
      </c>
      <c r="BE34" s="380">
        <v>277444</v>
      </c>
      <c r="BF34" s="380">
        <v>259883</v>
      </c>
      <c r="BG34" s="380">
        <v>219051</v>
      </c>
      <c r="BH34" s="380">
        <v>219051</v>
      </c>
      <c r="BI34" s="380">
        <v>0</v>
      </c>
      <c r="BJ34" s="380">
        <v>0</v>
      </c>
      <c r="BK34" s="380">
        <v>975429</v>
      </c>
      <c r="BL34" s="381">
        <v>173397</v>
      </c>
      <c r="BM34" s="380">
        <v>57799</v>
      </c>
      <c r="BN34" s="380">
        <v>57799</v>
      </c>
      <c r="BO34" s="380">
        <v>57799</v>
      </c>
      <c r="BP34" s="380">
        <v>0</v>
      </c>
      <c r="BQ34" s="380">
        <v>0</v>
      </c>
      <c r="BR34" s="380">
        <v>0</v>
      </c>
      <c r="BS34" s="380">
        <v>173397</v>
      </c>
      <c r="BT34" s="379">
        <v>899199</v>
      </c>
      <c r="BU34" s="380">
        <v>229701</v>
      </c>
      <c r="BV34" s="380">
        <v>229701</v>
      </c>
      <c r="BW34" s="380">
        <v>229701</v>
      </c>
      <c r="BX34" s="380">
        <v>210097</v>
      </c>
      <c r="BY34" s="380">
        <v>0</v>
      </c>
      <c r="BZ34" s="380">
        <v>0</v>
      </c>
      <c r="CA34" s="380">
        <v>899199</v>
      </c>
      <c r="CB34" s="381">
        <v>256283.90345172602</v>
      </c>
      <c r="CC34" s="380">
        <v>154452</v>
      </c>
      <c r="CD34" s="380">
        <v>101832</v>
      </c>
      <c r="CE34" s="380">
        <v>0</v>
      </c>
      <c r="CF34" s="380">
        <v>0</v>
      </c>
      <c r="CG34" s="380">
        <v>0</v>
      </c>
      <c r="CH34" s="380">
        <v>0</v>
      </c>
      <c r="CI34" s="380">
        <v>256283.90345172602</v>
      </c>
    </row>
    <row r="35" spans="1:87">
      <c r="A35" s="374">
        <v>13700</v>
      </c>
      <c r="B35" s="375" t="s">
        <v>392</v>
      </c>
      <c r="C35" s="381">
        <v>-1137488</v>
      </c>
      <c r="D35" s="380">
        <v>-749941</v>
      </c>
      <c r="E35" s="380">
        <v>-810364</v>
      </c>
      <c r="F35" s="380">
        <v>-503789</v>
      </c>
      <c r="G35" s="380">
        <v>0</v>
      </c>
      <c r="H35" s="380">
        <v>0</v>
      </c>
      <c r="I35" s="380">
        <v>-3201582</v>
      </c>
      <c r="J35" s="446">
        <v>10001397</v>
      </c>
      <c r="K35" s="447">
        <v>11780494</v>
      </c>
      <c r="L35" s="447">
        <v>8548359</v>
      </c>
      <c r="M35" s="447">
        <v>8232750</v>
      </c>
      <c r="N35" s="447">
        <v>12287627</v>
      </c>
      <c r="O35" s="446">
        <v>877767.40494899999</v>
      </c>
      <c r="P35" s="447">
        <v>587827.96000000008</v>
      </c>
      <c r="Q35" s="447">
        <v>289939.44494899991</v>
      </c>
      <c r="R35" s="448">
        <v>6.2899999999999998E-2</v>
      </c>
      <c r="S35" s="449">
        <v>4.2116730000000001E-4</v>
      </c>
      <c r="T35" s="450">
        <v>10001397</v>
      </c>
      <c r="U35" s="450">
        <v>9345436.5659777448</v>
      </c>
      <c r="V35" s="451">
        <v>1.0701904538531986</v>
      </c>
      <c r="W35" s="451">
        <v>0.10581979340616332</v>
      </c>
      <c r="X35" s="379">
        <v>830217</v>
      </c>
      <c r="Y35" s="380">
        <v>263812</v>
      </c>
      <c r="Z35" s="380">
        <v>216440</v>
      </c>
      <c r="AA35" s="380">
        <v>216440</v>
      </c>
      <c r="AB35" s="380">
        <v>133525</v>
      </c>
      <c r="AC35" s="380">
        <v>0</v>
      </c>
      <c r="AD35" s="380">
        <v>0</v>
      </c>
      <c r="AE35" s="380">
        <v>830217</v>
      </c>
      <c r="AF35" s="381">
        <v>436702</v>
      </c>
      <c r="AG35" s="381">
        <v>139719</v>
      </c>
      <c r="AH35" s="381">
        <v>139719</v>
      </c>
      <c r="AI35" s="381">
        <v>78632</v>
      </c>
      <c r="AJ35" s="381">
        <v>78632</v>
      </c>
      <c r="AK35" s="381">
        <v>0</v>
      </c>
      <c r="AL35" s="381">
        <v>0</v>
      </c>
      <c r="AM35" s="380">
        <v>436702</v>
      </c>
      <c r="AN35" s="379">
        <v>800742</v>
      </c>
      <c r="AO35" s="380">
        <v>264234</v>
      </c>
      <c r="AP35" s="380">
        <v>264234</v>
      </c>
      <c r="AQ35" s="380">
        <v>136137</v>
      </c>
      <c r="AR35" s="380">
        <v>136137</v>
      </c>
      <c r="AS35" s="380">
        <v>0</v>
      </c>
      <c r="AT35" s="380">
        <v>0</v>
      </c>
      <c r="AU35" s="380">
        <v>800742</v>
      </c>
      <c r="AV35" s="381">
        <v>4551871</v>
      </c>
      <c r="AW35" s="380">
        <v>1557659</v>
      </c>
      <c r="AX35" s="380">
        <v>1126526</v>
      </c>
      <c r="AY35" s="380">
        <v>1126526</v>
      </c>
      <c r="AZ35" s="380">
        <v>741160</v>
      </c>
      <c r="BA35" s="380">
        <v>0</v>
      </c>
      <c r="BB35" s="380">
        <v>0</v>
      </c>
      <c r="BC35" s="380">
        <v>4551871</v>
      </c>
      <c r="BD35" s="379">
        <v>105332</v>
      </c>
      <c r="BE35" s="380">
        <v>29960</v>
      </c>
      <c r="BF35" s="380">
        <v>28064</v>
      </c>
      <c r="BG35" s="380">
        <v>23654</v>
      </c>
      <c r="BH35" s="380">
        <v>23654</v>
      </c>
      <c r="BI35" s="380">
        <v>0</v>
      </c>
      <c r="BJ35" s="380">
        <v>0</v>
      </c>
      <c r="BK35" s="380">
        <v>105332</v>
      </c>
      <c r="BL35" s="381">
        <v>18723</v>
      </c>
      <c r="BM35" s="380">
        <v>6241</v>
      </c>
      <c r="BN35" s="380">
        <v>6241</v>
      </c>
      <c r="BO35" s="380">
        <v>6241</v>
      </c>
      <c r="BP35" s="380">
        <v>0</v>
      </c>
      <c r="BQ35" s="380">
        <v>0</v>
      </c>
      <c r="BR35" s="380">
        <v>0</v>
      </c>
      <c r="BS35" s="380">
        <v>18723</v>
      </c>
      <c r="BT35" s="379">
        <v>97100</v>
      </c>
      <c r="BU35" s="380">
        <v>24804</v>
      </c>
      <c r="BV35" s="380">
        <v>24804</v>
      </c>
      <c r="BW35" s="380">
        <v>24804</v>
      </c>
      <c r="BX35" s="380">
        <v>22687</v>
      </c>
      <c r="BY35" s="380">
        <v>0</v>
      </c>
      <c r="BZ35" s="380">
        <v>0</v>
      </c>
      <c r="CA35" s="380">
        <v>97100</v>
      </c>
      <c r="CB35" s="381">
        <v>27674.899071327</v>
      </c>
      <c r="CC35" s="380">
        <v>16679</v>
      </c>
      <c r="CD35" s="380">
        <v>10996</v>
      </c>
      <c r="CE35" s="380">
        <v>0</v>
      </c>
      <c r="CF35" s="380">
        <v>0</v>
      </c>
      <c r="CG35" s="380">
        <v>0</v>
      </c>
      <c r="CH35" s="380">
        <v>0</v>
      </c>
      <c r="CI35" s="380">
        <v>27674.899071327</v>
      </c>
    </row>
    <row r="36" spans="1:87">
      <c r="A36" s="374">
        <v>14300</v>
      </c>
      <c r="B36" s="375" t="s">
        <v>393</v>
      </c>
      <c r="C36" s="381">
        <v>-4608611</v>
      </c>
      <c r="D36" s="380">
        <v>-2898127</v>
      </c>
      <c r="E36" s="380">
        <v>-2887324</v>
      </c>
      <c r="F36" s="380">
        <v>-1333874</v>
      </c>
      <c r="G36" s="380">
        <v>0</v>
      </c>
      <c r="H36" s="380">
        <v>0</v>
      </c>
      <c r="I36" s="380">
        <v>-11727936</v>
      </c>
      <c r="J36" s="446">
        <v>32388637</v>
      </c>
      <c r="K36" s="447">
        <v>38150083</v>
      </c>
      <c r="L36" s="447">
        <v>27683100</v>
      </c>
      <c r="M36" s="447">
        <v>26661030</v>
      </c>
      <c r="N36" s="447">
        <v>39792389</v>
      </c>
      <c r="O36" s="446">
        <v>2842571.7922769999</v>
      </c>
      <c r="P36" s="447">
        <v>1649855.1800000002</v>
      </c>
      <c r="Q36" s="447">
        <v>1192716.6122769997</v>
      </c>
      <c r="R36" s="448">
        <v>6.2899999999999998E-2</v>
      </c>
      <c r="S36" s="449">
        <v>1.3639129E-3</v>
      </c>
      <c r="T36" s="450">
        <v>32388637</v>
      </c>
      <c r="U36" s="450">
        <v>26229812.082670908</v>
      </c>
      <c r="V36" s="451">
        <v>1.2348024796333941</v>
      </c>
      <c r="W36" s="451">
        <v>0.10581979340616332</v>
      </c>
      <c r="X36" s="379">
        <v>2050664</v>
      </c>
      <c r="Y36" s="380">
        <v>512666</v>
      </c>
      <c r="Z36" s="380">
        <v>512666</v>
      </c>
      <c r="AA36" s="380">
        <v>512666</v>
      </c>
      <c r="AB36" s="380">
        <v>512666</v>
      </c>
      <c r="AC36" s="380">
        <v>0</v>
      </c>
      <c r="AD36" s="380">
        <v>0</v>
      </c>
      <c r="AE36" s="380">
        <v>2050664</v>
      </c>
      <c r="AF36" s="381">
        <v>2136200</v>
      </c>
      <c r="AG36" s="381">
        <v>1035760</v>
      </c>
      <c r="AH36" s="381">
        <v>733722</v>
      </c>
      <c r="AI36" s="381">
        <v>329419</v>
      </c>
      <c r="AJ36" s="381">
        <v>37299</v>
      </c>
      <c r="AK36" s="381">
        <v>0</v>
      </c>
      <c r="AL36" s="381">
        <v>0</v>
      </c>
      <c r="AM36" s="380">
        <v>2136200</v>
      </c>
      <c r="AN36" s="379">
        <v>2593131</v>
      </c>
      <c r="AO36" s="380">
        <v>855699</v>
      </c>
      <c r="AP36" s="380">
        <v>855699</v>
      </c>
      <c r="AQ36" s="380">
        <v>440867</v>
      </c>
      <c r="AR36" s="380">
        <v>440867</v>
      </c>
      <c r="AS36" s="380">
        <v>0</v>
      </c>
      <c r="AT36" s="380">
        <v>0</v>
      </c>
      <c r="AU36" s="380">
        <v>2593131</v>
      </c>
      <c r="AV36" s="381">
        <v>14740832</v>
      </c>
      <c r="AW36" s="380">
        <v>5044341</v>
      </c>
      <c r="AX36" s="380">
        <v>3648155</v>
      </c>
      <c r="AY36" s="380">
        <v>3648155</v>
      </c>
      <c r="AZ36" s="380">
        <v>2400181</v>
      </c>
      <c r="BA36" s="380">
        <v>0</v>
      </c>
      <c r="BB36" s="380">
        <v>0</v>
      </c>
      <c r="BC36" s="380">
        <v>14740832</v>
      </c>
      <c r="BD36" s="379">
        <v>341107</v>
      </c>
      <c r="BE36" s="380">
        <v>97022</v>
      </c>
      <c r="BF36" s="380">
        <v>90881</v>
      </c>
      <c r="BG36" s="380">
        <v>76602</v>
      </c>
      <c r="BH36" s="380">
        <v>76602</v>
      </c>
      <c r="BI36" s="380">
        <v>0</v>
      </c>
      <c r="BJ36" s="380">
        <v>0</v>
      </c>
      <c r="BK36" s="380">
        <v>341107</v>
      </c>
      <c r="BL36" s="381">
        <v>60636</v>
      </c>
      <c r="BM36" s="380">
        <v>20212</v>
      </c>
      <c r="BN36" s="380">
        <v>20212</v>
      </c>
      <c r="BO36" s="380">
        <v>20212</v>
      </c>
      <c r="BP36" s="380">
        <v>0</v>
      </c>
      <c r="BQ36" s="380">
        <v>0</v>
      </c>
      <c r="BR36" s="380">
        <v>0</v>
      </c>
      <c r="BS36" s="380">
        <v>60636</v>
      </c>
      <c r="BT36" s="379">
        <v>314451</v>
      </c>
      <c r="BU36" s="380">
        <v>80327</v>
      </c>
      <c r="BV36" s="380">
        <v>80327</v>
      </c>
      <c r="BW36" s="380">
        <v>80327</v>
      </c>
      <c r="BX36" s="380">
        <v>73471</v>
      </c>
      <c r="BY36" s="380">
        <v>0</v>
      </c>
      <c r="BZ36" s="380">
        <v>0</v>
      </c>
      <c r="CA36" s="380">
        <v>314451</v>
      </c>
      <c r="CB36" s="381">
        <v>89622.703019870998</v>
      </c>
      <c r="CC36" s="380">
        <v>54012</v>
      </c>
      <c r="CD36" s="380">
        <v>35611</v>
      </c>
      <c r="CE36" s="380">
        <v>0</v>
      </c>
      <c r="CF36" s="380">
        <v>0</v>
      </c>
      <c r="CG36" s="380">
        <v>0</v>
      </c>
      <c r="CH36" s="380">
        <v>0</v>
      </c>
      <c r="CI36" s="380">
        <v>89622.703019870998</v>
      </c>
    </row>
    <row r="37" spans="1:87">
      <c r="A37" s="374">
        <v>14300.1</v>
      </c>
      <c r="B37" s="375" t="s">
        <v>394</v>
      </c>
      <c r="C37" s="381">
        <v>-485115</v>
      </c>
      <c r="D37" s="380">
        <v>-114677</v>
      </c>
      <c r="E37" s="380">
        <v>-187831</v>
      </c>
      <c r="F37" s="380">
        <v>-381450</v>
      </c>
      <c r="G37" s="380">
        <v>0</v>
      </c>
      <c r="H37" s="380">
        <v>0</v>
      </c>
      <c r="I37" s="380">
        <v>-1169073</v>
      </c>
      <c r="J37" s="446">
        <v>4111912</v>
      </c>
      <c r="K37" s="447">
        <v>4843359</v>
      </c>
      <c r="L37" s="447">
        <v>3514519</v>
      </c>
      <c r="M37" s="447">
        <v>3384762</v>
      </c>
      <c r="N37" s="447">
        <v>5051858</v>
      </c>
      <c r="O37" s="446">
        <v>360879.82269300002</v>
      </c>
      <c r="P37" s="447">
        <v>243020.36</v>
      </c>
      <c r="Q37" s="447">
        <v>117859.46269300004</v>
      </c>
      <c r="R37" s="448">
        <v>6.2899999999999998E-2</v>
      </c>
      <c r="S37" s="449">
        <v>1.731561E-4</v>
      </c>
      <c r="T37" s="450">
        <v>4111912</v>
      </c>
      <c r="U37" s="450">
        <v>3863598.7281399043</v>
      </c>
      <c r="V37" s="451">
        <v>1.0642699434730489</v>
      </c>
      <c r="W37" s="451">
        <v>0.10581979340616332</v>
      </c>
      <c r="X37" s="379">
        <v>1107650</v>
      </c>
      <c r="Y37" s="380">
        <v>376949</v>
      </c>
      <c r="Z37" s="380">
        <v>376949</v>
      </c>
      <c r="AA37" s="380">
        <v>353752</v>
      </c>
      <c r="AB37" s="380">
        <v>0</v>
      </c>
      <c r="AC37" s="380">
        <v>0</v>
      </c>
      <c r="AD37" s="380">
        <v>0</v>
      </c>
      <c r="AE37" s="380">
        <v>1107650</v>
      </c>
      <c r="AF37" s="381">
        <v>798657</v>
      </c>
      <c r="AG37" s="381">
        <v>343386</v>
      </c>
      <c r="AH37" s="381">
        <v>151757</v>
      </c>
      <c r="AI37" s="381">
        <v>151757</v>
      </c>
      <c r="AJ37" s="381">
        <v>151757</v>
      </c>
      <c r="AK37" s="381">
        <v>0</v>
      </c>
      <c r="AL37" s="381">
        <v>0</v>
      </c>
      <c r="AM37" s="380">
        <v>798657</v>
      </c>
      <c r="AN37" s="379">
        <v>329212</v>
      </c>
      <c r="AO37" s="380">
        <v>108636</v>
      </c>
      <c r="AP37" s="380">
        <v>108636</v>
      </c>
      <c r="AQ37" s="380">
        <v>55970</v>
      </c>
      <c r="AR37" s="380">
        <v>55970</v>
      </c>
      <c r="AS37" s="380">
        <v>0</v>
      </c>
      <c r="AT37" s="380">
        <v>0</v>
      </c>
      <c r="AU37" s="380">
        <v>329212</v>
      </c>
      <c r="AV37" s="381">
        <v>1871428</v>
      </c>
      <c r="AW37" s="380">
        <v>640406</v>
      </c>
      <c r="AX37" s="380">
        <v>463153</v>
      </c>
      <c r="AY37" s="380">
        <v>463153</v>
      </c>
      <c r="AZ37" s="380">
        <v>304716</v>
      </c>
      <c r="BA37" s="380">
        <v>0</v>
      </c>
      <c r="BB37" s="380">
        <v>0</v>
      </c>
      <c r="BC37" s="380">
        <v>1871428</v>
      </c>
      <c r="BD37" s="379">
        <v>43306</v>
      </c>
      <c r="BE37" s="380">
        <v>12318</v>
      </c>
      <c r="BF37" s="380">
        <v>11538</v>
      </c>
      <c r="BG37" s="380">
        <v>9725</v>
      </c>
      <c r="BH37" s="380">
        <v>9725</v>
      </c>
      <c r="BI37" s="380">
        <v>0</v>
      </c>
      <c r="BJ37" s="380">
        <v>0</v>
      </c>
      <c r="BK37" s="380">
        <v>43306</v>
      </c>
      <c r="BL37" s="381">
        <v>7698</v>
      </c>
      <c r="BM37" s="380">
        <v>2566</v>
      </c>
      <c r="BN37" s="380">
        <v>2566</v>
      </c>
      <c r="BO37" s="380">
        <v>2566</v>
      </c>
      <c r="BP37" s="380">
        <v>0</v>
      </c>
      <c r="BQ37" s="380">
        <v>0</v>
      </c>
      <c r="BR37" s="380">
        <v>0</v>
      </c>
      <c r="BS37" s="380">
        <v>7698</v>
      </c>
      <c r="BT37" s="379">
        <v>39921</v>
      </c>
      <c r="BU37" s="380">
        <v>10198</v>
      </c>
      <c r="BV37" s="380">
        <v>10198</v>
      </c>
      <c r="BW37" s="380">
        <v>10198</v>
      </c>
      <c r="BX37" s="380">
        <v>9328</v>
      </c>
      <c r="BY37" s="380">
        <v>0</v>
      </c>
      <c r="BZ37" s="380">
        <v>0</v>
      </c>
      <c r="CA37" s="380">
        <v>39921</v>
      </c>
      <c r="CB37" s="381">
        <v>11378.085599439</v>
      </c>
      <c r="CC37" s="380">
        <v>6857</v>
      </c>
      <c r="CD37" s="380">
        <v>4521</v>
      </c>
      <c r="CE37" s="380">
        <v>0</v>
      </c>
      <c r="CF37" s="380">
        <v>0</v>
      </c>
      <c r="CG37" s="380">
        <v>0</v>
      </c>
      <c r="CH37" s="380">
        <v>0</v>
      </c>
      <c r="CI37" s="380">
        <v>11378.085599439</v>
      </c>
    </row>
    <row r="38" spans="1:87">
      <c r="A38" s="374">
        <v>18400</v>
      </c>
      <c r="B38" s="375" t="s">
        <v>395</v>
      </c>
      <c r="C38" s="381">
        <v>-14615469</v>
      </c>
      <c r="D38" s="380">
        <v>-9548071</v>
      </c>
      <c r="E38" s="380">
        <v>-10716422</v>
      </c>
      <c r="F38" s="380">
        <v>-6156185</v>
      </c>
      <c r="G38" s="380">
        <v>0</v>
      </c>
      <c r="H38" s="380">
        <v>0</v>
      </c>
      <c r="I38" s="380">
        <v>-41036147</v>
      </c>
      <c r="J38" s="446">
        <v>113236554</v>
      </c>
      <c r="K38" s="447">
        <v>133379614</v>
      </c>
      <c r="L38" s="447">
        <v>96785142</v>
      </c>
      <c r="M38" s="447">
        <v>93211798</v>
      </c>
      <c r="N38" s="447">
        <v>139121413</v>
      </c>
      <c r="O38" s="446">
        <v>9938146.8113100007</v>
      </c>
      <c r="P38" s="447">
        <v>6037035.1100000003</v>
      </c>
      <c r="Q38" s="447">
        <v>3901111.7013100004</v>
      </c>
      <c r="R38" s="448">
        <v>6.2899999999999998E-2</v>
      </c>
      <c r="S38" s="449">
        <v>4.7684870000000001E-3</v>
      </c>
      <c r="T38" s="450">
        <v>113236554</v>
      </c>
      <c r="U38" s="450">
        <v>95978300.635930061</v>
      </c>
      <c r="V38" s="451">
        <v>1.1798141168339169</v>
      </c>
      <c r="W38" s="451">
        <v>0.10581979340616332</v>
      </c>
      <c r="X38" s="379">
        <v>795496</v>
      </c>
      <c r="Y38" s="380">
        <v>198874</v>
      </c>
      <c r="Z38" s="380">
        <v>198874</v>
      </c>
      <c r="AA38" s="380">
        <v>198874</v>
      </c>
      <c r="AB38" s="380">
        <v>198874</v>
      </c>
      <c r="AC38" s="380">
        <v>0</v>
      </c>
      <c r="AD38" s="380">
        <v>0</v>
      </c>
      <c r="AE38" s="380">
        <v>795496</v>
      </c>
      <c r="AF38" s="381">
        <v>1127698</v>
      </c>
      <c r="AG38" s="381">
        <v>530633</v>
      </c>
      <c r="AH38" s="381">
        <v>387420</v>
      </c>
      <c r="AI38" s="381">
        <v>180021</v>
      </c>
      <c r="AJ38" s="381">
        <v>29624</v>
      </c>
      <c r="AK38" s="381">
        <v>0</v>
      </c>
      <c r="AL38" s="381">
        <v>0</v>
      </c>
      <c r="AM38" s="380">
        <v>1127698</v>
      </c>
      <c r="AN38" s="379">
        <v>9066057</v>
      </c>
      <c r="AO38" s="380">
        <v>2991679</v>
      </c>
      <c r="AP38" s="380">
        <v>2991679</v>
      </c>
      <c r="AQ38" s="380">
        <v>1541350</v>
      </c>
      <c r="AR38" s="380">
        <v>1541350</v>
      </c>
      <c r="AS38" s="380">
        <v>0</v>
      </c>
      <c r="AT38" s="380">
        <v>0</v>
      </c>
      <c r="AU38" s="380">
        <v>9066057</v>
      </c>
      <c r="AV38" s="381">
        <v>51536622</v>
      </c>
      <c r="AW38" s="380">
        <v>17635930</v>
      </c>
      <c r="AX38" s="380">
        <v>12754611</v>
      </c>
      <c r="AY38" s="380">
        <v>12754611</v>
      </c>
      <c r="AZ38" s="380">
        <v>8391470</v>
      </c>
      <c r="BA38" s="380">
        <v>0</v>
      </c>
      <c r="BB38" s="380">
        <v>0</v>
      </c>
      <c r="BC38" s="380">
        <v>51536622</v>
      </c>
      <c r="BD38" s="379">
        <v>1192578</v>
      </c>
      <c r="BE38" s="380">
        <v>339208</v>
      </c>
      <c r="BF38" s="380">
        <v>317738</v>
      </c>
      <c r="BG38" s="380">
        <v>267816</v>
      </c>
      <c r="BH38" s="380">
        <v>267816</v>
      </c>
      <c r="BI38" s="380">
        <v>0</v>
      </c>
      <c r="BJ38" s="380">
        <v>0</v>
      </c>
      <c r="BK38" s="380">
        <v>1192578</v>
      </c>
      <c r="BL38" s="381">
        <v>211998</v>
      </c>
      <c r="BM38" s="380">
        <v>70666</v>
      </c>
      <c r="BN38" s="380">
        <v>70666</v>
      </c>
      <c r="BO38" s="380">
        <v>70666</v>
      </c>
      <c r="BP38" s="380">
        <v>0</v>
      </c>
      <c r="BQ38" s="380">
        <v>0</v>
      </c>
      <c r="BR38" s="380">
        <v>0</v>
      </c>
      <c r="BS38" s="380">
        <v>211998</v>
      </c>
      <c r="BT38" s="379">
        <v>1099377</v>
      </c>
      <c r="BU38" s="380">
        <v>280836</v>
      </c>
      <c r="BV38" s="380">
        <v>280836</v>
      </c>
      <c r="BW38" s="380">
        <v>280836</v>
      </c>
      <c r="BX38" s="380">
        <v>256869</v>
      </c>
      <c r="BY38" s="380">
        <v>0</v>
      </c>
      <c r="BZ38" s="380">
        <v>0</v>
      </c>
      <c r="CA38" s="380">
        <v>1099377</v>
      </c>
      <c r="CB38" s="381">
        <v>313337.23308512999</v>
      </c>
      <c r="CC38" s="380">
        <v>188836</v>
      </c>
      <c r="CD38" s="380">
        <v>124501</v>
      </c>
      <c r="CE38" s="380">
        <v>0</v>
      </c>
      <c r="CF38" s="380">
        <v>0</v>
      </c>
      <c r="CG38" s="380">
        <v>0</v>
      </c>
      <c r="CH38" s="380">
        <v>0</v>
      </c>
      <c r="CI38" s="380">
        <v>313337.23308512999</v>
      </c>
    </row>
    <row r="39" spans="1:87">
      <c r="A39" s="374">
        <v>18600</v>
      </c>
      <c r="B39" s="375" t="s">
        <v>396</v>
      </c>
      <c r="C39" s="381">
        <v>-42772</v>
      </c>
      <c r="D39" s="380">
        <v>-20968</v>
      </c>
      <c r="E39" s="380">
        <v>-24130</v>
      </c>
      <c r="F39" s="380">
        <v>-1505</v>
      </c>
      <c r="G39" s="380">
        <v>0</v>
      </c>
      <c r="H39" s="380">
        <v>0</v>
      </c>
      <c r="I39" s="380">
        <v>-89375</v>
      </c>
      <c r="J39" s="446">
        <v>337920</v>
      </c>
      <c r="K39" s="447">
        <v>398031</v>
      </c>
      <c r="L39" s="447">
        <v>288826</v>
      </c>
      <c r="M39" s="447">
        <v>278162</v>
      </c>
      <c r="N39" s="447">
        <v>415166</v>
      </c>
      <c r="O39" s="446">
        <v>29657.378312999997</v>
      </c>
      <c r="P39" s="447">
        <v>19133.029999999995</v>
      </c>
      <c r="Q39" s="447">
        <v>10524.348313000002</v>
      </c>
      <c r="R39" s="448">
        <v>6.2899999999999998E-2</v>
      </c>
      <c r="S39" s="449">
        <v>1.42301E-5</v>
      </c>
      <c r="T39" s="450">
        <v>337920</v>
      </c>
      <c r="U39" s="450">
        <v>304181.71701112873</v>
      </c>
      <c r="V39" s="451">
        <v>1.1109148942953626</v>
      </c>
      <c r="W39" s="451">
        <v>0.10581979340616332</v>
      </c>
      <c r="X39" s="379">
        <v>69484</v>
      </c>
      <c r="Y39" s="380">
        <v>17371</v>
      </c>
      <c r="Z39" s="380">
        <v>17371</v>
      </c>
      <c r="AA39" s="380">
        <v>17371</v>
      </c>
      <c r="AB39" s="380">
        <v>17371</v>
      </c>
      <c r="AC39" s="380">
        <v>0</v>
      </c>
      <c r="AD39" s="380">
        <v>0</v>
      </c>
      <c r="AE39" s="380">
        <v>69484</v>
      </c>
      <c r="AF39" s="381">
        <v>37391</v>
      </c>
      <c r="AG39" s="381">
        <v>17518</v>
      </c>
      <c r="AH39" s="381">
        <v>10408</v>
      </c>
      <c r="AI39" s="381">
        <v>9465</v>
      </c>
      <c r="AJ39" s="381">
        <v>0</v>
      </c>
      <c r="AK39" s="381">
        <v>0</v>
      </c>
      <c r="AL39" s="381">
        <v>0</v>
      </c>
      <c r="AM39" s="380">
        <v>37391</v>
      </c>
      <c r="AN39" s="379">
        <v>27055</v>
      </c>
      <c r="AO39" s="380">
        <v>8928</v>
      </c>
      <c r="AP39" s="380">
        <v>8928</v>
      </c>
      <c r="AQ39" s="380">
        <v>4600</v>
      </c>
      <c r="AR39" s="380">
        <v>4600</v>
      </c>
      <c r="AS39" s="380">
        <v>0</v>
      </c>
      <c r="AT39" s="380">
        <v>0</v>
      </c>
      <c r="AU39" s="380">
        <v>27055</v>
      </c>
      <c r="AV39" s="381">
        <v>153795</v>
      </c>
      <c r="AW39" s="380">
        <v>52629</v>
      </c>
      <c r="AX39" s="380">
        <v>38062</v>
      </c>
      <c r="AY39" s="380">
        <v>38062</v>
      </c>
      <c r="AZ39" s="380">
        <v>25042</v>
      </c>
      <c r="BA39" s="380">
        <v>0</v>
      </c>
      <c r="BB39" s="380">
        <v>0</v>
      </c>
      <c r="BC39" s="380">
        <v>153795</v>
      </c>
      <c r="BD39" s="379">
        <v>3558</v>
      </c>
      <c r="BE39" s="380">
        <v>1012</v>
      </c>
      <c r="BF39" s="380">
        <v>948</v>
      </c>
      <c r="BG39" s="380">
        <v>799</v>
      </c>
      <c r="BH39" s="380">
        <v>799</v>
      </c>
      <c r="BI39" s="380">
        <v>0</v>
      </c>
      <c r="BJ39" s="380">
        <v>0</v>
      </c>
      <c r="BK39" s="380">
        <v>3558</v>
      </c>
      <c r="BL39" s="381">
        <v>633</v>
      </c>
      <c r="BM39" s="380">
        <v>211</v>
      </c>
      <c r="BN39" s="380">
        <v>211</v>
      </c>
      <c r="BO39" s="380">
        <v>211</v>
      </c>
      <c r="BP39" s="380">
        <v>0</v>
      </c>
      <c r="BQ39" s="380">
        <v>0</v>
      </c>
      <c r="BR39" s="380">
        <v>0</v>
      </c>
      <c r="BS39" s="380">
        <v>633</v>
      </c>
      <c r="BT39" s="379">
        <v>3281</v>
      </c>
      <c r="BU39" s="380">
        <v>838</v>
      </c>
      <c r="BV39" s="380">
        <v>838</v>
      </c>
      <c r="BW39" s="380">
        <v>838</v>
      </c>
      <c r="BX39" s="380">
        <v>767</v>
      </c>
      <c r="BY39" s="380">
        <v>0</v>
      </c>
      <c r="BZ39" s="380">
        <v>0</v>
      </c>
      <c r="CA39" s="380">
        <v>3281</v>
      </c>
      <c r="CB39" s="381">
        <v>935.05972869899995</v>
      </c>
      <c r="CC39" s="380">
        <v>564</v>
      </c>
      <c r="CD39" s="380">
        <v>372</v>
      </c>
      <c r="CE39" s="380">
        <v>0</v>
      </c>
      <c r="CF39" s="380">
        <v>0</v>
      </c>
      <c r="CG39" s="380">
        <v>0</v>
      </c>
      <c r="CH39" s="380">
        <v>0</v>
      </c>
      <c r="CI39" s="380">
        <v>935.05972869899995</v>
      </c>
    </row>
    <row r="40" spans="1:87">
      <c r="A40" s="374">
        <v>18640</v>
      </c>
      <c r="B40" s="375" t="s">
        <v>711</v>
      </c>
      <c r="C40" s="381">
        <v>8145</v>
      </c>
      <c r="D40" s="380">
        <v>3160</v>
      </c>
      <c r="E40" s="380">
        <v>-885</v>
      </c>
      <c r="F40" s="380">
        <v>1114</v>
      </c>
      <c r="G40" s="380">
        <v>0</v>
      </c>
      <c r="H40" s="380">
        <v>0</v>
      </c>
      <c r="I40" s="380">
        <v>11534</v>
      </c>
      <c r="J40" s="446">
        <v>44053</v>
      </c>
      <c r="K40" s="447">
        <v>51889</v>
      </c>
      <c r="L40" s="447">
        <v>37653</v>
      </c>
      <c r="M40" s="447">
        <v>36262</v>
      </c>
      <c r="N40" s="447">
        <v>54123</v>
      </c>
      <c r="O40" s="446">
        <v>3866.2695630000003</v>
      </c>
      <c r="P40" s="447">
        <v>2459.4000000000005</v>
      </c>
      <c r="Q40" s="447">
        <v>1406.8695629999997</v>
      </c>
      <c r="R40" s="448">
        <v>6.2899999999999998E-2</v>
      </c>
      <c r="S40" s="449">
        <v>1.8551E-6</v>
      </c>
      <c r="T40" s="450">
        <v>44053</v>
      </c>
      <c r="U40" s="450">
        <v>39100.158982511937</v>
      </c>
      <c r="V40" s="451">
        <v>1.1266706107180608</v>
      </c>
      <c r="W40" s="451">
        <v>0.10581979340616332</v>
      </c>
      <c r="X40" s="379">
        <v>28221</v>
      </c>
      <c r="Y40" s="380">
        <v>13986</v>
      </c>
      <c r="Z40" s="380">
        <v>7085</v>
      </c>
      <c r="AA40" s="380">
        <v>3575</v>
      </c>
      <c r="AB40" s="380">
        <v>3575</v>
      </c>
      <c r="AC40" s="380">
        <v>0</v>
      </c>
      <c r="AD40" s="380">
        <v>0</v>
      </c>
      <c r="AE40" s="380">
        <v>28221</v>
      </c>
      <c r="AF40" s="381">
        <v>852</v>
      </c>
      <c r="AG40" s="381">
        <v>284</v>
      </c>
      <c r="AH40" s="381">
        <v>284</v>
      </c>
      <c r="AI40" s="381">
        <v>284</v>
      </c>
      <c r="AJ40" s="381">
        <v>0</v>
      </c>
      <c r="AK40" s="381">
        <v>0</v>
      </c>
      <c r="AL40" s="381">
        <v>0</v>
      </c>
      <c r="AM40" s="380">
        <v>852</v>
      </c>
      <c r="AN40" s="379">
        <v>3527</v>
      </c>
      <c r="AO40" s="380">
        <v>1164</v>
      </c>
      <c r="AP40" s="380">
        <v>1164</v>
      </c>
      <c r="AQ40" s="380">
        <v>600</v>
      </c>
      <c r="AR40" s="380">
        <v>600</v>
      </c>
      <c r="AS40" s="380">
        <v>0</v>
      </c>
      <c r="AT40" s="380">
        <v>0</v>
      </c>
      <c r="AU40" s="380">
        <v>3527</v>
      </c>
      <c r="AV40" s="381">
        <v>20049</v>
      </c>
      <c r="AW40" s="380">
        <v>6861</v>
      </c>
      <c r="AX40" s="380">
        <v>4962</v>
      </c>
      <c r="AY40" s="380">
        <v>4962</v>
      </c>
      <c r="AZ40" s="380">
        <v>3265</v>
      </c>
      <c r="BA40" s="380">
        <v>0</v>
      </c>
      <c r="BB40" s="380">
        <v>0</v>
      </c>
      <c r="BC40" s="380">
        <v>20049</v>
      </c>
      <c r="BD40" s="379">
        <v>464</v>
      </c>
      <c r="BE40" s="380">
        <v>132</v>
      </c>
      <c r="BF40" s="380">
        <v>124</v>
      </c>
      <c r="BG40" s="380">
        <v>104</v>
      </c>
      <c r="BH40" s="380">
        <v>104</v>
      </c>
      <c r="BI40" s="380">
        <v>0</v>
      </c>
      <c r="BJ40" s="380">
        <v>0</v>
      </c>
      <c r="BK40" s="380">
        <v>464</v>
      </c>
      <c r="BL40" s="381">
        <v>81</v>
      </c>
      <c r="BM40" s="380">
        <v>27</v>
      </c>
      <c r="BN40" s="380">
        <v>27</v>
      </c>
      <c r="BO40" s="380">
        <v>27</v>
      </c>
      <c r="BP40" s="380">
        <v>0</v>
      </c>
      <c r="BQ40" s="380">
        <v>0</v>
      </c>
      <c r="BR40" s="380">
        <v>0</v>
      </c>
      <c r="BS40" s="380">
        <v>81</v>
      </c>
      <c r="BT40" s="379">
        <v>428</v>
      </c>
      <c r="BU40" s="380">
        <v>109</v>
      </c>
      <c r="BV40" s="380">
        <v>109</v>
      </c>
      <c r="BW40" s="380">
        <v>109</v>
      </c>
      <c r="BX40" s="380">
        <v>100</v>
      </c>
      <c r="BY40" s="380">
        <v>0</v>
      </c>
      <c r="BZ40" s="380">
        <v>0</v>
      </c>
      <c r="CA40" s="380">
        <v>428</v>
      </c>
      <c r="CB40" s="381">
        <v>121.89860244900001</v>
      </c>
      <c r="CC40" s="380">
        <v>73</v>
      </c>
      <c r="CD40" s="380">
        <v>48</v>
      </c>
      <c r="CE40" s="380">
        <v>0</v>
      </c>
      <c r="CF40" s="380">
        <v>0</v>
      </c>
      <c r="CG40" s="380">
        <v>0</v>
      </c>
      <c r="CH40" s="380">
        <v>0</v>
      </c>
      <c r="CI40" s="380">
        <v>121.89860244900001</v>
      </c>
    </row>
    <row r="41" spans="1:87">
      <c r="A41" s="374">
        <v>18690</v>
      </c>
      <c r="B41" s="375" t="s">
        <v>397</v>
      </c>
      <c r="C41" s="381">
        <v>0</v>
      </c>
      <c r="D41" s="380">
        <v>0</v>
      </c>
      <c r="E41" s="380">
        <v>0</v>
      </c>
      <c r="F41" s="380">
        <v>0</v>
      </c>
      <c r="G41" s="380">
        <v>0</v>
      </c>
      <c r="H41" s="380">
        <v>0</v>
      </c>
      <c r="I41" s="380">
        <v>0</v>
      </c>
      <c r="J41" s="446">
        <v>0</v>
      </c>
      <c r="K41" s="447">
        <v>0</v>
      </c>
      <c r="L41" s="447">
        <v>0</v>
      </c>
      <c r="M41" s="447">
        <v>0</v>
      </c>
      <c r="N41" s="447">
        <v>0</v>
      </c>
      <c r="O41" s="446">
        <v>0</v>
      </c>
      <c r="P41" s="447">
        <v>0</v>
      </c>
      <c r="Q41" s="447">
        <v>0</v>
      </c>
      <c r="R41" s="448" t="e">
        <v>#DIV/0!</v>
      </c>
      <c r="S41" s="449">
        <v>0</v>
      </c>
      <c r="T41" s="450">
        <v>0</v>
      </c>
      <c r="U41" s="450">
        <v>0</v>
      </c>
      <c r="V41" s="451">
        <v>0</v>
      </c>
      <c r="W41" s="451">
        <v>0.10581979340616332</v>
      </c>
      <c r="X41" s="379">
        <v>0</v>
      </c>
      <c r="Y41" s="380">
        <v>0</v>
      </c>
      <c r="Z41" s="380">
        <v>0</v>
      </c>
      <c r="AA41" s="380">
        <v>0</v>
      </c>
      <c r="AB41" s="380">
        <v>0</v>
      </c>
      <c r="AC41" s="380">
        <v>0</v>
      </c>
      <c r="AD41" s="380">
        <v>0</v>
      </c>
      <c r="AE41" s="380">
        <v>0</v>
      </c>
      <c r="AF41" s="381">
        <v>0</v>
      </c>
      <c r="AG41" s="381">
        <v>0</v>
      </c>
      <c r="AH41" s="381">
        <v>0</v>
      </c>
      <c r="AI41" s="381">
        <v>0</v>
      </c>
      <c r="AJ41" s="381">
        <v>0</v>
      </c>
      <c r="AK41" s="381">
        <v>0</v>
      </c>
      <c r="AL41" s="381">
        <v>0</v>
      </c>
      <c r="AM41" s="380">
        <v>0</v>
      </c>
      <c r="AN41" s="379">
        <v>0</v>
      </c>
      <c r="AO41" s="380">
        <v>0</v>
      </c>
      <c r="AP41" s="380">
        <v>0</v>
      </c>
      <c r="AQ41" s="380">
        <v>0</v>
      </c>
      <c r="AR41" s="380">
        <v>0</v>
      </c>
      <c r="AS41" s="380">
        <v>0</v>
      </c>
      <c r="AT41" s="380">
        <v>0</v>
      </c>
      <c r="AU41" s="380">
        <v>0</v>
      </c>
      <c r="AV41" s="381">
        <v>0</v>
      </c>
      <c r="AW41" s="380">
        <v>0</v>
      </c>
      <c r="AX41" s="380">
        <v>0</v>
      </c>
      <c r="AY41" s="380">
        <v>0</v>
      </c>
      <c r="AZ41" s="380">
        <v>0</v>
      </c>
      <c r="BA41" s="380">
        <v>0</v>
      </c>
      <c r="BB41" s="380">
        <v>0</v>
      </c>
      <c r="BC41" s="380">
        <v>0</v>
      </c>
      <c r="BD41" s="379">
        <v>0</v>
      </c>
      <c r="BE41" s="380">
        <v>0</v>
      </c>
      <c r="BF41" s="380">
        <v>0</v>
      </c>
      <c r="BG41" s="380">
        <v>0</v>
      </c>
      <c r="BH41" s="380">
        <v>0</v>
      </c>
      <c r="BI41" s="380">
        <v>0</v>
      </c>
      <c r="BJ41" s="380">
        <v>0</v>
      </c>
      <c r="BK41" s="380">
        <v>0</v>
      </c>
      <c r="BL41" s="381">
        <v>0</v>
      </c>
      <c r="BM41" s="380">
        <v>0</v>
      </c>
      <c r="BN41" s="380">
        <v>0</v>
      </c>
      <c r="BO41" s="380">
        <v>0</v>
      </c>
      <c r="BP41" s="380">
        <v>0</v>
      </c>
      <c r="BQ41" s="380">
        <v>0</v>
      </c>
      <c r="BR41" s="380">
        <v>0</v>
      </c>
      <c r="BS41" s="380">
        <v>0</v>
      </c>
      <c r="BT41" s="379">
        <v>0</v>
      </c>
      <c r="BU41" s="380">
        <v>0</v>
      </c>
      <c r="BV41" s="380">
        <v>0</v>
      </c>
      <c r="BW41" s="380">
        <v>0</v>
      </c>
      <c r="BX41" s="380">
        <v>0</v>
      </c>
      <c r="BY41" s="380">
        <v>0</v>
      </c>
      <c r="BZ41" s="380">
        <v>0</v>
      </c>
      <c r="CA41" s="380">
        <v>0</v>
      </c>
      <c r="CB41" s="381">
        <v>0</v>
      </c>
      <c r="CC41" s="380">
        <v>0</v>
      </c>
      <c r="CD41" s="380">
        <v>0</v>
      </c>
      <c r="CE41" s="380">
        <v>0</v>
      </c>
      <c r="CF41" s="380">
        <v>0</v>
      </c>
      <c r="CG41" s="380">
        <v>0</v>
      </c>
      <c r="CH41" s="380">
        <v>0</v>
      </c>
      <c r="CI41" s="380">
        <v>0</v>
      </c>
    </row>
    <row r="42" spans="1:87">
      <c r="A42" s="374">
        <v>18740</v>
      </c>
      <c r="B42" s="375" t="s">
        <v>398</v>
      </c>
      <c r="C42" s="381">
        <v>-40733</v>
      </c>
      <c r="D42" s="380">
        <v>-40067</v>
      </c>
      <c r="E42" s="380">
        <v>-39744</v>
      </c>
      <c r="F42" s="380">
        <v>3679</v>
      </c>
      <c r="G42" s="380">
        <v>0</v>
      </c>
      <c r="H42" s="380">
        <v>0</v>
      </c>
      <c r="I42" s="380">
        <v>-116865</v>
      </c>
      <c r="J42" s="446">
        <v>0</v>
      </c>
      <c r="K42" s="447">
        <v>0</v>
      </c>
      <c r="L42" s="447">
        <v>0</v>
      </c>
      <c r="M42" s="447">
        <v>0</v>
      </c>
      <c r="N42" s="447">
        <v>0</v>
      </c>
      <c r="O42" s="446">
        <v>0</v>
      </c>
      <c r="P42" s="447">
        <v>9959.4</v>
      </c>
      <c r="Q42" s="447">
        <v>-9959.4</v>
      </c>
      <c r="R42" s="448">
        <v>6.2899999999999998E-2</v>
      </c>
      <c r="S42" s="449">
        <v>0</v>
      </c>
      <c r="T42" s="450">
        <v>0</v>
      </c>
      <c r="U42" s="450">
        <v>158337.04292527822</v>
      </c>
      <c r="V42" s="451">
        <v>0</v>
      </c>
      <c r="W42" s="451">
        <v>0.10581979340616332</v>
      </c>
      <c r="X42" s="379">
        <v>14716</v>
      </c>
      <c r="Y42" s="380">
        <v>3679</v>
      </c>
      <c r="Z42" s="380">
        <v>3679</v>
      </c>
      <c r="AA42" s="380">
        <v>3679</v>
      </c>
      <c r="AB42" s="380">
        <v>3679</v>
      </c>
      <c r="AC42" s="380">
        <v>0</v>
      </c>
      <c r="AD42" s="380">
        <v>0</v>
      </c>
      <c r="AE42" s="380">
        <v>14716</v>
      </c>
      <c r="AF42" s="381">
        <v>131581</v>
      </c>
      <c r="AG42" s="381">
        <v>44412</v>
      </c>
      <c r="AH42" s="381">
        <v>43746</v>
      </c>
      <c r="AI42" s="381">
        <v>43423</v>
      </c>
      <c r="AJ42" s="381">
        <v>0</v>
      </c>
      <c r="AK42" s="381">
        <v>0</v>
      </c>
      <c r="AL42" s="381">
        <v>0</v>
      </c>
      <c r="AM42" s="380">
        <v>131581</v>
      </c>
      <c r="AN42" s="379">
        <v>0</v>
      </c>
      <c r="AO42" s="380">
        <v>0</v>
      </c>
      <c r="AP42" s="380">
        <v>0</v>
      </c>
      <c r="AQ42" s="380">
        <v>0</v>
      </c>
      <c r="AR42" s="380">
        <v>0</v>
      </c>
      <c r="AS42" s="380">
        <v>0</v>
      </c>
      <c r="AT42" s="380">
        <v>0</v>
      </c>
      <c r="AU42" s="380">
        <v>0</v>
      </c>
      <c r="AV42" s="381">
        <v>0</v>
      </c>
      <c r="AW42" s="380">
        <v>0</v>
      </c>
      <c r="AX42" s="380">
        <v>0</v>
      </c>
      <c r="AY42" s="380">
        <v>0</v>
      </c>
      <c r="AZ42" s="380">
        <v>0</v>
      </c>
      <c r="BA42" s="380">
        <v>0</v>
      </c>
      <c r="BB42" s="380">
        <v>0</v>
      </c>
      <c r="BC42" s="380">
        <v>0</v>
      </c>
      <c r="BD42" s="379">
        <v>0</v>
      </c>
      <c r="BE42" s="380">
        <v>0</v>
      </c>
      <c r="BF42" s="380">
        <v>0</v>
      </c>
      <c r="BG42" s="380">
        <v>0</v>
      </c>
      <c r="BH42" s="380">
        <v>0</v>
      </c>
      <c r="BI42" s="380">
        <v>0</v>
      </c>
      <c r="BJ42" s="380">
        <v>0</v>
      </c>
      <c r="BK42" s="380">
        <v>0</v>
      </c>
      <c r="BL42" s="381">
        <v>0</v>
      </c>
      <c r="BM42" s="380">
        <v>0</v>
      </c>
      <c r="BN42" s="380">
        <v>0</v>
      </c>
      <c r="BO42" s="380">
        <v>0</v>
      </c>
      <c r="BP42" s="380">
        <v>0</v>
      </c>
      <c r="BQ42" s="380">
        <v>0</v>
      </c>
      <c r="BR42" s="380">
        <v>0</v>
      </c>
      <c r="BS42" s="380">
        <v>0</v>
      </c>
      <c r="BT42" s="379">
        <v>0</v>
      </c>
      <c r="BU42" s="380">
        <v>0</v>
      </c>
      <c r="BV42" s="380">
        <v>0</v>
      </c>
      <c r="BW42" s="380">
        <v>0</v>
      </c>
      <c r="BX42" s="380">
        <v>0</v>
      </c>
      <c r="BY42" s="380">
        <v>0</v>
      </c>
      <c r="BZ42" s="380">
        <v>0</v>
      </c>
      <c r="CA42" s="380">
        <v>0</v>
      </c>
      <c r="CB42" s="381">
        <v>0</v>
      </c>
      <c r="CC42" s="380">
        <v>0</v>
      </c>
      <c r="CD42" s="380">
        <v>0</v>
      </c>
      <c r="CE42" s="380">
        <v>0</v>
      </c>
      <c r="CF42" s="380">
        <v>0</v>
      </c>
      <c r="CG42" s="380">
        <v>0</v>
      </c>
      <c r="CH42" s="380">
        <v>0</v>
      </c>
      <c r="CI42" s="380">
        <v>0</v>
      </c>
    </row>
    <row r="43" spans="1:87">
      <c r="A43" s="374">
        <v>18780</v>
      </c>
      <c r="B43" s="375" t="s">
        <v>399</v>
      </c>
      <c r="C43" s="381">
        <v>6328</v>
      </c>
      <c r="D43" s="380">
        <v>-11106</v>
      </c>
      <c r="E43" s="380">
        <v>-22096</v>
      </c>
      <c r="F43" s="380">
        <v>-15452</v>
      </c>
      <c r="G43" s="380">
        <v>0</v>
      </c>
      <c r="H43" s="380">
        <v>0</v>
      </c>
      <c r="I43" s="380">
        <v>-42326</v>
      </c>
      <c r="J43" s="446">
        <v>539954</v>
      </c>
      <c r="K43" s="447">
        <v>636003</v>
      </c>
      <c r="L43" s="447">
        <v>461507</v>
      </c>
      <c r="M43" s="447">
        <v>444468</v>
      </c>
      <c r="N43" s="447">
        <v>663382</v>
      </c>
      <c r="O43" s="446">
        <v>47388.739527000005</v>
      </c>
      <c r="P43" s="447">
        <v>20368.82</v>
      </c>
      <c r="Q43" s="447">
        <v>27019.919527000005</v>
      </c>
      <c r="R43" s="448">
        <v>6.2899999999999998E-2</v>
      </c>
      <c r="S43" s="449">
        <v>2.2737900000000001E-5</v>
      </c>
      <c r="T43" s="450">
        <v>539954</v>
      </c>
      <c r="U43" s="450">
        <v>323828.61685214628</v>
      </c>
      <c r="V43" s="451">
        <v>1.6674066833523002</v>
      </c>
      <c r="W43" s="451">
        <v>0.10581979340616332</v>
      </c>
      <c r="X43" s="379">
        <v>151766</v>
      </c>
      <c r="Y43" s="380">
        <v>74438</v>
      </c>
      <c r="Z43" s="380">
        <v>33524</v>
      </c>
      <c r="AA43" s="380">
        <v>29094</v>
      </c>
      <c r="AB43" s="380">
        <v>14710</v>
      </c>
      <c r="AC43" s="380">
        <v>0</v>
      </c>
      <c r="AD43" s="380">
        <v>0</v>
      </c>
      <c r="AE43" s="380">
        <v>151766</v>
      </c>
      <c r="AF43" s="381">
        <v>0</v>
      </c>
      <c r="AG43" s="381">
        <v>0</v>
      </c>
      <c r="AH43" s="381">
        <v>0</v>
      </c>
      <c r="AI43" s="381">
        <v>0</v>
      </c>
      <c r="AJ43" s="381">
        <v>0</v>
      </c>
      <c r="AK43" s="381">
        <v>0</v>
      </c>
      <c r="AL43" s="381">
        <v>0</v>
      </c>
      <c r="AM43" s="380">
        <v>0</v>
      </c>
      <c r="AN43" s="379">
        <v>43230</v>
      </c>
      <c r="AO43" s="380">
        <v>14265</v>
      </c>
      <c r="AP43" s="380">
        <v>14265</v>
      </c>
      <c r="AQ43" s="380">
        <v>7350</v>
      </c>
      <c r="AR43" s="380">
        <v>7350</v>
      </c>
      <c r="AS43" s="380">
        <v>0</v>
      </c>
      <c r="AT43" s="380">
        <v>0</v>
      </c>
      <c r="AU43" s="380">
        <v>43230</v>
      </c>
      <c r="AV43" s="381">
        <v>245746</v>
      </c>
      <c r="AW43" s="380">
        <v>84095</v>
      </c>
      <c r="AX43" s="380">
        <v>60819</v>
      </c>
      <c r="AY43" s="380">
        <v>60819</v>
      </c>
      <c r="AZ43" s="380">
        <v>40014</v>
      </c>
      <c r="BA43" s="380">
        <v>0</v>
      </c>
      <c r="BB43" s="380">
        <v>0</v>
      </c>
      <c r="BC43" s="380">
        <v>245746</v>
      </c>
      <c r="BD43" s="379">
        <v>5686</v>
      </c>
      <c r="BE43" s="380">
        <v>1617</v>
      </c>
      <c r="BF43" s="380">
        <v>1515</v>
      </c>
      <c r="BG43" s="380">
        <v>1277</v>
      </c>
      <c r="BH43" s="380">
        <v>1277</v>
      </c>
      <c r="BI43" s="380">
        <v>0</v>
      </c>
      <c r="BJ43" s="380">
        <v>0</v>
      </c>
      <c r="BK43" s="380">
        <v>5686</v>
      </c>
      <c r="BL43" s="381">
        <v>1011</v>
      </c>
      <c r="BM43" s="380">
        <v>337</v>
      </c>
      <c r="BN43" s="380">
        <v>337</v>
      </c>
      <c r="BO43" s="380">
        <v>337</v>
      </c>
      <c r="BP43" s="380">
        <v>0</v>
      </c>
      <c r="BQ43" s="380">
        <v>0</v>
      </c>
      <c r="BR43" s="380">
        <v>0</v>
      </c>
      <c r="BS43" s="380">
        <v>1011</v>
      </c>
      <c r="BT43" s="379">
        <v>5242</v>
      </c>
      <c r="BU43" s="380">
        <v>1339</v>
      </c>
      <c r="BV43" s="380">
        <v>1339</v>
      </c>
      <c r="BW43" s="380">
        <v>1339</v>
      </c>
      <c r="BX43" s="380">
        <v>1225</v>
      </c>
      <c r="BY43" s="380">
        <v>0</v>
      </c>
      <c r="BZ43" s="380">
        <v>0</v>
      </c>
      <c r="CA43" s="380">
        <v>5242</v>
      </c>
      <c r="CB43" s="381">
        <v>1494.1071816210001</v>
      </c>
      <c r="CC43" s="380">
        <v>900</v>
      </c>
      <c r="CD43" s="380">
        <v>594</v>
      </c>
      <c r="CE43" s="380">
        <v>0</v>
      </c>
      <c r="CF43" s="380">
        <v>0</v>
      </c>
      <c r="CG43" s="380">
        <v>0</v>
      </c>
      <c r="CH43" s="380">
        <v>0</v>
      </c>
      <c r="CI43" s="380">
        <v>1494.1071816210001</v>
      </c>
    </row>
    <row r="44" spans="1:87">
      <c r="A44" s="374">
        <v>19005</v>
      </c>
      <c r="B44" s="375" t="s">
        <v>400</v>
      </c>
      <c r="C44" s="381">
        <v>-1759113</v>
      </c>
      <c r="D44" s="380">
        <v>-1220226</v>
      </c>
      <c r="E44" s="380">
        <v>-1467873</v>
      </c>
      <c r="F44" s="380">
        <v>-642275</v>
      </c>
      <c r="G44" s="380">
        <v>0</v>
      </c>
      <c r="H44" s="380">
        <v>0</v>
      </c>
      <c r="I44" s="380">
        <v>-5089487</v>
      </c>
      <c r="J44" s="446">
        <v>16054083</v>
      </c>
      <c r="K44" s="447">
        <v>18909860</v>
      </c>
      <c r="L44" s="447">
        <v>13721688</v>
      </c>
      <c r="M44" s="447">
        <v>13215078</v>
      </c>
      <c r="N44" s="447">
        <v>19723902</v>
      </c>
      <c r="O44" s="446">
        <v>1408978.1706300001</v>
      </c>
      <c r="P44" s="447">
        <v>1027776.51</v>
      </c>
      <c r="Q44" s="447">
        <v>381201.66063000006</v>
      </c>
      <c r="R44" s="448">
        <v>6.2899999999999998E-2</v>
      </c>
      <c r="S44" s="449">
        <v>6.76051E-4</v>
      </c>
      <c r="T44" s="450">
        <v>16054083</v>
      </c>
      <c r="U44" s="450">
        <v>16339849.125596184</v>
      </c>
      <c r="V44" s="451">
        <v>0.98251109154070859</v>
      </c>
      <c r="W44" s="451">
        <v>0.10581979340616332</v>
      </c>
      <c r="X44" s="379">
        <v>1282486</v>
      </c>
      <c r="Y44" s="380">
        <v>466350</v>
      </c>
      <c r="Z44" s="380">
        <v>307112</v>
      </c>
      <c r="AA44" s="380">
        <v>254512</v>
      </c>
      <c r="AB44" s="380">
        <v>254512</v>
      </c>
      <c r="AC44" s="380">
        <v>0</v>
      </c>
      <c r="AD44" s="380">
        <v>0</v>
      </c>
      <c r="AE44" s="380">
        <v>1282486</v>
      </c>
      <c r="AF44" s="381">
        <v>601182</v>
      </c>
      <c r="AG44" s="381">
        <v>200394</v>
      </c>
      <c r="AH44" s="381">
        <v>200394</v>
      </c>
      <c r="AI44" s="381">
        <v>200394</v>
      </c>
      <c r="AJ44" s="381">
        <v>0</v>
      </c>
      <c r="AK44" s="381">
        <v>0</v>
      </c>
      <c r="AL44" s="381">
        <v>0</v>
      </c>
      <c r="AM44" s="380">
        <v>601182</v>
      </c>
      <c r="AN44" s="379">
        <v>1285338</v>
      </c>
      <c r="AO44" s="380">
        <v>424144</v>
      </c>
      <c r="AP44" s="380">
        <v>424144</v>
      </c>
      <c r="AQ44" s="380">
        <v>218524</v>
      </c>
      <c r="AR44" s="380">
        <v>218524</v>
      </c>
      <c r="AS44" s="380">
        <v>0</v>
      </c>
      <c r="AT44" s="380">
        <v>0</v>
      </c>
      <c r="AU44" s="380">
        <v>1285338</v>
      </c>
      <c r="AV44" s="381">
        <v>7306591</v>
      </c>
      <c r="AW44" s="380">
        <v>2500329</v>
      </c>
      <c r="AX44" s="380">
        <v>1808282</v>
      </c>
      <c r="AY44" s="380">
        <v>1808282</v>
      </c>
      <c r="AZ44" s="380">
        <v>1189698</v>
      </c>
      <c r="BA44" s="380">
        <v>0</v>
      </c>
      <c r="BB44" s="380">
        <v>0</v>
      </c>
      <c r="BC44" s="380">
        <v>7306591</v>
      </c>
      <c r="BD44" s="379">
        <v>169078</v>
      </c>
      <c r="BE44" s="380">
        <v>48091</v>
      </c>
      <c r="BF44" s="380">
        <v>45047</v>
      </c>
      <c r="BG44" s="380">
        <v>37970</v>
      </c>
      <c r="BH44" s="380">
        <v>37970</v>
      </c>
      <c r="BI44" s="380">
        <v>0</v>
      </c>
      <c r="BJ44" s="380">
        <v>0</v>
      </c>
      <c r="BK44" s="380">
        <v>169078</v>
      </c>
      <c r="BL44" s="381">
        <v>30057</v>
      </c>
      <c r="BM44" s="380">
        <v>10019</v>
      </c>
      <c r="BN44" s="380">
        <v>10019</v>
      </c>
      <c r="BO44" s="380">
        <v>10019</v>
      </c>
      <c r="BP44" s="380">
        <v>0</v>
      </c>
      <c r="BQ44" s="380">
        <v>0</v>
      </c>
      <c r="BR44" s="380">
        <v>0</v>
      </c>
      <c r="BS44" s="380">
        <v>30057</v>
      </c>
      <c r="BT44" s="379">
        <v>155864</v>
      </c>
      <c r="BU44" s="380">
        <v>39815</v>
      </c>
      <c r="BV44" s="380">
        <v>39815</v>
      </c>
      <c r="BW44" s="380">
        <v>39815</v>
      </c>
      <c r="BX44" s="380">
        <v>36417</v>
      </c>
      <c r="BY44" s="380">
        <v>0</v>
      </c>
      <c r="BZ44" s="380">
        <v>0</v>
      </c>
      <c r="CA44" s="380">
        <v>155864</v>
      </c>
      <c r="CB44" s="381">
        <v>44423.304449490002</v>
      </c>
      <c r="CC44" s="380">
        <v>26772</v>
      </c>
      <c r="CD44" s="380">
        <v>17651</v>
      </c>
      <c r="CE44" s="380">
        <v>0</v>
      </c>
      <c r="CF44" s="380">
        <v>0</v>
      </c>
      <c r="CG44" s="380">
        <v>0</v>
      </c>
      <c r="CH44" s="380">
        <v>0</v>
      </c>
      <c r="CI44" s="380">
        <v>44423.304449490002</v>
      </c>
    </row>
    <row r="45" spans="1:87">
      <c r="A45" s="374">
        <v>19100</v>
      </c>
      <c r="B45" s="375" t="s">
        <v>401</v>
      </c>
      <c r="C45" s="381">
        <v>-179381608</v>
      </c>
      <c r="D45" s="380">
        <v>-116941210</v>
      </c>
      <c r="E45" s="380">
        <v>-144028397</v>
      </c>
      <c r="F45" s="380">
        <v>-83965305</v>
      </c>
      <c r="G45" s="380">
        <v>0</v>
      </c>
      <c r="H45" s="380">
        <v>0</v>
      </c>
      <c r="I45" s="380">
        <v>-524316520</v>
      </c>
      <c r="J45" s="446">
        <v>1482274489</v>
      </c>
      <c r="K45" s="447">
        <v>1745948568</v>
      </c>
      <c r="L45" s="447">
        <v>1266924347</v>
      </c>
      <c r="M45" s="447">
        <v>1220149022</v>
      </c>
      <c r="N45" s="447">
        <v>1821109122</v>
      </c>
      <c r="O45" s="446">
        <v>130091043.63250801</v>
      </c>
      <c r="P45" s="447">
        <v>74397399.710000008</v>
      </c>
      <c r="Q45" s="447">
        <v>55693643.922508001</v>
      </c>
      <c r="R45" s="448">
        <v>6.2899999999999998E-2</v>
      </c>
      <c r="S45" s="449">
        <v>6.2419831600000003E-2</v>
      </c>
      <c r="T45" s="450">
        <v>1482274489</v>
      </c>
      <c r="U45" s="450">
        <v>1182788548.6486487</v>
      </c>
      <c r="V45" s="451">
        <v>1.2532032802427093</v>
      </c>
      <c r="W45" s="451">
        <v>0.10581979340616332</v>
      </c>
      <c r="X45" s="379">
        <v>159435676</v>
      </c>
      <c r="Y45" s="380">
        <v>45911322</v>
      </c>
      <c r="Z45" s="380">
        <v>43893800</v>
      </c>
      <c r="AA45" s="380">
        <v>34815277</v>
      </c>
      <c r="AB45" s="380">
        <v>34815277</v>
      </c>
      <c r="AC45" s="380">
        <v>0</v>
      </c>
      <c r="AD45" s="380">
        <v>0</v>
      </c>
      <c r="AE45" s="380">
        <v>159435676</v>
      </c>
      <c r="AF45" s="381">
        <v>150934681</v>
      </c>
      <c r="AG45" s="381">
        <v>38318164</v>
      </c>
      <c r="AH45" s="381">
        <v>38318164</v>
      </c>
      <c r="AI45" s="381">
        <v>38318164</v>
      </c>
      <c r="AJ45" s="381">
        <v>35980189</v>
      </c>
      <c r="AK45" s="381">
        <v>0</v>
      </c>
      <c r="AL45" s="381">
        <v>0</v>
      </c>
      <c r="AM45" s="380">
        <v>150934681</v>
      </c>
      <c r="AN45" s="379">
        <v>118675332</v>
      </c>
      <c r="AO45" s="380">
        <v>39161287</v>
      </c>
      <c r="AP45" s="380">
        <v>39161287</v>
      </c>
      <c r="AQ45" s="380">
        <v>20176379</v>
      </c>
      <c r="AR45" s="380">
        <v>20176379</v>
      </c>
      <c r="AS45" s="380">
        <v>0</v>
      </c>
      <c r="AT45" s="380">
        <v>0</v>
      </c>
      <c r="AU45" s="380">
        <v>118675332</v>
      </c>
      <c r="AV45" s="381">
        <v>674618022</v>
      </c>
      <c r="AW45" s="380">
        <v>230855573</v>
      </c>
      <c r="AX45" s="380">
        <v>166958759</v>
      </c>
      <c r="AY45" s="380">
        <v>166958759</v>
      </c>
      <c r="AZ45" s="380">
        <v>109844931</v>
      </c>
      <c r="BA45" s="380">
        <v>0</v>
      </c>
      <c r="BB45" s="380">
        <v>0</v>
      </c>
      <c r="BC45" s="380">
        <v>674618022</v>
      </c>
      <c r="BD45" s="379">
        <v>15610930</v>
      </c>
      <c r="BE45" s="380">
        <v>4440258</v>
      </c>
      <c r="BF45" s="380">
        <v>4159212</v>
      </c>
      <c r="BG45" s="380">
        <v>3505730</v>
      </c>
      <c r="BH45" s="380">
        <v>3505730</v>
      </c>
      <c r="BI45" s="380">
        <v>0</v>
      </c>
      <c r="BJ45" s="380">
        <v>0</v>
      </c>
      <c r="BK45" s="380">
        <v>15610930</v>
      </c>
      <c r="BL45" s="381">
        <v>2775075</v>
      </c>
      <c r="BM45" s="380">
        <v>925025</v>
      </c>
      <c r="BN45" s="380">
        <v>925025</v>
      </c>
      <c r="BO45" s="380">
        <v>925025</v>
      </c>
      <c r="BP45" s="380">
        <v>0</v>
      </c>
      <c r="BQ45" s="380">
        <v>0</v>
      </c>
      <c r="BR45" s="380">
        <v>0</v>
      </c>
      <c r="BS45" s="380">
        <v>2775075</v>
      </c>
      <c r="BT45" s="379">
        <v>14390925</v>
      </c>
      <c r="BU45" s="380">
        <v>3676166</v>
      </c>
      <c r="BV45" s="380">
        <v>3676166</v>
      </c>
      <c r="BW45" s="380">
        <v>3676166</v>
      </c>
      <c r="BX45" s="380">
        <v>3362429</v>
      </c>
      <c r="BY45" s="380">
        <v>0</v>
      </c>
      <c r="BZ45" s="380">
        <v>0</v>
      </c>
      <c r="CA45" s="380">
        <v>14390925</v>
      </c>
      <c r="CB45" s="381">
        <v>4101606.510237684</v>
      </c>
      <c r="CC45" s="380">
        <v>2471879</v>
      </c>
      <c r="CD45" s="380">
        <v>1629727</v>
      </c>
      <c r="CE45" s="380">
        <v>0</v>
      </c>
      <c r="CF45" s="380">
        <v>0</v>
      </c>
      <c r="CG45" s="380">
        <v>0</v>
      </c>
      <c r="CH45" s="380">
        <v>0</v>
      </c>
      <c r="CI45" s="380">
        <v>4101606.510237684</v>
      </c>
    </row>
    <row r="46" spans="1:87">
      <c r="A46" s="374">
        <v>20100</v>
      </c>
      <c r="B46" s="375" t="s">
        <v>402</v>
      </c>
      <c r="C46" s="381">
        <v>-25945872</v>
      </c>
      <c r="D46" s="380">
        <v>-18504895</v>
      </c>
      <c r="E46" s="380">
        <v>-23783410</v>
      </c>
      <c r="F46" s="380">
        <v>-14280895</v>
      </c>
      <c r="G46" s="380">
        <v>0</v>
      </c>
      <c r="H46" s="380">
        <v>0</v>
      </c>
      <c r="I46" s="380">
        <v>-82515072</v>
      </c>
      <c r="J46" s="446">
        <v>243840361</v>
      </c>
      <c r="K46" s="447">
        <v>287215851</v>
      </c>
      <c r="L46" s="447">
        <v>208414361</v>
      </c>
      <c r="M46" s="447">
        <v>200719624</v>
      </c>
      <c r="N46" s="447">
        <v>299580077</v>
      </c>
      <c r="O46" s="446">
        <v>21400521.472881</v>
      </c>
      <c r="P46" s="447">
        <v>12731226.270000001</v>
      </c>
      <c r="Q46" s="447">
        <v>8669295.2028809991</v>
      </c>
      <c r="R46" s="448">
        <v>6.2899999999999998E-2</v>
      </c>
      <c r="S46" s="449">
        <v>1.02683237E-2</v>
      </c>
      <c r="T46" s="450">
        <v>243840361</v>
      </c>
      <c r="U46" s="450">
        <v>202404233.22734502</v>
      </c>
      <c r="V46" s="451">
        <v>1.2047196697023277</v>
      </c>
      <c r="W46" s="451">
        <v>0.10581979340616332</v>
      </c>
      <c r="X46" s="379">
        <v>7794649</v>
      </c>
      <c r="Y46" s="380">
        <v>5478635</v>
      </c>
      <c r="Z46" s="380">
        <v>2316014</v>
      </c>
      <c r="AA46" s="380">
        <v>0</v>
      </c>
      <c r="AB46" s="380">
        <v>0</v>
      </c>
      <c r="AC46" s="380">
        <v>0</v>
      </c>
      <c r="AD46" s="380">
        <v>0</v>
      </c>
      <c r="AE46" s="380">
        <v>7794649</v>
      </c>
      <c r="AF46" s="381">
        <v>2659009</v>
      </c>
      <c r="AG46" s="381">
        <v>666375</v>
      </c>
      <c r="AH46" s="381">
        <v>666375</v>
      </c>
      <c r="AI46" s="381">
        <v>666375</v>
      </c>
      <c r="AJ46" s="381">
        <v>659884</v>
      </c>
      <c r="AK46" s="381">
        <v>0</v>
      </c>
      <c r="AL46" s="381">
        <v>0</v>
      </c>
      <c r="AM46" s="380">
        <v>2659009</v>
      </c>
      <c r="AN46" s="379">
        <v>19522589</v>
      </c>
      <c r="AO46" s="380">
        <v>6442196</v>
      </c>
      <c r="AP46" s="380">
        <v>6442196</v>
      </c>
      <c r="AQ46" s="380">
        <v>3319099</v>
      </c>
      <c r="AR46" s="380">
        <v>3319099</v>
      </c>
      <c r="AS46" s="380">
        <v>0</v>
      </c>
      <c r="AT46" s="380">
        <v>0</v>
      </c>
      <c r="AU46" s="380">
        <v>19522589</v>
      </c>
      <c r="AV46" s="381">
        <v>110977490</v>
      </c>
      <c r="AW46" s="380">
        <v>37976708</v>
      </c>
      <c r="AX46" s="380">
        <v>27465415</v>
      </c>
      <c r="AY46" s="380">
        <v>27465415</v>
      </c>
      <c r="AZ46" s="380">
        <v>18069951</v>
      </c>
      <c r="BA46" s="380">
        <v>0</v>
      </c>
      <c r="BB46" s="380">
        <v>0</v>
      </c>
      <c r="BC46" s="380">
        <v>110977490</v>
      </c>
      <c r="BD46" s="379">
        <v>2568063</v>
      </c>
      <c r="BE46" s="380">
        <v>730441</v>
      </c>
      <c r="BF46" s="380">
        <v>684208</v>
      </c>
      <c r="BG46" s="380">
        <v>576707</v>
      </c>
      <c r="BH46" s="380">
        <v>576707</v>
      </c>
      <c r="BI46" s="380">
        <v>0</v>
      </c>
      <c r="BJ46" s="380">
        <v>0</v>
      </c>
      <c r="BK46" s="380">
        <v>2568063</v>
      </c>
      <c r="BL46" s="381">
        <v>456510</v>
      </c>
      <c r="BM46" s="380">
        <v>152170</v>
      </c>
      <c r="BN46" s="380">
        <v>152170</v>
      </c>
      <c r="BO46" s="380">
        <v>152170</v>
      </c>
      <c r="BP46" s="380">
        <v>0</v>
      </c>
      <c r="BQ46" s="380">
        <v>0</v>
      </c>
      <c r="BR46" s="380">
        <v>0</v>
      </c>
      <c r="BS46" s="380">
        <v>456510</v>
      </c>
      <c r="BT46" s="379">
        <v>2367367</v>
      </c>
      <c r="BU46" s="380">
        <v>604745</v>
      </c>
      <c r="BV46" s="380">
        <v>604745</v>
      </c>
      <c r="BW46" s="380">
        <v>604745</v>
      </c>
      <c r="BX46" s="380">
        <v>553134</v>
      </c>
      <c r="BY46" s="380">
        <v>0</v>
      </c>
      <c r="BZ46" s="380">
        <v>0</v>
      </c>
      <c r="CA46" s="380">
        <v>2367367</v>
      </c>
      <c r="CB46" s="381">
        <v>674731.44764376304</v>
      </c>
      <c r="CC46" s="380">
        <v>406635</v>
      </c>
      <c r="CD46" s="380">
        <v>268097</v>
      </c>
      <c r="CE46" s="380">
        <v>0</v>
      </c>
      <c r="CF46" s="380">
        <v>0</v>
      </c>
      <c r="CG46" s="380">
        <v>0</v>
      </c>
      <c r="CH46" s="380">
        <v>0</v>
      </c>
      <c r="CI46" s="380">
        <v>674731.44764376304</v>
      </c>
    </row>
    <row r="47" spans="1:87">
      <c r="A47" s="374">
        <v>20200</v>
      </c>
      <c r="B47" s="375" t="s">
        <v>403</v>
      </c>
      <c r="C47" s="381">
        <v>-3385549</v>
      </c>
      <c r="D47" s="380">
        <v>-2626826</v>
      </c>
      <c r="E47" s="380">
        <v>-3764381</v>
      </c>
      <c r="F47" s="380">
        <v>-2336663</v>
      </c>
      <c r="G47" s="380">
        <v>0</v>
      </c>
      <c r="H47" s="380">
        <v>0</v>
      </c>
      <c r="I47" s="380">
        <v>-12113419</v>
      </c>
      <c r="J47" s="446">
        <v>35215707</v>
      </c>
      <c r="K47" s="447">
        <v>41480046</v>
      </c>
      <c r="L47" s="447">
        <v>30099443</v>
      </c>
      <c r="M47" s="447">
        <v>28988161</v>
      </c>
      <c r="N47" s="447">
        <v>43265702</v>
      </c>
      <c r="O47" s="446">
        <v>3090688.0940160002</v>
      </c>
      <c r="P47" s="447">
        <v>1902735.6900000002</v>
      </c>
      <c r="Q47" s="447">
        <v>1187952.404016</v>
      </c>
      <c r="R47" s="448">
        <v>6.2899999999999998E-2</v>
      </c>
      <c r="S47" s="449">
        <v>1.4829632E-3</v>
      </c>
      <c r="T47" s="450">
        <v>35215707</v>
      </c>
      <c r="U47" s="450">
        <v>30250169.95230525</v>
      </c>
      <c r="V47" s="451">
        <v>1.164149062815971</v>
      </c>
      <c r="W47" s="451">
        <v>0.10581979340616332</v>
      </c>
      <c r="X47" s="379">
        <v>2192075</v>
      </c>
      <c r="Y47" s="380">
        <v>1482368</v>
      </c>
      <c r="Z47" s="380">
        <v>709707</v>
      </c>
      <c r="AA47" s="380">
        <v>0</v>
      </c>
      <c r="AB47" s="380">
        <v>0</v>
      </c>
      <c r="AC47" s="380">
        <v>0</v>
      </c>
      <c r="AD47" s="380">
        <v>0</v>
      </c>
      <c r="AE47" s="380">
        <v>2192075</v>
      </c>
      <c r="AF47" s="381">
        <v>1646877</v>
      </c>
      <c r="AG47" s="381">
        <v>425792</v>
      </c>
      <c r="AH47" s="381">
        <v>425792</v>
      </c>
      <c r="AI47" s="381">
        <v>425792</v>
      </c>
      <c r="AJ47" s="381">
        <v>369501</v>
      </c>
      <c r="AK47" s="381">
        <v>0</v>
      </c>
      <c r="AL47" s="381">
        <v>0</v>
      </c>
      <c r="AM47" s="380">
        <v>1646877</v>
      </c>
      <c r="AN47" s="379">
        <v>2819475</v>
      </c>
      <c r="AO47" s="380">
        <v>930389</v>
      </c>
      <c r="AP47" s="380">
        <v>930389</v>
      </c>
      <c r="AQ47" s="380">
        <v>479348</v>
      </c>
      <c r="AR47" s="380">
        <v>479348</v>
      </c>
      <c r="AS47" s="380">
        <v>0</v>
      </c>
      <c r="AT47" s="380">
        <v>0</v>
      </c>
      <c r="AU47" s="380">
        <v>2819475</v>
      </c>
      <c r="AV47" s="381">
        <v>16027498</v>
      </c>
      <c r="AW47" s="380">
        <v>5484640</v>
      </c>
      <c r="AX47" s="380">
        <v>3966587</v>
      </c>
      <c r="AY47" s="380">
        <v>3966587</v>
      </c>
      <c r="AZ47" s="380">
        <v>2609683</v>
      </c>
      <c r="BA47" s="380">
        <v>0</v>
      </c>
      <c r="BB47" s="380">
        <v>0</v>
      </c>
      <c r="BC47" s="380">
        <v>16027498</v>
      </c>
      <c r="BD47" s="379">
        <v>370883</v>
      </c>
      <c r="BE47" s="380">
        <v>105491</v>
      </c>
      <c r="BF47" s="380">
        <v>98814</v>
      </c>
      <c r="BG47" s="380">
        <v>83289</v>
      </c>
      <c r="BH47" s="380">
        <v>83289</v>
      </c>
      <c r="BI47" s="380">
        <v>0</v>
      </c>
      <c r="BJ47" s="380">
        <v>0</v>
      </c>
      <c r="BK47" s="380">
        <v>370883</v>
      </c>
      <c r="BL47" s="381">
        <v>65931</v>
      </c>
      <c r="BM47" s="380">
        <v>21977</v>
      </c>
      <c r="BN47" s="380">
        <v>21977</v>
      </c>
      <c r="BO47" s="380">
        <v>21977</v>
      </c>
      <c r="BP47" s="380">
        <v>0</v>
      </c>
      <c r="BQ47" s="380">
        <v>0</v>
      </c>
      <c r="BR47" s="380">
        <v>0</v>
      </c>
      <c r="BS47" s="380">
        <v>65931</v>
      </c>
      <c r="BT47" s="379">
        <v>341898</v>
      </c>
      <c r="BU47" s="380">
        <v>87338</v>
      </c>
      <c r="BV47" s="380">
        <v>87338</v>
      </c>
      <c r="BW47" s="380">
        <v>87338</v>
      </c>
      <c r="BX47" s="380">
        <v>79884</v>
      </c>
      <c r="BY47" s="380">
        <v>0</v>
      </c>
      <c r="BZ47" s="380">
        <v>0</v>
      </c>
      <c r="CA47" s="380">
        <v>341898</v>
      </c>
      <c r="CB47" s="381">
        <v>97445.497042367992</v>
      </c>
      <c r="CC47" s="380">
        <v>58727</v>
      </c>
      <c r="CD47" s="380">
        <v>38719</v>
      </c>
      <c r="CE47" s="380">
        <v>0</v>
      </c>
      <c r="CF47" s="380">
        <v>0</v>
      </c>
      <c r="CG47" s="380">
        <v>0</v>
      </c>
      <c r="CH47" s="380">
        <v>0</v>
      </c>
      <c r="CI47" s="380">
        <v>97445.497042367992</v>
      </c>
    </row>
    <row r="48" spans="1:87">
      <c r="A48" s="374">
        <v>20300</v>
      </c>
      <c r="B48" s="375" t="s">
        <v>404</v>
      </c>
      <c r="C48" s="381">
        <v>-68546169</v>
      </c>
      <c r="D48" s="380">
        <v>-56019101</v>
      </c>
      <c r="E48" s="380">
        <v>-63439343</v>
      </c>
      <c r="F48" s="380">
        <v>-41938219</v>
      </c>
      <c r="G48" s="380">
        <v>0</v>
      </c>
      <c r="H48" s="380">
        <v>0</v>
      </c>
      <c r="I48" s="380">
        <v>-229942832</v>
      </c>
      <c r="J48" s="446">
        <v>535266896</v>
      </c>
      <c r="K48" s="447">
        <v>630482732</v>
      </c>
      <c r="L48" s="447">
        <v>457501406</v>
      </c>
      <c r="M48" s="447">
        <v>440610281</v>
      </c>
      <c r="N48" s="447">
        <v>657624100</v>
      </c>
      <c r="O48" s="446">
        <v>46977418.547982</v>
      </c>
      <c r="P48" s="447">
        <v>26540712.960000008</v>
      </c>
      <c r="Q48" s="447">
        <v>20436705.587981991</v>
      </c>
      <c r="R48" s="448">
        <v>6.2899999999999998E-2</v>
      </c>
      <c r="S48" s="449">
        <v>2.2540541399999999E-2</v>
      </c>
      <c r="T48" s="450">
        <v>535266896</v>
      </c>
      <c r="U48" s="450">
        <v>421950921.46263927</v>
      </c>
      <c r="V48" s="451">
        <v>1.2685524992920154</v>
      </c>
      <c r="W48" s="451">
        <v>0.10581979340616332</v>
      </c>
      <c r="X48" s="379">
        <v>12583651</v>
      </c>
      <c r="Y48" s="380">
        <v>11666551</v>
      </c>
      <c r="Z48" s="380">
        <v>917100</v>
      </c>
      <c r="AA48" s="380">
        <v>0</v>
      </c>
      <c r="AB48" s="380">
        <v>0</v>
      </c>
      <c r="AC48" s="380">
        <v>0</v>
      </c>
      <c r="AD48" s="380">
        <v>0</v>
      </c>
      <c r="AE48" s="380">
        <v>12583651</v>
      </c>
      <c r="AF48" s="381">
        <v>50119760</v>
      </c>
      <c r="AG48" s="381">
        <v>12693915</v>
      </c>
      <c r="AH48" s="381">
        <v>12693915</v>
      </c>
      <c r="AI48" s="381">
        <v>12693915</v>
      </c>
      <c r="AJ48" s="381">
        <v>12038015</v>
      </c>
      <c r="AK48" s="381">
        <v>0</v>
      </c>
      <c r="AL48" s="381">
        <v>0</v>
      </c>
      <c r="AM48" s="380">
        <v>50119760</v>
      </c>
      <c r="AN48" s="379">
        <v>42855070</v>
      </c>
      <c r="AO48" s="380">
        <v>14141605</v>
      </c>
      <c r="AP48" s="380">
        <v>14141605</v>
      </c>
      <c r="AQ48" s="380">
        <v>7285930</v>
      </c>
      <c r="AR48" s="380">
        <v>7285930</v>
      </c>
      <c r="AS48" s="380">
        <v>0</v>
      </c>
      <c r="AT48" s="380">
        <v>0</v>
      </c>
      <c r="AU48" s="380">
        <v>42855070</v>
      </c>
      <c r="AV48" s="381">
        <v>243612568</v>
      </c>
      <c r="AW48" s="380">
        <v>83364685</v>
      </c>
      <c r="AX48" s="380">
        <v>60290788</v>
      </c>
      <c r="AY48" s="380">
        <v>60290788</v>
      </c>
      <c r="AZ48" s="380">
        <v>39666307</v>
      </c>
      <c r="BA48" s="380">
        <v>0</v>
      </c>
      <c r="BB48" s="380">
        <v>0</v>
      </c>
      <c r="BC48" s="380">
        <v>243612568</v>
      </c>
      <c r="BD48" s="379">
        <v>5637293</v>
      </c>
      <c r="BE48" s="380">
        <v>1603430</v>
      </c>
      <c r="BF48" s="380">
        <v>1501941</v>
      </c>
      <c r="BG48" s="380">
        <v>1265961</v>
      </c>
      <c r="BH48" s="380">
        <v>1265961</v>
      </c>
      <c r="BI48" s="380">
        <v>0</v>
      </c>
      <c r="BJ48" s="380">
        <v>0</v>
      </c>
      <c r="BK48" s="380">
        <v>5637293</v>
      </c>
      <c r="BL48" s="381">
        <v>1002111</v>
      </c>
      <c r="BM48" s="380">
        <v>334037</v>
      </c>
      <c r="BN48" s="380">
        <v>334037</v>
      </c>
      <c r="BO48" s="380">
        <v>334037</v>
      </c>
      <c r="BP48" s="380">
        <v>0</v>
      </c>
      <c r="BQ48" s="380">
        <v>0</v>
      </c>
      <c r="BR48" s="380">
        <v>0</v>
      </c>
      <c r="BS48" s="380">
        <v>1002111</v>
      </c>
      <c r="BT48" s="379">
        <v>5196734</v>
      </c>
      <c r="BU48" s="380">
        <v>1327507</v>
      </c>
      <c r="BV48" s="380">
        <v>1327507</v>
      </c>
      <c r="BW48" s="380">
        <v>1327507</v>
      </c>
      <c r="BX48" s="380">
        <v>1214213</v>
      </c>
      <c r="BY48" s="380">
        <v>0</v>
      </c>
      <c r="BZ48" s="380">
        <v>0</v>
      </c>
      <c r="CA48" s="380">
        <v>5196734</v>
      </c>
      <c r="CB48" s="381">
        <v>1481138.7499885859</v>
      </c>
      <c r="CC48" s="380">
        <v>892625</v>
      </c>
      <c r="CD48" s="380">
        <v>588514</v>
      </c>
      <c r="CE48" s="380">
        <v>0</v>
      </c>
      <c r="CF48" s="380">
        <v>0</v>
      </c>
      <c r="CG48" s="380">
        <v>0</v>
      </c>
      <c r="CH48" s="380">
        <v>0</v>
      </c>
      <c r="CI48" s="380">
        <v>1481138.7499885859</v>
      </c>
    </row>
    <row r="49" spans="1:87">
      <c r="A49" s="374">
        <v>20400</v>
      </c>
      <c r="B49" s="375" t="s">
        <v>405</v>
      </c>
      <c r="C49" s="381">
        <v>-2914503</v>
      </c>
      <c r="D49" s="380">
        <v>-1922186</v>
      </c>
      <c r="E49" s="380">
        <v>-2276304</v>
      </c>
      <c r="F49" s="380">
        <v>-1383855</v>
      </c>
      <c r="G49" s="380">
        <v>0</v>
      </c>
      <c r="H49" s="380">
        <v>0</v>
      </c>
      <c r="I49" s="380">
        <v>-8496848</v>
      </c>
      <c r="J49" s="446">
        <v>27967544</v>
      </c>
      <c r="K49" s="447">
        <v>32942544</v>
      </c>
      <c r="L49" s="447">
        <v>23904319</v>
      </c>
      <c r="M49" s="447">
        <v>23021762</v>
      </c>
      <c r="N49" s="447">
        <v>34360673</v>
      </c>
      <c r="O49" s="446">
        <v>2454556.8053970002</v>
      </c>
      <c r="P49" s="447">
        <v>1472794.3900000001</v>
      </c>
      <c r="Q49" s="447">
        <v>981762.41539700003</v>
      </c>
      <c r="R49" s="448">
        <v>6.2899999999999998E-2</v>
      </c>
      <c r="S49" s="449">
        <v>1.1777369000000001E-3</v>
      </c>
      <c r="T49" s="450">
        <v>27967544</v>
      </c>
      <c r="U49" s="450">
        <v>23414855.16693164</v>
      </c>
      <c r="V49" s="451">
        <v>1.1944359168831433</v>
      </c>
      <c r="W49" s="451">
        <v>0.10581979340616332</v>
      </c>
      <c r="X49" s="379">
        <v>1958164</v>
      </c>
      <c r="Y49" s="380">
        <v>713789</v>
      </c>
      <c r="Z49" s="380">
        <v>489915</v>
      </c>
      <c r="AA49" s="380">
        <v>475584</v>
      </c>
      <c r="AB49" s="380">
        <v>278876</v>
      </c>
      <c r="AC49" s="380">
        <v>0</v>
      </c>
      <c r="AD49" s="380">
        <v>0</v>
      </c>
      <c r="AE49" s="380">
        <v>1958164</v>
      </c>
      <c r="AF49" s="381">
        <v>401816</v>
      </c>
      <c r="AG49" s="381">
        <v>100454</v>
      </c>
      <c r="AH49" s="381">
        <v>100454</v>
      </c>
      <c r="AI49" s="381">
        <v>100454</v>
      </c>
      <c r="AJ49" s="381">
        <v>100454</v>
      </c>
      <c r="AK49" s="381">
        <v>0</v>
      </c>
      <c r="AL49" s="381">
        <v>0</v>
      </c>
      <c r="AM49" s="380">
        <v>401816</v>
      </c>
      <c r="AN49" s="379">
        <v>2239165</v>
      </c>
      <c r="AO49" s="380">
        <v>738895</v>
      </c>
      <c r="AP49" s="380">
        <v>738895</v>
      </c>
      <c r="AQ49" s="380">
        <v>380688</v>
      </c>
      <c r="AR49" s="380">
        <v>380688</v>
      </c>
      <c r="AS49" s="380">
        <v>0</v>
      </c>
      <c r="AT49" s="380">
        <v>0</v>
      </c>
      <c r="AU49" s="380">
        <v>2239165</v>
      </c>
      <c r="AV49" s="381">
        <v>12728688</v>
      </c>
      <c r="AW49" s="380">
        <v>4355781</v>
      </c>
      <c r="AX49" s="380">
        <v>3150177</v>
      </c>
      <c r="AY49" s="380">
        <v>3150177</v>
      </c>
      <c r="AZ49" s="380">
        <v>2072553</v>
      </c>
      <c r="BA49" s="380">
        <v>0</v>
      </c>
      <c r="BB49" s="380">
        <v>0</v>
      </c>
      <c r="BC49" s="380">
        <v>12728688</v>
      </c>
      <c r="BD49" s="379">
        <v>294547</v>
      </c>
      <c r="BE49" s="380">
        <v>83779</v>
      </c>
      <c r="BF49" s="380">
        <v>78476</v>
      </c>
      <c r="BG49" s="380">
        <v>66146</v>
      </c>
      <c r="BH49" s="380">
        <v>66146</v>
      </c>
      <c r="BI49" s="380">
        <v>0</v>
      </c>
      <c r="BJ49" s="380">
        <v>0</v>
      </c>
      <c r="BK49" s="380">
        <v>294547</v>
      </c>
      <c r="BL49" s="381">
        <v>52359</v>
      </c>
      <c r="BM49" s="380">
        <v>17453</v>
      </c>
      <c r="BN49" s="380">
        <v>17453</v>
      </c>
      <c r="BO49" s="380">
        <v>17453</v>
      </c>
      <c r="BP49" s="380">
        <v>0</v>
      </c>
      <c r="BQ49" s="380">
        <v>0</v>
      </c>
      <c r="BR49" s="380">
        <v>0</v>
      </c>
      <c r="BS49" s="380">
        <v>52359</v>
      </c>
      <c r="BT49" s="379">
        <v>271528</v>
      </c>
      <c r="BU49" s="380">
        <v>69362</v>
      </c>
      <c r="BV49" s="380">
        <v>69362</v>
      </c>
      <c r="BW49" s="380">
        <v>69362</v>
      </c>
      <c r="BX49" s="380">
        <v>63442</v>
      </c>
      <c r="BY49" s="380">
        <v>0</v>
      </c>
      <c r="BZ49" s="380">
        <v>0</v>
      </c>
      <c r="CA49" s="380">
        <v>271528</v>
      </c>
      <c r="CB49" s="381">
        <v>77389.079921630997</v>
      </c>
      <c r="CC49" s="380">
        <v>46639</v>
      </c>
      <c r="CD49" s="380">
        <v>30750</v>
      </c>
      <c r="CE49" s="380">
        <v>0</v>
      </c>
      <c r="CF49" s="380">
        <v>0</v>
      </c>
      <c r="CG49" s="380">
        <v>0</v>
      </c>
      <c r="CH49" s="380">
        <v>0</v>
      </c>
      <c r="CI49" s="380">
        <v>77389.079921630997</v>
      </c>
    </row>
    <row r="50" spans="1:87">
      <c r="A50" s="374">
        <v>20600</v>
      </c>
      <c r="B50" s="375" t="s">
        <v>406</v>
      </c>
      <c r="C50" s="381">
        <v>-7601951</v>
      </c>
      <c r="D50" s="380">
        <v>-6933519</v>
      </c>
      <c r="E50" s="380">
        <v>-8187044</v>
      </c>
      <c r="F50" s="380">
        <v>-4408568</v>
      </c>
      <c r="G50" s="380">
        <v>0</v>
      </c>
      <c r="H50" s="380">
        <v>0</v>
      </c>
      <c r="I50" s="380">
        <v>-27131082</v>
      </c>
      <c r="J50" s="446">
        <v>60044660</v>
      </c>
      <c r="K50" s="447">
        <v>70725692</v>
      </c>
      <c r="L50" s="447">
        <v>51321157</v>
      </c>
      <c r="M50" s="447">
        <v>49426361</v>
      </c>
      <c r="N50" s="447">
        <v>73770330</v>
      </c>
      <c r="O50" s="446">
        <v>5269788.1466819998</v>
      </c>
      <c r="P50" s="447">
        <v>3382492.3199999989</v>
      </c>
      <c r="Q50" s="447">
        <v>1887295.8266820009</v>
      </c>
      <c r="R50" s="448">
        <v>6.2899999999999998E-2</v>
      </c>
      <c r="S50" s="449">
        <v>2.5285313999999998E-3</v>
      </c>
      <c r="T50" s="450">
        <v>60044660</v>
      </c>
      <c r="U50" s="450">
        <v>53775712.559618428</v>
      </c>
      <c r="V50" s="451">
        <v>1.1165758135409458</v>
      </c>
      <c r="W50" s="451">
        <v>0.10581979340616332</v>
      </c>
      <c r="X50" s="379">
        <v>2990703</v>
      </c>
      <c r="Y50" s="380">
        <v>2466681</v>
      </c>
      <c r="Z50" s="380">
        <v>524022</v>
      </c>
      <c r="AA50" s="380">
        <v>0</v>
      </c>
      <c r="AB50" s="380">
        <v>0</v>
      </c>
      <c r="AC50" s="380">
        <v>0</v>
      </c>
      <c r="AD50" s="380">
        <v>0</v>
      </c>
      <c r="AE50" s="380">
        <v>2990703</v>
      </c>
      <c r="AF50" s="381">
        <v>8538167</v>
      </c>
      <c r="AG50" s="381">
        <v>2494572</v>
      </c>
      <c r="AH50" s="381">
        <v>2494572</v>
      </c>
      <c r="AI50" s="381">
        <v>2494572</v>
      </c>
      <c r="AJ50" s="381">
        <v>1054451</v>
      </c>
      <c r="AK50" s="381">
        <v>0</v>
      </c>
      <c r="AL50" s="381">
        <v>0</v>
      </c>
      <c r="AM50" s="380">
        <v>8538167</v>
      </c>
      <c r="AN50" s="379">
        <v>4807355</v>
      </c>
      <c r="AO50" s="380">
        <v>1586364</v>
      </c>
      <c r="AP50" s="380">
        <v>1586364</v>
      </c>
      <c r="AQ50" s="380">
        <v>817314</v>
      </c>
      <c r="AR50" s="380">
        <v>817314</v>
      </c>
      <c r="AS50" s="380">
        <v>0</v>
      </c>
      <c r="AT50" s="380">
        <v>0</v>
      </c>
      <c r="AU50" s="380">
        <v>4807355</v>
      </c>
      <c r="AV50" s="381">
        <v>27327739</v>
      </c>
      <c r="AW50" s="380">
        <v>9351604</v>
      </c>
      <c r="AX50" s="380">
        <v>6763243</v>
      </c>
      <c r="AY50" s="380">
        <v>6763243</v>
      </c>
      <c r="AZ50" s="380">
        <v>4449649</v>
      </c>
      <c r="BA50" s="380">
        <v>0</v>
      </c>
      <c r="BB50" s="380">
        <v>0</v>
      </c>
      <c r="BC50" s="380">
        <v>27327739</v>
      </c>
      <c r="BD50" s="379">
        <v>632375</v>
      </c>
      <c r="BE50" s="380">
        <v>179868</v>
      </c>
      <c r="BF50" s="380">
        <v>168483</v>
      </c>
      <c r="BG50" s="380">
        <v>142012</v>
      </c>
      <c r="BH50" s="380">
        <v>142012</v>
      </c>
      <c r="BI50" s="380">
        <v>0</v>
      </c>
      <c r="BJ50" s="380">
        <v>0</v>
      </c>
      <c r="BK50" s="380">
        <v>632375</v>
      </c>
      <c r="BL50" s="381">
        <v>112413</v>
      </c>
      <c r="BM50" s="380">
        <v>37471</v>
      </c>
      <c r="BN50" s="380">
        <v>37471</v>
      </c>
      <c r="BO50" s="380">
        <v>37471</v>
      </c>
      <c r="BP50" s="380">
        <v>0</v>
      </c>
      <c r="BQ50" s="380">
        <v>0</v>
      </c>
      <c r="BR50" s="380">
        <v>0</v>
      </c>
      <c r="BS50" s="380">
        <v>112413</v>
      </c>
      <c r="BT50" s="379">
        <v>582954</v>
      </c>
      <c r="BU50" s="380">
        <v>148916</v>
      </c>
      <c r="BV50" s="380">
        <v>148916</v>
      </c>
      <c r="BW50" s="380">
        <v>148916</v>
      </c>
      <c r="BX50" s="380">
        <v>136207</v>
      </c>
      <c r="BY50" s="380">
        <v>0</v>
      </c>
      <c r="BZ50" s="380">
        <v>0</v>
      </c>
      <c r="CA50" s="380">
        <v>582954</v>
      </c>
      <c r="CB50" s="381">
        <v>166149.773008686</v>
      </c>
      <c r="CC50" s="380">
        <v>100132</v>
      </c>
      <c r="CD50" s="380">
        <v>66018</v>
      </c>
      <c r="CE50" s="380">
        <v>0</v>
      </c>
      <c r="CF50" s="380">
        <v>0</v>
      </c>
      <c r="CG50" s="380">
        <v>0</v>
      </c>
      <c r="CH50" s="380">
        <v>0</v>
      </c>
      <c r="CI50" s="380">
        <v>166149.773008686</v>
      </c>
    </row>
    <row r="51" spans="1:87">
      <c r="A51" s="374">
        <v>20700</v>
      </c>
      <c r="B51" s="375" t="s">
        <v>407</v>
      </c>
      <c r="C51" s="381">
        <v>-14185298</v>
      </c>
      <c r="D51" s="380">
        <v>-10665189</v>
      </c>
      <c r="E51" s="380">
        <v>-12979698</v>
      </c>
      <c r="F51" s="380">
        <v>-8016199</v>
      </c>
      <c r="G51" s="380">
        <v>0</v>
      </c>
      <c r="H51" s="380">
        <v>0</v>
      </c>
      <c r="I51" s="380">
        <v>-45846384</v>
      </c>
      <c r="J51" s="446">
        <v>139531878</v>
      </c>
      <c r="K51" s="447">
        <v>164352476</v>
      </c>
      <c r="L51" s="447">
        <v>119260187</v>
      </c>
      <c r="M51" s="447">
        <v>114857056</v>
      </c>
      <c r="N51" s="447">
        <v>171427611</v>
      </c>
      <c r="O51" s="446">
        <v>12245942.099889001</v>
      </c>
      <c r="P51" s="447">
        <v>7419443.160000002</v>
      </c>
      <c r="Q51" s="447">
        <v>4826498.9398889989</v>
      </c>
      <c r="R51" s="448">
        <v>6.2899999999999998E-2</v>
      </c>
      <c r="S51" s="449">
        <v>5.8758053000000001E-3</v>
      </c>
      <c r="T51" s="450">
        <v>139531878</v>
      </c>
      <c r="U51" s="450">
        <v>117956171.06518286</v>
      </c>
      <c r="V51" s="451">
        <v>1.1829129136693861</v>
      </c>
      <c r="W51" s="451">
        <v>0.10581979340616332</v>
      </c>
      <c r="X51" s="379">
        <v>10398738</v>
      </c>
      <c r="Y51" s="380">
        <v>4937584</v>
      </c>
      <c r="Z51" s="380">
        <v>2390035</v>
      </c>
      <c r="AA51" s="380">
        <v>1770747</v>
      </c>
      <c r="AB51" s="380">
        <v>1300372</v>
      </c>
      <c r="AC51" s="380">
        <v>0</v>
      </c>
      <c r="AD51" s="380">
        <v>0</v>
      </c>
      <c r="AE51" s="380">
        <v>10398738</v>
      </c>
      <c r="AF51" s="381">
        <v>6089076</v>
      </c>
      <c r="AG51" s="381">
        <v>1522269</v>
      </c>
      <c r="AH51" s="381">
        <v>1522269</v>
      </c>
      <c r="AI51" s="381">
        <v>1522269</v>
      </c>
      <c r="AJ51" s="381">
        <v>1522269</v>
      </c>
      <c r="AK51" s="381">
        <v>0</v>
      </c>
      <c r="AL51" s="381">
        <v>0</v>
      </c>
      <c r="AM51" s="380">
        <v>6089076</v>
      </c>
      <c r="AN51" s="379">
        <v>11171340</v>
      </c>
      <c r="AO51" s="380">
        <v>3686394</v>
      </c>
      <c r="AP51" s="380">
        <v>3686394</v>
      </c>
      <c r="AQ51" s="380">
        <v>1899276</v>
      </c>
      <c r="AR51" s="380">
        <v>1899276</v>
      </c>
      <c r="AS51" s="380">
        <v>0</v>
      </c>
      <c r="AT51" s="380">
        <v>0</v>
      </c>
      <c r="AU51" s="380">
        <v>11171340</v>
      </c>
      <c r="AV51" s="381">
        <v>63504243</v>
      </c>
      <c r="AW51" s="380">
        <v>21731273</v>
      </c>
      <c r="AX51" s="380">
        <v>15716434</v>
      </c>
      <c r="AY51" s="380">
        <v>15716434</v>
      </c>
      <c r="AZ51" s="380">
        <v>10340102</v>
      </c>
      <c r="BA51" s="380">
        <v>0</v>
      </c>
      <c r="BB51" s="380">
        <v>0</v>
      </c>
      <c r="BC51" s="380">
        <v>63504243</v>
      </c>
      <c r="BD51" s="379">
        <v>1469514</v>
      </c>
      <c r="BE51" s="380">
        <v>417978</v>
      </c>
      <c r="BF51" s="380">
        <v>391522</v>
      </c>
      <c r="BG51" s="380">
        <v>330007</v>
      </c>
      <c r="BH51" s="380">
        <v>330007</v>
      </c>
      <c r="BI51" s="380">
        <v>0</v>
      </c>
      <c r="BJ51" s="380">
        <v>0</v>
      </c>
      <c r="BK51" s="380">
        <v>1469514</v>
      </c>
      <c r="BL51" s="381">
        <v>261228</v>
      </c>
      <c r="BM51" s="380">
        <v>87076</v>
      </c>
      <c r="BN51" s="380">
        <v>87076</v>
      </c>
      <c r="BO51" s="380">
        <v>87076</v>
      </c>
      <c r="BP51" s="380">
        <v>0</v>
      </c>
      <c r="BQ51" s="380">
        <v>0</v>
      </c>
      <c r="BR51" s="380">
        <v>0</v>
      </c>
      <c r="BS51" s="380">
        <v>261228</v>
      </c>
      <c r="BT51" s="379">
        <v>1354670</v>
      </c>
      <c r="BU51" s="380">
        <v>346051</v>
      </c>
      <c r="BV51" s="380">
        <v>346051</v>
      </c>
      <c r="BW51" s="380">
        <v>346051</v>
      </c>
      <c r="BX51" s="380">
        <v>316518</v>
      </c>
      <c r="BY51" s="380">
        <v>0</v>
      </c>
      <c r="BZ51" s="380">
        <v>0</v>
      </c>
      <c r="CA51" s="380">
        <v>1354670</v>
      </c>
      <c r="CB51" s="381">
        <v>386099.10750494699</v>
      </c>
      <c r="CC51" s="380">
        <v>232687</v>
      </c>
      <c r="CD51" s="380">
        <v>153412</v>
      </c>
      <c r="CE51" s="380">
        <v>0</v>
      </c>
      <c r="CF51" s="380">
        <v>0</v>
      </c>
      <c r="CG51" s="380">
        <v>0</v>
      </c>
      <c r="CH51" s="380">
        <v>0</v>
      </c>
      <c r="CI51" s="380">
        <v>386099.10750494699</v>
      </c>
    </row>
    <row r="52" spans="1:87">
      <c r="A52" s="374">
        <v>20800</v>
      </c>
      <c r="B52" s="375" t="s">
        <v>408</v>
      </c>
      <c r="C52" s="381">
        <v>-13222780</v>
      </c>
      <c r="D52" s="380">
        <v>-9740425</v>
      </c>
      <c r="E52" s="380">
        <v>-10764123</v>
      </c>
      <c r="F52" s="380">
        <v>-6156282</v>
      </c>
      <c r="G52" s="380">
        <v>0</v>
      </c>
      <c r="H52" s="380">
        <v>0</v>
      </c>
      <c r="I52" s="380">
        <v>-39883610</v>
      </c>
      <c r="J52" s="446">
        <v>100588007</v>
      </c>
      <c r="K52" s="447">
        <v>118481083</v>
      </c>
      <c r="L52" s="447">
        <v>85974222</v>
      </c>
      <c r="M52" s="447">
        <v>82800021</v>
      </c>
      <c r="N52" s="447">
        <v>123581522</v>
      </c>
      <c r="O52" s="446">
        <v>8828053.7239800002</v>
      </c>
      <c r="P52" s="447">
        <v>5503860.8700000001</v>
      </c>
      <c r="Q52" s="447">
        <v>3324192.8539800001</v>
      </c>
      <c r="R52" s="448">
        <v>6.2899999999999998E-2</v>
      </c>
      <c r="S52" s="449">
        <v>4.2358459999999997E-3</v>
      </c>
      <c r="T52" s="450">
        <v>100588007</v>
      </c>
      <c r="U52" s="450">
        <v>87501762.639109701</v>
      </c>
      <c r="V52" s="451">
        <v>1.1495540657262289</v>
      </c>
      <c r="W52" s="451">
        <v>0.10581979340616332</v>
      </c>
      <c r="X52" s="379">
        <v>891797</v>
      </c>
      <c r="Y52" s="380">
        <v>891797</v>
      </c>
      <c r="Z52" s="380">
        <v>0</v>
      </c>
      <c r="AA52" s="380">
        <v>0</v>
      </c>
      <c r="AB52" s="380">
        <v>0</v>
      </c>
      <c r="AC52" s="380">
        <v>0</v>
      </c>
      <c r="AD52" s="380">
        <v>0</v>
      </c>
      <c r="AE52" s="380">
        <v>891797</v>
      </c>
      <c r="AF52" s="381">
        <v>4618101</v>
      </c>
      <c r="AG52" s="381">
        <v>1426361</v>
      </c>
      <c r="AH52" s="381">
        <v>1426361</v>
      </c>
      <c r="AI52" s="381">
        <v>1227980</v>
      </c>
      <c r="AJ52" s="381">
        <v>537399</v>
      </c>
      <c r="AK52" s="381">
        <v>0</v>
      </c>
      <c r="AL52" s="381">
        <v>0</v>
      </c>
      <c r="AM52" s="380">
        <v>4618101</v>
      </c>
      <c r="AN52" s="379">
        <v>8053377</v>
      </c>
      <c r="AO52" s="380">
        <v>2657508</v>
      </c>
      <c r="AP52" s="380">
        <v>2657508</v>
      </c>
      <c r="AQ52" s="380">
        <v>1369181</v>
      </c>
      <c r="AR52" s="380">
        <v>1369181</v>
      </c>
      <c r="AS52" s="380">
        <v>0</v>
      </c>
      <c r="AT52" s="380">
        <v>0</v>
      </c>
      <c r="AU52" s="380">
        <v>8053377</v>
      </c>
      <c r="AV52" s="381">
        <v>45779971</v>
      </c>
      <c r="AW52" s="380">
        <v>15665993</v>
      </c>
      <c r="AX52" s="380">
        <v>11329918</v>
      </c>
      <c r="AY52" s="380">
        <v>11329918</v>
      </c>
      <c r="AZ52" s="380">
        <v>7454141</v>
      </c>
      <c r="BA52" s="380">
        <v>0</v>
      </c>
      <c r="BB52" s="380">
        <v>0</v>
      </c>
      <c r="BC52" s="380">
        <v>45779971</v>
      </c>
      <c r="BD52" s="379">
        <v>1059367</v>
      </c>
      <c r="BE52" s="380">
        <v>301318</v>
      </c>
      <c r="BF52" s="380">
        <v>282247</v>
      </c>
      <c r="BG52" s="380">
        <v>237901</v>
      </c>
      <c r="BH52" s="380">
        <v>237901</v>
      </c>
      <c r="BI52" s="380">
        <v>0</v>
      </c>
      <c r="BJ52" s="380">
        <v>0</v>
      </c>
      <c r="BK52" s="380">
        <v>1059367</v>
      </c>
      <c r="BL52" s="381">
        <v>188319</v>
      </c>
      <c r="BM52" s="380">
        <v>62773</v>
      </c>
      <c r="BN52" s="380">
        <v>62773</v>
      </c>
      <c r="BO52" s="380">
        <v>62773</v>
      </c>
      <c r="BP52" s="380">
        <v>0</v>
      </c>
      <c r="BQ52" s="380">
        <v>0</v>
      </c>
      <c r="BR52" s="380">
        <v>0</v>
      </c>
      <c r="BS52" s="380">
        <v>188319</v>
      </c>
      <c r="BT52" s="379">
        <v>976577</v>
      </c>
      <c r="BU52" s="380">
        <v>249467</v>
      </c>
      <c r="BV52" s="380">
        <v>249467</v>
      </c>
      <c r="BW52" s="380">
        <v>249467</v>
      </c>
      <c r="BX52" s="380">
        <v>228176</v>
      </c>
      <c r="BY52" s="380">
        <v>0</v>
      </c>
      <c r="BZ52" s="380">
        <v>0</v>
      </c>
      <c r="CA52" s="380">
        <v>976577</v>
      </c>
      <c r="CB52" s="381">
        <v>278337.39830154</v>
      </c>
      <c r="CC52" s="380">
        <v>167743</v>
      </c>
      <c r="CD52" s="380">
        <v>110594</v>
      </c>
      <c r="CE52" s="380">
        <v>0</v>
      </c>
      <c r="CF52" s="380">
        <v>0</v>
      </c>
      <c r="CG52" s="380">
        <v>0</v>
      </c>
      <c r="CH52" s="380">
        <v>0</v>
      </c>
      <c r="CI52" s="380">
        <v>278337.39830154</v>
      </c>
    </row>
    <row r="53" spans="1:87">
      <c r="A53" s="374">
        <v>20900</v>
      </c>
      <c r="B53" s="375" t="s">
        <v>409</v>
      </c>
      <c r="C53" s="381">
        <v>-21818373</v>
      </c>
      <c r="D53" s="380">
        <v>-15551104</v>
      </c>
      <c r="E53" s="380">
        <v>-22561631</v>
      </c>
      <c r="F53" s="380">
        <v>-14537035</v>
      </c>
      <c r="G53" s="380">
        <v>0</v>
      </c>
      <c r="H53" s="380">
        <v>0</v>
      </c>
      <c r="I53" s="380">
        <v>-74468143</v>
      </c>
      <c r="J53" s="446">
        <v>238952914</v>
      </c>
      <c r="K53" s="447">
        <v>281459002</v>
      </c>
      <c r="L53" s="447">
        <v>204236980</v>
      </c>
      <c r="M53" s="447">
        <v>196696474</v>
      </c>
      <c r="N53" s="447">
        <v>293575404</v>
      </c>
      <c r="O53" s="446">
        <v>20971577.298996001</v>
      </c>
      <c r="P53" s="447">
        <v>11957868.719999995</v>
      </c>
      <c r="Q53" s="447">
        <v>9013708.5789960064</v>
      </c>
      <c r="R53" s="448">
        <v>6.2899999999999998E-2</v>
      </c>
      <c r="S53" s="449">
        <v>1.00625092E-2</v>
      </c>
      <c r="T53" s="450">
        <v>238952914</v>
      </c>
      <c r="U53" s="450">
        <v>190109200.63592997</v>
      </c>
      <c r="V53" s="451">
        <v>1.2569245107584694</v>
      </c>
      <c r="W53" s="451">
        <v>0.10581979340616332</v>
      </c>
      <c r="X53" s="379">
        <v>19051267</v>
      </c>
      <c r="Y53" s="380">
        <v>10229638</v>
      </c>
      <c r="Z53" s="380">
        <v>6105844</v>
      </c>
      <c r="AA53" s="380">
        <v>1998439</v>
      </c>
      <c r="AB53" s="380">
        <v>717346</v>
      </c>
      <c r="AC53" s="380">
        <v>0</v>
      </c>
      <c r="AD53" s="380">
        <v>0</v>
      </c>
      <c r="AE53" s="380">
        <v>19051267</v>
      </c>
      <c r="AF53" s="381">
        <v>7625536</v>
      </c>
      <c r="AG53" s="381">
        <v>1906384</v>
      </c>
      <c r="AH53" s="381">
        <v>1906384</v>
      </c>
      <c r="AI53" s="381">
        <v>1906384</v>
      </c>
      <c r="AJ53" s="381">
        <v>1906384</v>
      </c>
      <c r="AK53" s="381">
        <v>0</v>
      </c>
      <c r="AL53" s="381">
        <v>0</v>
      </c>
      <c r="AM53" s="380">
        <v>7625536</v>
      </c>
      <c r="AN53" s="379">
        <v>19131285</v>
      </c>
      <c r="AO53" s="380">
        <v>6313071</v>
      </c>
      <c r="AP53" s="380">
        <v>6313071</v>
      </c>
      <c r="AQ53" s="380">
        <v>3252572</v>
      </c>
      <c r="AR53" s="380">
        <v>3252572</v>
      </c>
      <c r="AS53" s="380">
        <v>0</v>
      </c>
      <c r="AT53" s="380">
        <v>0</v>
      </c>
      <c r="AU53" s="380">
        <v>19131285</v>
      </c>
      <c r="AV53" s="381">
        <v>108753098</v>
      </c>
      <c r="AW53" s="380">
        <v>37215517</v>
      </c>
      <c r="AX53" s="380">
        <v>26914908</v>
      </c>
      <c r="AY53" s="380">
        <v>26914908</v>
      </c>
      <c r="AZ53" s="380">
        <v>17707764</v>
      </c>
      <c r="BA53" s="380">
        <v>0</v>
      </c>
      <c r="BB53" s="380">
        <v>0</v>
      </c>
      <c r="BC53" s="380">
        <v>108753098</v>
      </c>
      <c r="BD53" s="379">
        <v>2516590</v>
      </c>
      <c r="BE53" s="380">
        <v>715800</v>
      </c>
      <c r="BF53" s="380">
        <v>670494</v>
      </c>
      <c r="BG53" s="380">
        <v>565148</v>
      </c>
      <c r="BH53" s="380">
        <v>565148</v>
      </c>
      <c r="BI53" s="380">
        <v>0</v>
      </c>
      <c r="BJ53" s="380">
        <v>0</v>
      </c>
      <c r="BK53" s="380">
        <v>2516590</v>
      </c>
      <c r="BL53" s="381">
        <v>447360</v>
      </c>
      <c r="BM53" s="380">
        <v>149120</v>
      </c>
      <c r="BN53" s="380">
        <v>149120</v>
      </c>
      <c r="BO53" s="380">
        <v>149120</v>
      </c>
      <c r="BP53" s="380">
        <v>0</v>
      </c>
      <c r="BQ53" s="380">
        <v>0</v>
      </c>
      <c r="BR53" s="380">
        <v>0</v>
      </c>
      <c r="BS53" s="380">
        <v>447360</v>
      </c>
      <c r="BT53" s="379">
        <v>2319917</v>
      </c>
      <c r="BU53" s="380">
        <v>592623</v>
      </c>
      <c r="BV53" s="380">
        <v>592623</v>
      </c>
      <c r="BW53" s="380">
        <v>592623</v>
      </c>
      <c r="BX53" s="380">
        <v>542047</v>
      </c>
      <c r="BY53" s="380">
        <v>0</v>
      </c>
      <c r="BZ53" s="380">
        <v>0</v>
      </c>
      <c r="CA53" s="380">
        <v>2319917</v>
      </c>
      <c r="CB53" s="381">
        <v>661207.37890690798</v>
      </c>
      <c r="CC53" s="380">
        <v>398484</v>
      </c>
      <c r="CD53" s="380">
        <v>262723</v>
      </c>
      <c r="CE53" s="380">
        <v>0</v>
      </c>
      <c r="CF53" s="380">
        <v>0</v>
      </c>
      <c r="CG53" s="380">
        <v>0</v>
      </c>
      <c r="CH53" s="380">
        <v>0</v>
      </c>
      <c r="CI53" s="380">
        <v>661207.37890690798</v>
      </c>
    </row>
    <row r="54" spans="1:87">
      <c r="A54" s="374">
        <v>21200</v>
      </c>
      <c r="B54" s="375" t="s">
        <v>410</v>
      </c>
      <c r="C54" s="381">
        <v>-7873274</v>
      </c>
      <c r="D54" s="380">
        <v>-5871867</v>
      </c>
      <c r="E54" s="380">
        <v>-7139752</v>
      </c>
      <c r="F54" s="380">
        <v>-5040234</v>
      </c>
      <c r="G54" s="380">
        <v>0</v>
      </c>
      <c r="H54" s="380">
        <v>0</v>
      </c>
      <c r="I54" s="380">
        <v>-25925127</v>
      </c>
      <c r="J54" s="446">
        <v>71401687</v>
      </c>
      <c r="K54" s="447">
        <v>84102961</v>
      </c>
      <c r="L54" s="447">
        <v>61028195</v>
      </c>
      <c r="M54" s="447">
        <v>58775011</v>
      </c>
      <c r="N54" s="447">
        <v>87723472</v>
      </c>
      <c r="O54" s="446">
        <v>6266531.6557019996</v>
      </c>
      <c r="P54" s="447">
        <v>3649897.34</v>
      </c>
      <c r="Q54" s="447">
        <v>2616634.3157019997</v>
      </c>
      <c r="R54" s="448">
        <v>6.2899999999999998E-2</v>
      </c>
      <c r="S54" s="449">
        <v>3.0067853999999998E-3</v>
      </c>
      <c r="T54" s="450">
        <v>71401687</v>
      </c>
      <c r="U54" s="450">
        <v>58026984.737678856</v>
      </c>
      <c r="V54" s="451">
        <v>1.2304910779490581</v>
      </c>
      <c r="W54" s="451">
        <v>0.10581979340616332</v>
      </c>
      <c r="X54" s="379">
        <v>3947722</v>
      </c>
      <c r="Y54" s="380">
        <v>2185077</v>
      </c>
      <c r="Z54" s="380">
        <v>1081523</v>
      </c>
      <c r="AA54" s="380">
        <v>681122</v>
      </c>
      <c r="AB54" s="380">
        <v>0</v>
      </c>
      <c r="AC54" s="380">
        <v>0</v>
      </c>
      <c r="AD54" s="380">
        <v>0</v>
      </c>
      <c r="AE54" s="380">
        <v>3947722</v>
      </c>
      <c r="AF54" s="381">
        <v>4206840</v>
      </c>
      <c r="AG54" s="381">
        <v>1051710</v>
      </c>
      <c r="AH54" s="381">
        <v>1051710</v>
      </c>
      <c r="AI54" s="381">
        <v>1051710</v>
      </c>
      <c r="AJ54" s="381">
        <v>1051710</v>
      </c>
      <c r="AK54" s="381">
        <v>0</v>
      </c>
      <c r="AL54" s="381">
        <v>0</v>
      </c>
      <c r="AM54" s="380">
        <v>4206840</v>
      </c>
      <c r="AN54" s="379">
        <v>5716633</v>
      </c>
      <c r="AO54" s="380">
        <v>1886413</v>
      </c>
      <c r="AP54" s="380">
        <v>1886413</v>
      </c>
      <c r="AQ54" s="380">
        <v>971903</v>
      </c>
      <c r="AR54" s="380">
        <v>971903</v>
      </c>
      <c r="AS54" s="380">
        <v>0</v>
      </c>
      <c r="AT54" s="380">
        <v>0</v>
      </c>
      <c r="AU54" s="380">
        <v>5716633</v>
      </c>
      <c r="AV54" s="381">
        <v>32496589</v>
      </c>
      <c r="AW54" s="380">
        <v>11120395</v>
      </c>
      <c r="AX54" s="380">
        <v>8042463</v>
      </c>
      <c r="AY54" s="380">
        <v>8042463</v>
      </c>
      <c r="AZ54" s="380">
        <v>5291269</v>
      </c>
      <c r="BA54" s="380">
        <v>0</v>
      </c>
      <c r="BB54" s="380">
        <v>0</v>
      </c>
      <c r="BC54" s="380">
        <v>32496589</v>
      </c>
      <c r="BD54" s="379">
        <v>751984</v>
      </c>
      <c r="BE54" s="380">
        <v>213889</v>
      </c>
      <c r="BF54" s="380">
        <v>200351</v>
      </c>
      <c r="BG54" s="380">
        <v>168872</v>
      </c>
      <c r="BH54" s="380">
        <v>168872</v>
      </c>
      <c r="BI54" s="380">
        <v>0</v>
      </c>
      <c r="BJ54" s="380">
        <v>0</v>
      </c>
      <c r="BK54" s="380">
        <v>751984</v>
      </c>
      <c r="BL54" s="381">
        <v>133677</v>
      </c>
      <c r="BM54" s="380">
        <v>44559</v>
      </c>
      <c r="BN54" s="380">
        <v>44559</v>
      </c>
      <c r="BO54" s="380">
        <v>44559</v>
      </c>
      <c r="BP54" s="380">
        <v>0</v>
      </c>
      <c r="BQ54" s="380">
        <v>0</v>
      </c>
      <c r="BR54" s="380">
        <v>0</v>
      </c>
      <c r="BS54" s="380">
        <v>133677</v>
      </c>
      <c r="BT54" s="379">
        <v>693216</v>
      </c>
      <c r="BU54" s="380">
        <v>177082</v>
      </c>
      <c r="BV54" s="380">
        <v>177082</v>
      </c>
      <c r="BW54" s="380">
        <v>177082</v>
      </c>
      <c r="BX54" s="380">
        <v>161969</v>
      </c>
      <c r="BY54" s="380">
        <v>0</v>
      </c>
      <c r="BZ54" s="380">
        <v>0</v>
      </c>
      <c r="CA54" s="380">
        <v>693216</v>
      </c>
      <c r="CB54" s="381">
        <v>197575.83856614598</v>
      </c>
      <c r="CC54" s="380">
        <v>119071</v>
      </c>
      <c r="CD54" s="380">
        <v>78505</v>
      </c>
      <c r="CE54" s="380">
        <v>0</v>
      </c>
      <c r="CF54" s="380">
        <v>0</v>
      </c>
      <c r="CG54" s="380">
        <v>0</v>
      </c>
      <c r="CH54" s="380">
        <v>0</v>
      </c>
      <c r="CI54" s="380">
        <v>197575.83856614598</v>
      </c>
    </row>
    <row r="55" spans="1:87">
      <c r="A55" s="374">
        <v>21300</v>
      </c>
      <c r="B55" s="375" t="s">
        <v>411</v>
      </c>
      <c r="C55" s="381">
        <v>-98148519</v>
      </c>
      <c r="D55" s="380">
        <v>-81384670</v>
      </c>
      <c r="E55" s="380">
        <v>-95285967</v>
      </c>
      <c r="F55" s="380">
        <v>-62074926</v>
      </c>
      <c r="G55" s="380">
        <v>0</v>
      </c>
      <c r="H55" s="380">
        <v>0</v>
      </c>
      <c r="I55" s="380">
        <v>-336894082</v>
      </c>
      <c r="J55" s="446">
        <v>884577552</v>
      </c>
      <c r="K55" s="447">
        <v>1041930440</v>
      </c>
      <c r="L55" s="447">
        <v>756062960</v>
      </c>
      <c r="M55" s="447">
        <v>728148830</v>
      </c>
      <c r="N55" s="447">
        <v>1086784034</v>
      </c>
      <c r="O55" s="446">
        <v>77634485.245692</v>
      </c>
      <c r="P55" s="447">
        <v>44118800.550000004</v>
      </c>
      <c r="Q55" s="447">
        <v>33515684.695691995</v>
      </c>
      <c r="R55" s="448">
        <v>6.2899999999999998E-2</v>
      </c>
      <c r="S55" s="449">
        <v>3.7250308400000001E-2</v>
      </c>
      <c r="T55" s="450">
        <v>884577552</v>
      </c>
      <c r="U55" s="450">
        <v>701411773.44992065</v>
      </c>
      <c r="V55" s="451">
        <v>1.2611387283238367</v>
      </c>
      <c r="W55" s="451">
        <v>0.10581979340616332</v>
      </c>
      <c r="X55" s="379">
        <v>31724049</v>
      </c>
      <c r="Y55" s="380">
        <v>26094590</v>
      </c>
      <c r="Z55" s="380">
        <v>4391859</v>
      </c>
      <c r="AA55" s="380">
        <v>1237600</v>
      </c>
      <c r="AB55" s="380">
        <v>0</v>
      </c>
      <c r="AC55" s="380">
        <v>0</v>
      </c>
      <c r="AD55" s="380">
        <v>0</v>
      </c>
      <c r="AE55" s="380">
        <v>31724049</v>
      </c>
      <c r="AF55" s="381">
        <v>50648404</v>
      </c>
      <c r="AG55" s="381">
        <v>12662101</v>
      </c>
      <c r="AH55" s="381">
        <v>12662101</v>
      </c>
      <c r="AI55" s="381">
        <v>12662101</v>
      </c>
      <c r="AJ55" s="381">
        <v>12662101</v>
      </c>
      <c r="AK55" s="381">
        <v>0</v>
      </c>
      <c r="AL55" s="381">
        <v>0</v>
      </c>
      <c r="AM55" s="380">
        <v>50648404</v>
      </c>
      <c r="AN55" s="379">
        <v>70821926</v>
      </c>
      <c r="AO55" s="380">
        <v>23370297</v>
      </c>
      <c r="AP55" s="380">
        <v>23370297</v>
      </c>
      <c r="AQ55" s="380">
        <v>12040666</v>
      </c>
      <c r="AR55" s="380">
        <v>12040666</v>
      </c>
      <c r="AS55" s="380">
        <v>0</v>
      </c>
      <c r="AT55" s="380">
        <v>0</v>
      </c>
      <c r="AU55" s="380">
        <v>70821926</v>
      </c>
      <c r="AV55" s="381">
        <v>402592073</v>
      </c>
      <c r="AW55" s="380">
        <v>137767774</v>
      </c>
      <c r="AX55" s="380">
        <v>99636047</v>
      </c>
      <c r="AY55" s="380">
        <v>99636047</v>
      </c>
      <c r="AZ55" s="380">
        <v>65552204</v>
      </c>
      <c r="BA55" s="380">
        <v>0</v>
      </c>
      <c r="BB55" s="380">
        <v>0</v>
      </c>
      <c r="BC55" s="380">
        <v>402592073</v>
      </c>
      <c r="BD55" s="379">
        <v>9316141</v>
      </c>
      <c r="BE55" s="380">
        <v>2649814</v>
      </c>
      <c r="BF55" s="380">
        <v>2482095</v>
      </c>
      <c r="BG55" s="380">
        <v>2092116</v>
      </c>
      <c r="BH55" s="380">
        <v>2092116</v>
      </c>
      <c r="BI55" s="380">
        <v>0</v>
      </c>
      <c r="BJ55" s="380">
        <v>0</v>
      </c>
      <c r="BK55" s="380">
        <v>9316141</v>
      </c>
      <c r="BL55" s="381">
        <v>1656081</v>
      </c>
      <c r="BM55" s="380">
        <v>552027</v>
      </c>
      <c r="BN55" s="380">
        <v>552027</v>
      </c>
      <c r="BO55" s="380">
        <v>552027</v>
      </c>
      <c r="BP55" s="380">
        <v>0</v>
      </c>
      <c r="BQ55" s="380">
        <v>0</v>
      </c>
      <c r="BR55" s="380">
        <v>0</v>
      </c>
      <c r="BS55" s="380">
        <v>1656081</v>
      </c>
      <c r="BT55" s="379">
        <v>8588078</v>
      </c>
      <c r="BU55" s="380">
        <v>2193827</v>
      </c>
      <c r="BV55" s="380">
        <v>2193827</v>
      </c>
      <c r="BW55" s="380">
        <v>2193827</v>
      </c>
      <c r="BX55" s="380">
        <v>2006598</v>
      </c>
      <c r="BY55" s="380">
        <v>0</v>
      </c>
      <c r="BZ55" s="380">
        <v>0</v>
      </c>
      <c r="CA55" s="380">
        <v>8588078</v>
      </c>
      <c r="CB55" s="381">
        <v>2447717.3924609162</v>
      </c>
      <c r="CC55" s="380">
        <v>1475144</v>
      </c>
      <c r="CD55" s="380">
        <v>972573</v>
      </c>
      <c r="CE55" s="380">
        <v>0</v>
      </c>
      <c r="CF55" s="380">
        <v>0</v>
      </c>
      <c r="CG55" s="380">
        <v>0</v>
      </c>
      <c r="CH55" s="380">
        <v>0</v>
      </c>
      <c r="CI55" s="380">
        <v>2447717.3924609162</v>
      </c>
    </row>
    <row r="56" spans="1:87">
      <c r="A56" s="374">
        <v>21520</v>
      </c>
      <c r="B56" s="375" t="s">
        <v>41</v>
      </c>
      <c r="C56" s="381">
        <v>-158898483</v>
      </c>
      <c r="D56" s="380">
        <v>-114587411</v>
      </c>
      <c r="E56" s="380">
        <v>-145516452</v>
      </c>
      <c r="F56" s="380">
        <v>-82513514</v>
      </c>
      <c r="G56" s="380">
        <v>0</v>
      </c>
      <c r="H56" s="380">
        <v>0</v>
      </c>
      <c r="I56" s="380">
        <v>-501515860</v>
      </c>
      <c r="J56" s="446">
        <v>1702614844</v>
      </c>
      <c r="K56" s="447">
        <v>2005484120</v>
      </c>
      <c r="L56" s="447">
        <v>1455252867</v>
      </c>
      <c r="M56" s="447">
        <v>1401524382</v>
      </c>
      <c r="N56" s="447">
        <v>2091817303</v>
      </c>
      <c r="O56" s="446">
        <v>149429099.42832601</v>
      </c>
      <c r="P56" s="447">
        <v>83005712.889999986</v>
      </c>
      <c r="Q56" s="447">
        <v>66423386.538326025</v>
      </c>
      <c r="R56" s="448">
        <v>6.2899999999999998E-2</v>
      </c>
      <c r="S56" s="449">
        <v>7.1698550200000002E-2</v>
      </c>
      <c r="T56" s="450">
        <v>1702614844</v>
      </c>
      <c r="U56" s="450">
        <v>1319645673.926868</v>
      </c>
      <c r="V56" s="451">
        <v>1.2902060588229953</v>
      </c>
      <c r="W56" s="451">
        <v>0.10581979340616332</v>
      </c>
      <c r="X56" s="379">
        <v>110505070</v>
      </c>
      <c r="Y56" s="380">
        <v>55870114</v>
      </c>
      <c r="Z56" s="380">
        <v>26141585</v>
      </c>
      <c r="AA56" s="380">
        <v>15898199</v>
      </c>
      <c r="AB56" s="380">
        <v>12595172</v>
      </c>
      <c r="AC56" s="380">
        <v>0</v>
      </c>
      <c r="AD56" s="380">
        <v>0</v>
      </c>
      <c r="AE56" s="380">
        <v>110505070</v>
      </c>
      <c r="AF56" s="381">
        <v>0</v>
      </c>
      <c r="AG56" s="381">
        <v>0</v>
      </c>
      <c r="AH56" s="381">
        <v>0</v>
      </c>
      <c r="AI56" s="381">
        <v>0</v>
      </c>
      <c r="AJ56" s="381">
        <v>0</v>
      </c>
      <c r="AK56" s="381">
        <v>0</v>
      </c>
      <c r="AL56" s="381">
        <v>0</v>
      </c>
      <c r="AM56" s="380">
        <v>0</v>
      </c>
      <c r="AN56" s="379">
        <v>136316440</v>
      </c>
      <c r="AO56" s="380">
        <v>44982619</v>
      </c>
      <c r="AP56" s="380">
        <v>44982619</v>
      </c>
      <c r="AQ56" s="380">
        <v>23175601</v>
      </c>
      <c r="AR56" s="380">
        <v>23175601</v>
      </c>
      <c r="AS56" s="380">
        <v>0</v>
      </c>
      <c r="AT56" s="380">
        <v>0</v>
      </c>
      <c r="AU56" s="380">
        <v>136316440</v>
      </c>
      <c r="AV56" s="381">
        <v>774900106</v>
      </c>
      <c r="AW56" s="380">
        <v>265172293</v>
      </c>
      <c r="AX56" s="380">
        <v>191777207</v>
      </c>
      <c r="AY56" s="380">
        <v>191777207</v>
      </c>
      <c r="AZ56" s="380">
        <v>126173399</v>
      </c>
      <c r="BA56" s="380">
        <v>0</v>
      </c>
      <c r="BB56" s="380">
        <v>0</v>
      </c>
      <c r="BC56" s="380">
        <v>774900106</v>
      </c>
      <c r="BD56" s="379">
        <v>17931497</v>
      </c>
      <c r="BE56" s="380">
        <v>5100303</v>
      </c>
      <c r="BF56" s="380">
        <v>4777480</v>
      </c>
      <c r="BG56" s="380">
        <v>4026857</v>
      </c>
      <c r="BH56" s="380">
        <v>4026857</v>
      </c>
      <c r="BI56" s="380">
        <v>0</v>
      </c>
      <c r="BJ56" s="380">
        <v>0</v>
      </c>
      <c r="BK56" s="380">
        <v>17931497</v>
      </c>
      <c r="BL56" s="381">
        <v>3187590</v>
      </c>
      <c r="BM56" s="380">
        <v>1062530</v>
      </c>
      <c r="BN56" s="380">
        <v>1062530</v>
      </c>
      <c r="BO56" s="380">
        <v>1062530</v>
      </c>
      <c r="BP56" s="380">
        <v>0</v>
      </c>
      <c r="BQ56" s="380">
        <v>0</v>
      </c>
      <c r="BR56" s="380">
        <v>0</v>
      </c>
      <c r="BS56" s="380">
        <v>3187590</v>
      </c>
      <c r="BT56" s="379">
        <v>16530139</v>
      </c>
      <c r="BU56" s="380">
        <v>4222628</v>
      </c>
      <c r="BV56" s="380">
        <v>4222628</v>
      </c>
      <c r="BW56" s="380">
        <v>4222628</v>
      </c>
      <c r="BX56" s="380">
        <v>3862254</v>
      </c>
      <c r="BY56" s="380">
        <v>0</v>
      </c>
      <c r="BZ56" s="380">
        <v>0</v>
      </c>
      <c r="CA56" s="380">
        <v>16530139</v>
      </c>
      <c r="CB56" s="381">
        <v>4711311.0166564984</v>
      </c>
      <c r="CC56" s="380">
        <v>2839325</v>
      </c>
      <c r="CD56" s="380">
        <v>1871986</v>
      </c>
      <c r="CE56" s="380">
        <v>0</v>
      </c>
      <c r="CF56" s="380">
        <v>0</v>
      </c>
      <c r="CG56" s="380">
        <v>0</v>
      </c>
      <c r="CH56" s="380">
        <v>0</v>
      </c>
      <c r="CI56" s="380">
        <v>4711311.0166564984</v>
      </c>
    </row>
    <row r="57" spans="1:87">
      <c r="A57" s="374">
        <v>21525</v>
      </c>
      <c r="B57" s="375" t="s">
        <v>412</v>
      </c>
      <c r="C57" s="381">
        <v>-4349919</v>
      </c>
      <c r="D57" s="380">
        <v>-1728407</v>
      </c>
      <c r="E57" s="380">
        <v>-2421482</v>
      </c>
      <c r="F57" s="380">
        <v>-988985</v>
      </c>
      <c r="G57" s="380">
        <v>0</v>
      </c>
      <c r="H57" s="380">
        <v>0</v>
      </c>
      <c r="I57" s="380">
        <v>-9488793</v>
      </c>
      <c r="J57" s="446">
        <v>44870265</v>
      </c>
      <c r="K57" s="447">
        <v>52852003</v>
      </c>
      <c r="L57" s="447">
        <v>38351353</v>
      </c>
      <c r="M57" s="447">
        <v>36935406</v>
      </c>
      <c r="N57" s="447">
        <v>55127205</v>
      </c>
      <c r="O57" s="446">
        <v>3938015.321424</v>
      </c>
      <c r="P57" s="447">
        <v>2177275.9099999997</v>
      </c>
      <c r="Q57" s="447">
        <v>1760739.4114240003</v>
      </c>
      <c r="R57" s="448">
        <v>6.2899999999999998E-2</v>
      </c>
      <c r="S57" s="449">
        <v>1.8895247999999999E-3</v>
      </c>
      <c r="T57" s="450">
        <v>44870265</v>
      </c>
      <c r="U57" s="450">
        <v>34614879.332273446</v>
      </c>
      <c r="V57" s="451">
        <v>1.2962710217558051</v>
      </c>
      <c r="W57" s="451">
        <v>0.10581979340616332</v>
      </c>
      <c r="X57" s="379">
        <v>7310537</v>
      </c>
      <c r="Y57" s="380">
        <v>1980328</v>
      </c>
      <c r="Z57" s="380">
        <v>1980328</v>
      </c>
      <c r="AA57" s="380">
        <v>1832397</v>
      </c>
      <c r="AB57" s="380">
        <v>1517484</v>
      </c>
      <c r="AC57" s="380">
        <v>0</v>
      </c>
      <c r="AD57" s="380">
        <v>0</v>
      </c>
      <c r="AE57" s="380">
        <v>7310537</v>
      </c>
      <c r="AF57" s="381">
        <v>670292</v>
      </c>
      <c r="AG57" s="381">
        <v>670292</v>
      </c>
      <c r="AH57" s="381">
        <v>0</v>
      </c>
      <c r="AI57" s="381">
        <v>0</v>
      </c>
      <c r="AJ57" s="381">
        <v>0</v>
      </c>
      <c r="AK57" s="381">
        <v>0</v>
      </c>
      <c r="AL57" s="381">
        <v>0</v>
      </c>
      <c r="AM57" s="380">
        <v>670292</v>
      </c>
      <c r="AN57" s="379">
        <v>3592448</v>
      </c>
      <c r="AO57" s="380">
        <v>1185460</v>
      </c>
      <c r="AP57" s="380">
        <v>1185460</v>
      </c>
      <c r="AQ57" s="380">
        <v>610764</v>
      </c>
      <c r="AR57" s="380">
        <v>610764</v>
      </c>
      <c r="AS57" s="380">
        <v>0</v>
      </c>
      <c r="AT57" s="380">
        <v>0</v>
      </c>
      <c r="AU57" s="380">
        <v>3592448</v>
      </c>
      <c r="AV57" s="381">
        <v>20421514</v>
      </c>
      <c r="AW57" s="380">
        <v>6988281</v>
      </c>
      <c r="AX57" s="380">
        <v>5054046</v>
      </c>
      <c r="AY57" s="380">
        <v>5054046</v>
      </c>
      <c r="AZ57" s="380">
        <v>3325141</v>
      </c>
      <c r="BA57" s="380">
        <v>0</v>
      </c>
      <c r="BB57" s="380">
        <v>0</v>
      </c>
      <c r="BC57" s="380">
        <v>20421514</v>
      </c>
      <c r="BD57" s="379">
        <v>472562</v>
      </c>
      <c r="BE57" s="380">
        <v>134412</v>
      </c>
      <c r="BF57" s="380">
        <v>125904</v>
      </c>
      <c r="BG57" s="380">
        <v>106123</v>
      </c>
      <c r="BH57" s="380">
        <v>106123</v>
      </c>
      <c r="BI57" s="380">
        <v>0</v>
      </c>
      <c r="BJ57" s="380">
        <v>0</v>
      </c>
      <c r="BK57" s="380">
        <v>472562</v>
      </c>
      <c r="BL57" s="381">
        <v>84006</v>
      </c>
      <c r="BM57" s="380">
        <v>28002</v>
      </c>
      <c r="BN57" s="380">
        <v>28002</v>
      </c>
      <c r="BO57" s="380">
        <v>28002</v>
      </c>
      <c r="BP57" s="380">
        <v>0</v>
      </c>
      <c r="BQ57" s="380">
        <v>0</v>
      </c>
      <c r="BR57" s="380">
        <v>0</v>
      </c>
      <c r="BS57" s="380">
        <v>84006</v>
      </c>
      <c r="BT57" s="379">
        <v>435631</v>
      </c>
      <c r="BU57" s="380">
        <v>111282</v>
      </c>
      <c r="BV57" s="380">
        <v>111282</v>
      </c>
      <c r="BW57" s="380">
        <v>111282</v>
      </c>
      <c r="BX57" s="380">
        <v>101785</v>
      </c>
      <c r="BY57" s="380">
        <v>0</v>
      </c>
      <c r="BZ57" s="380">
        <v>0</v>
      </c>
      <c r="CA57" s="380">
        <v>435631</v>
      </c>
      <c r="CB57" s="381">
        <v>124160.65571275199</v>
      </c>
      <c r="CC57" s="380">
        <v>74827</v>
      </c>
      <c r="CD57" s="380">
        <v>49334</v>
      </c>
      <c r="CE57" s="380">
        <v>0</v>
      </c>
      <c r="CF57" s="380">
        <v>0</v>
      </c>
      <c r="CG57" s="380">
        <v>0</v>
      </c>
      <c r="CH57" s="380">
        <v>0</v>
      </c>
      <c r="CI57" s="380">
        <v>124160.65571275199</v>
      </c>
    </row>
    <row r="58" spans="1:87" ht="12.75" customHeight="1">
      <c r="A58" s="374">
        <v>21525.1</v>
      </c>
      <c r="B58" s="375" t="s">
        <v>713</v>
      </c>
      <c r="C58" s="381">
        <v>99356</v>
      </c>
      <c r="D58" s="380">
        <v>7324</v>
      </c>
      <c r="E58" s="380">
        <v>-23930</v>
      </c>
      <c r="F58" s="380">
        <v>10768</v>
      </c>
      <c r="G58" s="380">
        <v>0</v>
      </c>
      <c r="H58" s="380">
        <v>0</v>
      </c>
      <c r="I58" s="380">
        <v>93518</v>
      </c>
      <c r="J58" s="446">
        <v>4397689</v>
      </c>
      <c r="K58" s="447">
        <v>5179971</v>
      </c>
      <c r="L58" s="447">
        <v>3758777</v>
      </c>
      <c r="M58" s="447">
        <v>3620002</v>
      </c>
      <c r="N58" s="447">
        <v>5402961</v>
      </c>
      <c r="O58" s="446">
        <v>385960.86835200002</v>
      </c>
      <c r="P58" s="447">
        <v>241652</v>
      </c>
      <c r="Q58" s="447">
        <v>144308.86835200002</v>
      </c>
      <c r="R58" s="448">
        <v>6.2899999999999998E-2</v>
      </c>
      <c r="S58" s="449">
        <v>1.8519040000000001E-4</v>
      </c>
      <c r="T58" s="450">
        <v>4397689</v>
      </c>
      <c r="U58" s="450">
        <v>3841844.1971383151</v>
      </c>
      <c r="V58" s="451">
        <v>1.1446817659278632</v>
      </c>
      <c r="W58" s="451">
        <v>0.10581979340616332</v>
      </c>
      <c r="X58" s="379">
        <v>1718658</v>
      </c>
      <c r="Y58" s="380">
        <v>676257</v>
      </c>
      <c r="Z58" s="380">
        <v>392988</v>
      </c>
      <c r="AA58" s="380">
        <v>392988</v>
      </c>
      <c r="AB58" s="380">
        <v>256425</v>
      </c>
      <c r="AC58" s="380">
        <v>0</v>
      </c>
      <c r="AD58" s="380">
        <v>0</v>
      </c>
      <c r="AE58" s="380">
        <v>1718658</v>
      </c>
      <c r="AF58" s="381">
        <v>44350</v>
      </c>
      <c r="AG58" s="381">
        <v>22175</v>
      </c>
      <c r="AH58" s="381">
        <v>22175</v>
      </c>
      <c r="AI58" s="381">
        <v>0</v>
      </c>
      <c r="AJ58" s="381">
        <v>0</v>
      </c>
      <c r="AK58" s="381">
        <v>0</v>
      </c>
      <c r="AL58" s="381">
        <v>0</v>
      </c>
      <c r="AM58" s="380">
        <v>44350</v>
      </c>
      <c r="AN58" s="379">
        <v>352092</v>
      </c>
      <c r="AO58" s="380">
        <v>116186</v>
      </c>
      <c r="AP58" s="380">
        <v>116186</v>
      </c>
      <c r="AQ58" s="380">
        <v>59860</v>
      </c>
      <c r="AR58" s="380">
        <v>59860</v>
      </c>
      <c r="AS58" s="380">
        <v>0</v>
      </c>
      <c r="AT58" s="380">
        <v>0</v>
      </c>
      <c r="AU58" s="380">
        <v>352092</v>
      </c>
      <c r="AV58" s="381">
        <v>2001492</v>
      </c>
      <c r="AW58" s="380">
        <v>684914</v>
      </c>
      <c r="AX58" s="380">
        <v>495342</v>
      </c>
      <c r="AY58" s="380">
        <v>495342</v>
      </c>
      <c r="AZ58" s="380">
        <v>325894</v>
      </c>
      <c r="BA58" s="380">
        <v>0</v>
      </c>
      <c r="BB58" s="380">
        <v>0</v>
      </c>
      <c r="BC58" s="380">
        <v>2001492</v>
      </c>
      <c r="BD58" s="379">
        <v>46316</v>
      </c>
      <c r="BE58" s="380">
        <v>13174</v>
      </c>
      <c r="BF58" s="380">
        <v>12340</v>
      </c>
      <c r="BG58" s="380">
        <v>10401</v>
      </c>
      <c r="BH58" s="380">
        <v>10401</v>
      </c>
      <c r="BI58" s="380">
        <v>0</v>
      </c>
      <c r="BJ58" s="380">
        <v>0</v>
      </c>
      <c r="BK58" s="380">
        <v>46316</v>
      </c>
      <c r="BL58" s="381">
        <v>8232</v>
      </c>
      <c r="BM58" s="380">
        <v>2744</v>
      </c>
      <c r="BN58" s="380">
        <v>2744</v>
      </c>
      <c r="BO58" s="380">
        <v>2744</v>
      </c>
      <c r="BP58" s="380">
        <v>0</v>
      </c>
      <c r="BQ58" s="380">
        <v>0</v>
      </c>
      <c r="BR58" s="380">
        <v>0</v>
      </c>
      <c r="BS58" s="380">
        <v>8232</v>
      </c>
      <c r="BT58" s="379">
        <v>42696</v>
      </c>
      <c r="BU58" s="380">
        <v>10907</v>
      </c>
      <c r="BV58" s="380">
        <v>10907</v>
      </c>
      <c r="BW58" s="380">
        <v>10907</v>
      </c>
      <c r="BX58" s="380">
        <v>9976</v>
      </c>
      <c r="BY58" s="380">
        <v>0</v>
      </c>
      <c r="BZ58" s="380">
        <v>0</v>
      </c>
      <c r="CA58" s="380">
        <v>42696</v>
      </c>
      <c r="CB58" s="381">
        <v>12168.859332096001</v>
      </c>
      <c r="CC58" s="380">
        <v>7334</v>
      </c>
      <c r="CD58" s="380">
        <v>4835</v>
      </c>
      <c r="CE58" s="380">
        <v>0</v>
      </c>
      <c r="CF58" s="380">
        <v>0</v>
      </c>
      <c r="CG58" s="380">
        <v>0</v>
      </c>
      <c r="CH58" s="380">
        <v>0</v>
      </c>
      <c r="CI58" s="380">
        <v>12168.859332096001</v>
      </c>
    </row>
    <row r="59" spans="1:87">
      <c r="A59" s="374">
        <v>21550</v>
      </c>
      <c r="B59" s="375" t="s">
        <v>413</v>
      </c>
      <c r="C59" s="381">
        <v>-87900590</v>
      </c>
      <c r="D59" s="380">
        <v>-42083113</v>
      </c>
      <c r="E59" s="380">
        <v>-78757699</v>
      </c>
      <c r="F59" s="380">
        <v>-46724486</v>
      </c>
      <c r="G59" s="380">
        <v>0</v>
      </c>
      <c r="H59" s="380">
        <v>0</v>
      </c>
      <c r="I59" s="380">
        <v>-255465888</v>
      </c>
      <c r="J59" s="446">
        <v>1096520831</v>
      </c>
      <c r="K59" s="447">
        <v>1291575203</v>
      </c>
      <c r="L59" s="447">
        <v>937214361</v>
      </c>
      <c r="M59" s="447">
        <v>902612053</v>
      </c>
      <c r="N59" s="447">
        <v>1347175643</v>
      </c>
      <c r="O59" s="446">
        <v>96235576.000469998</v>
      </c>
      <c r="P59" s="447">
        <v>51066414.300000004</v>
      </c>
      <c r="Q59" s="447">
        <v>45169161.700469993</v>
      </c>
      <c r="R59" s="448">
        <v>6.2899999999999998E-2</v>
      </c>
      <c r="S59" s="449">
        <v>4.6175419000000002E-2</v>
      </c>
      <c r="T59" s="450">
        <v>1096520831</v>
      </c>
      <c r="U59" s="450">
        <v>811866682.03497624</v>
      </c>
      <c r="V59" s="451">
        <v>1.3506168626744564</v>
      </c>
      <c r="W59" s="451">
        <v>0.10581979340616332</v>
      </c>
      <c r="X59" s="379">
        <v>138688845</v>
      </c>
      <c r="Y59" s="380">
        <v>50415038</v>
      </c>
      <c r="Z59" s="380">
        <v>48549408</v>
      </c>
      <c r="AA59" s="380">
        <v>25196832</v>
      </c>
      <c r="AB59" s="380">
        <v>14527567</v>
      </c>
      <c r="AC59" s="380">
        <v>0</v>
      </c>
      <c r="AD59" s="380">
        <v>0</v>
      </c>
      <c r="AE59" s="380">
        <v>138688845</v>
      </c>
      <c r="AF59" s="381">
        <v>0</v>
      </c>
      <c r="AG59" s="381">
        <v>0</v>
      </c>
      <c r="AH59" s="381">
        <v>0</v>
      </c>
      <c r="AI59" s="381">
        <v>0</v>
      </c>
      <c r="AJ59" s="381">
        <v>0</v>
      </c>
      <c r="AK59" s="381">
        <v>0</v>
      </c>
      <c r="AL59" s="381">
        <v>0</v>
      </c>
      <c r="AM59" s="380">
        <v>0</v>
      </c>
      <c r="AN59" s="379">
        <v>87790739</v>
      </c>
      <c r="AO59" s="380">
        <v>28969781</v>
      </c>
      <c r="AP59" s="380">
        <v>28969781</v>
      </c>
      <c r="AQ59" s="380">
        <v>14925589</v>
      </c>
      <c r="AR59" s="380">
        <v>14925589</v>
      </c>
      <c r="AS59" s="380">
        <v>0</v>
      </c>
      <c r="AT59" s="380">
        <v>0</v>
      </c>
      <c r="AU59" s="380">
        <v>87790739</v>
      </c>
      <c r="AV59" s="381">
        <v>499052449</v>
      </c>
      <c r="AW59" s="380">
        <v>170776699</v>
      </c>
      <c r="AX59" s="380">
        <v>123508675</v>
      </c>
      <c r="AY59" s="380">
        <v>123508675</v>
      </c>
      <c r="AZ59" s="380">
        <v>81258401</v>
      </c>
      <c r="BA59" s="380">
        <v>0</v>
      </c>
      <c r="BB59" s="380">
        <v>0</v>
      </c>
      <c r="BC59" s="380">
        <v>499052449</v>
      </c>
      <c r="BD59" s="379">
        <v>11548271</v>
      </c>
      <c r="BE59" s="380">
        <v>3284705</v>
      </c>
      <c r="BF59" s="380">
        <v>3076800</v>
      </c>
      <c r="BG59" s="380">
        <v>2593383</v>
      </c>
      <c r="BH59" s="380">
        <v>2593383</v>
      </c>
      <c r="BI59" s="380">
        <v>0</v>
      </c>
      <c r="BJ59" s="380">
        <v>0</v>
      </c>
      <c r="BK59" s="380">
        <v>11548271</v>
      </c>
      <c r="BL59" s="381">
        <v>2052876</v>
      </c>
      <c r="BM59" s="380">
        <v>684292</v>
      </c>
      <c r="BN59" s="380">
        <v>684292</v>
      </c>
      <c r="BO59" s="380">
        <v>684292</v>
      </c>
      <c r="BP59" s="380">
        <v>0</v>
      </c>
      <c r="BQ59" s="380">
        <v>0</v>
      </c>
      <c r="BR59" s="380">
        <v>0</v>
      </c>
      <c r="BS59" s="380">
        <v>2052876</v>
      </c>
      <c r="BT59" s="379">
        <v>10645767</v>
      </c>
      <c r="BU59" s="380">
        <v>2719464</v>
      </c>
      <c r="BV59" s="380">
        <v>2719464</v>
      </c>
      <c r="BW59" s="380">
        <v>2719464</v>
      </c>
      <c r="BX59" s="380">
        <v>2487375</v>
      </c>
      <c r="BY59" s="380">
        <v>0</v>
      </c>
      <c r="BZ59" s="380">
        <v>0</v>
      </c>
      <c r="CA59" s="380">
        <v>10645767</v>
      </c>
      <c r="CB59" s="381">
        <v>3034186.3207358103</v>
      </c>
      <c r="CC59" s="380">
        <v>1828587</v>
      </c>
      <c r="CD59" s="380">
        <v>1205600</v>
      </c>
      <c r="CE59" s="380">
        <v>0</v>
      </c>
      <c r="CF59" s="380">
        <v>0</v>
      </c>
      <c r="CG59" s="380">
        <v>0</v>
      </c>
      <c r="CH59" s="380">
        <v>0</v>
      </c>
      <c r="CI59" s="380">
        <v>3034186.3207358103</v>
      </c>
    </row>
    <row r="60" spans="1:87">
      <c r="A60" s="374">
        <v>21570</v>
      </c>
      <c r="B60" s="375" t="s">
        <v>414</v>
      </c>
      <c r="C60" s="381">
        <v>-338139</v>
      </c>
      <c r="D60" s="380">
        <v>-127542</v>
      </c>
      <c r="E60" s="380">
        <v>-331893</v>
      </c>
      <c r="F60" s="380">
        <v>-173701</v>
      </c>
      <c r="G60" s="380">
        <v>0</v>
      </c>
      <c r="H60" s="380">
        <v>0</v>
      </c>
      <c r="I60" s="380">
        <v>-971275</v>
      </c>
      <c r="J60" s="446">
        <v>4686035</v>
      </c>
      <c r="K60" s="447">
        <v>5519609</v>
      </c>
      <c r="L60" s="447">
        <v>4005231</v>
      </c>
      <c r="M60" s="447">
        <v>3857357</v>
      </c>
      <c r="N60" s="447">
        <v>5757221</v>
      </c>
      <c r="O60" s="446">
        <v>411267.41687700001</v>
      </c>
      <c r="P60" s="447">
        <v>258611.37</v>
      </c>
      <c r="Q60" s="447">
        <v>152656.04687700002</v>
      </c>
      <c r="R60" s="448">
        <v>6.2899999999999998E-2</v>
      </c>
      <c r="S60" s="449">
        <v>1.973329E-4</v>
      </c>
      <c r="T60" s="450">
        <v>4686035</v>
      </c>
      <c r="U60" s="450">
        <v>4111468.5214626393</v>
      </c>
      <c r="V60" s="451">
        <v>1.1397472643990865</v>
      </c>
      <c r="W60" s="451">
        <v>0.10581979340616332</v>
      </c>
      <c r="X60" s="379">
        <v>719985</v>
      </c>
      <c r="Y60" s="380">
        <v>259780</v>
      </c>
      <c r="Z60" s="380">
        <v>259780</v>
      </c>
      <c r="AA60" s="380">
        <v>112362</v>
      </c>
      <c r="AB60" s="380">
        <v>88063</v>
      </c>
      <c r="AC60" s="380">
        <v>0</v>
      </c>
      <c r="AD60" s="380">
        <v>0</v>
      </c>
      <c r="AE60" s="380">
        <v>719985</v>
      </c>
      <c r="AF60" s="381">
        <v>6820</v>
      </c>
      <c r="AG60" s="381">
        <v>6820</v>
      </c>
      <c r="AH60" s="381">
        <v>0</v>
      </c>
      <c r="AI60" s="381">
        <v>0</v>
      </c>
      <c r="AJ60" s="381">
        <v>0</v>
      </c>
      <c r="AK60" s="381">
        <v>0</v>
      </c>
      <c r="AL60" s="381">
        <v>0</v>
      </c>
      <c r="AM60" s="380">
        <v>6820</v>
      </c>
      <c r="AN60" s="379">
        <v>375178</v>
      </c>
      <c r="AO60" s="380">
        <v>123804</v>
      </c>
      <c r="AP60" s="380">
        <v>123804</v>
      </c>
      <c r="AQ60" s="380">
        <v>63785</v>
      </c>
      <c r="AR60" s="380">
        <v>63785</v>
      </c>
      <c r="AS60" s="380">
        <v>0</v>
      </c>
      <c r="AT60" s="380">
        <v>0</v>
      </c>
      <c r="AU60" s="380">
        <v>375178</v>
      </c>
      <c r="AV60" s="381">
        <v>2132725</v>
      </c>
      <c r="AW60" s="380">
        <v>729823</v>
      </c>
      <c r="AX60" s="380">
        <v>527820</v>
      </c>
      <c r="AY60" s="380">
        <v>527820</v>
      </c>
      <c r="AZ60" s="380">
        <v>347262</v>
      </c>
      <c r="BA60" s="380">
        <v>0</v>
      </c>
      <c r="BB60" s="380">
        <v>0</v>
      </c>
      <c r="BC60" s="380">
        <v>2132725</v>
      </c>
      <c r="BD60" s="379">
        <v>49352</v>
      </c>
      <c r="BE60" s="380">
        <v>14037</v>
      </c>
      <c r="BF60" s="380">
        <v>13149</v>
      </c>
      <c r="BG60" s="380">
        <v>11083</v>
      </c>
      <c r="BH60" s="380">
        <v>11083</v>
      </c>
      <c r="BI60" s="380">
        <v>0</v>
      </c>
      <c r="BJ60" s="380">
        <v>0</v>
      </c>
      <c r="BK60" s="380">
        <v>49352</v>
      </c>
      <c r="BL60" s="381">
        <v>8772</v>
      </c>
      <c r="BM60" s="380">
        <v>2924</v>
      </c>
      <c r="BN60" s="380">
        <v>2924</v>
      </c>
      <c r="BO60" s="380">
        <v>2924</v>
      </c>
      <c r="BP60" s="380">
        <v>0</v>
      </c>
      <c r="BQ60" s="380">
        <v>0</v>
      </c>
      <c r="BR60" s="380">
        <v>0</v>
      </c>
      <c r="BS60" s="380">
        <v>8772</v>
      </c>
      <c r="BT60" s="379">
        <v>45495</v>
      </c>
      <c r="BU60" s="380">
        <v>11622</v>
      </c>
      <c r="BV60" s="380">
        <v>11622</v>
      </c>
      <c r="BW60" s="380">
        <v>11622</v>
      </c>
      <c r="BX60" s="380">
        <v>10630</v>
      </c>
      <c r="BY60" s="380">
        <v>0</v>
      </c>
      <c r="BZ60" s="380">
        <v>0</v>
      </c>
      <c r="CA60" s="380">
        <v>45495</v>
      </c>
      <c r="CB60" s="381">
        <v>12966.742885670999</v>
      </c>
      <c r="CC60" s="380">
        <v>7815</v>
      </c>
      <c r="CD60" s="380">
        <v>5152</v>
      </c>
      <c r="CE60" s="380">
        <v>0</v>
      </c>
      <c r="CF60" s="380">
        <v>0</v>
      </c>
      <c r="CG60" s="380">
        <v>0</v>
      </c>
      <c r="CH60" s="380">
        <v>0</v>
      </c>
      <c r="CI60" s="380">
        <v>12966.742885670999</v>
      </c>
    </row>
    <row r="61" spans="1:87">
      <c r="A61" s="374">
        <v>21800</v>
      </c>
      <c r="B61" s="375" t="s">
        <v>415</v>
      </c>
      <c r="C61" s="381">
        <v>-13477115</v>
      </c>
      <c r="D61" s="380">
        <v>-10595159</v>
      </c>
      <c r="E61" s="380">
        <v>-13436528</v>
      </c>
      <c r="F61" s="380">
        <v>-8231137</v>
      </c>
      <c r="G61" s="380">
        <v>0</v>
      </c>
      <c r="H61" s="380">
        <v>0</v>
      </c>
      <c r="I61" s="380">
        <v>-45739939</v>
      </c>
      <c r="J61" s="446">
        <v>136364233</v>
      </c>
      <c r="K61" s="447">
        <v>160621355</v>
      </c>
      <c r="L61" s="447">
        <v>116552749</v>
      </c>
      <c r="M61" s="447">
        <v>112249578</v>
      </c>
      <c r="N61" s="447">
        <v>167535871</v>
      </c>
      <c r="O61" s="446">
        <v>11967935.414102999</v>
      </c>
      <c r="P61" s="447">
        <v>6683883.9999999991</v>
      </c>
      <c r="Q61" s="447">
        <v>5284051.4141030004</v>
      </c>
      <c r="R61" s="448">
        <v>6.2899999999999998E-2</v>
      </c>
      <c r="S61" s="449">
        <v>5.7424130999999996E-3</v>
      </c>
      <c r="T61" s="450">
        <v>136364233</v>
      </c>
      <c r="U61" s="450">
        <v>106262066.772655</v>
      </c>
      <c r="V61" s="451">
        <v>1.2832823334007593</v>
      </c>
      <c r="W61" s="451">
        <v>0.10581979340616332</v>
      </c>
      <c r="X61" s="379">
        <v>7365768</v>
      </c>
      <c r="Y61" s="380">
        <v>4746005</v>
      </c>
      <c r="Z61" s="380">
        <v>1698051</v>
      </c>
      <c r="AA61" s="380">
        <v>513418</v>
      </c>
      <c r="AB61" s="380">
        <v>408294</v>
      </c>
      <c r="AC61" s="380">
        <v>0</v>
      </c>
      <c r="AD61" s="380">
        <v>0</v>
      </c>
      <c r="AE61" s="380">
        <v>7365768</v>
      </c>
      <c r="AF61" s="381">
        <v>4088300</v>
      </c>
      <c r="AG61" s="381">
        <v>1022075</v>
      </c>
      <c r="AH61" s="381">
        <v>1022075</v>
      </c>
      <c r="AI61" s="381">
        <v>1022075</v>
      </c>
      <c r="AJ61" s="381">
        <v>1022075</v>
      </c>
      <c r="AK61" s="381">
        <v>0</v>
      </c>
      <c r="AL61" s="381">
        <v>0</v>
      </c>
      <c r="AM61" s="380">
        <v>4088300</v>
      </c>
      <c r="AN61" s="379">
        <v>10917729</v>
      </c>
      <c r="AO61" s="380">
        <v>3602706</v>
      </c>
      <c r="AP61" s="380">
        <v>3602706</v>
      </c>
      <c r="AQ61" s="380">
        <v>1856159</v>
      </c>
      <c r="AR61" s="380">
        <v>1856159</v>
      </c>
      <c r="AS61" s="380">
        <v>0</v>
      </c>
      <c r="AT61" s="380">
        <v>0</v>
      </c>
      <c r="AU61" s="380">
        <v>10917729</v>
      </c>
      <c r="AV61" s="381">
        <v>62062573</v>
      </c>
      <c r="AW61" s="380">
        <v>21237931</v>
      </c>
      <c r="AX61" s="380">
        <v>15359640</v>
      </c>
      <c r="AY61" s="380">
        <v>15359640</v>
      </c>
      <c r="AZ61" s="380">
        <v>10105362</v>
      </c>
      <c r="BA61" s="380">
        <v>0</v>
      </c>
      <c r="BB61" s="380">
        <v>0</v>
      </c>
      <c r="BC61" s="380">
        <v>62062573</v>
      </c>
      <c r="BD61" s="379">
        <v>1436152</v>
      </c>
      <c r="BE61" s="380">
        <v>408489</v>
      </c>
      <c r="BF61" s="380">
        <v>382633</v>
      </c>
      <c r="BG61" s="380">
        <v>322515</v>
      </c>
      <c r="BH61" s="380">
        <v>322515</v>
      </c>
      <c r="BI61" s="380">
        <v>0</v>
      </c>
      <c r="BJ61" s="380">
        <v>0</v>
      </c>
      <c r="BK61" s="380">
        <v>1436152</v>
      </c>
      <c r="BL61" s="381">
        <v>255297</v>
      </c>
      <c r="BM61" s="380">
        <v>85099</v>
      </c>
      <c r="BN61" s="380">
        <v>85099</v>
      </c>
      <c r="BO61" s="380">
        <v>85099</v>
      </c>
      <c r="BP61" s="380">
        <v>0</v>
      </c>
      <c r="BQ61" s="380">
        <v>0</v>
      </c>
      <c r="BR61" s="380">
        <v>0</v>
      </c>
      <c r="BS61" s="380">
        <v>255297</v>
      </c>
      <c r="BT61" s="379">
        <v>1323916</v>
      </c>
      <c r="BU61" s="380">
        <v>338195</v>
      </c>
      <c r="BV61" s="380">
        <v>338195</v>
      </c>
      <c r="BW61" s="380">
        <v>338195</v>
      </c>
      <c r="BX61" s="380">
        <v>309332</v>
      </c>
      <c r="BY61" s="380">
        <v>0</v>
      </c>
      <c r="BZ61" s="380">
        <v>0</v>
      </c>
      <c r="CA61" s="380">
        <v>1323916</v>
      </c>
      <c r="CB61" s="381">
        <v>377333.907376869</v>
      </c>
      <c r="CC61" s="380">
        <v>227405</v>
      </c>
      <c r="CD61" s="380">
        <v>149929</v>
      </c>
      <c r="CE61" s="380">
        <v>0</v>
      </c>
      <c r="CF61" s="380">
        <v>0</v>
      </c>
      <c r="CG61" s="380">
        <v>0</v>
      </c>
      <c r="CH61" s="380">
        <v>0</v>
      </c>
      <c r="CI61" s="380">
        <v>377333.907376869</v>
      </c>
    </row>
    <row r="62" spans="1:87">
      <c r="A62" s="374">
        <v>21900</v>
      </c>
      <c r="B62" s="375" t="s">
        <v>416</v>
      </c>
      <c r="C62" s="381">
        <v>-10768407</v>
      </c>
      <c r="D62" s="380">
        <v>-8953885</v>
      </c>
      <c r="E62" s="380">
        <v>-8658104</v>
      </c>
      <c r="F62" s="380">
        <v>-5023333</v>
      </c>
      <c r="G62" s="380">
        <v>0</v>
      </c>
      <c r="H62" s="380">
        <v>0</v>
      </c>
      <c r="I62" s="380">
        <v>-33403729</v>
      </c>
      <c r="J62" s="446">
        <v>60556469</v>
      </c>
      <c r="K62" s="447">
        <v>71328544</v>
      </c>
      <c r="L62" s="447">
        <v>51758609</v>
      </c>
      <c r="M62" s="447">
        <v>49847661</v>
      </c>
      <c r="N62" s="447">
        <v>74399134</v>
      </c>
      <c r="O62" s="446">
        <v>5314706.7753329994</v>
      </c>
      <c r="P62" s="447">
        <v>3280712.3099999996</v>
      </c>
      <c r="Q62" s="447">
        <v>2033994.4653329998</v>
      </c>
      <c r="R62" s="448">
        <v>6.2899999999999998E-2</v>
      </c>
      <c r="S62" s="449">
        <v>2.5500840999999998E-3</v>
      </c>
      <c r="T62" s="450">
        <v>60556469</v>
      </c>
      <c r="U62" s="450">
        <v>52157588.394276626</v>
      </c>
      <c r="V62" s="451">
        <v>1.1610289291413061</v>
      </c>
      <c r="W62" s="451">
        <v>0.10581979340616332</v>
      </c>
      <c r="X62" s="379">
        <v>818826</v>
      </c>
      <c r="Y62" s="380">
        <v>818826</v>
      </c>
      <c r="Z62" s="380">
        <v>0</v>
      </c>
      <c r="AA62" s="380">
        <v>0</v>
      </c>
      <c r="AB62" s="380">
        <v>0</v>
      </c>
      <c r="AC62" s="380">
        <v>0</v>
      </c>
      <c r="AD62" s="380">
        <v>0</v>
      </c>
      <c r="AE62" s="380">
        <v>818826</v>
      </c>
      <c r="AF62" s="381">
        <v>12454963</v>
      </c>
      <c r="AG62" s="381">
        <v>3948613</v>
      </c>
      <c r="AH62" s="381">
        <v>3948613</v>
      </c>
      <c r="AI62" s="381">
        <v>2917110</v>
      </c>
      <c r="AJ62" s="381">
        <v>1640627</v>
      </c>
      <c r="AK62" s="381">
        <v>0</v>
      </c>
      <c r="AL62" s="381">
        <v>0</v>
      </c>
      <c r="AM62" s="380">
        <v>12454963</v>
      </c>
      <c r="AN62" s="379">
        <v>4848332</v>
      </c>
      <c r="AO62" s="380">
        <v>1599885</v>
      </c>
      <c r="AP62" s="380">
        <v>1599885</v>
      </c>
      <c r="AQ62" s="380">
        <v>824281</v>
      </c>
      <c r="AR62" s="380">
        <v>824281</v>
      </c>
      <c r="AS62" s="380">
        <v>0</v>
      </c>
      <c r="AT62" s="380">
        <v>0</v>
      </c>
      <c r="AU62" s="380">
        <v>4848332</v>
      </c>
      <c r="AV62" s="381">
        <v>27560675</v>
      </c>
      <c r="AW62" s="380">
        <v>9431315</v>
      </c>
      <c r="AX62" s="380">
        <v>6820891</v>
      </c>
      <c r="AY62" s="380">
        <v>6820891</v>
      </c>
      <c r="AZ62" s="380">
        <v>4487577</v>
      </c>
      <c r="BA62" s="380">
        <v>0</v>
      </c>
      <c r="BB62" s="380">
        <v>0</v>
      </c>
      <c r="BC62" s="380">
        <v>27560675</v>
      </c>
      <c r="BD62" s="379">
        <v>637764</v>
      </c>
      <c r="BE62" s="380">
        <v>181401</v>
      </c>
      <c r="BF62" s="380">
        <v>169919</v>
      </c>
      <c r="BG62" s="380">
        <v>143222</v>
      </c>
      <c r="BH62" s="380">
        <v>143222</v>
      </c>
      <c r="BI62" s="380">
        <v>0</v>
      </c>
      <c r="BJ62" s="380">
        <v>0</v>
      </c>
      <c r="BK62" s="380">
        <v>637764</v>
      </c>
      <c r="BL62" s="381">
        <v>113373</v>
      </c>
      <c r="BM62" s="380">
        <v>37791</v>
      </c>
      <c r="BN62" s="380">
        <v>37791</v>
      </c>
      <c r="BO62" s="380">
        <v>37791</v>
      </c>
      <c r="BP62" s="380">
        <v>0</v>
      </c>
      <c r="BQ62" s="380">
        <v>0</v>
      </c>
      <c r="BR62" s="380">
        <v>0</v>
      </c>
      <c r="BS62" s="380">
        <v>113373</v>
      </c>
      <c r="BT62" s="379">
        <v>587923</v>
      </c>
      <c r="BU62" s="380">
        <v>150185</v>
      </c>
      <c r="BV62" s="380">
        <v>150185</v>
      </c>
      <c r="BW62" s="380">
        <v>150185</v>
      </c>
      <c r="BX62" s="380">
        <v>137368</v>
      </c>
      <c r="BY62" s="380">
        <v>0</v>
      </c>
      <c r="BZ62" s="380">
        <v>0</v>
      </c>
      <c r="CA62" s="380">
        <v>587923</v>
      </c>
      <c r="CB62" s="381">
        <v>167566.00071015899</v>
      </c>
      <c r="CC62" s="380">
        <v>100986</v>
      </c>
      <c r="CD62" s="380">
        <v>66580</v>
      </c>
      <c r="CE62" s="380">
        <v>0</v>
      </c>
      <c r="CF62" s="380">
        <v>0</v>
      </c>
      <c r="CG62" s="380">
        <v>0</v>
      </c>
      <c r="CH62" s="380">
        <v>0</v>
      </c>
      <c r="CI62" s="380">
        <v>167566.00071015899</v>
      </c>
    </row>
    <row r="63" spans="1:87">
      <c r="A63" s="374">
        <v>22000</v>
      </c>
      <c r="B63" s="375" t="s">
        <v>417</v>
      </c>
      <c r="C63" s="381">
        <v>-8934711</v>
      </c>
      <c r="D63" s="380">
        <v>-4744905</v>
      </c>
      <c r="E63" s="380">
        <v>-3685677</v>
      </c>
      <c r="F63" s="380">
        <v>-666734</v>
      </c>
      <c r="G63" s="380">
        <v>0</v>
      </c>
      <c r="H63" s="380">
        <v>0</v>
      </c>
      <c r="I63" s="380">
        <v>-18032027</v>
      </c>
      <c r="J63" s="446">
        <v>79262935</v>
      </c>
      <c r="K63" s="447">
        <v>93362605</v>
      </c>
      <c r="L63" s="447">
        <v>67747332</v>
      </c>
      <c r="M63" s="447">
        <v>65246075</v>
      </c>
      <c r="N63" s="447">
        <v>97381730</v>
      </c>
      <c r="O63" s="446">
        <v>6956469.9705960006</v>
      </c>
      <c r="P63" s="447">
        <v>4465561.5</v>
      </c>
      <c r="Q63" s="447">
        <v>2490908.4705960006</v>
      </c>
      <c r="R63" s="448">
        <v>6.2899999999999998E-2</v>
      </c>
      <c r="S63" s="449">
        <v>3.3378292000000001E-3</v>
      </c>
      <c r="T63" s="450">
        <v>79262935</v>
      </c>
      <c r="U63" s="450">
        <v>70994618.441971391</v>
      </c>
      <c r="V63" s="451">
        <v>1.1164639903626901</v>
      </c>
      <c r="W63" s="451">
        <v>0.10581979340616332</v>
      </c>
      <c r="X63" s="379">
        <v>15247214</v>
      </c>
      <c r="Y63" s="380">
        <v>3828764</v>
      </c>
      <c r="Z63" s="380">
        <v>3828764</v>
      </c>
      <c r="AA63" s="380">
        <v>3828764</v>
      </c>
      <c r="AB63" s="380">
        <v>3760922</v>
      </c>
      <c r="AC63" s="380">
        <v>0</v>
      </c>
      <c r="AD63" s="380">
        <v>0</v>
      </c>
      <c r="AE63" s="380">
        <v>15247214</v>
      </c>
      <c r="AF63" s="381">
        <v>4787434</v>
      </c>
      <c r="AG63" s="381">
        <v>2765213</v>
      </c>
      <c r="AH63" s="381">
        <v>2022221</v>
      </c>
      <c r="AI63" s="381">
        <v>0</v>
      </c>
      <c r="AJ63" s="381">
        <v>0</v>
      </c>
      <c r="AK63" s="381">
        <v>0</v>
      </c>
      <c r="AL63" s="381">
        <v>0</v>
      </c>
      <c r="AM63" s="380">
        <v>4787434</v>
      </c>
      <c r="AN63" s="379">
        <v>6346028</v>
      </c>
      <c r="AO63" s="380">
        <v>2094105</v>
      </c>
      <c r="AP63" s="380">
        <v>2094105</v>
      </c>
      <c r="AQ63" s="380">
        <v>1078909</v>
      </c>
      <c r="AR63" s="380">
        <v>1078909</v>
      </c>
      <c r="AS63" s="380">
        <v>0</v>
      </c>
      <c r="AT63" s="380">
        <v>0</v>
      </c>
      <c r="AU63" s="380">
        <v>6346028</v>
      </c>
      <c r="AV63" s="381">
        <v>36074428</v>
      </c>
      <c r="AW63" s="380">
        <v>12344738</v>
      </c>
      <c r="AX63" s="380">
        <v>8927929</v>
      </c>
      <c r="AY63" s="380">
        <v>8927929</v>
      </c>
      <c r="AZ63" s="380">
        <v>5873832</v>
      </c>
      <c r="BA63" s="380">
        <v>0</v>
      </c>
      <c r="BB63" s="380">
        <v>0</v>
      </c>
      <c r="BC63" s="380">
        <v>36074428</v>
      </c>
      <c r="BD63" s="379">
        <v>834777</v>
      </c>
      <c r="BE63" s="380">
        <v>237438</v>
      </c>
      <c r="BF63" s="380">
        <v>222409</v>
      </c>
      <c r="BG63" s="380">
        <v>187465</v>
      </c>
      <c r="BH63" s="380">
        <v>187465</v>
      </c>
      <c r="BI63" s="380">
        <v>0</v>
      </c>
      <c r="BJ63" s="380">
        <v>0</v>
      </c>
      <c r="BK63" s="380">
        <v>834777</v>
      </c>
      <c r="BL63" s="381">
        <v>148395</v>
      </c>
      <c r="BM63" s="380">
        <v>49465</v>
      </c>
      <c r="BN63" s="380">
        <v>49465</v>
      </c>
      <c r="BO63" s="380">
        <v>49465</v>
      </c>
      <c r="BP63" s="380">
        <v>0</v>
      </c>
      <c r="BQ63" s="380">
        <v>0</v>
      </c>
      <c r="BR63" s="380">
        <v>0</v>
      </c>
      <c r="BS63" s="380">
        <v>148395</v>
      </c>
      <c r="BT63" s="379">
        <v>769538</v>
      </c>
      <c r="BU63" s="380">
        <v>196579</v>
      </c>
      <c r="BV63" s="380">
        <v>196579</v>
      </c>
      <c r="BW63" s="380">
        <v>196579</v>
      </c>
      <c r="BX63" s="380">
        <v>179802</v>
      </c>
      <c r="BY63" s="380">
        <v>0</v>
      </c>
      <c r="BZ63" s="380">
        <v>0</v>
      </c>
      <c r="CA63" s="380">
        <v>769538</v>
      </c>
      <c r="CB63" s="381">
        <v>219328.72335370802</v>
      </c>
      <c r="CC63" s="380">
        <v>132181</v>
      </c>
      <c r="CD63" s="380">
        <v>87148</v>
      </c>
      <c r="CE63" s="380">
        <v>0</v>
      </c>
      <c r="CF63" s="380">
        <v>0</v>
      </c>
      <c r="CG63" s="380">
        <v>0</v>
      </c>
      <c r="CH63" s="380">
        <v>0</v>
      </c>
      <c r="CI63" s="380">
        <v>219328.72335370802</v>
      </c>
    </row>
    <row r="64" spans="1:87">
      <c r="A64" s="374">
        <v>23000</v>
      </c>
      <c r="B64" s="375" t="s">
        <v>418</v>
      </c>
      <c r="C64" s="381">
        <v>-7660243</v>
      </c>
      <c r="D64" s="380">
        <v>-6379160</v>
      </c>
      <c r="E64" s="380">
        <v>-6785562</v>
      </c>
      <c r="F64" s="380">
        <v>-4189407</v>
      </c>
      <c r="G64" s="380">
        <v>0</v>
      </c>
      <c r="H64" s="380">
        <v>0</v>
      </c>
      <c r="I64" s="380">
        <v>-25014372</v>
      </c>
      <c r="J64" s="446">
        <v>53235051</v>
      </c>
      <c r="K64" s="447">
        <v>62704757</v>
      </c>
      <c r="L64" s="447">
        <v>45500872</v>
      </c>
      <c r="M64" s="447">
        <v>43820963</v>
      </c>
      <c r="N64" s="447">
        <v>65404106</v>
      </c>
      <c r="O64" s="446">
        <v>4672146.3624899993</v>
      </c>
      <c r="P64" s="447">
        <v>2636948.77</v>
      </c>
      <c r="Q64" s="447">
        <v>2035197.5924899993</v>
      </c>
      <c r="R64" s="448">
        <v>6.2899999999999998E-2</v>
      </c>
      <c r="S64" s="449">
        <v>2.2417729999999999E-3</v>
      </c>
      <c r="T64" s="450">
        <v>53235051</v>
      </c>
      <c r="U64" s="450">
        <v>41922873.926868044</v>
      </c>
      <c r="V64" s="451">
        <v>1.2698330532602649</v>
      </c>
      <c r="W64" s="451">
        <v>0.10581979340616332</v>
      </c>
      <c r="X64" s="379">
        <v>1033887</v>
      </c>
      <c r="Y64" s="380">
        <v>1033887</v>
      </c>
      <c r="Z64" s="380">
        <v>0</v>
      </c>
      <c r="AA64" s="380">
        <v>0</v>
      </c>
      <c r="AB64" s="380">
        <v>0</v>
      </c>
      <c r="AC64" s="380">
        <v>0</v>
      </c>
      <c r="AD64" s="380">
        <v>0</v>
      </c>
      <c r="AE64" s="380">
        <v>1033887</v>
      </c>
      <c r="AF64" s="381">
        <v>6912420</v>
      </c>
      <c r="AG64" s="381">
        <v>1979037</v>
      </c>
      <c r="AH64" s="381">
        <v>1979037</v>
      </c>
      <c r="AI64" s="381">
        <v>1738668</v>
      </c>
      <c r="AJ64" s="381">
        <v>1215678</v>
      </c>
      <c r="AK64" s="381">
        <v>0</v>
      </c>
      <c r="AL64" s="381">
        <v>0</v>
      </c>
      <c r="AM64" s="380">
        <v>6912420</v>
      </c>
      <c r="AN64" s="379">
        <v>4262158</v>
      </c>
      <c r="AO64" s="380">
        <v>1406456</v>
      </c>
      <c r="AP64" s="380">
        <v>1406456</v>
      </c>
      <c r="AQ64" s="380">
        <v>724623</v>
      </c>
      <c r="AR64" s="380">
        <v>724623</v>
      </c>
      <c r="AS64" s="380">
        <v>0</v>
      </c>
      <c r="AT64" s="380">
        <v>0</v>
      </c>
      <c r="AU64" s="380">
        <v>4262158</v>
      </c>
      <c r="AV64" s="381">
        <v>24228525</v>
      </c>
      <c r="AW64" s="380">
        <v>8291048</v>
      </c>
      <c r="AX64" s="380">
        <v>5996230</v>
      </c>
      <c r="AY64" s="380">
        <v>5996230</v>
      </c>
      <c r="AZ64" s="380">
        <v>3945019</v>
      </c>
      <c r="BA64" s="380">
        <v>0</v>
      </c>
      <c r="BB64" s="380">
        <v>0</v>
      </c>
      <c r="BC64" s="380">
        <v>24228525</v>
      </c>
      <c r="BD64" s="379">
        <v>560657</v>
      </c>
      <c r="BE64" s="380">
        <v>159469</v>
      </c>
      <c r="BF64" s="380">
        <v>149376</v>
      </c>
      <c r="BG64" s="380">
        <v>125906</v>
      </c>
      <c r="BH64" s="380">
        <v>125906</v>
      </c>
      <c r="BI64" s="380">
        <v>0</v>
      </c>
      <c r="BJ64" s="380">
        <v>0</v>
      </c>
      <c r="BK64" s="380">
        <v>560657</v>
      </c>
      <c r="BL64" s="381">
        <v>99666</v>
      </c>
      <c r="BM64" s="380">
        <v>33222</v>
      </c>
      <c r="BN64" s="380">
        <v>33222</v>
      </c>
      <c r="BO64" s="380">
        <v>33222</v>
      </c>
      <c r="BP64" s="380">
        <v>0</v>
      </c>
      <c r="BQ64" s="380">
        <v>0</v>
      </c>
      <c r="BR64" s="380">
        <v>0</v>
      </c>
      <c r="BS64" s="380">
        <v>99666</v>
      </c>
      <c r="BT64" s="379">
        <v>516842</v>
      </c>
      <c r="BU64" s="380">
        <v>132027</v>
      </c>
      <c r="BV64" s="380">
        <v>132027</v>
      </c>
      <c r="BW64" s="380">
        <v>132027</v>
      </c>
      <c r="BX64" s="380">
        <v>120760</v>
      </c>
      <c r="BY64" s="380">
        <v>0</v>
      </c>
      <c r="BZ64" s="380">
        <v>0</v>
      </c>
      <c r="CA64" s="380">
        <v>516842</v>
      </c>
      <c r="CB64" s="381">
        <v>147306.88141226998</v>
      </c>
      <c r="CC64" s="380">
        <v>88776</v>
      </c>
      <c r="CD64" s="380">
        <v>58531</v>
      </c>
      <c r="CE64" s="380">
        <v>0</v>
      </c>
      <c r="CF64" s="380">
        <v>0</v>
      </c>
      <c r="CG64" s="380">
        <v>0</v>
      </c>
      <c r="CH64" s="380">
        <v>0</v>
      </c>
      <c r="CI64" s="380">
        <v>147306.88141226998</v>
      </c>
    </row>
    <row r="65" spans="1:87">
      <c r="A65" s="374">
        <v>23100</v>
      </c>
      <c r="B65" s="375" t="s">
        <v>419</v>
      </c>
      <c r="C65" s="381">
        <v>-36086007</v>
      </c>
      <c r="D65" s="380">
        <v>-27005603</v>
      </c>
      <c r="E65" s="380">
        <v>-36901666</v>
      </c>
      <c r="F65" s="380">
        <v>-23475240</v>
      </c>
      <c r="G65" s="380">
        <v>0</v>
      </c>
      <c r="H65" s="380">
        <v>0</v>
      </c>
      <c r="I65" s="380">
        <v>-123468516</v>
      </c>
      <c r="J65" s="446">
        <v>357060159</v>
      </c>
      <c r="K65" s="447">
        <v>420575729</v>
      </c>
      <c r="L65" s="447">
        <v>305185182</v>
      </c>
      <c r="M65" s="447">
        <v>293917629</v>
      </c>
      <c r="N65" s="447">
        <v>438680904</v>
      </c>
      <c r="O65" s="446">
        <v>31337197.722063001</v>
      </c>
      <c r="P65" s="447">
        <v>17145044.150000006</v>
      </c>
      <c r="Q65" s="447">
        <v>14192153.572062995</v>
      </c>
      <c r="R65" s="448">
        <v>6.2899999999999998E-2</v>
      </c>
      <c r="S65" s="449">
        <v>1.5036105100000001E-2</v>
      </c>
      <c r="T65" s="450">
        <v>357060159</v>
      </c>
      <c r="U65" s="450">
        <v>272576218.600954</v>
      </c>
      <c r="V65" s="451">
        <v>1.3099461164758792</v>
      </c>
      <c r="W65" s="451">
        <v>0.10581979340616332</v>
      </c>
      <c r="X65" s="379">
        <v>19592691</v>
      </c>
      <c r="Y65" s="380">
        <v>12631864</v>
      </c>
      <c r="Z65" s="380">
        <v>6185215</v>
      </c>
      <c r="AA65" s="380">
        <v>627198</v>
      </c>
      <c r="AB65" s="380">
        <v>148414</v>
      </c>
      <c r="AC65" s="380">
        <v>0</v>
      </c>
      <c r="AD65" s="380">
        <v>0</v>
      </c>
      <c r="AE65" s="380">
        <v>19592691</v>
      </c>
      <c r="AF65" s="381">
        <v>14712572</v>
      </c>
      <c r="AG65" s="381">
        <v>3678143</v>
      </c>
      <c r="AH65" s="381">
        <v>3678143</v>
      </c>
      <c r="AI65" s="381">
        <v>3678143</v>
      </c>
      <c r="AJ65" s="381">
        <v>3678143</v>
      </c>
      <c r="AK65" s="381">
        <v>0</v>
      </c>
      <c r="AL65" s="381">
        <v>0</v>
      </c>
      <c r="AM65" s="380">
        <v>14712572</v>
      </c>
      <c r="AN65" s="379">
        <v>28587305</v>
      </c>
      <c r="AO65" s="380">
        <v>9433432</v>
      </c>
      <c r="AP65" s="380">
        <v>9433432</v>
      </c>
      <c r="AQ65" s="380">
        <v>4860221</v>
      </c>
      <c r="AR65" s="380">
        <v>4860221</v>
      </c>
      <c r="AS65" s="380">
        <v>0</v>
      </c>
      <c r="AT65" s="380">
        <v>0</v>
      </c>
      <c r="AU65" s="380">
        <v>28587305</v>
      </c>
      <c r="AV65" s="381">
        <v>162506486</v>
      </c>
      <c r="AW65" s="380">
        <v>55610029</v>
      </c>
      <c r="AX65" s="380">
        <v>40218139</v>
      </c>
      <c r="AY65" s="380">
        <v>40218139</v>
      </c>
      <c r="AZ65" s="380">
        <v>26460179</v>
      </c>
      <c r="BA65" s="380">
        <v>0</v>
      </c>
      <c r="BB65" s="380">
        <v>0</v>
      </c>
      <c r="BC65" s="380">
        <v>162506486</v>
      </c>
      <c r="BD65" s="379">
        <v>3760466</v>
      </c>
      <c r="BE65" s="380">
        <v>1069599</v>
      </c>
      <c r="BF65" s="380">
        <v>1001899</v>
      </c>
      <c r="BG65" s="380">
        <v>844484</v>
      </c>
      <c r="BH65" s="380">
        <v>844484</v>
      </c>
      <c r="BI65" s="380">
        <v>0</v>
      </c>
      <c r="BJ65" s="380">
        <v>0</v>
      </c>
      <c r="BK65" s="380">
        <v>3760466</v>
      </c>
      <c r="BL65" s="381">
        <v>668478</v>
      </c>
      <c r="BM65" s="380">
        <v>222826</v>
      </c>
      <c r="BN65" s="380">
        <v>222826</v>
      </c>
      <c r="BO65" s="380">
        <v>222826</v>
      </c>
      <c r="BP65" s="380">
        <v>0</v>
      </c>
      <c r="BQ65" s="380">
        <v>0</v>
      </c>
      <c r="BR65" s="380">
        <v>0</v>
      </c>
      <c r="BS65" s="380">
        <v>668478</v>
      </c>
      <c r="BT65" s="379">
        <v>3466582</v>
      </c>
      <c r="BU65" s="380">
        <v>885539</v>
      </c>
      <c r="BV65" s="380">
        <v>885539</v>
      </c>
      <c r="BW65" s="380">
        <v>885539</v>
      </c>
      <c r="BX65" s="380">
        <v>809964</v>
      </c>
      <c r="BY65" s="380">
        <v>0</v>
      </c>
      <c r="BZ65" s="380">
        <v>0</v>
      </c>
      <c r="CA65" s="380">
        <v>3466582</v>
      </c>
      <c r="CB65" s="381">
        <v>988022.31575994904</v>
      </c>
      <c r="CC65" s="380">
        <v>595443</v>
      </c>
      <c r="CD65" s="380">
        <v>392579</v>
      </c>
      <c r="CE65" s="380">
        <v>0</v>
      </c>
      <c r="CF65" s="380">
        <v>0</v>
      </c>
      <c r="CG65" s="380">
        <v>0</v>
      </c>
      <c r="CH65" s="380">
        <v>0</v>
      </c>
      <c r="CI65" s="380">
        <v>988022.31575994904</v>
      </c>
    </row>
    <row r="66" spans="1:87">
      <c r="A66" s="374">
        <v>23200</v>
      </c>
      <c r="B66" s="375" t="s">
        <v>420</v>
      </c>
      <c r="C66" s="381">
        <v>-15018389</v>
      </c>
      <c r="D66" s="380">
        <v>-9397371</v>
      </c>
      <c r="E66" s="380">
        <v>-17308527</v>
      </c>
      <c r="F66" s="380">
        <v>-9460767</v>
      </c>
      <c r="G66" s="380">
        <v>0</v>
      </c>
      <c r="H66" s="380">
        <v>0</v>
      </c>
      <c r="I66" s="380">
        <v>-51185054</v>
      </c>
      <c r="J66" s="446">
        <v>201593584</v>
      </c>
      <c r="K66" s="447">
        <v>237454015</v>
      </c>
      <c r="L66" s="447">
        <v>172305346</v>
      </c>
      <c r="M66" s="447">
        <v>165943768</v>
      </c>
      <c r="N66" s="447">
        <v>247676066</v>
      </c>
      <c r="O66" s="446">
        <v>17692755.206705999</v>
      </c>
      <c r="P66" s="447">
        <v>10153176.59</v>
      </c>
      <c r="Q66" s="447">
        <v>7539578.6167059988</v>
      </c>
      <c r="R66" s="448">
        <v>6.2899999999999998E-2</v>
      </c>
      <c r="S66" s="449">
        <v>8.4892761999999997E-3</v>
      </c>
      <c r="T66" s="450">
        <v>201593584</v>
      </c>
      <c r="U66" s="450">
        <v>161417751.8282989</v>
      </c>
      <c r="V66" s="451">
        <v>1.2488935183190781</v>
      </c>
      <c r="W66" s="451">
        <v>0.10581979340616332</v>
      </c>
      <c r="X66" s="379">
        <v>22809098</v>
      </c>
      <c r="Y66" s="380">
        <v>10793076</v>
      </c>
      <c r="Z66" s="380">
        <v>7647632</v>
      </c>
      <c r="AA66" s="380">
        <v>2185706</v>
      </c>
      <c r="AB66" s="380">
        <v>2182684</v>
      </c>
      <c r="AC66" s="380">
        <v>0</v>
      </c>
      <c r="AD66" s="380">
        <v>0</v>
      </c>
      <c r="AE66" s="380">
        <v>22809098</v>
      </c>
      <c r="AF66" s="381">
        <v>1529440</v>
      </c>
      <c r="AG66" s="381">
        <v>382360</v>
      </c>
      <c r="AH66" s="381">
        <v>382360</v>
      </c>
      <c r="AI66" s="381">
        <v>382360</v>
      </c>
      <c r="AJ66" s="381">
        <v>382360</v>
      </c>
      <c r="AK66" s="381">
        <v>0</v>
      </c>
      <c r="AL66" s="381">
        <v>0</v>
      </c>
      <c r="AM66" s="380">
        <v>1529440</v>
      </c>
      <c r="AN66" s="379">
        <v>16140186</v>
      </c>
      <c r="AO66" s="380">
        <v>5326047</v>
      </c>
      <c r="AP66" s="380">
        <v>5326047</v>
      </c>
      <c r="AQ66" s="380">
        <v>2744045</v>
      </c>
      <c r="AR66" s="380">
        <v>2744045</v>
      </c>
      <c r="AS66" s="380">
        <v>0</v>
      </c>
      <c r="AT66" s="380">
        <v>0</v>
      </c>
      <c r="AU66" s="380">
        <v>16140186</v>
      </c>
      <c r="AV66" s="381">
        <v>91749987</v>
      </c>
      <c r="AW66" s="380">
        <v>31397020</v>
      </c>
      <c r="AX66" s="380">
        <v>22706870</v>
      </c>
      <c r="AY66" s="380">
        <v>22706870</v>
      </c>
      <c r="AZ66" s="380">
        <v>14939226</v>
      </c>
      <c r="BA66" s="380">
        <v>0</v>
      </c>
      <c r="BB66" s="380">
        <v>0</v>
      </c>
      <c r="BC66" s="380">
        <v>91749987</v>
      </c>
      <c r="BD66" s="379">
        <v>2123131</v>
      </c>
      <c r="BE66" s="380">
        <v>603888</v>
      </c>
      <c r="BF66" s="380">
        <v>565665</v>
      </c>
      <c r="BG66" s="380">
        <v>476789</v>
      </c>
      <c r="BH66" s="380">
        <v>476789</v>
      </c>
      <c r="BI66" s="380">
        <v>0</v>
      </c>
      <c r="BJ66" s="380">
        <v>0</v>
      </c>
      <c r="BK66" s="380">
        <v>2123131</v>
      </c>
      <c r="BL66" s="381">
        <v>377418</v>
      </c>
      <c r="BM66" s="380">
        <v>125806</v>
      </c>
      <c r="BN66" s="380">
        <v>125806</v>
      </c>
      <c r="BO66" s="380">
        <v>125806</v>
      </c>
      <c r="BP66" s="380">
        <v>0</v>
      </c>
      <c r="BQ66" s="380">
        <v>0</v>
      </c>
      <c r="BR66" s="380">
        <v>0</v>
      </c>
      <c r="BS66" s="380">
        <v>377418</v>
      </c>
      <c r="BT66" s="379">
        <v>1957207</v>
      </c>
      <c r="BU66" s="380">
        <v>499969</v>
      </c>
      <c r="BV66" s="380">
        <v>499969</v>
      </c>
      <c r="BW66" s="380">
        <v>499969</v>
      </c>
      <c r="BX66" s="380">
        <v>457300</v>
      </c>
      <c r="BY66" s="380">
        <v>0</v>
      </c>
      <c r="BZ66" s="380">
        <v>0</v>
      </c>
      <c r="CA66" s="380">
        <v>1957207</v>
      </c>
      <c r="CB66" s="381">
        <v>557830.25420923799</v>
      </c>
      <c r="CC66" s="380">
        <v>336183</v>
      </c>
      <c r="CD66" s="380">
        <v>221648</v>
      </c>
      <c r="CE66" s="380">
        <v>0</v>
      </c>
      <c r="CF66" s="380">
        <v>0</v>
      </c>
      <c r="CG66" s="380">
        <v>0</v>
      </c>
      <c r="CH66" s="380">
        <v>0</v>
      </c>
      <c r="CI66" s="380">
        <v>557830.25420923799</v>
      </c>
    </row>
    <row r="67" spans="1:87">
      <c r="A67" s="374">
        <v>30000</v>
      </c>
      <c r="B67" s="375" t="s">
        <v>421</v>
      </c>
      <c r="C67" s="381">
        <v>-3460689</v>
      </c>
      <c r="D67" s="380">
        <v>-2395675</v>
      </c>
      <c r="E67" s="380">
        <v>-2067835</v>
      </c>
      <c r="F67" s="380">
        <v>-1243483</v>
      </c>
      <c r="G67" s="380">
        <v>0</v>
      </c>
      <c r="H67" s="380">
        <v>0</v>
      </c>
      <c r="I67" s="380">
        <v>-9167682</v>
      </c>
      <c r="J67" s="446">
        <v>16921584</v>
      </c>
      <c r="K67" s="447">
        <v>19931676</v>
      </c>
      <c r="L67" s="447">
        <v>14463156</v>
      </c>
      <c r="M67" s="447">
        <v>13929170</v>
      </c>
      <c r="N67" s="447">
        <v>20789706</v>
      </c>
      <c r="O67" s="446">
        <v>1485113.9404859999</v>
      </c>
      <c r="P67" s="447">
        <v>872178.5199999999</v>
      </c>
      <c r="Q67" s="447">
        <v>612935.42048600002</v>
      </c>
      <c r="R67" s="448">
        <v>6.2899999999999998E-2</v>
      </c>
      <c r="S67" s="449">
        <v>7.1258219999999998E-4</v>
      </c>
      <c r="T67" s="450">
        <v>16921584</v>
      </c>
      <c r="U67" s="450">
        <v>13866113.195548488</v>
      </c>
      <c r="V67" s="451">
        <v>1.2203552474555326</v>
      </c>
      <c r="W67" s="451">
        <v>0.10581979340616332</v>
      </c>
      <c r="X67" s="379">
        <v>277424</v>
      </c>
      <c r="Y67" s="380">
        <v>69356</v>
      </c>
      <c r="Z67" s="380">
        <v>69356</v>
      </c>
      <c r="AA67" s="380">
        <v>69356</v>
      </c>
      <c r="AB67" s="380">
        <v>69356</v>
      </c>
      <c r="AC67" s="380">
        <v>0</v>
      </c>
      <c r="AD67" s="380">
        <v>0</v>
      </c>
      <c r="AE67" s="380">
        <v>277424</v>
      </c>
      <c r="AF67" s="381">
        <v>3362484</v>
      </c>
      <c r="AG67" s="381">
        <v>1395549</v>
      </c>
      <c r="AH67" s="381">
        <v>1066384</v>
      </c>
      <c r="AI67" s="381">
        <v>532958</v>
      </c>
      <c r="AJ67" s="381">
        <v>367593</v>
      </c>
      <c r="AK67" s="381">
        <v>0</v>
      </c>
      <c r="AL67" s="381">
        <v>0</v>
      </c>
      <c r="AM67" s="380">
        <v>3362484</v>
      </c>
      <c r="AN67" s="379">
        <v>1354793</v>
      </c>
      <c r="AO67" s="380">
        <v>447064</v>
      </c>
      <c r="AP67" s="380">
        <v>447064</v>
      </c>
      <c r="AQ67" s="380">
        <v>230333</v>
      </c>
      <c r="AR67" s="380">
        <v>230333</v>
      </c>
      <c r="AS67" s="380">
        <v>0</v>
      </c>
      <c r="AT67" s="380">
        <v>0</v>
      </c>
      <c r="AU67" s="380">
        <v>1354793</v>
      </c>
      <c r="AV67" s="381">
        <v>7701411</v>
      </c>
      <c r="AW67" s="380">
        <v>2635438</v>
      </c>
      <c r="AX67" s="380">
        <v>1905994</v>
      </c>
      <c r="AY67" s="380">
        <v>1905994</v>
      </c>
      <c r="AZ67" s="380">
        <v>1253985</v>
      </c>
      <c r="BA67" s="380">
        <v>0</v>
      </c>
      <c r="BB67" s="380">
        <v>0</v>
      </c>
      <c r="BC67" s="380">
        <v>7701411</v>
      </c>
      <c r="BD67" s="379">
        <v>178213</v>
      </c>
      <c r="BE67" s="380">
        <v>50690</v>
      </c>
      <c r="BF67" s="380">
        <v>47481</v>
      </c>
      <c r="BG67" s="380">
        <v>40021</v>
      </c>
      <c r="BH67" s="380">
        <v>40021</v>
      </c>
      <c r="BI67" s="380">
        <v>0</v>
      </c>
      <c r="BJ67" s="380">
        <v>0</v>
      </c>
      <c r="BK67" s="380">
        <v>178213</v>
      </c>
      <c r="BL67" s="381">
        <v>31680</v>
      </c>
      <c r="BM67" s="380">
        <v>10560</v>
      </c>
      <c r="BN67" s="380">
        <v>10560</v>
      </c>
      <c r="BO67" s="380">
        <v>10560</v>
      </c>
      <c r="BP67" s="380">
        <v>0</v>
      </c>
      <c r="BQ67" s="380">
        <v>0</v>
      </c>
      <c r="BR67" s="380">
        <v>0</v>
      </c>
      <c r="BS67" s="380">
        <v>31680</v>
      </c>
      <c r="BT67" s="379">
        <v>164286</v>
      </c>
      <c r="BU67" s="380">
        <v>41967</v>
      </c>
      <c r="BV67" s="380">
        <v>41967</v>
      </c>
      <c r="BW67" s="380">
        <v>41967</v>
      </c>
      <c r="BX67" s="380">
        <v>38385</v>
      </c>
      <c r="BY67" s="380">
        <v>0</v>
      </c>
      <c r="BZ67" s="380">
        <v>0</v>
      </c>
      <c r="CA67" s="380">
        <v>164286</v>
      </c>
      <c r="CB67" s="381">
        <v>46823.769236177999</v>
      </c>
      <c r="CC67" s="380">
        <v>28219</v>
      </c>
      <c r="CD67" s="380">
        <v>18605</v>
      </c>
      <c r="CE67" s="380">
        <v>0</v>
      </c>
      <c r="CF67" s="380">
        <v>0</v>
      </c>
      <c r="CG67" s="380">
        <v>0</v>
      </c>
      <c r="CH67" s="380">
        <v>0</v>
      </c>
      <c r="CI67" s="380">
        <v>46823.769236177999</v>
      </c>
    </row>
    <row r="68" spans="1:87">
      <c r="A68" s="374">
        <v>30100</v>
      </c>
      <c r="B68" s="375" t="s">
        <v>422</v>
      </c>
      <c r="C68" s="381">
        <v>-24367835</v>
      </c>
      <c r="D68" s="380">
        <v>-13935707</v>
      </c>
      <c r="E68" s="380">
        <v>-14754502</v>
      </c>
      <c r="F68" s="380">
        <v>-7661096</v>
      </c>
      <c r="G68" s="380">
        <v>0</v>
      </c>
      <c r="H68" s="380">
        <v>0</v>
      </c>
      <c r="I68" s="380">
        <v>-60719140</v>
      </c>
      <c r="J68" s="446">
        <v>183690533</v>
      </c>
      <c r="K68" s="447">
        <v>216366284</v>
      </c>
      <c r="L68" s="447">
        <v>157003315</v>
      </c>
      <c r="M68" s="447">
        <v>151206693</v>
      </c>
      <c r="N68" s="447">
        <v>225680539</v>
      </c>
      <c r="O68" s="446">
        <v>16121503.339668</v>
      </c>
      <c r="P68" s="447">
        <v>8915281.339999998</v>
      </c>
      <c r="Q68" s="447">
        <v>7206221.9996680021</v>
      </c>
      <c r="R68" s="448">
        <v>6.2899999999999998E-2</v>
      </c>
      <c r="S68" s="449">
        <v>7.7353635999999996E-3</v>
      </c>
      <c r="T68" s="450">
        <v>183690533</v>
      </c>
      <c r="U68" s="450">
        <v>141737382.19395864</v>
      </c>
      <c r="V68" s="451">
        <v>1.2959921381123798</v>
      </c>
      <c r="W68" s="451">
        <v>0.10581979340616332</v>
      </c>
      <c r="X68" s="379">
        <v>15642222</v>
      </c>
      <c r="Y68" s="380">
        <v>3925597</v>
      </c>
      <c r="Z68" s="380">
        <v>3925597</v>
      </c>
      <c r="AA68" s="380">
        <v>3925597</v>
      </c>
      <c r="AB68" s="380">
        <v>3865431</v>
      </c>
      <c r="AC68" s="380">
        <v>0</v>
      </c>
      <c r="AD68" s="380">
        <v>0</v>
      </c>
      <c r="AE68" s="380">
        <v>15642222</v>
      </c>
      <c r="AF68" s="381">
        <v>10332071</v>
      </c>
      <c r="AG68" s="381">
        <v>5122626</v>
      </c>
      <c r="AH68" s="381">
        <v>2678431</v>
      </c>
      <c r="AI68" s="381">
        <v>1265507</v>
      </c>
      <c r="AJ68" s="381">
        <v>1265507</v>
      </c>
      <c r="AK68" s="381">
        <v>0</v>
      </c>
      <c r="AL68" s="381">
        <v>0</v>
      </c>
      <c r="AM68" s="380">
        <v>10332071</v>
      </c>
      <c r="AN68" s="379">
        <v>14706814</v>
      </c>
      <c r="AO68" s="380">
        <v>4853054</v>
      </c>
      <c r="AP68" s="380">
        <v>4853054</v>
      </c>
      <c r="AQ68" s="380">
        <v>2500353</v>
      </c>
      <c r="AR68" s="380">
        <v>2500353</v>
      </c>
      <c r="AS68" s="380">
        <v>0</v>
      </c>
      <c r="AT68" s="380">
        <v>0</v>
      </c>
      <c r="AU68" s="380">
        <v>14706814</v>
      </c>
      <c r="AV68" s="381">
        <v>83601887</v>
      </c>
      <c r="AW68" s="380">
        <v>28608725</v>
      </c>
      <c r="AX68" s="380">
        <v>20690327</v>
      </c>
      <c r="AY68" s="380">
        <v>20690327</v>
      </c>
      <c r="AZ68" s="380">
        <v>13612508</v>
      </c>
      <c r="BA68" s="380">
        <v>0</v>
      </c>
      <c r="BB68" s="380">
        <v>0</v>
      </c>
      <c r="BC68" s="380">
        <v>83601887</v>
      </c>
      <c r="BD68" s="379">
        <v>1934581</v>
      </c>
      <c r="BE68" s="380">
        <v>550258</v>
      </c>
      <c r="BF68" s="380">
        <v>515429</v>
      </c>
      <c r="BG68" s="380">
        <v>434447</v>
      </c>
      <c r="BH68" s="380">
        <v>434447</v>
      </c>
      <c r="BI68" s="380">
        <v>0</v>
      </c>
      <c r="BJ68" s="380">
        <v>0</v>
      </c>
      <c r="BK68" s="380">
        <v>1934581</v>
      </c>
      <c r="BL68" s="381">
        <v>343899</v>
      </c>
      <c r="BM68" s="380">
        <v>114633</v>
      </c>
      <c r="BN68" s="380">
        <v>114633</v>
      </c>
      <c r="BO68" s="380">
        <v>114633</v>
      </c>
      <c r="BP68" s="380">
        <v>0</v>
      </c>
      <c r="BQ68" s="380">
        <v>0</v>
      </c>
      <c r="BR68" s="380">
        <v>0</v>
      </c>
      <c r="BS68" s="380">
        <v>343899</v>
      </c>
      <c r="BT68" s="379">
        <v>1783392</v>
      </c>
      <c r="BU68" s="380">
        <v>455568</v>
      </c>
      <c r="BV68" s="380">
        <v>455568</v>
      </c>
      <c r="BW68" s="380">
        <v>455568</v>
      </c>
      <c r="BX68" s="380">
        <v>416688</v>
      </c>
      <c r="BY68" s="380">
        <v>0</v>
      </c>
      <c r="BZ68" s="380">
        <v>0</v>
      </c>
      <c r="CA68" s="380">
        <v>1783392</v>
      </c>
      <c r="CB68" s="381">
        <v>508290.66480236396</v>
      </c>
      <c r="CC68" s="380">
        <v>306327</v>
      </c>
      <c r="CD68" s="380">
        <v>201964</v>
      </c>
      <c r="CE68" s="380">
        <v>0</v>
      </c>
      <c r="CF68" s="380">
        <v>0</v>
      </c>
      <c r="CG68" s="380">
        <v>0</v>
      </c>
      <c r="CH68" s="380">
        <v>0</v>
      </c>
      <c r="CI68" s="380">
        <v>508290.66480236396</v>
      </c>
    </row>
    <row r="69" spans="1:87">
      <c r="A69" s="374">
        <v>30102</v>
      </c>
      <c r="B69" s="375" t="s">
        <v>423</v>
      </c>
      <c r="C69" s="381">
        <v>-378574</v>
      </c>
      <c r="D69" s="380">
        <v>-219455</v>
      </c>
      <c r="E69" s="380">
        <v>-264537</v>
      </c>
      <c r="F69" s="380">
        <v>-128135</v>
      </c>
      <c r="G69" s="380">
        <v>0</v>
      </c>
      <c r="H69" s="380">
        <v>0</v>
      </c>
      <c r="I69" s="380">
        <v>-990701</v>
      </c>
      <c r="J69" s="446">
        <v>3934573</v>
      </c>
      <c r="K69" s="447">
        <v>4634474</v>
      </c>
      <c r="L69" s="447">
        <v>3362944</v>
      </c>
      <c r="M69" s="447">
        <v>3238783</v>
      </c>
      <c r="N69" s="447">
        <v>4833981</v>
      </c>
      <c r="O69" s="446">
        <v>345315.74826600001</v>
      </c>
      <c r="P69" s="447">
        <v>172642.31</v>
      </c>
      <c r="Q69" s="447">
        <v>172673.43826600001</v>
      </c>
      <c r="R69" s="448">
        <v>6.2899999999999998E-2</v>
      </c>
      <c r="S69" s="449">
        <v>1.656882E-4</v>
      </c>
      <c r="T69" s="450">
        <v>3934573</v>
      </c>
      <c r="U69" s="450">
        <v>2744710.8108108109</v>
      </c>
      <c r="V69" s="451">
        <v>1.4335109493147999</v>
      </c>
      <c r="W69" s="451">
        <v>0.10581979340616332</v>
      </c>
      <c r="X69" s="379">
        <v>429059</v>
      </c>
      <c r="Y69" s="380">
        <v>120455</v>
      </c>
      <c r="Z69" s="380">
        <v>108476</v>
      </c>
      <c r="AA69" s="380">
        <v>108476</v>
      </c>
      <c r="AB69" s="380">
        <v>91652</v>
      </c>
      <c r="AC69" s="380">
        <v>0</v>
      </c>
      <c r="AD69" s="380">
        <v>0</v>
      </c>
      <c r="AE69" s="380">
        <v>429059</v>
      </c>
      <c r="AF69" s="381">
        <v>5440</v>
      </c>
      <c r="AG69" s="381">
        <v>2720</v>
      </c>
      <c r="AH69" s="381">
        <v>2720</v>
      </c>
      <c r="AI69" s="381">
        <v>0</v>
      </c>
      <c r="AJ69" s="381">
        <v>0</v>
      </c>
      <c r="AK69" s="381">
        <v>0</v>
      </c>
      <c r="AL69" s="381">
        <v>0</v>
      </c>
      <c r="AM69" s="380">
        <v>5440</v>
      </c>
      <c r="AN69" s="379">
        <v>315014</v>
      </c>
      <c r="AO69" s="380">
        <v>103950</v>
      </c>
      <c r="AP69" s="380">
        <v>103950</v>
      </c>
      <c r="AQ69" s="380">
        <v>53557</v>
      </c>
      <c r="AR69" s="380">
        <v>53557</v>
      </c>
      <c r="AS69" s="380">
        <v>0</v>
      </c>
      <c r="AT69" s="380">
        <v>0</v>
      </c>
      <c r="AU69" s="380">
        <v>315014</v>
      </c>
      <c r="AV69" s="381">
        <v>1790717</v>
      </c>
      <c r="AW69" s="380">
        <v>612787</v>
      </c>
      <c r="AX69" s="380">
        <v>443178</v>
      </c>
      <c r="AY69" s="380">
        <v>443178</v>
      </c>
      <c r="AZ69" s="380">
        <v>291574</v>
      </c>
      <c r="BA69" s="380">
        <v>0</v>
      </c>
      <c r="BB69" s="380">
        <v>0</v>
      </c>
      <c r="BC69" s="380">
        <v>1790717</v>
      </c>
      <c r="BD69" s="379">
        <v>41438</v>
      </c>
      <c r="BE69" s="380">
        <v>11786</v>
      </c>
      <c r="BF69" s="380">
        <v>11040</v>
      </c>
      <c r="BG69" s="380">
        <v>9306</v>
      </c>
      <c r="BH69" s="380">
        <v>9306</v>
      </c>
      <c r="BI69" s="380">
        <v>0</v>
      </c>
      <c r="BJ69" s="380">
        <v>0</v>
      </c>
      <c r="BK69" s="380">
        <v>41438</v>
      </c>
      <c r="BL69" s="381">
        <v>7365</v>
      </c>
      <c r="BM69" s="380">
        <v>2455</v>
      </c>
      <c r="BN69" s="380">
        <v>2455</v>
      </c>
      <c r="BO69" s="380">
        <v>2455</v>
      </c>
      <c r="BP69" s="380">
        <v>0</v>
      </c>
      <c r="BQ69" s="380">
        <v>0</v>
      </c>
      <c r="BR69" s="380">
        <v>0</v>
      </c>
      <c r="BS69" s="380">
        <v>7365</v>
      </c>
      <c r="BT69" s="379">
        <v>38200</v>
      </c>
      <c r="BU69" s="380">
        <v>9758</v>
      </c>
      <c r="BV69" s="380">
        <v>9758</v>
      </c>
      <c r="BW69" s="380">
        <v>9758</v>
      </c>
      <c r="BX69" s="380">
        <v>8925</v>
      </c>
      <c r="BY69" s="380">
        <v>0</v>
      </c>
      <c r="BZ69" s="380">
        <v>0</v>
      </c>
      <c r="CA69" s="380">
        <v>38200</v>
      </c>
      <c r="CB69" s="381">
        <v>10887.369965118</v>
      </c>
      <c r="CC69" s="380">
        <v>6561</v>
      </c>
      <c r="CD69" s="380">
        <v>4326</v>
      </c>
      <c r="CE69" s="380">
        <v>0</v>
      </c>
      <c r="CF69" s="380">
        <v>0</v>
      </c>
      <c r="CG69" s="380">
        <v>0</v>
      </c>
      <c r="CH69" s="380">
        <v>0</v>
      </c>
      <c r="CI69" s="380">
        <v>10887.369965118</v>
      </c>
    </row>
    <row r="70" spans="1:87">
      <c r="A70" s="374">
        <v>30103</v>
      </c>
      <c r="B70" s="375" t="s">
        <v>424</v>
      </c>
      <c r="C70" s="381">
        <v>-561425</v>
      </c>
      <c r="D70" s="380">
        <v>-279481</v>
      </c>
      <c r="E70" s="380">
        <v>-367504</v>
      </c>
      <c r="F70" s="380">
        <v>-337165</v>
      </c>
      <c r="G70" s="380">
        <v>0</v>
      </c>
      <c r="H70" s="380">
        <v>0</v>
      </c>
      <c r="I70" s="380">
        <v>-1545575</v>
      </c>
      <c r="J70" s="446">
        <v>4968665</v>
      </c>
      <c r="K70" s="447">
        <v>5852515</v>
      </c>
      <c r="L70" s="447">
        <v>4246800</v>
      </c>
      <c r="M70" s="447">
        <v>4090006</v>
      </c>
      <c r="N70" s="447">
        <v>6104458</v>
      </c>
      <c r="O70" s="446">
        <v>436072.31531099998</v>
      </c>
      <c r="P70" s="447">
        <v>221026.18000000002</v>
      </c>
      <c r="Q70" s="447">
        <v>215046.13531099996</v>
      </c>
      <c r="R70" s="448">
        <v>6.2899999999999998E-2</v>
      </c>
      <c r="S70" s="449">
        <v>2.092347E-4</v>
      </c>
      <c r="T70" s="450">
        <v>4968665</v>
      </c>
      <c r="U70" s="450">
        <v>3513929.7297297302</v>
      </c>
      <c r="V70" s="451">
        <v>1.4139909964511894</v>
      </c>
      <c r="W70" s="451">
        <v>0.10581979340616332</v>
      </c>
      <c r="X70" s="379">
        <v>697867</v>
      </c>
      <c r="Y70" s="380">
        <v>229085</v>
      </c>
      <c r="Z70" s="380">
        <v>229085</v>
      </c>
      <c r="AA70" s="380">
        <v>201428</v>
      </c>
      <c r="AB70" s="380">
        <v>38269</v>
      </c>
      <c r="AC70" s="380">
        <v>0</v>
      </c>
      <c r="AD70" s="380">
        <v>0</v>
      </c>
      <c r="AE70" s="380">
        <v>697867</v>
      </c>
      <c r="AF70" s="381">
        <v>457409</v>
      </c>
      <c r="AG70" s="381">
        <v>163760</v>
      </c>
      <c r="AH70" s="381">
        <v>97883</v>
      </c>
      <c r="AI70" s="381">
        <v>97883</v>
      </c>
      <c r="AJ70" s="381">
        <v>97883</v>
      </c>
      <c r="AK70" s="381">
        <v>0</v>
      </c>
      <c r="AL70" s="381">
        <v>0</v>
      </c>
      <c r="AM70" s="380">
        <v>457409</v>
      </c>
      <c r="AN70" s="379">
        <v>397806</v>
      </c>
      <c r="AO70" s="380">
        <v>131271</v>
      </c>
      <c r="AP70" s="380">
        <v>131271</v>
      </c>
      <c r="AQ70" s="380">
        <v>67632</v>
      </c>
      <c r="AR70" s="380">
        <v>67632</v>
      </c>
      <c r="AS70" s="380">
        <v>0</v>
      </c>
      <c r="AT70" s="380">
        <v>0</v>
      </c>
      <c r="AU70" s="380">
        <v>397806</v>
      </c>
      <c r="AV70" s="381">
        <v>2261357</v>
      </c>
      <c r="AW70" s="380">
        <v>773841</v>
      </c>
      <c r="AX70" s="380">
        <v>559655</v>
      </c>
      <c r="AY70" s="380">
        <v>559655</v>
      </c>
      <c r="AZ70" s="380">
        <v>368206</v>
      </c>
      <c r="BA70" s="380">
        <v>0</v>
      </c>
      <c r="BB70" s="380">
        <v>0</v>
      </c>
      <c r="BC70" s="380">
        <v>2261357</v>
      </c>
      <c r="BD70" s="379">
        <v>52328</v>
      </c>
      <c r="BE70" s="380">
        <v>14884</v>
      </c>
      <c r="BF70" s="380">
        <v>13942</v>
      </c>
      <c r="BG70" s="380">
        <v>11751</v>
      </c>
      <c r="BH70" s="380">
        <v>11751</v>
      </c>
      <c r="BI70" s="380">
        <v>0</v>
      </c>
      <c r="BJ70" s="380">
        <v>0</v>
      </c>
      <c r="BK70" s="380">
        <v>52328</v>
      </c>
      <c r="BL70" s="381">
        <v>9303</v>
      </c>
      <c r="BM70" s="380">
        <v>3101</v>
      </c>
      <c r="BN70" s="380">
        <v>3101</v>
      </c>
      <c r="BO70" s="380">
        <v>3101</v>
      </c>
      <c r="BP70" s="380">
        <v>0</v>
      </c>
      <c r="BQ70" s="380">
        <v>0</v>
      </c>
      <c r="BR70" s="380">
        <v>0</v>
      </c>
      <c r="BS70" s="380">
        <v>9303</v>
      </c>
      <c r="BT70" s="379">
        <v>48239</v>
      </c>
      <c r="BU70" s="380">
        <v>12323</v>
      </c>
      <c r="BV70" s="380">
        <v>12323</v>
      </c>
      <c r="BW70" s="380">
        <v>12323</v>
      </c>
      <c r="BX70" s="380">
        <v>11271</v>
      </c>
      <c r="BY70" s="380">
        <v>0</v>
      </c>
      <c r="BZ70" s="380">
        <v>0</v>
      </c>
      <c r="CA70" s="380">
        <v>48239</v>
      </c>
      <c r="CB70" s="381">
        <v>13748.810044653001</v>
      </c>
      <c r="CC70" s="380">
        <v>8286</v>
      </c>
      <c r="CD70" s="380">
        <v>5463</v>
      </c>
      <c r="CE70" s="380">
        <v>0</v>
      </c>
      <c r="CF70" s="380">
        <v>0</v>
      </c>
      <c r="CG70" s="380">
        <v>0</v>
      </c>
      <c r="CH70" s="380">
        <v>0</v>
      </c>
      <c r="CI70" s="380">
        <v>13748.810044653001</v>
      </c>
    </row>
    <row r="71" spans="1:87">
      <c r="A71" s="374">
        <v>30104</v>
      </c>
      <c r="B71" s="375" t="s">
        <v>425</v>
      </c>
      <c r="C71" s="381">
        <v>-283484</v>
      </c>
      <c r="D71" s="380">
        <v>-175260</v>
      </c>
      <c r="E71" s="380">
        <v>-123634</v>
      </c>
      <c r="F71" s="380">
        <v>81781</v>
      </c>
      <c r="G71" s="380">
        <v>0</v>
      </c>
      <c r="H71" s="380">
        <v>0</v>
      </c>
      <c r="I71" s="380">
        <v>-500597</v>
      </c>
      <c r="J71" s="446">
        <v>3259203</v>
      </c>
      <c r="K71" s="447">
        <v>3838966</v>
      </c>
      <c r="L71" s="447">
        <v>2785694</v>
      </c>
      <c r="M71" s="447">
        <v>2682846</v>
      </c>
      <c r="N71" s="447">
        <v>4004228</v>
      </c>
      <c r="O71" s="446">
        <v>286042.25741400005</v>
      </c>
      <c r="P71" s="447">
        <v>162026.39000000001</v>
      </c>
      <c r="Q71" s="447">
        <v>124015.86741400004</v>
      </c>
      <c r="R71" s="448">
        <v>6.2899999999999998E-2</v>
      </c>
      <c r="S71" s="449">
        <v>1.3724780000000001E-4</v>
      </c>
      <c r="T71" s="450">
        <v>3259203</v>
      </c>
      <c r="U71" s="450">
        <v>2575936.2480127187</v>
      </c>
      <c r="V71" s="451">
        <v>1.2652498688639549</v>
      </c>
      <c r="W71" s="451">
        <v>0.10581979340616332</v>
      </c>
      <c r="X71" s="379">
        <v>1088869</v>
      </c>
      <c r="Y71" s="380">
        <v>297346</v>
      </c>
      <c r="Z71" s="380">
        <v>263841</v>
      </c>
      <c r="AA71" s="380">
        <v>263841</v>
      </c>
      <c r="AB71" s="380">
        <v>263841</v>
      </c>
      <c r="AC71" s="380">
        <v>0</v>
      </c>
      <c r="AD71" s="380">
        <v>0</v>
      </c>
      <c r="AE71" s="380">
        <v>1088869</v>
      </c>
      <c r="AF71" s="381">
        <v>417916</v>
      </c>
      <c r="AG71" s="381">
        <v>169713</v>
      </c>
      <c r="AH71" s="381">
        <v>169713</v>
      </c>
      <c r="AI71" s="381">
        <v>78490</v>
      </c>
      <c r="AJ71" s="381">
        <v>0</v>
      </c>
      <c r="AK71" s="381">
        <v>0</v>
      </c>
      <c r="AL71" s="381">
        <v>0</v>
      </c>
      <c r="AM71" s="380">
        <v>417916</v>
      </c>
      <c r="AN71" s="379">
        <v>260942</v>
      </c>
      <c r="AO71" s="380">
        <v>86107</v>
      </c>
      <c r="AP71" s="380">
        <v>86107</v>
      </c>
      <c r="AQ71" s="380">
        <v>44364</v>
      </c>
      <c r="AR71" s="380">
        <v>44364</v>
      </c>
      <c r="AS71" s="380">
        <v>0</v>
      </c>
      <c r="AT71" s="380">
        <v>0</v>
      </c>
      <c r="AU71" s="380">
        <v>260942</v>
      </c>
      <c r="AV71" s="381">
        <v>1483340</v>
      </c>
      <c r="AW71" s="380">
        <v>507602</v>
      </c>
      <c r="AX71" s="380">
        <v>367106</v>
      </c>
      <c r="AY71" s="380">
        <v>367106</v>
      </c>
      <c r="AZ71" s="380">
        <v>241525</v>
      </c>
      <c r="BA71" s="380">
        <v>0</v>
      </c>
      <c r="BB71" s="380">
        <v>0</v>
      </c>
      <c r="BC71" s="380">
        <v>1483340</v>
      </c>
      <c r="BD71" s="379">
        <v>34324</v>
      </c>
      <c r="BE71" s="380">
        <v>9763</v>
      </c>
      <c r="BF71" s="380">
        <v>9145</v>
      </c>
      <c r="BG71" s="380">
        <v>7708</v>
      </c>
      <c r="BH71" s="380">
        <v>7708</v>
      </c>
      <c r="BI71" s="380">
        <v>0</v>
      </c>
      <c r="BJ71" s="380">
        <v>0</v>
      </c>
      <c r="BK71" s="380">
        <v>34324</v>
      </c>
      <c r="BL71" s="381">
        <v>6102</v>
      </c>
      <c r="BM71" s="380">
        <v>2034</v>
      </c>
      <c r="BN71" s="380">
        <v>2034</v>
      </c>
      <c r="BO71" s="380">
        <v>2034</v>
      </c>
      <c r="BP71" s="380">
        <v>0</v>
      </c>
      <c r="BQ71" s="380">
        <v>0</v>
      </c>
      <c r="BR71" s="380">
        <v>0</v>
      </c>
      <c r="BS71" s="380">
        <v>6102</v>
      </c>
      <c r="BT71" s="379">
        <v>31643</v>
      </c>
      <c r="BU71" s="380">
        <v>8083</v>
      </c>
      <c r="BV71" s="380">
        <v>8083</v>
      </c>
      <c r="BW71" s="380">
        <v>8083</v>
      </c>
      <c r="BX71" s="380">
        <v>7393</v>
      </c>
      <c r="BY71" s="380">
        <v>0</v>
      </c>
      <c r="BZ71" s="380">
        <v>0</v>
      </c>
      <c r="CA71" s="380">
        <v>31643</v>
      </c>
      <c r="CB71" s="381">
        <v>9018.5515655220006</v>
      </c>
      <c r="CC71" s="380">
        <v>5435</v>
      </c>
      <c r="CD71" s="380">
        <v>3583</v>
      </c>
      <c r="CE71" s="380">
        <v>0</v>
      </c>
      <c r="CF71" s="380">
        <v>0</v>
      </c>
      <c r="CG71" s="380">
        <v>0</v>
      </c>
      <c r="CH71" s="380">
        <v>0</v>
      </c>
      <c r="CI71" s="380">
        <v>9018.5515655220006</v>
      </c>
    </row>
    <row r="72" spans="1:87">
      <c r="A72" s="374">
        <v>30105</v>
      </c>
      <c r="B72" s="375" t="s">
        <v>426</v>
      </c>
      <c r="C72" s="381">
        <v>-2244155</v>
      </c>
      <c r="D72" s="380">
        <v>-1856318</v>
      </c>
      <c r="E72" s="380">
        <v>-1905783</v>
      </c>
      <c r="F72" s="380">
        <v>-828021</v>
      </c>
      <c r="G72" s="380">
        <v>0</v>
      </c>
      <c r="H72" s="380">
        <v>0</v>
      </c>
      <c r="I72" s="380">
        <v>-6834277</v>
      </c>
      <c r="J72" s="446">
        <v>16513917</v>
      </c>
      <c r="K72" s="447">
        <v>19451491</v>
      </c>
      <c r="L72" s="447">
        <v>14114716</v>
      </c>
      <c r="M72" s="447">
        <v>13593595</v>
      </c>
      <c r="N72" s="447">
        <v>20288850</v>
      </c>
      <c r="O72" s="446">
        <v>1449335.2639500001</v>
      </c>
      <c r="P72" s="447">
        <v>914067.63</v>
      </c>
      <c r="Q72" s="447">
        <v>535267.63395000005</v>
      </c>
      <c r="R72" s="448">
        <v>6.2899999999999998E-2</v>
      </c>
      <c r="S72" s="449">
        <v>6.9541500000000001E-4</v>
      </c>
      <c r="T72" s="450">
        <v>16513917</v>
      </c>
      <c r="U72" s="450">
        <v>14532076.78855326</v>
      </c>
      <c r="V72" s="451">
        <v>1.1363769432465296</v>
      </c>
      <c r="W72" s="451">
        <v>0.10581979340616332</v>
      </c>
      <c r="X72" s="379">
        <v>708092</v>
      </c>
      <c r="Y72" s="380">
        <v>424736</v>
      </c>
      <c r="Z72" s="380">
        <v>94452</v>
      </c>
      <c r="AA72" s="380">
        <v>94452</v>
      </c>
      <c r="AB72" s="380">
        <v>94452</v>
      </c>
      <c r="AC72" s="380">
        <v>0</v>
      </c>
      <c r="AD72" s="380">
        <v>0</v>
      </c>
      <c r="AE72" s="380">
        <v>708092</v>
      </c>
      <c r="AF72" s="381">
        <v>1606286</v>
      </c>
      <c r="AG72" s="381">
        <v>585818</v>
      </c>
      <c r="AH72" s="381">
        <v>585818</v>
      </c>
      <c r="AI72" s="381">
        <v>434650</v>
      </c>
      <c r="AJ72" s="381">
        <v>0</v>
      </c>
      <c r="AK72" s="381">
        <v>0</v>
      </c>
      <c r="AL72" s="381">
        <v>0</v>
      </c>
      <c r="AM72" s="380">
        <v>1606286</v>
      </c>
      <c r="AN72" s="379">
        <v>1322154</v>
      </c>
      <c r="AO72" s="380">
        <v>436293</v>
      </c>
      <c r="AP72" s="380">
        <v>436293</v>
      </c>
      <c r="AQ72" s="380">
        <v>224784</v>
      </c>
      <c r="AR72" s="380">
        <v>224784</v>
      </c>
      <c r="AS72" s="380">
        <v>0</v>
      </c>
      <c r="AT72" s="380">
        <v>0</v>
      </c>
      <c r="AU72" s="380">
        <v>1322154</v>
      </c>
      <c r="AV72" s="381">
        <v>7515872</v>
      </c>
      <c r="AW72" s="380">
        <v>2571946</v>
      </c>
      <c r="AX72" s="380">
        <v>1860076</v>
      </c>
      <c r="AY72" s="380">
        <v>1860076</v>
      </c>
      <c r="AZ72" s="380">
        <v>1223775</v>
      </c>
      <c r="BA72" s="380">
        <v>0</v>
      </c>
      <c r="BB72" s="380">
        <v>0</v>
      </c>
      <c r="BC72" s="380">
        <v>7515872</v>
      </c>
      <c r="BD72" s="379">
        <v>173920</v>
      </c>
      <c r="BE72" s="380">
        <v>49469</v>
      </c>
      <c r="BF72" s="380">
        <v>46337</v>
      </c>
      <c r="BG72" s="380">
        <v>39057</v>
      </c>
      <c r="BH72" s="380">
        <v>39057</v>
      </c>
      <c r="BI72" s="380">
        <v>0</v>
      </c>
      <c r="BJ72" s="380">
        <v>0</v>
      </c>
      <c r="BK72" s="380">
        <v>173920</v>
      </c>
      <c r="BL72" s="381">
        <v>30918</v>
      </c>
      <c r="BM72" s="380">
        <v>10306</v>
      </c>
      <c r="BN72" s="380">
        <v>10306</v>
      </c>
      <c r="BO72" s="380">
        <v>10306</v>
      </c>
      <c r="BP72" s="380">
        <v>0</v>
      </c>
      <c r="BQ72" s="380">
        <v>0</v>
      </c>
      <c r="BR72" s="380">
        <v>0</v>
      </c>
      <c r="BS72" s="380">
        <v>30918</v>
      </c>
      <c r="BT72" s="379">
        <v>160328</v>
      </c>
      <c r="BU72" s="380">
        <v>40956</v>
      </c>
      <c r="BV72" s="380">
        <v>40956</v>
      </c>
      <c r="BW72" s="380">
        <v>40956</v>
      </c>
      <c r="BX72" s="380">
        <v>37461</v>
      </c>
      <c r="BY72" s="380">
        <v>0</v>
      </c>
      <c r="BZ72" s="380">
        <v>0</v>
      </c>
      <c r="CA72" s="380">
        <v>160328</v>
      </c>
      <c r="CB72" s="381">
        <v>45695.712695850001</v>
      </c>
      <c r="CC72" s="380">
        <v>27539</v>
      </c>
      <c r="CD72" s="380">
        <v>18157</v>
      </c>
      <c r="CE72" s="380">
        <v>0</v>
      </c>
      <c r="CF72" s="380">
        <v>0</v>
      </c>
      <c r="CG72" s="380">
        <v>0</v>
      </c>
      <c r="CH72" s="380">
        <v>0</v>
      </c>
      <c r="CI72" s="380">
        <v>45695.712695850001</v>
      </c>
    </row>
    <row r="73" spans="1:87">
      <c r="A73" s="374">
        <v>30200</v>
      </c>
      <c r="B73" s="375" t="s">
        <v>427</v>
      </c>
      <c r="C73" s="381">
        <v>-5645219</v>
      </c>
      <c r="D73" s="380">
        <v>-3426291</v>
      </c>
      <c r="E73" s="380">
        <v>-3645812</v>
      </c>
      <c r="F73" s="380">
        <v>-1848475</v>
      </c>
      <c r="G73" s="380">
        <v>0</v>
      </c>
      <c r="H73" s="380">
        <v>0</v>
      </c>
      <c r="I73" s="380">
        <v>-14565797</v>
      </c>
      <c r="J73" s="446">
        <v>40929988</v>
      </c>
      <c r="K73" s="447">
        <v>48210810</v>
      </c>
      <c r="L73" s="447">
        <v>34983533</v>
      </c>
      <c r="M73" s="447">
        <v>33691928</v>
      </c>
      <c r="N73" s="447">
        <v>50286216</v>
      </c>
      <c r="O73" s="446">
        <v>3592198.9651319999</v>
      </c>
      <c r="P73" s="447">
        <v>2133714.02</v>
      </c>
      <c r="Q73" s="447">
        <v>1458484.9451319999</v>
      </c>
      <c r="R73" s="448">
        <v>6.2899999999999998E-2</v>
      </c>
      <c r="S73" s="449">
        <v>1.7235963999999999E-3</v>
      </c>
      <c r="T73" s="450">
        <v>40929988</v>
      </c>
      <c r="U73" s="450">
        <v>33922321.462639108</v>
      </c>
      <c r="V73" s="451">
        <v>1.2065798045419414</v>
      </c>
      <c r="W73" s="451">
        <v>0.10581979340616332</v>
      </c>
      <c r="X73" s="379">
        <v>3883432</v>
      </c>
      <c r="Y73" s="380">
        <v>970858</v>
      </c>
      <c r="Z73" s="380">
        <v>970858</v>
      </c>
      <c r="AA73" s="380">
        <v>970858</v>
      </c>
      <c r="AB73" s="380">
        <v>970858</v>
      </c>
      <c r="AC73" s="380">
        <v>0</v>
      </c>
      <c r="AD73" s="380">
        <v>0</v>
      </c>
      <c r="AE73" s="380">
        <v>3883432</v>
      </c>
      <c r="AF73" s="381">
        <v>3736560</v>
      </c>
      <c r="AG73" s="381">
        <v>1453150</v>
      </c>
      <c r="AH73" s="381">
        <v>1014096</v>
      </c>
      <c r="AI73" s="381">
        <v>736345</v>
      </c>
      <c r="AJ73" s="381">
        <v>532969</v>
      </c>
      <c r="AK73" s="381">
        <v>0</v>
      </c>
      <c r="AL73" s="381">
        <v>0</v>
      </c>
      <c r="AM73" s="380">
        <v>3736560</v>
      </c>
      <c r="AN73" s="379">
        <v>3276977</v>
      </c>
      <c r="AO73" s="380">
        <v>1081359</v>
      </c>
      <c r="AP73" s="380">
        <v>1081359</v>
      </c>
      <c r="AQ73" s="380">
        <v>557130</v>
      </c>
      <c r="AR73" s="380">
        <v>557130</v>
      </c>
      <c r="AS73" s="380">
        <v>0</v>
      </c>
      <c r="AT73" s="380">
        <v>0</v>
      </c>
      <c r="AU73" s="380">
        <v>3276977</v>
      </c>
      <c r="AV73" s="381">
        <v>18628201</v>
      </c>
      <c r="AW73" s="380">
        <v>6374606</v>
      </c>
      <c r="AX73" s="380">
        <v>4610226</v>
      </c>
      <c r="AY73" s="380">
        <v>4610226</v>
      </c>
      <c r="AZ73" s="380">
        <v>3033144</v>
      </c>
      <c r="BA73" s="380">
        <v>0</v>
      </c>
      <c r="BB73" s="380">
        <v>0</v>
      </c>
      <c r="BC73" s="380">
        <v>18628201</v>
      </c>
      <c r="BD73" s="379">
        <v>431065</v>
      </c>
      <c r="BE73" s="380">
        <v>122609</v>
      </c>
      <c r="BF73" s="380">
        <v>114848</v>
      </c>
      <c r="BG73" s="380">
        <v>96804</v>
      </c>
      <c r="BH73" s="380">
        <v>96804</v>
      </c>
      <c r="BI73" s="380">
        <v>0</v>
      </c>
      <c r="BJ73" s="380">
        <v>0</v>
      </c>
      <c r="BK73" s="380">
        <v>431065</v>
      </c>
      <c r="BL73" s="381">
        <v>76629</v>
      </c>
      <c r="BM73" s="380">
        <v>25543</v>
      </c>
      <c r="BN73" s="380">
        <v>25543</v>
      </c>
      <c r="BO73" s="380">
        <v>25543</v>
      </c>
      <c r="BP73" s="380">
        <v>0</v>
      </c>
      <c r="BQ73" s="380">
        <v>0</v>
      </c>
      <c r="BR73" s="380">
        <v>0</v>
      </c>
      <c r="BS73" s="380">
        <v>76629</v>
      </c>
      <c r="BT73" s="379">
        <v>397376</v>
      </c>
      <c r="BU73" s="380">
        <v>101510</v>
      </c>
      <c r="BV73" s="380">
        <v>101510</v>
      </c>
      <c r="BW73" s="380">
        <v>101510</v>
      </c>
      <c r="BX73" s="380">
        <v>92847</v>
      </c>
      <c r="BY73" s="380">
        <v>0</v>
      </c>
      <c r="BZ73" s="380">
        <v>0</v>
      </c>
      <c r="CA73" s="380">
        <v>397376</v>
      </c>
      <c r="CB73" s="381">
        <v>113257.50220803599</v>
      </c>
      <c r="CC73" s="380">
        <v>68256</v>
      </c>
      <c r="CD73" s="380">
        <v>45002</v>
      </c>
      <c r="CE73" s="380">
        <v>0</v>
      </c>
      <c r="CF73" s="380">
        <v>0</v>
      </c>
      <c r="CG73" s="380">
        <v>0</v>
      </c>
      <c r="CH73" s="380">
        <v>0</v>
      </c>
      <c r="CI73" s="380">
        <v>113257.50220803599</v>
      </c>
    </row>
    <row r="74" spans="1:87">
      <c r="A74" s="374">
        <v>30300</v>
      </c>
      <c r="B74" s="375" t="s">
        <v>428</v>
      </c>
      <c r="C74" s="381">
        <v>-1840587</v>
      </c>
      <c r="D74" s="380">
        <v>-1152166</v>
      </c>
      <c r="E74" s="380">
        <v>-1302847</v>
      </c>
      <c r="F74" s="380">
        <v>-752244</v>
      </c>
      <c r="G74" s="380">
        <v>0</v>
      </c>
      <c r="H74" s="380">
        <v>0</v>
      </c>
      <c r="I74" s="380">
        <v>-5047844</v>
      </c>
      <c r="J74" s="446">
        <v>12619011</v>
      </c>
      <c r="K74" s="447">
        <v>14863741</v>
      </c>
      <c r="L74" s="447">
        <v>10785676</v>
      </c>
      <c r="M74" s="447">
        <v>10387464</v>
      </c>
      <c r="N74" s="447">
        <v>15503603</v>
      </c>
      <c r="O74" s="446">
        <v>1107500.846436</v>
      </c>
      <c r="P74" s="447">
        <v>679479.00999999989</v>
      </c>
      <c r="Q74" s="447">
        <v>428021.83643600007</v>
      </c>
      <c r="R74" s="448">
        <v>6.2899999999999998E-2</v>
      </c>
      <c r="S74" s="449">
        <v>5.3139720000000004E-4</v>
      </c>
      <c r="T74" s="450">
        <v>12619011</v>
      </c>
      <c r="U74" s="450">
        <v>10802527.980922097</v>
      </c>
      <c r="V74" s="451">
        <v>1.1681535120562445</v>
      </c>
      <c r="W74" s="451">
        <v>0.10581979340616332</v>
      </c>
      <c r="X74" s="379">
        <v>474924</v>
      </c>
      <c r="Y74" s="380">
        <v>118731</v>
      </c>
      <c r="Z74" s="380">
        <v>118731</v>
      </c>
      <c r="AA74" s="380">
        <v>118731</v>
      </c>
      <c r="AB74" s="380">
        <v>118731</v>
      </c>
      <c r="AC74" s="380">
        <v>0</v>
      </c>
      <c r="AD74" s="380">
        <v>0</v>
      </c>
      <c r="AE74" s="380">
        <v>474924</v>
      </c>
      <c r="AF74" s="381">
        <v>986745</v>
      </c>
      <c r="AG74" s="381">
        <v>367550</v>
      </c>
      <c r="AH74" s="381">
        <v>227877</v>
      </c>
      <c r="AI74" s="381">
        <v>225246</v>
      </c>
      <c r="AJ74" s="381">
        <v>166072</v>
      </c>
      <c r="AK74" s="381">
        <v>0</v>
      </c>
      <c r="AL74" s="381">
        <v>0</v>
      </c>
      <c r="AM74" s="380">
        <v>986745</v>
      </c>
      <c r="AN74" s="379">
        <v>1010316</v>
      </c>
      <c r="AO74" s="380">
        <v>333391</v>
      </c>
      <c r="AP74" s="380">
        <v>333391</v>
      </c>
      <c r="AQ74" s="380">
        <v>171767</v>
      </c>
      <c r="AR74" s="380">
        <v>171767</v>
      </c>
      <c r="AS74" s="380">
        <v>0</v>
      </c>
      <c r="AT74" s="380">
        <v>0</v>
      </c>
      <c r="AU74" s="380">
        <v>1010316</v>
      </c>
      <c r="AV74" s="381">
        <v>5743209</v>
      </c>
      <c r="AW74" s="380">
        <v>1965337</v>
      </c>
      <c r="AX74" s="380">
        <v>1421366</v>
      </c>
      <c r="AY74" s="380">
        <v>1421366</v>
      </c>
      <c r="AZ74" s="380">
        <v>935140</v>
      </c>
      <c r="BA74" s="380">
        <v>0</v>
      </c>
      <c r="BB74" s="380">
        <v>0</v>
      </c>
      <c r="BC74" s="380">
        <v>5743209</v>
      </c>
      <c r="BD74" s="379">
        <v>132900</v>
      </c>
      <c r="BE74" s="380">
        <v>37801</v>
      </c>
      <c r="BF74" s="380">
        <v>35409</v>
      </c>
      <c r="BG74" s="380">
        <v>29845</v>
      </c>
      <c r="BH74" s="380">
        <v>29845</v>
      </c>
      <c r="BI74" s="380">
        <v>0</v>
      </c>
      <c r="BJ74" s="380">
        <v>0</v>
      </c>
      <c r="BK74" s="380">
        <v>132900</v>
      </c>
      <c r="BL74" s="381">
        <v>23625</v>
      </c>
      <c r="BM74" s="380">
        <v>7875</v>
      </c>
      <c r="BN74" s="380">
        <v>7875</v>
      </c>
      <c r="BO74" s="380">
        <v>7875</v>
      </c>
      <c r="BP74" s="380">
        <v>0</v>
      </c>
      <c r="BQ74" s="380">
        <v>0</v>
      </c>
      <c r="BR74" s="380">
        <v>0</v>
      </c>
      <c r="BS74" s="380">
        <v>23625</v>
      </c>
      <c r="BT74" s="379">
        <v>122514</v>
      </c>
      <c r="BU74" s="380">
        <v>31296</v>
      </c>
      <c r="BV74" s="380">
        <v>31296</v>
      </c>
      <c r="BW74" s="380">
        <v>31296</v>
      </c>
      <c r="BX74" s="380">
        <v>28625</v>
      </c>
      <c r="BY74" s="380">
        <v>0</v>
      </c>
      <c r="BZ74" s="380">
        <v>0</v>
      </c>
      <c r="CA74" s="380">
        <v>122514</v>
      </c>
      <c r="CB74" s="381">
        <v>34918.104698028001</v>
      </c>
      <c r="CC74" s="380">
        <v>21044</v>
      </c>
      <c r="CD74" s="380">
        <v>13874</v>
      </c>
      <c r="CE74" s="380">
        <v>0</v>
      </c>
      <c r="CF74" s="380">
        <v>0</v>
      </c>
      <c r="CG74" s="380">
        <v>0</v>
      </c>
      <c r="CH74" s="380">
        <v>0</v>
      </c>
      <c r="CI74" s="380">
        <v>34918.104698028001</v>
      </c>
    </row>
    <row r="75" spans="1:87">
      <c r="A75" s="374">
        <v>30400</v>
      </c>
      <c r="B75" s="375" t="s">
        <v>429</v>
      </c>
      <c r="C75" s="381">
        <v>-3508954</v>
      </c>
      <c r="D75" s="380">
        <v>-2161066</v>
      </c>
      <c r="E75" s="380">
        <v>-2259311</v>
      </c>
      <c r="F75" s="380">
        <v>-1409735</v>
      </c>
      <c r="G75" s="380">
        <v>0</v>
      </c>
      <c r="H75" s="380">
        <v>0</v>
      </c>
      <c r="I75" s="380">
        <v>-9339066</v>
      </c>
      <c r="J75" s="446">
        <v>23615140</v>
      </c>
      <c r="K75" s="447">
        <v>27815914</v>
      </c>
      <c r="L75" s="447">
        <v>20184248</v>
      </c>
      <c r="M75" s="447">
        <v>19439038</v>
      </c>
      <c r="N75" s="447">
        <v>29013349</v>
      </c>
      <c r="O75" s="446">
        <v>2072570.3729549998</v>
      </c>
      <c r="P75" s="447">
        <v>1289022.8400000001</v>
      </c>
      <c r="Q75" s="447">
        <v>783547.53295499971</v>
      </c>
      <c r="R75" s="448">
        <v>6.2899999999999998E-2</v>
      </c>
      <c r="S75" s="449">
        <v>9.9445349999999991E-4</v>
      </c>
      <c r="T75" s="450">
        <v>23615140</v>
      </c>
      <c r="U75" s="450">
        <v>20493208.903020669</v>
      </c>
      <c r="V75" s="451">
        <v>1.1523397878659776</v>
      </c>
      <c r="W75" s="451">
        <v>0.10581979340616332</v>
      </c>
      <c r="X75" s="379">
        <v>901965</v>
      </c>
      <c r="Y75" s="380">
        <v>243012</v>
      </c>
      <c r="Z75" s="380">
        <v>243012</v>
      </c>
      <c r="AA75" s="380">
        <v>243012</v>
      </c>
      <c r="AB75" s="380">
        <v>172929</v>
      </c>
      <c r="AC75" s="380">
        <v>0</v>
      </c>
      <c r="AD75" s="380">
        <v>0</v>
      </c>
      <c r="AE75" s="380">
        <v>901965</v>
      </c>
      <c r="AF75" s="381">
        <v>1752347</v>
      </c>
      <c r="AG75" s="381">
        <v>773142</v>
      </c>
      <c r="AH75" s="381">
        <v>452177</v>
      </c>
      <c r="AI75" s="381">
        <v>263514</v>
      </c>
      <c r="AJ75" s="381">
        <v>263514</v>
      </c>
      <c r="AK75" s="381">
        <v>0</v>
      </c>
      <c r="AL75" s="381">
        <v>0</v>
      </c>
      <c r="AM75" s="380">
        <v>1752347</v>
      </c>
      <c r="AN75" s="379">
        <v>1890699</v>
      </c>
      <c r="AO75" s="380">
        <v>623906</v>
      </c>
      <c r="AP75" s="380">
        <v>623906</v>
      </c>
      <c r="AQ75" s="380">
        <v>321444</v>
      </c>
      <c r="AR75" s="380">
        <v>321444</v>
      </c>
      <c r="AS75" s="380">
        <v>0</v>
      </c>
      <c r="AT75" s="380">
        <v>0</v>
      </c>
      <c r="AU75" s="380">
        <v>1890699</v>
      </c>
      <c r="AV75" s="381">
        <v>10747806</v>
      </c>
      <c r="AW75" s="380">
        <v>3677920</v>
      </c>
      <c r="AX75" s="380">
        <v>2659935</v>
      </c>
      <c r="AY75" s="380">
        <v>2659935</v>
      </c>
      <c r="AZ75" s="380">
        <v>1750016</v>
      </c>
      <c r="BA75" s="380">
        <v>0</v>
      </c>
      <c r="BB75" s="380">
        <v>0</v>
      </c>
      <c r="BC75" s="380">
        <v>10747806</v>
      </c>
      <c r="BD75" s="379">
        <v>248708</v>
      </c>
      <c r="BE75" s="380">
        <v>70741</v>
      </c>
      <c r="BF75" s="380">
        <v>66263</v>
      </c>
      <c r="BG75" s="380">
        <v>55852</v>
      </c>
      <c r="BH75" s="380">
        <v>55852</v>
      </c>
      <c r="BI75" s="380">
        <v>0</v>
      </c>
      <c r="BJ75" s="380">
        <v>0</v>
      </c>
      <c r="BK75" s="380">
        <v>248708</v>
      </c>
      <c r="BL75" s="381">
        <v>44211</v>
      </c>
      <c r="BM75" s="380">
        <v>14737</v>
      </c>
      <c r="BN75" s="380">
        <v>14737</v>
      </c>
      <c r="BO75" s="380">
        <v>14737</v>
      </c>
      <c r="BP75" s="380">
        <v>0</v>
      </c>
      <c r="BQ75" s="380">
        <v>0</v>
      </c>
      <c r="BR75" s="380">
        <v>0</v>
      </c>
      <c r="BS75" s="380">
        <v>44211</v>
      </c>
      <c r="BT75" s="379">
        <v>229272</v>
      </c>
      <c r="BU75" s="380">
        <v>58568</v>
      </c>
      <c r="BV75" s="380">
        <v>58568</v>
      </c>
      <c r="BW75" s="380">
        <v>58568</v>
      </c>
      <c r="BX75" s="380">
        <v>53569</v>
      </c>
      <c r="BY75" s="380">
        <v>0</v>
      </c>
      <c r="BZ75" s="380">
        <v>0</v>
      </c>
      <c r="CA75" s="380">
        <v>229272</v>
      </c>
      <c r="CB75" s="381">
        <v>65345.529540464995</v>
      </c>
      <c r="CC75" s="380">
        <v>39381</v>
      </c>
      <c r="CD75" s="380">
        <v>25964</v>
      </c>
      <c r="CE75" s="380">
        <v>0</v>
      </c>
      <c r="CF75" s="380">
        <v>0</v>
      </c>
      <c r="CG75" s="380">
        <v>0</v>
      </c>
      <c r="CH75" s="380">
        <v>0</v>
      </c>
      <c r="CI75" s="380">
        <v>65345.529540464995</v>
      </c>
    </row>
    <row r="76" spans="1:87">
      <c r="A76" s="374">
        <v>30405</v>
      </c>
      <c r="B76" s="375" t="s">
        <v>430</v>
      </c>
      <c r="C76" s="381">
        <v>-2399196</v>
      </c>
      <c r="D76" s="380">
        <v>-1658486</v>
      </c>
      <c r="E76" s="380">
        <v>-1299514</v>
      </c>
      <c r="F76" s="380">
        <v>-642567</v>
      </c>
      <c r="G76" s="380">
        <v>0</v>
      </c>
      <c r="H76" s="380">
        <v>0</v>
      </c>
      <c r="I76" s="380">
        <v>-5999763</v>
      </c>
      <c r="J76" s="446">
        <v>14660542</v>
      </c>
      <c r="K76" s="447">
        <v>17268429</v>
      </c>
      <c r="L76" s="447">
        <v>12530606</v>
      </c>
      <c r="M76" s="447">
        <v>12067971</v>
      </c>
      <c r="N76" s="447">
        <v>18011810</v>
      </c>
      <c r="O76" s="446">
        <v>1286674.7530140001</v>
      </c>
      <c r="P76" s="447">
        <v>774044.54</v>
      </c>
      <c r="Q76" s="447">
        <v>512630.2130140001</v>
      </c>
      <c r="R76" s="448">
        <v>6.2899999999999998E-2</v>
      </c>
      <c r="S76" s="449">
        <v>6.1736780000000002E-4</v>
      </c>
      <c r="T76" s="450">
        <v>14660542</v>
      </c>
      <c r="U76" s="450">
        <v>12305954.53100159</v>
      </c>
      <c r="V76" s="451">
        <v>1.191337247595597</v>
      </c>
      <c r="W76" s="451">
        <v>0.10581979340616332</v>
      </c>
      <c r="X76" s="379">
        <v>705504</v>
      </c>
      <c r="Y76" s="380">
        <v>176376</v>
      </c>
      <c r="Z76" s="380">
        <v>176376</v>
      </c>
      <c r="AA76" s="380">
        <v>176376</v>
      </c>
      <c r="AB76" s="380">
        <v>176376</v>
      </c>
      <c r="AC76" s="380">
        <v>0</v>
      </c>
      <c r="AD76" s="380">
        <v>0</v>
      </c>
      <c r="AE76" s="380">
        <v>705504</v>
      </c>
      <c r="AF76" s="381">
        <v>1435397</v>
      </c>
      <c r="AG76" s="381">
        <v>726285</v>
      </c>
      <c r="AH76" s="381">
        <v>623100</v>
      </c>
      <c r="AI76" s="381">
        <v>86012</v>
      </c>
      <c r="AJ76" s="381">
        <v>0</v>
      </c>
      <c r="AK76" s="381">
        <v>0</v>
      </c>
      <c r="AL76" s="381">
        <v>0</v>
      </c>
      <c r="AM76" s="380">
        <v>1435397</v>
      </c>
      <c r="AN76" s="379">
        <v>1173767</v>
      </c>
      <c r="AO76" s="380">
        <v>387328</v>
      </c>
      <c r="AP76" s="380">
        <v>387328</v>
      </c>
      <c r="AQ76" s="380">
        <v>199556</v>
      </c>
      <c r="AR76" s="380">
        <v>199556</v>
      </c>
      <c r="AS76" s="380">
        <v>0</v>
      </c>
      <c r="AT76" s="380">
        <v>0</v>
      </c>
      <c r="AU76" s="380">
        <v>1173767</v>
      </c>
      <c r="AV76" s="381">
        <v>6672358</v>
      </c>
      <c r="AW76" s="380">
        <v>2283294</v>
      </c>
      <c r="AX76" s="380">
        <v>1651318</v>
      </c>
      <c r="AY76" s="380">
        <v>1651318</v>
      </c>
      <c r="AZ76" s="380">
        <v>1086429</v>
      </c>
      <c r="BA76" s="380">
        <v>0</v>
      </c>
      <c r="BB76" s="380">
        <v>0</v>
      </c>
      <c r="BC76" s="380">
        <v>6672358</v>
      </c>
      <c r="BD76" s="379">
        <v>154402</v>
      </c>
      <c r="BE76" s="380">
        <v>43917</v>
      </c>
      <c r="BF76" s="380">
        <v>41137</v>
      </c>
      <c r="BG76" s="380">
        <v>34674</v>
      </c>
      <c r="BH76" s="380">
        <v>34674</v>
      </c>
      <c r="BI76" s="380">
        <v>0</v>
      </c>
      <c r="BJ76" s="380">
        <v>0</v>
      </c>
      <c r="BK76" s="380">
        <v>154402</v>
      </c>
      <c r="BL76" s="381">
        <v>27447</v>
      </c>
      <c r="BM76" s="380">
        <v>9149</v>
      </c>
      <c r="BN76" s="380">
        <v>9149</v>
      </c>
      <c r="BO76" s="380">
        <v>9149</v>
      </c>
      <c r="BP76" s="380">
        <v>0</v>
      </c>
      <c r="BQ76" s="380">
        <v>0</v>
      </c>
      <c r="BR76" s="380">
        <v>0</v>
      </c>
      <c r="BS76" s="380">
        <v>27447</v>
      </c>
      <c r="BT76" s="379">
        <v>142334</v>
      </c>
      <c r="BU76" s="380">
        <v>36359</v>
      </c>
      <c r="BV76" s="380">
        <v>36359</v>
      </c>
      <c r="BW76" s="380">
        <v>36359</v>
      </c>
      <c r="BX76" s="380">
        <v>33256</v>
      </c>
      <c r="BY76" s="380">
        <v>0</v>
      </c>
      <c r="BZ76" s="380">
        <v>0</v>
      </c>
      <c r="CA76" s="380">
        <v>142334</v>
      </c>
      <c r="CB76" s="381">
        <v>40567.231964322003</v>
      </c>
      <c r="CC76" s="380">
        <v>24448</v>
      </c>
      <c r="CD76" s="380">
        <v>16119</v>
      </c>
      <c r="CE76" s="380">
        <v>0</v>
      </c>
      <c r="CF76" s="380">
        <v>0</v>
      </c>
      <c r="CG76" s="380">
        <v>0</v>
      </c>
      <c r="CH76" s="380">
        <v>0</v>
      </c>
      <c r="CI76" s="380">
        <v>40567.231964322003</v>
      </c>
    </row>
    <row r="77" spans="1:87">
      <c r="A77" s="374">
        <v>30500</v>
      </c>
      <c r="B77" s="375" t="s">
        <v>431</v>
      </c>
      <c r="C77" s="381">
        <v>-4133169</v>
      </c>
      <c r="D77" s="380">
        <v>-2779425</v>
      </c>
      <c r="E77" s="380">
        <v>-2871784</v>
      </c>
      <c r="F77" s="380">
        <v>-1806489</v>
      </c>
      <c r="G77" s="380">
        <v>0</v>
      </c>
      <c r="H77" s="380">
        <v>0</v>
      </c>
      <c r="I77" s="380">
        <v>-11590867</v>
      </c>
      <c r="J77" s="446">
        <v>23491369</v>
      </c>
      <c r="K77" s="447">
        <v>27670126</v>
      </c>
      <c r="L77" s="447">
        <v>20078459</v>
      </c>
      <c r="M77" s="447">
        <v>19337154</v>
      </c>
      <c r="N77" s="447">
        <v>28861285</v>
      </c>
      <c r="O77" s="446">
        <v>2061707.6789820001</v>
      </c>
      <c r="P77" s="447">
        <v>1240987.33</v>
      </c>
      <c r="Q77" s="447">
        <v>820720.34898200002</v>
      </c>
      <c r="R77" s="448">
        <v>6.2899999999999998E-2</v>
      </c>
      <c r="S77" s="449">
        <v>9.892414E-4</v>
      </c>
      <c r="T77" s="450">
        <v>23491369</v>
      </c>
      <c r="U77" s="450">
        <v>19729528.298887126</v>
      </c>
      <c r="V77" s="451">
        <v>1.1906705849285339</v>
      </c>
      <c r="W77" s="451">
        <v>0.10581979340616332</v>
      </c>
      <c r="X77" s="379">
        <v>0</v>
      </c>
      <c r="Y77" s="380">
        <v>0</v>
      </c>
      <c r="Z77" s="380">
        <v>0</v>
      </c>
      <c r="AA77" s="380">
        <v>0</v>
      </c>
      <c r="AB77" s="380">
        <v>0</v>
      </c>
      <c r="AC77" s="380">
        <v>0</v>
      </c>
      <c r="AD77" s="380">
        <v>0</v>
      </c>
      <c r="AE77" s="380">
        <v>0</v>
      </c>
      <c r="AF77" s="381">
        <v>3146674</v>
      </c>
      <c r="AG77" s="381">
        <v>1169957</v>
      </c>
      <c r="AH77" s="381">
        <v>837755</v>
      </c>
      <c r="AI77" s="381">
        <v>644709</v>
      </c>
      <c r="AJ77" s="381">
        <v>494253</v>
      </c>
      <c r="AK77" s="381">
        <v>0</v>
      </c>
      <c r="AL77" s="381">
        <v>0</v>
      </c>
      <c r="AM77" s="380">
        <v>3146674</v>
      </c>
      <c r="AN77" s="379">
        <v>1880789</v>
      </c>
      <c r="AO77" s="380">
        <v>620636</v>
      </c>
      <c r="AP77" s="380">
        <v>620636</v>
      </c>
      <c r="AQ77" s="380">
        <v>319759</v>
      </c>
      <c r="AR77" s="380">
        <v>319759</v>
      </c>
      <c r="AS77" s="380">
        <v>0</v>
      </c>
      <c r="AT77" s="380">
        <v>0</v>
      </c>
      <c r="AU77" s="380">
        <v>1880789</v>
      </c>
      <c r="AV77" s="381">
        <v>10691475</v>
      </c>
      <c r="AW77" s="380">
        <v>3658643</v>
      </c>
      <c r="AX77" s="380">
        <v>2645994</v>
      </c>
      <c r="AY77" s="380">
        <v>2645994</v>
      </c>
      <c r="AZ77" s="380">
        <v>1740843</v>
      </c>
      <c r="BA77" s="380">
        <v>0</v>
      </c>
      <c r="BB77" s="380">
        <v>0</v>
      </c>
      <c r="BC77" s="380">
        <v>10691475</v>
      </c>
      <c r="BD77" s="379">
        <v>247404</v>
      </c>
      <c r="BE77" s="380">
        <v>70370</v>
      </c>
      <c r="BF77" s="380">
        <v>65916</v>
      </c>
      <c r="BG77" s="380">
        <v>55559</v>
      </c>
      <c r="BH77" s="380">
        <v>55559</v>
      </c>
      <c r="BI77" s="380">
        <v>0</v>
      </c>
      <c r="BJ77" s="380">
        <v>0</v>
      </c>
      <c r="BK77" s="380">
        <v>247404</v>
      </c>
      <c r="BL77" s="381">
        <v>43980</v>
      </c>
      <c r="BM77" s="380">
        <v>14660</v>
      </c>
      <c r="BN77" s="380">
        <v>14660</v>
      </c>
      <c r="BO77" s="380">
        <v>14660</v>
      </c>
      <c r="BP77" s="380">
        <v>0</v>
      </c>
      <c r="BQ77" s="380">
        <v>0</v>
      </c>
      <c r="BR77" s="380">
        <v>0</v>
      </c>
      <c r="BS77" s="380">
        <v>43980</v>
      </c>
      <c r="BT77" s="379">
        <v>228070</v>
      </c>
      <c r="BU77" s="380">
        <v>58261</v>
      </c>
      <c r="BV77" s="380">
        <v>58261</v>
      </c>
      <c r="BW77" s="380">
        <v>58261</v>
      </c>
      <c r="BX77" s="380">
        <v>53288</v>
      </c>
      <c r="BY77" s="380">
        <v>0</v>
      </c>
      <c r="BZ77" s="380">
        <v>0</v>
      </c>
      <c r="CA77" s="380">
        <v>228070</v>
      </c>
      <c r="CB77" s="381">
        <v>65003.042501586002</v>
      </c>
      <c r="CC77" s="380">
        <v>39175</v>
      </c>
      <c r="CD77" s="380">
        <v>25828</v>
      </c>
      <c r="CE77" s="380">
        <v>0</v>
      </c>
      <c r="CF77" s="380">
        <v>0</v>
      </c>
      <c r="CG77" s="380">
        <v>0</v>
      </c>
      <c r="CH77" s="380">
        <v>0</v>
      </c>
      <c r="CI77" s="380">
        <v>65003.042501586002</v>
      </c>
    </row>
    <row r="78" spans="1:87">
      <c r="A78" s="374">
        <v>30600</v>
      </c>
      <c r="B78" s="375" t="s">
        <v>432</v>
      </c>
      <c r="C78" s="381">
        <v>-3196496</v>
      </c>
      <c r="D78" s="380">
        <v>-1969951</v>
      </c>
      <c r="E78" s="380">
        <v>-1808435</v>
      </c>
      <c r="F78" s="380">
        <v>-904449</v>
      </c>
      <c r="G78" s="380">
        <v>0</v>
      </c>
      <c r="H78" s="380">
        <v>0</v>
      </c>
      <c r="I78" s="380">
        <v>-7879331</v>
      </c>
      <c r="J78" s="446">
        <v>18594471</v>
      </c>
      <c r="K78" s="447">
        <v>21902145</v>
      </c>
      <c r="L78" s="447">
        <v>15893000</v>
      </c>
      <c r="M78" s="447">
        <v>15306224</v>
      </c>
      <c r="N78" s="447">
        <v>22845000</v>
      </c>
      <c r="O78" s="446">
        <v>1631934.0213570001</v>
      </c>
      <c r="P78" s="447">
        <v>980270.05000000016</v>
      </c>
      <c r="Q78" s="447">
        <v>651663.97135699994</v>
      </c>
      <c r="R78" s="448">
        <v>6.2899999999999998E-2</v>
      </c>
      <c r="S78" s="449">
        <v>7.8302890000000005E-4</v>
      </c>
      <c r="T78" s="450">
        <v>18594471</v>
      </c>
      <c r="U78" s="450">
        <v>15584579.491255965</v>
      </c>
      <c r="V78" s="451">
        <v>1.1931326738994013</v>
      </c>
      <c r="W78" s="451">
        <v>0.10581979340616332</v>
      </c>
      <c r="X78" s="379">
        <v>845152</v>
      </c>
      <c r="Y78" s="380">
        <v>211288</v>
      </c>
      <c r="Z78" s="380">
        <v>211288</v>
      </c>
      <c r="AA78" s="380">
        <v>211288</v>
      </c>
      <c r="AB78" s="380">
        <v>211288</v>
      </c>
      <c r="AC78" s="380">
        <v>0</v>
      </c>
      <c r="AD78" s="380">
        <v>0</v>
      </c>
      <c r="AE78" s="380">
        <v>845152</v>
      </c>
      <c r="AF78" s="381">
        <v>2040525</v>
      </c>
      <c r="AG78" s="381">
        <v>1062269</v>
      </c>
      <c r="AH78" s="381">
        <v>644320</v>
      </c>
      <c r="AI78" s="381">
        <v>256893</v>
      </c>
      <c r="AJ78" s="381">
        <v>77043</v>
      </c>
      <c r="AK78" s="381">
        <v>0</v>
      </c>
      <c r="AL78" s="381">
        <v>0</v>
      </c>
      <c r="AM78" s="380">
        <v>2040525</v>
      </c>
      <c r="AN78" s="379">
        <v>1488729</v>
      </c>
      <c r="AO78" s="380">
        <v>491261</v>
      </c>
      <c r="AP78" s="380">
        <v>491261</v>
      </c>
      <c r="AQ78" s="380">
        <v>253104</v>
      </c>
      <c r="AR78" s="380">
        <v>253104</v>
      </c>
      <c r="AS78" s="380">
        <v>0</v>
      </c>
      <c r="AT78" s="380">
        <v>0</v>
      </c>
      <c r="AU78" s="380">
        <v>1488729</v>
      </c>
      <c r="AV78" s="381">
        <v>8462782</v>
      </c>
      <c r="AW78" s="380">
        <v>2895980</v>
      </c>
      <c r="AX78" s="380">
        <v>2094423</v>
      </c>
      <c r="AY78" s="380">
        <v>2094423</v>
      </c>
      <c r="AZ78" s="380">
        <v>1377956</v>
      </c>
      <c r="BA78" s="380">
        <v>0</v>
      </c>
      <c r="BB78" s="380">
        <v>0</v>
      </c>
      <c r="BC78" s="380">
        <v>8462782</v>
      </c>
      <c r="BD78" s="379">
        <v>195832</v>
      </c>
      <c r="BE78" s="380">
        <v>55701</v>
      </c>
      <c r="BF78" s="380">
        <v>52175</v>
      </c>
      <c r="BG78" s="380">
        <v>43978</v>
      </c>
      <c r="BH78" s="380">
        <v>43978</v>
      </c>
      <c r="BI78" s="380">
        <v>0</v>
      </c>
      <c r="BJ78" s="380">
        <v>0</v>
      </c>
      <c r="BK78" s="380">
        <v>195832</v>
      </c>
      <c r="BL78" s="381">
        <v>34812</v>
      </c>
      <c r="BM78" s="380">
        <v>11604</v>
      </c>
      <c r="BN78" s="380">
        <v>11604</v>
      </c>
      <c r="BO78" s="380">
        <v>11604</v>
      </c>
      <c r="BP78" s="380">
        <v>0</v>
      </c>
      <c r="BQ78" s="380">
        <v>0</v>
      </c>
      <c r="BR78" s="380">
        <v>0</v>
      </c>
      <c r="BS78" s="380">
        <v>34812</v>
      </c>
      <c r="BT78" s="379">
        <v>180528</v>
      </c>
      <c r="BU78" s="380">
        <v>46116</v>
      </c>
      <c r="BV78" s="380">
        <v>46116</v>
      </c>
      <c r="BW78" s="380">
        <v>46116</v>
      </c>
      <c r="BX78" s="380">
        <v>42180</v>
      </c>
      <c r="BY78" s="380">
        <v>0</v>
      </c>
      <c r="BZ78" s="380">
        <v>0</v>
      </c>
      <c r="CA78" s="380">
        <v>180528</v>
      </c>
      <c r="CB78" s="381">
        <v>51452.821188711001</v>
      </c>
      <c r="CC78" s="380">
        <v>31009</v>
      </c>
      <c r="CD78" s="380">
        <v>20444</v>
      </c>
      <c r="CE78" s="380">
        <v>0</v>
      </c>
      <c r="CF78" s="380">
        <v>0</v>
      </c>
      <c r="CG78" s="380">
        <v>0</v>
      </c>
      <c r="CH78" s="380">
        <v>0</v>
      </c>
      <c r="CI78" s="380">
        <v>51452.821188711001</v>
      </c>
    </row>
    <row r="79" spans="1:87">
      <c r="A79" s="374">
        <v>30601</v>
      </c>
      <c r="B79" s="375" t="s">
        <v>433</v>
      </c>
      <c r="C79" s="381">
        <v>-119630</v>
      </c>
      <c r="D79" s="380">
        <v>-147487</v>
      </c>
      <c r="E79" s="380">
        <v>-43359</v>
      </c>
      <c r="F79" s="380">
        <v>-101885</v>
      </c>
      <c r="G79" s="380">
        <v>0</v>
      </c>
      <c r="H79" s="380">
        <v>0</v>
      </c>
      <c r="I79" s="380">
        <v>-412361</v>
      </c>
      <c r="J79" s="446">
        <v>0</v>
      </c>
      <c r="K79" s="447">
        <v>0</v>
      </c>
      <c r="L79" s="447">
        <v>0</v>
      </c>
      <c r="M79" s="447">
        <v>0</v>
      </c>
      <c r="N79" s="447">
        <v>0</v>
      </c>
      <c r="O79" s="446">
        <v>0</v>
      </c>
      <c r="P79" s="447">
        <v>0</v>
      </c>
      <c r="Q79" s="447">
        <v>0</v>
      </c>
      <c r="R79" s="448" t="e">
        <v>#DIV/0!</v>
      </c>
      <c r="S79" s="449">
        <v>0</v>
      </c>
      <c r="T79" s="450">
        <v>0</v>
      </c>
      <c r="U79" s="450">
        <v>0</v>
      </c>
      <c r="V79" s="451">
        <v>0</v>
      </c>
      <c r="W79" s="451">
        <v>0.10581979340616332</v>
      </c>
      <c r="X79" s="379">
        <v>203435</v>
      </c>
      <c r="Y79" s="380">
        <v>86383</v>
      </c>
      <c r="Z79" s="380">
        <v>58526</v>
      </c>
      <c r="AA79" s="380">
        <v>58526</v>
      </c>
      <c r="AB79" s="380">
        <v>0</v>
      </c>
      <c r="AC79" s="380">
        <v>0</v>
      </c>
      <c r="AD79" s="380">
        <v>0</v>
      </c>
      <c r="AE79" s="380">
        <v>203435</v>
      </c>
      <c r="AF79" s="381">
        <v>615796</v>
      </c>
      <c r="AG79" s="381">
        <v>206013</v>
      </c>
      <c r="AH79" s="381">
        <v>206013</v>
      </c>
      <c r="AI79" s="381">
        <v>101885</v>
      </c>
      <c r="AJ79" s="381">
        <v>101885</v>
      </c>
      <c r="AK79" s="381">
        <v>0</v>
      </c>
      <c r="AL79" s="381">
        <v>0</v>
      </c>
      <c r="AM79" s="380">
        <v>615796</v>
      </c>
      <c r="AN79" s="379">
        <v>0</v>
      </c>
      <c r="AO79" s="380">
        <v>0</v>
      </c>
      <c r="AP79" s="380">
        <v>0</v>
      </c>
      <c r="AQ79" s="380">
        <v>0</v>
      </c>
      <c r="AR79" s="380">
        <v>0</v>
      </c>
      <c r="AS79" s="380">
        <v>0</v>
      </c>
      <c r="AT79" s="380">
        <v>0</v>
      </c>
      <c r="AU79" s="380">
        <v>0</v>
      </c>
      <c r="AV79" s="381">
        <v>0</v>
      </c>
      <c r="AW79" s="380">
        <v>0</v>
      </c>
      <c r="AX79" s="380">
        <v>0</v>
      </c>
      <c r="AY79" s="380">
        <v>0</v>
      </c>
      <c r="AZ79" s="380">
        <v>0</v>
      </c>
      <c r="BA79" s="380">
        <v>0</v>
      </c>
      <c r="BB79" s="380">
        <v>0</v>
      </c>
      <c r="BC79" s="380">
        <v>0</v>
      </c>
      <c r="BD79" s="379">
        <v>0</v>
      </c>
      <c r="BE79" s="380">
        <v>0</v>
      </c>
      <c r="BF79" s="380">
        <v>0</v>
      </c>
      <c r="BG79" s="380">
        <v>0</v>
      </c>
      <c r="BH79" s="380">
        <v>0</v>
      </c>
      <c r="BI79" s="380">
        <v>0</v>
      </c>
      <c r="BJ79" s="380">
        <v>0</v>
      </c>
      <c r="BK79" s="380">
        <v>0</v>
      </c>
      <c r="BL79" s="381">
        <v>0</v>
      </c>
      <c r="BM79" s="380">
        <v>0</v>
      </c>
      <c r="BN79" s="380">
        <v>0</v>
      </c>
      <c r="BO79" s="380">
        <v>0</v>
      </c>
      <c r="BP79" s="380">
        <v>0</v>
      </c>
      <c r="BQ79" s="380">
        <v>0</v>
      </c>
      <c r="BR79" s="380">
        <v>0</v>
      </c>
      <c r="BS79" s="380">
        <v>0</v>
      </c>
      <c r="BT79" s="379">
        <v>0</v>
      </c>
      <c r="BU79" s="380">
        <v>0</v>
      </c>
      <c r="BV79" s="380">
        <v>0</v>
      </c>
      <c r="BW79" s="380">
        <v>0</v>
      </c>
      <c r="BX79" s="380">
        <v>0</v>
      </c>
      <c r="BY79" s="380">
        <v>0</v>
      </c>
      <c r="BZ79" s="380">
        <v>0</v>
      </c>
      <c r="CA79" s="380">
        <v>0</v>
      </c>
      <c r="CB79" s="381">
        <v>0</v>
      </c>
      <c r="CC79" s="380">
        <v>0</v>
      </c>
      <c r="CD79" s="380">
        <v>0</v>
      </c>
      <c r="CE79" s="380">
        <v>0</v>
      </c>
      <c r="CF79" s="380">
        <v>0</v>
      </c>
      <c r="CG79" s="380">
        <v>0</v>
      </c>
      <c r="CH79" s="380">
        <v>0</v>
      </c>
      <c r="CI79" s="380">
        <v>0</v>
      </c>
    </row>
    <row r="80" spans="1:87">
      <c r="A80" s="374">
        <v>30700</v>
      </c>
      <c r="B80" s="375" t="s">
        <v>434</v>
      </c>
      <c r="C80" s="381">
        <v>-6980625</v>
      </c>
      <c r="D80" s="380">
        <v>-3927675</v>
      </c>
      <c r="E80" s="380">
        <v>-3953618</v>
      </c>
      <c r="F80" s="380">
        <v>-1625968</v>
      </c>
      <c r="G80" s="380">
        <v>0</v>
      </c>
      <c r="H80" s="380">
        <v>0</v>
      </c>
      <c r="I80" s="380">
        <v>-16487886</v>
      </c>
      <c r="J80" s="446">
        <v>54216537</v>
      </c>
      <c r="K80" s="447">
        <v>63860834</v>
      </c>
      <c r="L80" s="447">
        <v>46339765</v>
      </c>
      <c r="M80" s="447">
        <v>44628883</v>
      </c>
      <c r="N80" s="447">
        <v>66609950</v>
      </c>
      <c r="O80" s="446">
        <v>4758285.9563459996</v>
      </c>
      <c r="P80" s="447">
        <v>2813917.01</v>
      </c>
      <c r="Q80" s="447">
        <v>1944368.9463459998</v>
      </c>
      <c r="R80" s="448">
        <v>6.2899999999999998E-2</v>
      </c>
      <c r="S80" s="449">
        <v>2.2831041999999998E-3</v>
      </c>
      <c r="T80" s="450">
        <v>54216537</v>
      </c>
      <c r="U80" s="450">
        <v>44736359.459459461</v>
      </c>
      <c r="V80" s="451">
        <v>1.211912137131578</v>
      </c>
      <c r="W80" s="451">
        <v>0.10581979340616332</v>
      </c>
      <c r="X80" s="379">
        <v>8418232</v>
      </c>
      <c r="Y80" s="380">
        <v>2104558</v>
      </c>
      <c r="Z80" s="380">
        <v>2104558</v>
      </c>
      <c r="AA80" s="380">
        <v>2104558</v>
      </c>
      <c r="AB80" s="380">
        <v>2104558</v>
      </c>
      <c r="AC80" s="380">
        <v>0</v>
      </c>
      <c r="AD80" s="380">
        <v>0</v>
      </c>
      <c r="AE80" s="380">
        <v>8418232</v>
      </c>
      <c r="AF80" s="381">
        <v>5417473</v>
      </c>
      <c r="AG80" s="381">
        <v>2246285</v>
      </c>
      <c r="AH80" s="381">
        <v>1550985</v>
      </c>
      <c r="AI80" s="381">
        <v>918233</v>
      </c>
      <c r="AJ80" s="381">
        <v>701970</v>
      </c>
      <c r="AK80" s="381">
        <v>0</v>
      </c>
      <c r="AL80" s="381">
        <v>0</v>
      </c>
      <c r="AM80" s="380">
        <v>5417473</v>
      </c>
      <c r="AN80" s="379">
        <v>4340738</v>
      </c>
      <c r="AO80" s="380">
        <v>1432386</v>
      </c>
      <c r="AP80" s="380">
        <v>1432386</v>
      </c>
      <c r="AQ80" s="380">
        <v>737983</v>
      </c>
      <c r="AR80" s="380">
        <v>737983</v>
      </c>
      <c r="AS80" s="380">
        <v>0</v>
      </c>
      <c r="AT80" s="380">
        <v>0</v>
      </c>
      <c r="AU80" s="380">
        <v>4340738</v>
      </c>
      <c r="AV80" s="381">
        <v>24675223</v>
      </c>
      <c r="AW80" s="380">
        <v>8443908</v>
      </c>
      <c r="AX80" s="380">
        <v>6106781</v>
      </c>
      <c r="AY80" s="380">
        <v>6106781</v>
      </c>
      <c r="AZ80" s="380">
        <v>4017752</v>
      </c>
      <c r="BA80" s="380">
        <v>0</v>
      </c>
      <c r="BB80" s="380">
        <v>0</v>
      </c>
      <c r="BC80" s="380">
        <v>24675223</v>
      </c>
      <c r="BD80" s="379">
        <v>570995</v>
      </c>
      <c r="BE80" s="380">
        <v>162409</v>
      </c>
      <c r="BF80" s="380">
        <v>152130</v>
      </c>
      <c r="BG80" s="380">
        <v>128228</v>
      </c>
      <c r="BH80" s="380">
        <v>128228</v>
      </c>
      <c r="BI80" s="380">
        <v>0</v>
      </c>
      <c r="BJ80" s="380">
        <v>0</v>
      </c>
      <c r="BK80" s="380">
        <v>570995</v>
      </c>
      <c r="BL80" s="381">
        <v>101502</v>
      </c>
      <c r="BM80" s="380">
        <v>33834</v>
      </c>
      <c r="BN80" s="380">
        <v>33834</v>
      </c>
      <c r="BO80" s="380">
        <v>33834</v>
      </c>
      <c r="BP80" s="380">
        <v>0</v>
      </c>
      <c r="BQ80" s="380">
        <v>0</v>
      </c>
      <c r="BR80" s="380">
        <v>0</v>
      </c>
      <c r="BS80" s="380">
        <v>101502</v>
      </c>
      <c r="BT80" s="379">
        <v>526371</v>
      </c>
      <c r="BU80" s="380">
        <v>134462</v>
      </c>
      <c r="BV80" s="380">
        <v>134462</v>
      </c>
      <c r="BW80" s="380">
        <v>134462</v>
      </c>
      <c r="BX80" s="380">
        <v>122986</v>
      </c>
      <c r="BY80" s="380">
        <v>0</v>
      </c>
      <c r="BZ80" s="380">
        <v>0</v>
      </c>
      <c r="CA80" s="380">
        <v>526371</v>
      </c>
      <c r="CB80" s="381">
        <v>150022.754150958</v>
      </c>
      <c r="CC80" s="380">
        <v>90413</v>
      </c>
      <c r="CD80" s="380">
        <v>59610</v>
      </c>
      <c r="CE80" s="380">
        <v>0</v>
      </c>
      <c r="CF80" s="380">
        <v>0</v>
      </c>
      <c r="CG80" s="380">
        <v>0</v>
      </c>
      <c r="CH80" s="380">
        <v>0</v>
      </c>
      <c r="CI80" s="380">
        <v>150022.754150958</v>
      </c>
    </row>
    <row r="81" spans="1:87">
      <c r="A81" s="374">
        <v>30705</v>
      </c>
      <c r="B81" s="375" t="s">
        <v>435</v>
      </c>
      <c r="C81" s="381">
        <v>-1229548</v>
      </c>
      <c r="D81" s="380">
        <v>-820050</v>
      </c>
      <c r="E81" s="380">
        <v>-905910</v>
      </c>
      <c r="F81" s="380">
        <v>-483749</v>
      </c>
      <c r="G81" s="380">
        <v>0</v>
      </c>
      <c r="H81" s="380">
        <v>0</v>
      </c>
      <c r="I81" s="380">
        <v>-3439257</v>
      </c>
      <c r="J81" s="446">
        <v>9734407</v>
      </c>
      <c r="K81" s="447">
        <v>11466010</v>
      </c>
      <c r="L81" s="447">
        <v>8320157</v>
      </c>
      <c r="M81" s="447">
        <v>8012974</v>
      </c>
      <c r="N81" s="447">
        <v>11959605</v>
      </c>
      <c r="O81" s="446">
        <v>854335.11453300004</v>
      </c>
      <c r="P81" s="447">
        <v>501103.57999999996</v>
      </c>
      <c r="Q81" s="447">
        <v>353231.53453300009</v>
      </c>
      <c r="R81" s="448">
        <v>6.2899999999999998E-2</v>
      </c>
      <c r="S81" s="449">
        <v>4.0992410000000002E-4</v>
      </c>
      <c r="T81" s="450">
        <v>9734407</v>
      </c>
      <c r="U81" s="450">
        <v>7966670.5882352935</v>
      </c>
      <c r="V81" s="451">
        <v>1.2218914905776568</v>
      </c>
      <c r="W81" s="451">
        <v>0.10581979340616332</v>
      </c>
      <c r="X81" s="379">
        <v>263114</v>
      </c>
      <c r="Y81" s="380">
        <v>76136</v>
      </c>
      <c r="Z81" s="380">
        <v>62326</v>
      </c>
      <c r="AA81" s="380">
        <v>62326</v>
      </c>
      <c r="AB81" s="380">
        <v>62326</v>
      </c>
      <c r="AC81" s="380">
        <v>0</v>
      </c>
      <c r="AD81" s="380">
        <v>0</v>
      </c>
      <c r="AE81" s="380">
        <v>263114</v>
      </c>
      <c r="AF81" s="381">
        <v>203247</v>
      </c>
      <c r="AG81" s="381">
        <v>77782</v>
      </c>
      <c r="AH81" s="381">
        <v>77782</v>
      </c>
      <c r="AI81" s="381">
        <v>45376</v>
      </c>
      <c r="AJ81" s="381">
        <v>2307</v>
      </c>
      <c r="AK81" s="381">
        <v>0</v>
      </c>
      <c r="AL81" s="381">
        <v>0</v>
      </c>
      <c r="AM81" s="380">
        <v>203247</v>
      </c>
      <c r="AN81" s="379">
        <v>779366</v>
      </c>
      <c r="AO81" s="380">
        <v>257180</v>
      </c>
      <c r="AP81" s="380">
        <v>257180</v>
      </c>
      <c r="AQ81" s="380">
        <v>132503</v>
      </c>
      <c r="AR81" s="380">
        <v>132503</v>
      </c>
      <c r="AS81" s="380">
        <v>0</v>
      </c>
      <c r="AT81" s="380">
        <v>0</v>
      </c>
      <c r="AU81" s="380">
        <v>779366</v>
      </c>
      <c r="AV81" s="381">
        <v>4430358</v>
      </c>
      <c r="AW81" s="380">
        <v>1516077</v>
      </c>
      <c r="AX81" s="380">
        <v>1096453</v>
      </c>
      <c r="AY81" s="380">
        <v>1096453</v>
      </c>
      <c r="AZ81" s="380">
        <v>721375</v>
      </c>
      <c r="BA81" s="380">
        <v>0</v>
      </c>
      <c r="BB81" s="380">
        <v>0</v>
      </c>
      <c r="BC81" s="380">
        <v>4430358</v>
      </c>
      <c r="BD81" s="379">
        <v>102520</v>
      </c>
      <c r="BE81" s="380">
        <v>29160</v>
      </c>
      <c r="BF81" s="380">
        <v>27314</v>
      </c>
      <c r="BG81" s="380">
        <v>23023</v>
      </c>
      <c r="BH81" s="380">
        <v>23023</v>
      </c>
      <c r="BI81" s="380">
        <v>0</v>
      </c>
      <c r="BJ81" s="380">
        <v>0</v>
      </c>
      <c r="BK81" s="380">
        <v>102520</v>
      </c>
      <c r="BL81" s="381">
        <v>18225</v>
      </c>
      <c r="BM81" s="380">
        <v>6075</v>
      </c>
      <c r="BN81" s="380">
        <v>6075</v>
      </c>
      <c r="BO81" s="380">
        <v>6075</v>
      </c>
      <c r="BP81" s="380">
        <v>0</v>
      </c>
      <c r="BQ81" s="380">
        <v>0</v>
      </c>
      <c r="BR81" s="380">
        <v>0</v>
      </c>
      <c r="BS81" s="380">
        <v>18225</v>
      </c>
      <c r="BT81" s="379">
        <v>94508</v>
      </c>
      <c r="BU81" s="380">
        <v>24142</v>
      </c>
      <c r="BV81" s="380">
        <v>24142</v>
      </c>
      <c r="BW81" s="380">
        <v>24142</v>
      </c>
      <c r="BX81" s="380">
        <v>22082</v>
      </c>
      <c r="BY81" s="380">
        <v>0</v>
      </c>
      <c r="BZ81" s="380">
        <v>0</v>
      </c>
      <c r="CA81" s="380">
        <v>94508</v>
      </c>
      <c r="CB81" s="381">
        <v>26936.108511759001</v>
      </c>
      <c r="CC81" s="380">
        <v>16233</v>
      </c>
      <c r="CD81" s="380">
        <v>10703</v>
      </c>
      <c r="CE81" s="380">
        <v>0</v>
      </c>
      <c r="CF81" s="380">
        <v>0</v>
      </c>
      <c r="CG81" s="380">
        <v>0</v>
      </c>
      <c r="CH81" s="380">
        <v>0</v>
      </c>
      <c r="CI81" s="380">
        <v>26936.108511759001</v>
      </c>
    </row>
    <row r="82" spans="1:87">
      <c r="A82" s="374">
        <v>30800</v>
      </c>
      <c r="B82" s="375" t="s">
        <v>436</v>
      </c>
      <c r="C82" s="381">
        <v>-3498398</v>
      </c>
      <c r="D82" s="380">
        <v>-2026802</v>
      </c>
      <c r="E82" s="380">
        <v>-2021237</v>
      </c>
      <c r="F82" s="380">
        <v>-1161146</v>
      </c>
      <c r="G82" s="380">
        <v>0</v>
      </c>
      <c r="H82" s="380">
        <v>0</v>
      </c>
      <c r="I82" s="380">
        <v>-8707583</v>
      </c>
      <c r="J82" s="446">
        <v>14436804</v>
      </c>
      <c r="K82" s="447">
        <v>17004891</v>
      </c>
      <c r="L82" s="447">
        <v>12339373</v>
      </c>
      <c r="M82" s="447">
        <v>11883799</v>
      </c>
      <c r="N82" s="447">
        <v>17736927</v>
      </c>
      <c r="O82" s="446">
        <v>1267038.4969800001</v>
      </c>
      <c r="P82" s="447">
        <v>865148.51</v>
      </c>
      <c r="Q82" s="447">
        <v>401889.98698000005</v>
      </c>
      <c r="R82" s="448">
        <v>6.2899999999999998E-2</v>
      </c>
      <c r="S82" s="449">
        <v>6.0794600000000005E-4</v>
      </c>
      <c r="T82" s="450">
        <v>14436804</v>
      </c>
      <c r="U82" s="450">
        <v>13754348.330683626</v>
      </c>
      <c r="V82" s="451">
        <v>1.049617448454023</v>
      </c>
      <c r="W82" s="451">
        <v>0.10581979340616332</v>
      </c>
      <c r="X82" s="379">
        <v>0</v>
      </c>
      <c r="Y82" s="380">
        <v>0</v>
      </c>
      <c r="Z82" s="380">
        <v>0</v>
      </c>
      <c r="AA82" s="380">
        <v>0</v>
      </c>
      <c r="AB82" s="380">
        <v>0</v>
      </c>
      <c r="AC82" s="380">
        <v>0</v>
      </c>
      <c r="AD82" s="380">
        <v>0</v>
      </c>
      <c r="AE82" s="380">
        <v>0</v>
      </c>
      <c r="AF82" s="381">
        <v>3518138</v>
      </c>
      <c r="AG82" s="381">
        <v>1677333</v>
      </c>
      <c r="AH82" s="381">
        <v>833533</v>
      </c>
      <c r="AI82" s="381">
        <v>652571</v>
      </c>
      <c r="AJ82" s="381">
        <v>354701</v>
      </c>
      <c r="AK82" s="381">
        <v>0</v>
      </c>
      <c r="AL82" s="381">
        <v>0</v>
      </c>
      <c r="AM82" s="380">
        <v>3518138</v>
      </c>
      <c r="AN82" s="379">
        <v>1155854</v>
      </c>
      <c r="AO82" s="380">
        <v>381416</v>
      </c>
      <c r="AP82" s="380">
        <v>381416</v>
      </c>
      <c r="AQ82" s="380">
        <v>196510</v>
      </c>
      <c r="AR82" s="380">
        <v>196510</v>
      </c>
      <c r="AS82" s="380">
        <v>0</v>
      </c>
      <c r="AT82" s="380">
        <v>0</v>
      </c>
      <c r="AU82" s="380">
        <v>1155854</v>
      </c>
      <c r="AV82" s="381">
        <v>6570529</v>
      </c>
      <c r="AW82" s="380">
        <v>2248448</v>
      </c>
      <c r="AX82" s="380">
        <v>1626116</v>
      </c>
      <c r="AY82" s="380">
        <v>1626116</v>
      </c>
      <c r="AZ82" s="380">
        <v>1069849</v>
      </c>
      <c r="BA82" s="380">
        <v>0</v>
      </c>
      <c r="BB82" s="380">
        <v>0</v>
      </c>
      <c r="BC82" s="380">
        <v>6570529</v>
      </c>
      <c r="BD82" s="379">
        <v>152045</v>
      </c>
      <c r="BE82" s="380">
        <v>43246</v>
      </c>
      <c r="BF82" s="380">
        <v>40509</v>
      </c>
      <c r="BG82" s="380">
        <v>34145</v>
      </c>
      <c r="BH82" s="380">
        <v>34145</v>
      </c>
      <c r="BI82" s="380">
        <v>0</v>
      </c>
      <c r="BJ82" s="380">
        <v>0</v>
      </c>
      <c r="BK82" s="380">
        <v>152045</v>
      </c>
      <c r="BL82" s="381">
        <v>27027</v>
      </c>
      <c r="BM82" s="380">
        <v>9009</v>
      </c>
      <c r="BN82" s="380">
        <v>9009</v>
      </c>
      <c r="BO82" s="380">
        <v>9009</v>
      </c>
      <c r="BP82" s="380">
        <v>0</v>
      </c>
      <c r="BQ82" s="380">
        <v>0</v>
      </c>
      <c r="BR82" s="380">
        <v>0</v>
      </c>
      <c r="BS82" s="380">
        <v>27027</v>
      </c>
      <c r="BT82" s="379">
        <v>140162</v>
      </c>
      <c r="BU82" s="380">
        <v>35804</v>
      </c>
      <c r="BV82" s="380">
        <v>35804</v>
      </c>
      <c r="BW82" s="380">
        <v>35804</v>
      </c>
      <c r="BX82" s="380">
        <v>32749</v>
      </c>
      <c r="BY82" s="380">
        <v>0</v>
      </c>
      <c r="BZ82" s="380">
        <v>0</v>
      </c>
      <c r="CA82" s="380">
        <v>140162</v>
      </c>
      <c r="CB82" s="381">
        <v>39948.125580540007</v>
      </c>
      <c r="CC82" s="380">
        <v>24075</v>
      </c>
      <c r="CD82" s="380">
        <v>15873</v>
      </c>
      <c r="CE82" s="380">
        <v>0</v>
      </c>
      <c r="CF82" s="380">
        <v>0</v>
      </c>
      <c r="CG82" s="380">
        <v>0</v>
      </c>
      <c r="CH82" s="380">
        <v>0</v>
      </c>
      <c r="CI82" s="380">
        <v>39948.125580540007</v>
      </c>
    </row>
    <row r="83" spans="1:87">
      <c r="A83" s="374">
        <v>30900</v>
      </c>
      <c r="B83" s="375" t="s">
        <v>437</v>
      </c>
      <c r="C83" s="381">
        <v>-4902144</v>
      </c>
      <c r="D83" s="380">
        <v>-3379468</v>
      </c>
      <c r="E83" s="380">
        <v>-3267484</v>
      </c>
      <c r="F83" s="380">
        <v>-1983526</v>
      </c>
      <c r="G83" s="380">
        <v>0</v>
      </c>
      <c r="H83" s="380">
        <v>0</v>
      </c>
      <c r="I83" s="380">
        <v>-13532622</v>
      </c>
      <c r="J83" s="446">
        <v>30409874</v>
      </c>
      <c r="K83" s="447">
        <v>35819328</v>
      </c>
      <c r="L83" s="447">
        <v>25991819</v>
      </c>
      <c r="M83" s="447">
        <v>25032191</v>
      </c>
      <c r="N83" s="447">
        <v>37361298</v>
      </c>
      <c r="O83" s="446">
        <v>2668906.658115</v>
      </c>
      <c r="P83" s="447">
        <v>1750227.4000000004</v>
      </c>
      <c r="Q83" s="447">
        <v>918679.25811499963</v>
      </c>
      <c r="R83" s="448">
        <v>6.2899999999999998E-2</v>
      </c>
      <c r="S83" s="449">
        <v>1.2805855000000001E-3</v>
      </c>
      <c r="T83" s="450">
        <v>30409874</v>
      </c>
      <c r="U83" s="450">
        <v>27825554.848966621</v>
      </c>
      <c r="V83" s="451">
        <v>1.0928757455174107</v>
      </c>
      <c r="W83" s="451">
        <v>0.10581979340616332</v>
      </c>
      <c r="X83" s="379">
        <v>0</v>
      </c>
      <c r="Y83" s="380">
        <v>0</v>
      </c>
      <c r="Z83" s="380">
        <v>0</v>
      </c>
      <c r="AA83" s="380">
        <v>0</v>
      </c>
      <c r="AB83" s="380">
        <v>0</v>
      </c>
      <c r="AC83" s="380">
        <v>0</v>
      </c>
      <c r="AD83" s="380">
        <v>0</v>
      </c>
      <c r="AE83" s="380">
        <v>0</v>
      </c>
      <c r="AF83" s="381">
        <v>2601506</v>
      </c>
      <c r="AG83" s="381">
        <v>1066229</v>
      </c>
      <c r="AH83" s="381">
        <v>865951</v>
      </c>
      <c r="AI83" s="381">
        <v>384507</v>
      </c>
      <c r="AJ83" s="381">
        <v>284819</v>
      </c>
      <c r="AK83" s="381">
        <v>0</v>
      </c>
      <c r="AL83" s="381">
        <v>0</v>
      </c>
      <c r="AM83" s="380">
        <v>2601506</v>
      </c>
      <c r="AN83" s="379">
        <v>2434706</v>
      </c>
      <c r="AO83" s="380">
        <v>803421</v>
      </c>
      <c r="AP83" s="380">
        <v>803421</v>
      </c>
      <c r="AQ83" s="380">
        <v>413932</v>
      </c>
      <c r="AR83" s="380">
        <v>413932</v>
      </c>
      <c r="AS83" s="380">
        <v>0</v>
      </c>
      <c r="AT83" s="380">
        <v>0</v>
      </c>
      <c r="AU83" s="380">
        <v>2434706</v>
      </c>
      <c r="AV83" s="381">
        <v>13840250</v>
      </c>
      <c r="AW83" s="380">
        <v>4736160</v>
      </c>
      <c r="AX83" s="380">
        <v>3425273</v>
      </c>
      <c r="AY83" s="380">
        <v>3425273</v>
      </c>
      <c r="AZ83" s="380">
        <v>2253544</v>
      </c>
      <c r="BA83" s="380">
        <v>0</v>
      </c>
      <c r="BB83" s="380">
        <v>0</v>
      </c>
      <c r="BC83" s="380">
        <v>13840250</v>
      </c>
      <c r="BD83" s="379">
        <v>320268</v>
      </c>
      <c r="BE83" s="380">
        <v>91095</v>
      </c>
      <c r="BF83" s="380">
        <v>85329</v>
      </c>
      <c r="BG83" s="380">
        <v>71922</v>
      </c>
      <c r="BH83" s="380">
        <v>71922</v>
      </c>
      <c r="BI83" s="380">
        <v>0</v>
      </c>
      <c r="BJ83" s="380">
        <v>0</v>
      </c>
      <c r="BK83" s="380">
        <v>320268</v>
      </c>
      <c r="BL83" s="381">
        <v>56934</v>
      </c>
      <c r="BM83" s="380">
        <v>18978</v>
      </c>
      <c r="BN83" s="380">
        <v>18978</v>
      </c>
      <c r="BO83" s="380">
        <v>18978</v>
      </c>
      <c r="BP83" s="380">
        <v>0</v>
      </c>
      <c r="BQ83" s="380">
        <v>0</v>
      </c>
      <c r="BR83" s="380">
        <v>0</v>
      </c>
      <c r="BS83" s="380">
        <v>56934</v>
      </c>
      <c r="BT83" s="379">
        <v>295240</v>
      </c>
      <c r="BU83" s="380">
        <v>75419</v>
      </c>
      <c r="BV83" s="380">
        <v>75419</v>
      </c>
      <c r="BW83" s="380">
        <v>75419</v>
      </c>
      <c r="BX83" s="380">
        <v>68983</v>
      </c>
      <c r="BY83" s="380">
        <v>0</v>
      </c>
      <c r="BZ83" s="380">
        <v>0</v>
      </c>
      <c r="CA83" s="380">
        <v>295240</v>
      </c>
      <c r="CB83" s="381">
        <v>84147.260399145001</v>
      </c>
      <c r="CC83" s="380">
        <v>50712</v>
      </c>
      <c r="CD83" s="380">
        <v>33435</v>
      </c>
      <c r="CE83" s="380">
        <v>0</v>
      </c>
      <c r="CF83" s="380">
        <v>0</v>
      </c>
      <c r="CG83" s="380">
        <v>0</v>
      </c>
      <c r="CH83" s="380">
        <v>0</v>
      </c>
      <c r="CI83" s="380">
        <v>84147.260399145001</v>
      </c>
    </row>
    <row r="84" spans="1:87">
      <c r="A84" s="374">
        <v>30905</v>
      </c>
      <c r="B84" s="375" t="s">
        <v>438</v>
      </c>
      <c r="C84" s="381">
        <v>-765532</v>
      </c>
      <c r="D84" s="380">
        <v>-591827</v>
      </c>
      <c r="E84" s="380">
        <v>-665504</v>
      </c>
      <c r="F84" s="380">
        <v>-438415</v>
      </c>
      <c r="G84" s="380">
        <v>0</v>
      </c>
      <c r="H84" s="380">
        <v>0</v>
      </c>
      <c r="I84" s="380">
        <v>-2461278</v>
      </c>
      <c r="J84" s="446">
        <v>5678782</v>
      </c>
      <c r="K84" s="447">
        <v>6688951</v>
      </c>
      <c r="L84" s="447">
        <v>4853748</v>
      </c>
      <c r="M84" s="447">
        <v>4674546</v>
      </c>
      <c r="N84" s="447">
        <v>6976900</v>
      </c>
      <c r="O84" s="446">
        <v>498395.30517900002</v>
      </c>
      <c r="P84" s="447">
        <v>382108.92</v>
      </c>
      <c r="Q84" s="447">
        <v>116286.38517900003</v>
      </c>
      <c r="R84" s="448">
        <v>6.2899999999999998E-2</v>
      </c>
      <c r="S84" s="449">
        <v>2.3913830000000001E-4</v>
      </c>
      <c r="T84" s="450">
        <v>5678782</v>
      </c>
      <c r="U84" s="450">
        <v>6074863.5930047696</v>
      </c>
      <c r="V84" s="451">
        <v>0.93479991987624889</v>
      </c>
      <c r="W84" s="451">
        <v>0.10581979340616332</v>
      </c>
      <c r="X84" s="379">
        <v>82609</v>
      </c>
      <c r="Y84" s="380">
        <v>77925</v>
      </c>
      <c r="Z84" s="380">
        <v>4684</v>
      </c>
      <c r="AA84" s="380">
        <v>0</v>
      </c>
      <c r="AB84" s="380">
        <v>0</v>
      </c>
      <c r="AC84" s="380">
        <v>0</v>
      </c>
      <c r="AD84" s="380">
        <v>0</v>
      </c>
      <c r="AE84" s="380">
        <v>82609</v>
      </c>
      <c r="AF84" s="381">
        <v>502595</v>
      </c>
      <c r="AG84" s="381">
        <v>127133</v>
      </c>
      <c r="AH84" s="381">
        <v>127133</v>
      </c>
      <c r="AI84" s="381">
        <v>127133</v>
      </c>
      <c r="AJ84" s="381">
        <v>121196</v>
      </c>
      <c r="AK84" s="381">
        <v>0</v>
      </c>
      <c r="AL84" s="381">
        <v>0</v>
      </c>
      <c r="AM84" s="380">
        <v>502595</v>
      </c>
      <c r="AN84" s="379">
        <v>454660</v>
      </c>
      <c r="AO84" s="380">
        <v>150032</v>
      </c>
      <c r="AP84" s="380">
        <v>150032</v>
      </c>
      <c r="AQ84" s="380">
        <v>77298</v>
      </c>
      <c r="AR84" s="380">
        <v>77298</v>
      </c>
      <c r="AS84" s="380">
        <v>0</v>
      </c>
      <c r="AT84" s="380">
        <v>0</v>
      </c>
      <c r="AU84" s="380">
        <v>454660</v>
      </c>
      <c r="AV84" s="381">
        <v>2584547</v>
      </c>
      <c r="AW84" s="380">
        <v>884437</v>
      </c>
      <c r="AX84" s="380">
        <v>639640</v>
      </c>
      <c r="AY84" s="380">
        <v>639640</v>
      </c>
      <c r="AZ84" s="380">
        <v>420830</v>
      </c>
      <c r="BA84" s="380">
        <v>0</v>
      </c>
      <c r="BB84" s="380">
        <v>0</v>
      </c>
      <c r="BC84" s="380">
        <v>2584547</v>
      </c>
      <c r="BD84" s="379">
        <v>59807</v>
      </c>
      <c r="BE84" s="380">
        <v>17011</v>
      </c>
      <c r="BF84" s="380">
        <v>15934</v>
      </c>
      <c r="BG84" s="380">
        <v>13431</v>
      </c>
      <c r="BH84" s="380">
        <v>13431</v>
      </c>
      <c r="BI84" s="380">
        <v>0</v>
      </c>
      <c r="BJ84" s="380">
        <v>0</v>
      </c>
      <c r="BK84" s="380">
        <v>59807</v>
      </c>
      <c r="BL84" s="381">
        <v>10632</v>
      </c>
      <c r="BM84" s="380">
        <v>3544</v>
      </c>
      <c r="BN84" s="380">
        <v>3544</v>
      </c>
      <c r="BO84" s="380">
        <v>3544</v>
      </c>
      <c r="BP84" s="380">
        <v>0</v>
      </c>
      <c r="BQ84" s="380">
        <v>0</v>
      </c>
      <c r="BR84" s="380">
        <v>0</v>
      </c>
      <c r="BS84" s="380">
        <v>10632</v>
      </c>
      <c r="BT84" s="379">
        <v>55133</v>
      </c>
      <c r="BU84" s="380">
        <v>14084</v>
      </c>
      <c r="BV84" s="380">
        <v>14084</v>
      </c>
      <c r="BW84" s="380">
        <v>14084</v>
      </c>
      <c r="BX84" s="380">
        <v>12882</v>
      </c>
      <c r="BY84" s="380">
        <v>0</v>
      </c>
      <c r="BZ84" s="380">
        <v>0</v>
      </c>
      <c r="CA84" s="380">
        <v>55133</v>
      </c>
      <c r="CB84" s="381">
        <v>15713.775301617001</v>
      </c>
      <c r="CC84" s="380">
        <v>9470</v>
      </c>
      <c r="CD84" s="380">
        <v>6244</v>
      </c>
      <c r="CE84" s="380">
        <v>0</v>
      </c>
      <c r="CF84" s="380">
        <v>0</v>
      </c>
      <c r="CG84" s="380">
        <v>0</v>
      </c>
      <c r="CH84" s="380">
        <v>0</v>
      </c>
      <c r="CI84" s="380">
        <v>15713.775301617001</v>
      </c>
    </row>
    <row r="85" spans="1:87">
      <c r="A85" s="374">
        <v>31000</v>
      </c>
      <c r="B85" s="375" t="s">
        <v>439</v>
      </c>
      <c r="C85" s="381">
        <v>-13440222</v>
      </c>
      <c r="D85" s="380">
        <v>-8655533</v>
      </c>
      <c r="E85" s="380">
        <v>-9191884</v>
      </c>
      <c r="F85" s="380">
        <v>-5150915</v>
      </c>
      <c r="G85" s="380">
        <v>0</v>
      </c>
      <c r="H85" s="380">
        <v>0</v>
      </c>
      <c r="I85" s="380">
        <v>-36438554</v>
      </c>
      <c r="J85" s="446">
        <v>100857612</v>
      </c>
      <c r="K85" s="447">
        <v>118798647</v>
      </c>
      <c r="L85" s="447">
        <v>86204657</v>
      </c>
      <c r="M85" s="447">
        <v>83021949</v>
      </c>
      <c r="N85" s="447">
        <v>123912756</v>
      </c>
      <c r="O85" s="446">
        <v>8851715.4771090001</v>
      </c>
      <c r="P85" s="447">
        <v>5073111.53</v>
      </c>
      <c r="Q85" s="447">
        <v>3778603.9471089998</v>
      </c>
      <c r="R85" s="448">
        <v>6.2899999999999998E-2</v>
      </c>
      <c r="S85" s="449">
        <v>4.2471992999999998E-3</v>
      </c>
      <c r="T85" s="450">
        <v>100857612</v>
      </c>
      <c r="U85" s="450">
        <v>80653601.430842608</v>
      </c>
      <c r="V85" s="451">
        <v>1.2505035139253089</v>
      </c>
      <c r="W85" s="451">
        <v>0.10581979340616332</v>
      </c>
      <c r="X85" s="379">
        <v>4261232</v>
      </c>
      <c r="Y85" s="380">
        <v>1065308</v>
      </c>
      <c r="Z85" s="380">
        <v>1065308</v>
      </c>
      <c r="AA85" s="380">
        <v>1065308</v>
      </c>
      <c r="AB85" s="380">
        <v>1065308</v>
      </c>
      <c r="AC85" s="380">
        <v>0</v>
      </c>
      <c r="AD85" s="380">
        <v>0</v>
      </c>
      <c r="AE85" s="380">
        <v>4261232</v>
      </c>
      <c r="AF85" s="381">
        <v>4445569</v>
      </c>
      <c r="AG85" s="381">
        <v>1783306</v>
      </c>
      <c r="AH85" s="381">
        <v>1384493</v>
      </c>
      <c r="AI85" s="381">
        <v>695490</v>
      </c>
      <c r="AJ85" s="381">
        <v>582280</v>
      </c>
      <c r="AK85" s="381">
        <v>0</v>
      </c>
      <c r="AL85" s="381">
        <v>0</v>
      </c>
      <c r="AM85" s="380">
        <v>4445569</v>
      </c>
      <c r="AN85" s="379">
        <v>8074962</v>
      </c>
      <c r="AO85" s="380">
        <v>2664631</v>
      </c>
      <c r="AP85" s="380">
        <v>2664631</v>
      </c>
      <c r="AQ85" s="380">
        <v>1372851</v>
      </c>
      <c r="AR85" s="380">
        <v>1372851</v>
      </c>
      <c r="AS85" s="380">
        <v>0</v>
      </c>
      <c r="AT85" s="380">
        <v>0</v>
      </c>
      <c r="AU85" s="380">
        <v>8074962</v>
      </c>
      <c r="AV85" s="381">
        <v>45902674</v>
      </c>
      <c r="AW85" s="380">
        <v>15707983</v>
      </c>
      <c r="AX85" s="380">
        <v>11360286</v>
      </c>
      <c r="AY85" s="380">
        <v>11360286</v>
      </c>
      <c r="AZ85" s="380">
        <v>7474120</v>
      </c>
      <c r="BA85" s="380">
        <v>0</v>
      </c>
      <c r="BB85" s="380">
        <v>0</v>
      </c>
      <c r="BC85" s="380">
        <v>45902674</v>
      </c>
      <c r="BD85" s="379">
        <v>1062207</v>
      </c>
      <c r="BE85" s="380">
        <v>302126</v>
      </c>
      <c r="BF85" s="380">
        <v>283003</v>
      </c>
      <c r="BG85" s="380">
        <v>238539</v>
      </c>
      <c r="BH85" s="380">
        <v>238539</v>
      </c>
      <c r="BI85" s="380">
        <v>0</v>
      </c>
      <c r="BJ85" s="380">
        <v>0</v>
      </c>
      <c r="BK85" s="380">
        <v>1062207</v>
      </c>
      <c r="BL85" s="381">
        <v>188823</v>
      </c>
      <c r="BM85" s="380">
        <v>62941</v>
      </c>
      <c r="BN85" s="380">
        <v>62941</v>
      </c>
      <c r="BO85" s="380">
        <v>62941</v>
      </c>
      <c r="BP85" s="380">
        <v>0</v>
      </c>
      <c r="BQ85" s="380">
        <v>0</v>
      </c>
      <c r="BR85" s="380">
        <v>0</v>
      </c>
      <c r="BS85" s="380">
        <v>188823</v>
      </c>
      <c r="BT85" s="379">
        <v>979194</v>
      </c>
      <c r="BU85" s="380">
        <v>250135</v>
      </c>
      <c r="BV85" s="380">
        <v>250135</v>
      </c>
      <c r="BW85" s="380">
        <v>250135</v>
      </c>
      <c r="BX85" s="380">
        <v>228788</v>
      </c>
      <c r="BY85" s="380">
        <v>0</v>
      </c>
      <c r="BZ85" s="380">
        <v>0</v>
      </c>
      <c r="CA85" s="380">
        <v>979194</v>
      </c>
      <c r="CB85" s="381">
        <v>279083.42353100696</v>
      </c>
      <c r="CC85" s="380">
        <v>168193</v>
      </c>
      <c r="CD85" s="380">
        <v>110891</v>
      </c>
      <c r="CE85" s="380">
        <v>0</v>
      </c>
      <c r="CF85" s="380">
        <v>0</v>
      </c>
      <c r="CG85" s="380">
        <v>0</v>
      </c>
      <c r="CH85" s="380">
        <v>0</v>
      </c>
      <c r="CI85" s="380">
        <v>279083.42353100696</v>
      </c>
    </row>
    <row r="86" spans="1:87">
      <c r="A86" s="374">
        <v>31005</v>
      </c>
      <c r="B86" s="375" t="s">
        <v>440</v>
      </c>
      <c r="C86" s="381">
        <v>-1100668</v>
      </c>
      <c r="D86" s="380">
        <v>-693710</v>
      </c>
      <c r="E86" s="380">
        <v>-790934</v>
      </c>
      <c r="F86" s="380">
        <v>-332337</v>
      </c>
      <c r="G86" s="380">
        <v>0</v>
      </c>
      <c r="H86" s="380">
        <v>0</v>
      </c>
      <c r="I86" s="380">
        <v>-2917649</v>
      </c>
      <c r="J86" s="446">
        <v>9252248</v>
      </c>
      <c r="K86" s="447">
        <v>10898083</v>
      </c>
      <c r="L86" s="447">
        <v>7908049</v>
      </c>
      <c r="M86" s="447">
        <v>7616080</v>
      </c>
      <c r="N86" s="447">
        <v>11367229</v>
      </c>
      <c r="O86" s="446">
        <v>812018.73060000001</v>
      </c>
      <c r="P86" s="447">
        <v>518388.10000000003</v>
      </c>
      <c r="Q86" s="447">
        <v>293630.63059999997</v>
      </c>
      <c r="R86" s="448">
        <v>6.2899999999999998E-2</v>
      </c>
      <c r="S86" s="449">
        <v>3.8962000000000003E-4</v>
      </c>
      <c r="T86" s="450">
        <v>9252248</v>
      </c>
      <c r="U86" s="450">
        <v>8241464.2289348179</v>
      </c>
      <c r="V86" s="451">
        <v>1.1226461394464879</v>
      </c>
      <c r="W86" s="451">
        <v>0.10581979340616332</v>
      </c>
      <c r="X86" s="379">
        <v>737988</v>
      </c>
      <c r="Y86" s="380">
        <v>184497</v>
      </c>
      <c r="Z86" s="380">
        <v>184497</v>
      </c>
      <c r="AA86" s="380">
        <v>184497</v>
      </c>
      <c r="AB86" s="380">
        <v>184497</v>
      </c>
      <c r="AC86" s="380">
        <v>0</v>
      </c>
      <c r="AD86" s="380">
        <v>0</v>
      </c>
      <c r="AE86" s="380">
        <v>737988</v>
      </c>
      <c r="AF86" s="381">
        <v>329829</v>
      </c>
      <c r="AG86" s="381">
        <v>118082</v>
      </c>
      <c r="AH86" s="381">
        <v>113466</v>
      </c>
      <c r="AI86" s="381">
        <v>98281</v>
      </c>
      <c r="AJ86" s="381">
        <v>0</v>
      </c>
      <c r="AK86" s="381">
        <v>0</v>
      </c>
      <c r="AL86" s="381">
        <v>0</v>
      </c>
      <c r="AM86" s="380">
        <v>329829</v>
      </c>
      <c r="AN86" s="379">
        <v>740763</v>
      </c>
      <c r="AO86" s="380">
        <v>244442</v>
      </c>
      <c r="AP86" s="380">
        <v>244442</v>
      </c>
      <c r="AQ86" s="380">
        <v>125939</v>
      </c>
      <c r="AR86" s="380">
        <v>125939</v>
      </c>
      <c r="AS86" s="380">
        <v>0</v>
      </c>
      <c r="AT86" s="380">
        <v>0</v>
      </c>
      <c r="AU86" s="380">
        <v>740763</v>
      </c>
      <c r="AV86" s="381">
        <v>4210916</v>
      </c>
      <c r="AW86" s="380">
        <v>1440984</v>
      </c>
      <c r="AX86" s="380">
        <v>1042144</v>
      </c>
      <c r="AY86" s="380">
        <v>1042144</v>
      </c>
      <c r="AZ86" s="380">
        <v>685644</v>
      </c>
      <c r="BA86" s="380">
        <v>0</v>
      </c>
      <c r="BB86" s="380">
        <v>0</v>
      </c>
      <c r="BC86" s="380">
        <v>4210916</v>
      </c>
      <c r="BD86" s="379">
        <v>97443</v>
      </c>
      <c r="BE86" s="380">
        <v>27716</v>
      </c>
      <c r="BF86" s="380">
        <v>25961</v>
      </c>
      <c r="BG86" s="380">
        <v>21883</v>
      </c>
      <c r="BH86" s="380">
        <v>21883</v>
      </c>
      <c r="BI86" s="380">
        <v>0</v>
      </c>
      <c r="BJ86" s="380">
        <v>0</v>
      </c>
      <c r="BK86" s="380">
        <v>97443</v>
      </c>
      <c r="BL86" s="381">
        <v>17322</v>
      </c>
      <c r="BM86" s="380">
        <v>5774</v>
      </c>
      <c r="BN86" s="380">
        <v>5774</v>
      </c>
      <c r="BO86" s="380">
        <v>5774</v>
      </c>
      <c r="BP86" s="380">
        <v>0</v>
      </c>
      <c r="BQ86" s="380">
        <v>0</v>
      </c>
      <c r="BR86" s="380">
        <v>0</v>
      </c>
      <c r="BS86" s="380">
        <v>17322</v>
      </c>
      <c r="BT86" s="379">
        <v>89827</v>
      </c>
      <c r="BU86" s="380">
        <v>22946</v>
      </c>
      <c r="BV86" s="380">
        <v>22946</v>
      </c>
      <c r="BW86" s="380">
        <v>22946</v>
      </c>
      <c r="BX86" s="380">
        <v>20988</v>
      </c>
      <c r="BY86" s="380">
        <v>0</v>
      </c>
      <c r="BZ86" s="380">
        <v>0</v>
      </c>
      <c r="CA86" s="380">
        <v>89827</v>
      </c>
      <c r="CB86" s="381">
        <v>25601.926303800003</v>
      </c>
      <c r="CC86" s="380">
        <v>15429</v>
      </c>
      <c r="CD86" s="380">
        <v>10173</v>
      </c>
      <c r="CE86" s="380">
        <v>0</v>
      </c>
      <c r="CF86" s="380">
        <v>0</v>
      </c>
      <c r="CG86" s="380">
        <v>0</v>
      </c>
      <c r="CH86" s="380">
        <v>0</v>
      </c>
      <c r="CI86" s="380">
        <v>25601.926303800003</v>
      </c>
    </row>
    <row r="87" spans="1:87">
      <c r="A87" s="374">
        <v>31100</v>
      </c>
      <c r="B87" s="375" t="s">
        <v>441</v>
      </c>
      <c r="C87" s="381">
        <v>-30039429</v>
      </c>
      <c r="D87" s="380">
        <v>-20980889</v>
      </c>
      <c r="E87" s="380">
        <v>-22025424</v>
      </c>
      <c r="F87" s="380">
        <v>-13472641</v>
      </c>
      <c r="G87" s="380">
        <v>0</v>
      </c>
      <c r="H87" s="380">
        <v>0</v>
      </c>
      <c r="I87" s="380">
        <v>-86518383</v>
      </c>
      <c r="J87" s="446">
        <v>197481505</v>
      </c>
      <c r="K87" s="447">
        <v>232610460</v>
      </c>
      <c r="L87" s="447">
        <v>168790685</v>
      </c>
      <c r="M87" s="447">
        <v>162558870</v>
      </c>
      <c r="N87" s="447">
        <v>242624003</v>
      </c>
      <c r="O87" s="446">
        <v>17331860.795102999</v>
      </c>
      <c r="P87" s="447">
        <v>10002543.499999998</v>
      </c>
      <c r="Q87" s="447">
        <v>7329317.2951030005</v>
      </c>
      <c r="R87" s="448">
        <v>6.2899999999999998E-2</v>
      </c>
      <c r="S87" s="449">
        <v>8.3161130999999996E-3</v>
      </c>
      <c r="T87" s="450">
        <v>197481505</v>
      </c>
      <c r="U87" s="450">
        <v>159022949.12559617</v>
      </c>
      <c r="V87" s="451">
        <v>1.2418428037328706</v>
      </c>
      <c r="W87" s="451">
        <v>0.10581979340616332</v>
      </c>
      <c r="X87" s="379">
        <v>0</v>
      </c>
      <c r="Y87" s="380">
        <v>0</v>
      </c>
      <c r="Z87" s="380">
        <v>0</v>
      </c>
      <c r="AA87" s="380">
        <v>0</v>
      </c>
      <c r="AB87" s="380">
        <v>0</v>
      </c>
      <c r="AC87" s="380">
        <v>0</v>
      </c>
      <c r="AD87" s="380">
        <v>0</v>
      </c>
      <c r="AE87" s="380">
        <v>0</v>
      </c>
      <c r="AF87" s="381">
        <v>15531798</v>
      </c>
      <c r="AG87" s="381">
        <v>5129024</v>
      </c>
      <c r="AH87" s="381">
        <v>4658129</v>
      </c>
      <c r="AI87" s="381">
        <v>3303393</v>
      </c>
      <c r="AJ87" s="381">
        <v>2441252</v>
      </c>
      <c r="AK87" s="381">
        <v>0</v>
      </c>
      <c r="AL87" s="381">
        <v>0</v>
      </c>
      <c r="AM87" s="380">
        <v>15531798</v>
      </c>
      <c r="AN87" s="379">
        <v>15810960</v>
      </c>
      <c r="AO87" s="380">
        <v>5217407</v>
      </c>
      <c r="AP87" s="380">
        <v>5217407</v>
      </c>
      <c r="AQ87" s="380">
        <v>2688073</v>
      </c>
      <c r="AR87" s="380">
        <v>2688073</v>
      </c>
      <c r="AS87" s="380">
        <v>0</v>
      </c>
      <c r="AT87" s="380">
        <v>0</v>
      </c>
      <c r="AU87" s="380">
        <v>15810960</v>
      </c>
      <c r="AV87" s="381">
        <v>89878483</v>
      </c>
      <c r="AW87" s="380">
        <v>30756588</v>
      </c>
      <c r="AX87" s="380">
        <v>22243699</v>
      </c>
      <c r="AY87" s="380">
        <v>22243699</v>
      </c>
      <c r="AZ87" s="380">
        <v>14634497</v>
      </c>
      <c r="BA87" s="380">
        <v>0</v>
      </c>
      <c r="BB87" s="380">
        <v>0</v>
      </c>
      <c r="BC87" s="380">
        <v>89878483</v>
      </c>
      <c r="BD87" s="379">
        <v>2079824</v>
      </c>
      <c r="BE87" s="380">
        <v>591570</v>
      </c>
      <c r="BF87" s="380">
        <v>554126</v>
      </c>
      <c r="BG87" s="380">
        <v>467064</v>
      </c>
      <c r="BH87" s="380">
        <v>467064</v>
      </c>
      <c r="BI87" s="380">
        <v>0</v>
      </c>
      <c r="BJ87" s="380">
        <v>0</v>
      </c>
      <c r="BK87" s="380">
        <v>2079824</v>
      </c>
      <c r="BL87" s="381">
        <v>369720</v>
      </c>
      <c r="BM87" s="380">
        <v>123240</v>
      </c>
      <c r="BN87" s="380">
        <v>123240</v>
      </c>
      <c r="BO87" s="380">
        <v>123240</v>
      </c>
      <c r="BP87" s="380">
        <v>0</v>
      </c>
      <c r="BQ87" s="380">
        <v>0</v>
      </c>
      <c r="BR87" s="380">
        <v>0</v>
      </c>
      <c r="BS87" s="380">
        <v>369720</v>
      </c>
      <c r="BT87" s="379">
        <v>1917284</v>
      </c>
      <c r="BU87" s="380">
        <v>489771</v>
      </c>
      <c r="BV87" s="380">
        <v>489771</v>
      </c>
      <c r="BW87" s="380">
        <v>489771</v>
      </c>
      <c r="BX87" s="380">
        <v>447972</v>
      </c>
      <c r="BY87" s="380">
        <v>0</v>
      </c>
      <c r="BZ87" s="380">
        <v>0</v>
      </c>
      <c r="CA87" s="380">
        <v>1917284</v>
      </c>
      <c r="CB87" s="381">
        <v>546451.708639869</v>
      </c>
      <c r="CC87" s="380">
        <v>329325</v>
      </c>
      <c r="CD87" s="380">
        <v>217126</v>
      </c>
      <c r="CE87" s="380">
        <v>0</v>
      </c>
      <c r="CF87" s="380">
        <v>0</v>
      </c>
      <c r="CG87" s="380">
        <v>0</v>
      </c>
      <c r="CH87" s="380">
        <v>0</v>
      </c>
      <c r="CI87" s="380">
        <v>546451.708639869</v>
      </c>
    </row>
    <row r="88" spans="1:87">
      <c r="A88" s="374">
        <v>31101</v>
      </c>
      <c r="B88" s="375" t="s">
        <v>442</v>
      </c>
      <c r="C88" s="381">
        <v>-208757</v>
      </c>
      <c r="D88" s="380">
        <v>-136509</v>
      </c>
      <c r="E88" s="380">
        <v>-98539</v>
      </c>
      <c r="F88" s="380">
        <v>-34286</v>
      </c>
      <c r="G88" s="380">
        <v>0</v>
      </c>
      <c r="H88" s="380">
        <v>0</v>
      </c>
      <c r="I88" s="380">
        <v>-478091</v>
      </c>
      <c r="J88" s="446">
        <v>1320232</v>
      </c>
      <c r="K88" s="447">
        <v>1555082</v>
      </c>
      <c r="L88" s="447">
        <v>1128424</v>
      </c>
      <c r="M88" s="447">
        <v>1086762</v>
      </c>
      <c r="N88" s="447">
        <v>1622026</v>
      </c>
      <c r="O88" s="446">
        <v>115869.499893</v>
      </c>
      <c r="P88" s="447">
        <v>96360.62000000001</v>
      </c>
      <c r="Q88" s="447">
        <v>19508.87989299999</v>
      </c>
      <c r="R88" s="448">
        <v>6.2899999999999998E-2</v>
      </c>
      <c r="S88" s="449">
        <v>5.5596100000000001E-5</v>
      </c>
      <c r="T88" s="450">
        <v>1320232</v>
      </c>
      <c r="U88" s="450">
        <v>1531965.3418124008</v>
      </c>
      <c r="V88" s="451">
        <v>0.86178973111630031</v>
      </c>
      <c r="W88" s="451">
        <v>0.10581979340616332</v>
      </c>
      <c r="X88" s="379">
        <v>157852</v>
      </c>
      <c r="Y88" s="380">
        <v>39463</v>
      </c>
      <c r="Z88" s="380">
        <v>39463</v>
      </c>
      <c r="AA88" s="380">
        <v>39463</v>
      </c>
      <c r="AB88" s="380">
        <v>39463</v>
      </c>
      <c r="AC88" s="380">
        <v>0</v>
      </c>
      <c r="AD88" s="380">
        <v>0</v>
      </c>
      <c r="AE88" s="380">
        <v>157852</v>
      </c>
      <c r="AF88" s="381">
        <v>161373</v>
      </c>
      <c r="AG88" s="381">
        <v>81685</v>
      </c>
      <c r="AH88" s="381">
        <v>66849</v>
      </c>
      <c r="AI88" s="381">
        <v>12839</v>
      </c>
      <c r="AJ88" s="381">
        <v>0</v>
      </c>
      <c r="AK88" s="381">
        <v>0</v>
      </c>
      <c r="AL88" s="381">
        <v>0</v>
      </c>
      <c r="AM88" s="380">
        <v>161373</v>
      </c>
      <c r="AN88" s="379">
        <v>105702</v>
      </c>
      <c r="AO88" s="380">
        <v>34880</v>
      </c>
      <c r="AP88" s="380">
        <v>34880</v>
      </c>
      <c r="AQ88" s="380">
        <v>17971</v>
      </c>
      <c r="AR88" s="380">
        <v>17971</v>
      </c>
      <c r="AS88" s="380">
        <v>0</v>
      </c>
      <c r="AT88" s="380">
        <v>0</v>
      </c>
      <c r="AU88" s="380">
        <v>105702</v>
      </c>
      <c r="AV88" s="381">
        <v>600869</v>
      </c>
      <c r="AW88" s="380">
        <v>205618</v>
      </c>
      <c r="AX88" s="380">
        <v>148707</v>
      </c>
      <c r="AY88" s="380">
        <v>148707</v>
      </c>
      <c r="AZ88" s="380">
        <v>97837</v>
      </c>
      <c r="BA88" s="380">
        <v>0</v>
      </c>
      <c r="BB88" s="380">
        <v>0</v>
      </c>
      <c r="BC88" s="380">
        <v>600869</v>
      </c>
      <c r="BD88" s="379">
        <v>13904</v>
      </c>
      <c r="BE88" s="380">
        <v>3955</v>
      </c>
      <c r="BF88" s="380">
        <v>3705</v>
      </c>
      <c r="BG88" s="380">
        <v>3122</v>
      </c>
      <c r="BH88" s="380">
        <v>3122</v>
      </c>
      <c r="BI88" s="380">
        <v>0</v>
      </c>
      <c r="BJ88" s="380">
        <v>0</v>
      </c>
      <c r="BK88" s="380">
        <v>13904</v>
      </c>
      <c r="BL88" s="381">
        <v>2472</v>
      </c>
      <c r="BM88" s="380">
        <v>824</v>
      </c>
      <c r="BN88" s="380">
        <v>824</v>
      </c>
      <c r="BO88" s="380">
        <v>824</v>
      </c>
      <c r="BP88" s="380">
        <v>0</v>
      </c>
      <c r="BQ88" s="380">
        <v>0</v>
      </c>
      <c r="BR88" s="380">
        <v>0</v>
      </c>
      <c r="BS88" s="380">
        <v>2472</v>
      </c>
      <c r="BT88" s="379">
        <v>12818</v>
      </c>
      <c r="BU88" s="380">
        <v>3274</v>
      </c>
      <c r="BV88" s="380">
        <v>3274</v>
      </c>
      <c r="BW88" s="380">
        <v>3274</v>
      </c>
      <c r="BX88" s="380">
        <v>2995</v>
      </c>
      <c r="BY88" s="380">
        <v>0</v>
      </c>
      <c r="BZ88" s="380">
        <v>0</v>
      </c>
      <c r="CA88" s="380">
        <v>12818</v>
      </c>
      <c r="CB88" s="381">
        <v>3653.2191750390002</v>
      </c>
      <c r="CC88" s="380">
        <v>2202</v>
      </c>
      <c r="CD88" s="380">
        <v>1452</v>
      </c>
      <c r="CE88" s="380">
        <v>0</v>
      </c>
      <c r="CF88" s="380">
        <v>0</v>
      </c>
      <c r="CG88" s="380">
        <v>0</v>
      </c>
      <c r="CH88" s="380">
        <v>0</v>
      </c>
      <c r="CI88" s="380">
        <v>3653.2191750390002</v>
      </c>
    </row>
    <row r="89" spans="1:87">
      <c r="A89" s="374">
        <v>31102</v>
      </c>
      <c r="B89" s="375" t="s">
        <v>443</v>
      </c>
      <c r="C89" s="381">
        <v>-503782</v>
      </c>
      <c r="D89" s="380">
        <v>-371269</v>
      </c>
      <c r="E89" s="380">
        <v>-469123</v>
      </c>
      <c r="F89" s="380">
        <v>-246567</v>
      </c>
      <c r="G89" s="380">
        <v>0</v>
      </c>
      <c r="H89" s="380">
        <v>0</v>
      </c>
      <c r="I89" s="380">
        <v>-1590741</v>
      </c>
      <c r="J89" s="446">
        <v>3511689</v>
      </c>
      <c r="K89" s="447">
        <v>4136365</v>
      </c>
      <c r="L89" s="447">
        <v>3001498</v>
      </c>
      <c r="M89" s="447">
        <v>2890682</v>
      </c>
      <c r="N89" s="447">
        <v>4314430</v>
      </c>
      <c r="O89" s="446">
        <v>308201.56122599996</v>
      </c>
      <c r="P89" s="447">
        <v>158892.03</v>
      </c>
      <c r="Q89" s="447">
        <v>149309.53122599996</v>
      </c>
      <c r="R89" s="448">
        <v>6.2899999999999998E-2</v>
      </c>
      <c r="S89" s="449">
        <v>1.4788019999999999E-4</v>
      </c>
      <c r="T89" s="450">
        <v>3511689</v>
      </c>
      <c r="U89" s="450">
        <v>2526105.4054054054</v>
      </c>
      <c r="V89" s="451">
        <v>1.3901593308361659</v>
      </c>
      <c r="W89" s="451">
        <v>0.10581979340616332</v>
      </c>
      <c r="X89" s="379">
        <v>130574</v>
      </c>
      <c r="Y89" s="380">
        <v>75385</v>
      </c>
      <c r="Z89" s="380">
        <v>55189</v>
      </c>
      <c r="AA89" s="380">
        <v>0</v>
      </c>
      <c r="AB89" s="380">
        <v>0</v>
      </c>
      <c r="AC89" s="380">
        <v>0</v>
      </c>
      <c r="AD89" s="380">
        <v>0</v>
      </c>
      <c r="AE89" s="380">
        <v>130574</v>
      </c>
      <c r="AF89" s="381">
        <v>459006</v>
      </c>
      <c r="AG89" s="381">
        <v>136201</v>
      </c>
      <c r="AH89" s="381">
        <v>136201</v>
      </c>
      <c r="AI89" s="381">
        <v>136201</v>
      </c>
      <c r="AJ89" s="381">
        <v>50403</v>
      </c>
      <c r="AK89" s="381">
        <v>0</v>
      </c>
      <c r="AL89" s="381">
        <v>0</v>
      </c>
      <c r="AM89" s="380">
        <v>459006</v>
      </c>
      <c r="AN89" s="379">
        <v>281156</v>
      </c>
      <c r="AO89" s="380">
        <v>92778</v>
      </c>
      <c r="AP89" s="380">
        <v>92778</v>
      </c>
      <c r="AQ89" s="380">
        <v>47800</v>
      </c>
      <c r="AR89" s="380">
        <v>47800</v>
      </c>
      <c r="AS89" s="380">
        <v>0</v>
      </c>
      <c r="AT89" s="380">
        <v>0</v>
      </c>
      <c r="AU89" s="380">
        <v>281156</v>
      </c>
      <c r="AV89" s="381">
        <v>1598252</v>
      </c>
      <c r="AW89" s="380">
        <v>546925</v>
      </c>
      <c r="AX89" s="380">
        <v>395546</v>
      </c>
      <c r="AY89" s="380">
        <v>395546</v>
      </c>
      <c r="AZ89" s="380">
        <v>260236</v>
      </c>
      <c r="BA89" s="380">
        <v>0</v>
      </c>
      <c r="BB89" s="380">
        <v>0</v>
      </c>
      <c r="BC89" s="380">
        <v>1598252</v>
      </c>
      <c r="BD89" s="379">
        <v>36986</v>
      </c>
      <c r="BE89" s="380">
        <v>10520</v>
      </c>
      <c r="BF89" s="380">
        <v>9854</v>
      </c>
      <c r="BG89" s="380">
        <v>8306</v>
      </c>
      <c r="BH89" s="380">
        <v>8306</v>
      </c>
      <c r="BI89" s="380">
        <v>0</v>
      </c>
      <c r="BJ89" s="380">
        <v>0</v>
      </c>
      <c r="BK89" s="380">
        <v>36986</v>
      </c>
      <c r="BL89" s="381">
        <v>6573</v>
      </c>
      <c r="BM89" s="380">
        <v>2191</v>
      </c>
      <c r="BN89" s="380">
        <v>2191</v>
      </c>
      <c r="BO89" s="380">
        <v>2191</v>
      </c>
      <c r="BP89" s="380">
        <v>0</v>
      </c>
      <c r="BQ89" s="380">
        <v>0</v>
      </c>
      <c r="BR89" s="380">
        <v>0</v>
      </c>
      <c r="BS89" s="380">
        <v>6573</v>
      </c>
      <c r="BT89" s="379">
        <v>34094</v>
      </c>
      <c r="BU89" s="380">
        <v>8709</v>
      </c>
      <c r="BV89" s="380">
        <v>8709</v>
      </c>
      <c r="BW89" s="380">
        <v>8709</v>
      </c>
      <c r="BX89" s="380">
        <v>7966</v>
      </c>
      <c r="BY89" s="380">
        <v>0</v>
      </c>
      <c r="BZ89" s="380">
        <v>0</v>
      </c>
      <c r="CA89" s="380">
        <v>34094</v>
      </c>
      <c r="CB89" s="381">
        <v>9717.2064631979993</v>
      </c>
      <c r="CC89" s="380">
        <v>5856</v>
      </c>
      <c r="CD89" s="380">
        <v>3861</v>
      </c>
      <c r="CE89" s="380">
        <v>0</v>
      </c>
      <c r="CF89" s="380">
        <v>0</v>
      </c>
      <c r="CG89" s="380">
        <v>0</v>
      </c>
      <c r="CH89" s="380">
        <v>0</v>
      </c>
      <c r="CI89" s="380">
        <v>9717.2064631979993</v>
      </c>
    </row>
    <row r="90" spans="1:87">
      <c r="A90" s="374">
        <v>31105</v>
      </c>
      <c r="B90" s="375" t="s">
        <v>444</v>
      </c>
      <c r="C90" s="381">
        <v>-3929368</v>
      </c>
      <c r="D90" s="380">
        <v>-3208960</v>
      </c>
      <c r="E90" s="380">
        <v>-3346034</v>
      </c>
      <c r="F90" s="380">
        <v>-1717436</v>
      </c>
      <c r="G90" s="380">
        <v>0</v>
      </c>
      <c r="H90" s="380">
        <v>0</v>
      </c>
      <c r="I90" s="380">
        <v>-12201798</v>
      </c>
      <c r="J90" s="446">
        <v>30189316</v>
      </c>
      <c r="K90" s="447">
        <v>35559536</v>
      </c>
      <c r="L90" s="447">
        <v>25803304</v>
      </c>
      <c r="M90" s="447">
        <v>24850636</v>
      </c>
      <c r="N90" s="447">
        <v>37090322</v>
      </c>
      <c r="O90" s="446">
        <v>2649549.4670879999</v>
      </c>
      <c r="P90" s="447">
        <v>1584168.36</v>
      </c>
      <c r="Q90" s="447">
        <v>1065381.1070879998</v>
      </c>
      <c r="R90" s="448">
        <v>6.2899999999999998E-2</v>
      </c>
      <c r="S90" s="449">
        <v>1.2712976E-3</v>
      </c>
      <c r="T90" s="450">
        <v>30189316</v>
      </c>
      <c r="U90" s="450">
        <v>25185506.518282991</v>
      </c>
      <c r="V90" s="451">
        <v>1.1986781357001726</v>
      </c>
      <c r="W90" s="451">
        <v>0.10581979340616332</v>
      </c>
      <c r="X90" s="379">
        <v>969395</v>
      </c>
      <c r="Y90" s="380">
        <v>686648</v>
      </c>
      <c r="Z90" s="380">
        <v>94249</v>
      </c>
      <c r="AA90" s="380">
        <v>94249</v>
      </c>
      <c r="AB90" s="380">
        <v>94249</v>
      </c>
      <c r="AC90" s="380">
        <v>0</v>
      </c>
      <c r="AD90" s="380">
        <v>0</v>
      </c>
      <c r="AE90" s="380">
        <v>969395</v>
      </c>
      <c r="AF90" s="381">
        <v>2319359</v>
      </c>
      <c r="AG90" s="381">
        <v>807922</v>
      </c>
      <c r="AH90" s="381">
        <v>807922</v>
      </c>
      <c r="AI90" s="381">
        <v>578216</v>
      </c>
      <c r="AJ90" s="381">
        <v>125299</v>
      </c>
      <c r="AK90" s="381">
        <v>0</v>
      </c>
      <c r="AL90" s="381">
        <v>0</v>
      </c>
      <c r="AM90" s="380">
        <v>2319359</v>
      </c>
      <c r="AN90" s="379">
        <v>2417047</v>
      </c>
      <c r="AO90" s="380">
        <v>797593</v>
      </c>
      <c r="AP90" s="380">
        <v>797593</v>
      </c>
      <c r="AQ90" s="380">
        <v>410930</v>
      </c>
      <c r="AR90" s="380">
        <v>410930</v>
      </c>
      <c r="AS90" s="380">
        <v>0</v>
      </c>
      <c r="AT90" s="380">
        <v>0</v>
      </c>
      <c r="AU90" s="380">
        <v>2417047</v>
      </c>
      <c r="AV90" s="381">
        <v>13739868</v>
      </c>
      <c r="AW90" s="380">
        <v>4701809</v>
      </c>
      <c r="AX90" s="380">
        <v>3400430</v>
      </c>
      <c r="AY90" s="380">
        <v>3400430</v>
      </c>
      <c r="AZ90" s="380">
        <v>2237199</v>
      </c>
      <c r="BA90" s="380">
        <v>0</v>
      </c>
      <c r="BB90" s="380">
        <v>0</v>
      </c>
      <c r="BC90" s="380">
        <v>13739868</v>
      </c>
      <c r="BD90" s="379">
        <v>317946</v>
      </c>
      <c r="BE90" s="380">
        <v>90434</v>
      </c>
      <c r="BF90" s="380">
        <v>84710</v>
      </c>
      <c r="BG90" s="380">
        <v>71401</v>
      </c>
      <c r="BH90" s="380">
        <v>71401</v>
      </c>
      <c r="BI90" s="380">
        <v>0</v>
      </c>
      <c r="BJ90" s="380">
        <v>0</v>
      </c>
      <c r="BK90" s="380">
        <v>317946</v>
      </c>
      <c r="BL90" s="381">
        <v>56520</v>
      </c>
      <c r="BM90" s="380">
        <v>18840</v>
      </c>
      <c r="BN90" s="380">
        <v>18840</v>
      </c>
      <c r="BO90" s="380">
        <v>18840</v>
      </c>
      <c r="BP90" s="380">
        <v>0</v>
      </c>
      <c r="BQ90" s="380">
        <v>0</v>
      </c>
      <c r="BR90" s="380">
        <v>0</v>
      </c>
      <c r="BS90" s="380">
        <v>56520</v>
      </c>
      <c r="BT90" s="379">
        <v>293098</v>
      </c>
      <c r="BU90" s="380">
        <v>74872</v>
      </c>
      <c r="BV90" s="380">
        <v>74872</v>
      </c>
      <c r="BW90" s="380">
        <v>74872</v>
      </c>
      <c r="BX90" s="380">
        <v>68482</v>
      </c>
      <c r="BY90" s="380">
        <v>0</v>
      </c>
      <c r="BZ90" s="380">
        <v>0</v>
      </c>
      <c r="CA90" s="380">
        <v>293098</v>
      </c>
      <c r="CB90" s="381">
        <v>83536.952583024002</v>
      </c>
      <c r="CC90" s="380">
        <v>50344</v>
      </c>
      <c r="CD90" s="380">
        <v>33192</v>
      </c>
      <c r="CE90" s="380">
        <v>0</v>
      </c>
      <c r="CF90" s="380">
        <v>0</v>
      </c>
      <c r="CG90" s="380">
        <v>0</v>
      </c>
      <c r="CH90" s="380">
        <v>0</v>
      </c>
      <c r="CI90" s="380">
        <v>83536.952583024002</v>
      </c>
    </row>
    <row r="91" spans="1:87">
      <c r="A91" s="374">
        <v>31110</v>
      </c>
      <c r="B91" s="375" t="s">
        <v>445</v>
      </c>
      <c r="C91" s="381">
        <v>-6573152</v>
      </c>
      <c r="D91" s="380">
        <v>-4602555</v>
      </c>
      <c r="E91" s="380">
        <v>-5452330</v>
      </c>
      <c r="F91" s="380">
        <v>-3462705</v>
      </c>
      <c r="G91" s="380">
        <v>0</v>
      </c>
      <c r="H91" s="380">
        <v>0</v>
      </c>
      <c r="I91" s="380">
        <v>-20090742</v>
      </c>
      <c r="J91" s="446">
        <v>47884123</v>
      </c>
      <c r="K91" s="447">
        <v>56401980</v>
      </c>
      <c r="L91" s="447">
        <v>40927346</v>
      </c>
      <c r="M91" s="447">
        <v>39416293</v>
      </c>
      <c r="N91" s="447">
        <v>58830004</v>
      </c>
      <c r="O91" s="446">
        <v>4202524.9729169998</v>
      </c>
      <c r="P91" s="447">
        <v>2326984.5499999998</v>
      </c>
      <c r="Q91" s="447">
        <v>1875540.422917</v>
      </c>
      <c r="R91" s="448">
        <v>6.2899999999999998E-2</v>
      </c>
      <c r="S91" s="449">
        <v>2.0164408999999999E-3</v>
      </c>
      <c r="T91" s="450">
        <v>47884123</v>
      </c>
      <c r="U91" s="450">
        <v>36994984.896661364</v>
      </c>
      <c r="V91" s="451">
        <v>1.2943409257702208</v>
      </c>
      <c r="W91" s="451">
        <v>0.10581979340616332</v>
      </c>
      <c r="X91" s="379">
        <v>647712</v>
      </c>
      <c r="Y91" s="380">
        <v>379698</v>
      </c>
      <c r="Z91" s="380">
        <v>268014</v>
      </c>
      <c r="AA91" s="380">
        <v>0</v>
      </c>
      <c r="AB91" s="380">
        <v>0</v>
      </c>
      <c r="AC91" s="380">
        <v>0</v>
      </c>
      <c r="AD91" s="380">
        <v>0</v>
      </c>
      <c r="AE91" s="380">
        <v>647712</v>
      </c>
      <c r="AF91" s="381">
        <v>3526055</v>
      </c>
      <c r="AG91" s="381">
        <v>912725</v>
      </c>
      <c r="AH91" s="381">
        <v>912725</v>
      </c>
      <c r="AI91" s="381">
        <v>912725</v>
      </c>
      <c r="AJ91" s="381">
        <v>787880</v>
      </c>
      <c r="AK91" s="381">
        <v>0</v>
      </c>
      <c r="AL91" s="381">
        <v>0</v>
      </c>
      <c r="AM91" s="380">
        <v>3526055</v>
      </c>
      <c r="AN91" s="379">
        <v>3833746</v>
      </c>
      <c r="AO91" s="380">
        <v>1265085</v>
      </c>
      <c r="AP91" s="380">
        <v>1265085</v>
      </c>
      <c r="AQ91" s="380">
        <v>651788</v>
      </c>
      <c r="AR91" s="380">
        <v>651788</v>
      </c>
      <c r="AS91" s="380">
        <v>0</v>
      </c>
      <c r="AT91" s="380">
        <v>0</v>
      </c>
      <c r="AU91" s="380">
        <v>3833746</v>
      </c>
      <c r="AV91" s="381">
        <v>21793192</v>
      </c>
      <c r="AW91" s="380">
        <v>7457672</v>
      </c>
      <c r="AX91" s="380">
        <v>5393518</v>
      </c>
      <c r="AY91" s="380">
        <v>5393518</v>
      </c>
      <c r="AZ91" s="380">
        <v>3548485</v>
      </c>
      <c r="BA91" s="380">
        <v>0</v>
      </c>
      <c r="BB91" s="380">
        <v>0</v>
      </c>
      <c r="BC91" s="380">
        <v>21793192</v>
      </c>
      <c r="BD91" s="379">
        <v>504303</v>
      </c>
      <c r="BE91" s="380">
        <v>143440</v>
      </c>
      <c r="BF91" s="380">
        <v>134361</v>
      </c>
      <c r="BG91" s="380">
        <v>113251</v>
      </c>
      <c r="BH91" s="380">
        <v>113251</v>
      </c>
      <c r="BI91" s="380">
        <v>0</v>
      </c>
      <c r="BJ91" s="380">
        <v>0</v>
      </c>
      <c r="BK91" s="380">
        <v>504303</v>
      </c>
      <c r="BL91" s="381">
        <v>89646</v>
      </c>
      <c r="BM91" s="380">
        <v>29882</v>
      </c>
      <c r="BN91" s="380">
        <v>29882</v>
      </c>
      <c r="BO91" s="380">
        <v>29882</v>
      </c>
      <c r="BP91" s="380">
        <v>0</v>
      </c>
      <c r="BQ91" s="380">
        <v>0</v>
      </c>
      <c r="BR91" s="380">
        <v>0</v>
      </c>
      <c r="BS91" s="380">
        <v>89646</v>
      </c>
      <c r="BT91" s="379">
        <v>464892</v>
      </c>
      <c r="BU91" s="380">
        <v>118757</v>
      </c>
      <c r="BV91" s="380">
        <v>118757</v>
      </c>
      <c r="BW91" s="380">
        <v>118757</v>
      </c>
      <c r="BX91" s="380">
        <v>108622</v>
      </c>
      <c r="BY91" s="380">
        <v>0</v>
      </c>
      <c r="BZ91" s="380">
        <v>0</v>
      </c>
      <c r="CA91" s="380">
        <v>464892</v>
      </c>
      <c r="CB91" s="381">
        <v>132500.31137459099</v>
      </c>
      <c r="CC91" s="380">
        <v>79853</v>
      </c>
      <c r="CD91" s="380">
        <v>52647</v>
      </c>
      <c r="CE91" s="380">
        <v>0</v>
      </c>
      <c r="CF91" s="380">
        <v>0</v>
      </c>
      <c r="CG91" s="380">
        <v>0</v>
      </c>
      <c r="CH91" s="380">
        <v>0</v>
      </c>
      <c r="CI91" s="380">
        <v>132500.31137459099</v>
      </c>
    </row>
    <row r="92" spans="1:87">
      <c r="A92" s="374">
        <v>31200</v>
      </c>
      <c r="B92" s="375" t="s">
        <v>446</v>
      </c>
      <c r="C92" s="381">
        <v>-13655675</v>
      </c>
      <c r="D92" s="380">
        <v>-8398022</v>
      </c>
      <c r="E92" s="380">
        <v>-8470532</v>
      </c>
      <c r="F92" s="380">
        <v>-5087509</v>
      </c>
      <c r="G92" s="380">
        <v>0</v>
      </c>
      <c r="H92" s="380">
        <v>0</v>
      </c>
      <c r="I92" s="380">
        <v>-35611738</v>
      </c>
      <c r="J92" s="446">
        <v>87201491</v>
      </c>
      <c r="K92" s="447">
        <v>102713310</v>
      </c>
      <c r="L92" s="447">
        <v>74532547</v>
      </c>
      <c r="M92" s="447">
        <v>71780777</v>
      </c>
      <c r="N92" s="447">
        <v>107134969</v>
      </c>
      <c r="O92" s="446">
        <v>7653193.1707049999</v>
      </c>
      <c r="P92" s="447">
        <v>4634940.97</v>
      </c>
      <c r="Q92" s="447">
        <v>3018252.2007050002</v>
      </c>
      <c r="R92" s="448">
        <v>6.2899999999999998E-2</v>
      </c>
      <c r="S92" s="449">
        <v>3.6721284999999999E-3</v>
      </c>
      <c r="T92" s="450">
        <v>87201491</v>
      </c>
      <c r="U92" s="450">
        <v>73687455.802861691</v>
      </c>
      <c r="V92" s="451">
        <v>1.1833966860423681</v>
      </c>
      <c r="W92" s="451">
        <v>0.10581979340616332</v>
      </c>
      <c r="X92" s="379">
        <v>5412694</v>
      </c>
      <c r="Y92" s="380">
        <v>1356403</v>
      </c>
      <c r="Z92" s="380">
        <v>1356403</v>
      </c>
      <c r="AA92" s="380">
        <v>1356403</v>
      </c>
      <c r="AB92" s="380">
        <v>1343485</v>
      </c>
      <c r="AC92" s="380">
        <v>0</v>
      </c>
      <c r="AD92" s="380">
        <v>0</v>
      </c>
      <c r="AE92" s="380">
        <v>5412694</v>
      </c>
      <c r="AF92" s="381">
        <v>9679035</v>
      </c>
      <c r="AG92" s="381">
        <v>4012443</v>
      </c>
      <c r="AH92" s="381">
        <v>2546818</v>
      </c>
      <c r="AI92" s="381">
        <v>1559887</v>
      </c>
      <c r="AJ92" s="381">
        <v>1559887</v>
      </c>
      <c r="AK92" s="381">
        <v>0</v>
      </c>
      <c r="AL92" s="381">
        <v>0</v>
      </c>
      <c r="AM92" s="380">
        <v>9679035</v>
      </c>
      <c r="AN92" s="379">
        <v>6981612</v>
      </c>
      <c r="AO92" s="380">
        <v>2303840</v>
      </c>
      <c r="AP92" s="380">
        <v>2303840</v>
      </c>
      <c r="AQ92" s="380">
        <v>1186967</v>
      </c>
      <c r="AR92" s="380">
        <v>1186967</v>
      </c>
      <c r="AS92" s="380">
        <v>0</v>
      </c>
      <c r="AT92" s="380">
        <v>0</v>
      </c>
      <c r="AU92" s="380">
        <v>6981612</v>
      </c>
      <c r="AV92" s="381">
        <v>39687452</v>
      </c>
      <c r="AW92" s="380">
        <v>13581122</v>
      </c>
      <c r="AX92" s="380">
        <v>9822103</v>
      </c>
      <c r="AY92" s="380">
        <v>9822103</v>
      </c>
      <c r="AZ92" s="380">
        <v>6462124</v>
      </c>
      <c r="BA92" s="380">
        <v>0</v>
      </c>
      <c r="BB92" s="380">
        <v>0</v>
      </c>
      <c r="BC92" s="380">
        <v>39687452</v>
      </c>
      <c r="BD92" s="379">
        <v>918382</v>
      </c>
      <c r="BE92" s="380">
        <v>261218</v>
      </c>
      <c r="BF92" s="380">
        <v>244684</v>
      </c>
      <c r="BG92" s="380">
        <v>206240</v>
      </c>
      <c r="BH92" s="380">
        <v>206240</v>
      </c>
      <c r="BI92" s="380">
        <v>0</v>
      </c>
      <c r="BJ92" s="380">
        <v>0</v>
      </c>
      <c r="BK92" s="380">
        <v>918382</v>
      </c>
      <c r="BL92" s="381">
        <v>163257</v>
      </c>
      <c r="BM92" s="380">
        <v>54419</v>
      </c>
      <c r="BN92" s="380">
        <v>54419</v>
      </c>
      <c r="BO92" s="380">
        <v>54419</v>
      </c>
      <c r="BP92" s="380">
        <v>0</v>
      </c>
      <c r="BQ92" s="380">
        <v>0</v>
      </c>
      <c r="BR92" s="380">
        <v>0</v>
      </c>
      <c r="BS92" s="380">
        <v>163257</v>
      </c>
      <c r="BT92" s="379">
        <v>846611</v>
      </c>
      <c r="BU92" s="380">
        <v>216267</v>
      </c>
      <c r="BV92" s="380">
        <v>216267</v>
      </c>
      <c r="BW92" s="380">
        <v>216267</v>
      </c>
      <c r="BX92" s="380">
        <v>197810</v>
      </c>
      <c r="BY92" s="380">
        <v>0</v>
      </c>
      <c r="BZ92" s="380">
        <v>0</v>
      </c>
      <c r="CA92" s="380">
        <v>846611</v>
      </c>
      <c r="CB92" s="381">
        <v>241295.52701371501</v>
      </c>
      <c r="CC92" s="380">
        <v>145419</v>
      </c>
      <c r="CD92" s="380">
        <v>95876</v>
      </c>
      <c r="CE92" s="380">
        <v>0</v>
      </c>
      <c r="CF92" s="380">
        <v>0</v>
      </c>
      <c r="CG92" s="380">
        <v>0</v>
      </c>
      <c r="CH92" s="380">
        <v>0</v>
      </c>
      <c r="CI92" s="380">
        <v>241295.52701371501</v>
      </c>
    </row>
    <row r="93" spans="1:87">
      <c r="A93" s="374">
        <v>31205</v>
      </c>
      <c r="B93" s="375" t="s">
        <v>447</v>
      </c>
      <c r="C93" s="381">
        <v>-1500051</v>
      </c>
      <c r="D93" s="380">
        <v>-1066238</v>
      </c>
      <c r="E93" s="380">
        <v>-1003523</v>
      </c>
      <c r="F93" s="380">
        <v>-442626</v>
      </c>
      <c r="G93" s="380">
        <v>0</v>
      </c>
      <c r="H93" s="380">
        <v>0</v>
      </c>
      <c r="I93" s="380">
        <v>-4012438</v>
      </c>
      <c r="J93" s="446">
        <v>9569955</v>
      </c>
      <c r="K93" s="447">
        <v>11272305</v>
      </c>
      <c r="L93" s="447">
        <v>8179598</v>
      </c>
      <c r="M93" s="447">
        <v>7877604</v>
      </c>
      <c r="N93" s="447">
        <v>11757561</v>
      </c>
      <c r="O93" s="446">
        <v>839902.09745699994</v>
      </c>
      <c r="P93" s="447">
        <v>541878.19999999995</v>
      </c>
      <c r="Q93" s="447">
        <v>298023.89745699998</v>
      </c>
      <c r="R93" s="448">
        <v>6.2899999999999998E-2</v>
      </c>
      <c r="S93" s="449">
        <v>4.0299889999999999E-4</v>
      </c>
      <c r="T93" s="450">
        <v>9569955</v>
      </c>
      <c r="U93" s="450">
        <v>8614915.7392686792</v>
      </c>
      <c r="V93" s="451">
        <v>1.1108588046169787</v>
      </c>
      <c r="W93" s="451">
        <v>0.10581979340616332</v>
      </c>
      <c r="X93" s="379">
        <v>367820</v>
      </c>
      <c r="Y93" s="380">
        <v>91955</v>
      </c>
      <c r="Z93" s="380">
        <v>91955</v>
      </c>
      <c r="AA93" s="380">
        <v>91955</v>
      </c>
      <c r="AB93" s="380">
        <v>91955</v>
      </c>
      <c r="AC93" s="380">
        <v>0</v>
      </c>
      <c r="AD93" s="380">
        <v>0</v>
      </c>
      <c r="AE93" s="380">
        <v>367820</v>
      </c>
      <c r="AF93" s="381">
        <v>940248</v>
      </c>
      <c r="AG93" s="381">
        <v>384848</v>
      </c>
      <c r="AH93" s="381">
        <v>367192</v>
      </c>
      <c r="AI93" s="381">
        <v>188208</v>
      </c>
      <c r="AJ93" s="381">
        <v>0</v>
      </c>
      <c r="AK93" s="381">
        <v>0</v>
      </c>
      <c r="AL93" s="381">
        <v>0</v>
      </c>
      <c r="AM93" s="380">
        <v>940248</v>
      </c>
      <c r="AN93" s="379">
        <v>766199</v>
      </c>
      <c r="AO93" s="380">
        <v>252836</v>
      </c>
      <c r="AP93" s="380">
        <v>252836</v>
      </c>
      <c r="AQ93" s="380">
        <v>130264</v>
      </c>
      <c r="AR93" s="380">
        <v>130264</v>
      </c>
      <c r="AS93" s="380">
        <v>0</v>
      </c>
      <c r="AT93" s="380">
        <v>0</v>
      </c>
      <c r="AU93" s="380">
        <v>766199</v>
      </c>
      <c r="AV93" s="381">
        <v>4355512</v>
      </c>
      <c r="AW93" s="380">
        <v>1490464</v>
      </c>
      <c r="AX93" s="380">
        <v>1077930</v>
      </c>
      <c r="AY93" s="380">
        <v>1077930</v>
      </c>
      <c r="AZ93" s="380">
        <v>709188</v>
      </c>
      <c r="BA93" s="380">
        <v>0</v>
      </c>
      <c r="BB93" s="380">
        <v>0</v>
      </c>
      <c r="BC93" s="380">
        <v>4355512</v>
      </c>
      <c r="BD93" s="379">
        <v>100788</v>
      </c>
      <c r="BE93" s="380">
        <v>28667</v>
      </c>
      <c r="BF93" s="380">
        <v>26853</v>
      </c>
      <c r="BG93" s="380">
        <v>22634</v>
      </c>
      <c r="BH93" s="380">
        <v>22634</v>
      </c>
      <c r="BI93" s="380">
        <v>0</v>
      </c>
      <c r="BJ93" s="380">
        <v>0</v>
      </c>
      <c r="BK93" s="380">
        <v>100788</v>
      </c>
      <c r="BL93" s="381">
        <v>17916</v>
      </c>
      <c r="BM93" s="380">
        <v>5972</v>
      </c>
      <c r="BN93" s="380">
        <v>5972</v>
      </c>
      <c r="BO93" s="380">
        <v>5972</v>
      </c>
      <c r="BP93" s="380">
        <v>0</v>
      </c>
      <c r="BQ93" s="380">
        <v>0</v>
      </c>
      <c r="BR93" s="380">
        <v>0</v>
      </c>
      <c r="BS93" s="380">
        <v>17916</v>
      </c>
      <c r="BT93" s="379">
        <v>92912</v>
      </c>
      <c r="BU93" s="380">
        <v>23734</v>
      </c>
      <c r="BV93" s="380">
        <v>23734</v>
      </c>
      <c r="BW93" s="380">
        <v>23734</v>
      </c>
      <c r="BX93" s="380">
        <v>21709</v>
      </c>
      <c r="BY93" s="380">
        <v>0</v>
      </c>
      <c r="BZ93" s="380">
        <v>0</v>
      </c>
      <c r="CA93" s="380">
        <v>92912</v>
      </c>
      <c r="CB93" s="381">
        <v>26481.053689010998</v>
      </c>
      <c r="CC93" s="380">
        <v>15959</v>
      </c>
      <c r="CD93" s="380">
        <v>10522</v>
      </c>
      <c r="CE93" s="380">
        <v>0</v>
      </c>
      <c r="CF93" s="380">
        <v>0</v>
      </c>
      <c r="CG93" s="380">
        <v>0</v>
      </c>
      <c r="CH93" s="380">
        <v>0</v>
      </c>
      <c r="CI93" s="380">
        <v>26481.053689010998</v>
      </c>
    </row>
    <row r="94" spans="1:87">
      <c r="A94" s="374">
        <v>31300</v>
      </c>
      <c r="B94" s="375" t="s">
        <v>448</v>
      </c>
      <c r="C94" s="381">
        <v>-34402702</v>
      </c>
      <c r="D94" s="380">
        <v>-21826390</v>
      </c>
      <c r="E94" s="380">
        <v>-24108221</v>
      </c>
      <c r="F94" s="380">
        <v>-14640886</v>
      </c>
      <c r="G94" s="380">
        <v>0</v>
      </c>
      <c r="H94" s="380">
        <v>0</v>
      </c>
      <c r="I94" s="380">
        <v>-94978199</v>
      </c>
      <c r="J94" s="446">
        <v>263537282</v>
      </c>
      <c r="K94" s="447">
        <v>310416555</v>
      </c>
      <c r="L94" s="447">
        <v>225249643</v>
      </c>
      <c r="M94" s="447">
        <v>216933341</v>
      </c>
      <c r="N94" s="447">
        <v>323779537</v>
      </c>
      <c r="O94" s="446">
        <v>23129211.437901001</v>
      </c>
      <c r="P94" s="447">
        <v>12387319.01</v>
      </c>
      <c r="Q94" s="447">
        <v>10741892.427901002</v>
      </c>
      <c r="R94" s="448">
        <v>6.2899999999999998E-2</v>
      </c>
      <c r="S94" s="449">
        <v>1.10977777E-2</v>
      </c>
      <c r="T94" s="450">
        <v>263537282</v>
      </c>
      <c r="U94" s="450">
        <v>196936709.22098568</v>
      </c>
      <c r="V94" s="451">
        <v>1.338182622439785</v>
      </c>
      <c r="W94" s="451">
        <v>0.10581979340616332</v>
      </c>
      <c r="X94" s="379">
        <v>7709995</v>
      </c>
      <c r="Y94" s="380">
        <v>2126438</v>
      </c>
      <c r="Z94" s="380">
        <v>2126438</v>
      </c>
      <c r="AA94" s="380">
        <v>2126438</v>
      </c>
      <c r="AB94" s="380">
        <v>1330681</v>
      </c>
      <c r="AC94" s="380">
        <v>0</v>
      </c>
      <c r="AD94" s="380">
        <v>0</v>
      </c>
      <c r="AE94" s="380">
        <v>7709995</v>
      </c>
      <c r="AF94" s="381">
        <v>7957237</v>
      </c>
      <c r="AG94" s="381">
        <v>3286429</v>
      </c>
      <c r="AH94" s="381">
        <v>2170252</v>
      </c>
      <c r="AI94" s="381">
        <v>1250278</v>
      </c>
      <c r="AJ94" s="381">
        <v>1250278</v>
      </c>
      <c r="AK94" s="381">
        <v>0</v>
      </c>
      <c r="AL94" s="381">
        <v>0</v>
      </c>
      <c r="AM94" s="380">
        <v>7957237</v>
      </c>
      <c r="AN94" s="379">
        <v>21099584</v>
      </c>
      <c r="AO94" s="380">
        <v>6962583</v>
      </c>
      <c r="AP94" s="380">
        <v>6962583</v>
      </c>
      <c r="AQ94" s="380">
        <v>3587209</v>
      </c>
      <c r="AR94" s="380">
        <v>3587209</v>
      </c>
      <c r="AS94" s="380">
        <v>0</v>
      </c>
      <c r="AT94" s="380">
        <v>0</v>
      </c>
      <c r="AU94" s="380">
        <v>21099584</v>
      </c>
      <c r="AV94" s="381">
        <v>119942022</v>
      </c>
      <c r="AW94" s="380">
        <v>41044389</v>
      </c>
      <c r="AX94" s="380">
        <v>29684015</v>
      </c>
      <c r="AY94" s="380">
        <v>29684015</v>
      </c>
      <c r="AZ94" s="380">
        <v>19529605</v>
      </c>
      <c r="BA94" s="380">
        <v>0</v>
      </c>
      <c r="BB94" s="380">
        <v>0</v>
      </c>
      <c r="BC94" s="380">
        <v>119942022</v>
      </c>
      <c r="BD94" s="379">
        <v>2775507</v>
      </c>
      <c r="BE94" s="380">
        <v>789444</v>
      </c>
      <c r="BF94" s="380">
        <v>739477</v>
      </c>
      <c r="BG94" s="380">
        <v>623293</v>
      </c>
      <c r="BH94" s="380">
        <v>623293</v>
      </c>
      <c r="BI94" s="380">
        <v>0</v>
      </c>
      <c r="BJ94" s="380">
        <v>0</v>
      </c>
      <c r="BK94" s="380">
        <v>2775507</v>
      </c>
      <c r="BL94" s="381">
        <v>493386</v>
      </c>
      <c r="BM94" s="380">
        <v>164462</v>
      </c>
      <c r="BN94" s="380">
        <v>164462</v>
      </c>
      <c r="BO94" s="380">
        <v>164462</v>
      </c>
      <c r="BP94" s="380">
        <v>0</v>
      </c>
      <c r="BQ94" s="380">
        <v>0</v>
      </c>
      <c r="BR94" s="380">
        <v>0</v>
      </c>
      <c r="BS94" s="380">
        <v>493386</v>
      </c>
      <c r="BT94" s="379">
        <v>2558599</v>
      </c>
      <c r="BU94" s="380">
        <v>653595</v>
      </c>
      <c r="BV94" s="380">
        <v>653595</v>
      </c>
      <c r="BW94" s="380">
        <v>653595</v>
      </c>
      <c r="BX94" s="380">
        <v>597815</v>
      </c>
      <c r="BY94" s="380">
        <v>0</v>
      </c>
      <c r="BZ94" s="380">
        <v>0</v>
      </c>
      <c r="CA94" s="380">
        <v>2558599</v>
      </c>
      <c r="CB94" s="381">
        <v>729234.86168922298</v>
      </c>
      <c r="CC94" s="380">
        <v>439482</v>
      </c>
      <c r="CD94" s="380">
        <v>289753</v>
      </c>
      <c r="CE94" s="380">
        <v>0</v>
      </c>
      <c r="CF94" s="380">
        <v>0</v>
      </c>
      <c r="CG94" s="380">
        <v>0</v>
      </c>
      <c r="CH94" s="380">
        <v>0</v>
      </c>
      <c r="CI94" s="380">
        <v>729234.86168922298</v>
      </c>
    </row>
    <row r="95" spans="1:87">
      <c r="A95" s="374">
        <v>31301</v>
      </c>
      <c r="B95" s="375" t="s">
        <v>449</v>
      </c>
      <c r="C95" s="381">
        <v>-983315</v>
      </c>
      <c r="D95" s="380">
        <v>-716049</v>
      </c>
      <c r="E95" s="380">
        <v>-662951</v>
      </c>
      <c r="F95" s="380">
        <v>-424517</v>
      </c>
      <c r="G95" s="380">
        <v>0</v>
      </c>
      <c r="H95" s="380">
        <v>0</v>
      </c>
      <c r="I95" s="380">
        <v>-2786832</v>
      </c>
      <c r="J95" s="446">
        <v>4893231</v>
      </c>
      <c r="K95" s="447">
        <v>5763663</v>
      </c>
      <c r="L95" s="447">
        <v>4182325</v>
      </c>
      <c r="M95" s="447">
        <v>4027912</v>
      </c>
      <c r="N95" s="447">
        <v>6011780</v>
      </c>
      <c r="O95" s="446">
        <v>429451.86795300001</v>
      </c>
      <c r="P95" s="447">
        <v>233336.49</v>
      </c>
      <c r="Q95" s="447">
        <v>196115.37795300002</v>
      </c>
      <c r="R95" s="448">
        <v>6.2899999999999998E-2</v>
      </c>
      <c r="S95" s="449">
        <v>2.0605809999999999E-4</v>
      </c>
      <c r="T95" s="450">
        <v>4893231</v>
      </c>
      <c r="U95" s="450">
        <v>3709642.1303656599</v>
      </c>
      <c r="V95" s="451">
        <v>1.3190574260373935</v>
      </c>
      <c r="W95" s="451">
        <v>0.10581979340616332</v>
      </c>
      <c r="X95" s="379">
        <v>0</v>
      </c>
      <c r="Y95" s="380">
        <v>0</v>
      </c>
      <c r="Z95" s="380">
        <v>0</v>
      </c>
      <c r="AA95" s="380">
        <v>0</v>
      </c>
      <c r="AB95" s="380">
        <v>0</v>
      </c>
      <c r="AC95" s="380">
        <v>0</v>
      </c>
      <c r="AD95" s="380">
        <v>0</v>
      </c>
      <c r="AE95" s="380">
        <v>0</v>
      </c>
      <c r="AF95" s="381">
        <v>1027914</v>
      </c>
      <c r="AG95" s="381">
        <v>366081</v>
      </c>
      <c r="AH95" s="381">
        <v>311601</v>
      </c>
      <c r="AI95" s="381">
        <v>199053</v>
      </c>
      <c r="AJ95" s="381">
        <v>151179</v>
      </c>
      <c r="AK95" s="381">
        <v>0</v>
      </c>
      <c r="AL95" s="381">
        <v>0</v>
      </c>
      <c r="AM95" s="380">
        <v>1027914</v>
      </c>
      <c r="AN95" s="379">
        <v>391767</v>
      </c>
      <c r="AO95" s="380">
        <v>129278</v>
      </c>
      <c r="AP95" s="380">
        <v>129278</v>
      </c>
      <c r="AQ95" s="380">
        <v>66606</v>
      </c>
      <c r="AR95" s="380">
        <v>66606</v>
      </c>
      <c r="AS95" s="380">
        <v>0</v>
      </c>
      <c r="AT95" s="380">
        <v>0</v>
      </c>
      <c r="AU95" s="380">
        <v>391767</v>
      </c>
      <c r="AV95" s="381">
        <v>2227025</v>
      </c>
      <c r="AW95" s="380">
        <v>762092</v>
      </c>
      <c r="AX95" s="380">
        <v>551158</v>
      </c>
      <c r="AY95" s="380">
        <v>551158</v>
      </c>
      <c r="AZ95" s="380">
        <v>362616</v>
      </c>
      <c r="BA95" s="380">
        <v>0</v>
      </c>
      <c r="BB95" s="380">
        <v>0</v>
      </c>
      <c r="BC95" s="380">
        <v>2227025</v>
      </c>
      <c r="BD95" s="379">
        <v>51534</v>
      </c>
      <c r="BE95" s="380">
        <v>14658</v>
      </c>
      <c r="BF95" s="380">
        <v>13730</v>
      </c>
      <c r="BG95" s="380">
        <v>11573</v>
      </c>
      <c r="BH95" s="380">
        <v>11573</v>
      </c>
      <c r="BI95" s="380">
        <v>0</v>
      </c>
      <c r="BJ95" s="380">
        <v>0</v>
      </c>
      <c r="BK95" s="380">
        <v>51534</v>
      </c>
      <c r="BL95" s="381">
        <v>9162</v>
      </c>
      <c r="BM95" s="380">
        <v>3054</v>
      </c>
      <c r="BN95" s="380">
        <v>3054</v>
      </c>
      <c r="BO95" s="380">
        <v>3054</v>
      </c>
      <c r="BP95" s="380">
        <v>0</v>
      </c>
      <c r="BQ95" s="380">
        <v>0</v>
      </c>
      <c r="BR95" s="380">
        <v>0</v>
      </c>
      <c r="BS95" s="380">
        <v>9162</v>
      </c>
      <c r="BT95" s="379">
        <v>47507</v>
      </c>
      <c r="BU95" s="380">
        <v>12136</v>
      </c>
      <c r="BV95" s="380">
        <v>12136</v>
      </c>
      <c r="BW95" s="380">
        <v>12136</v>
      </c>
      <c r="BX95" s="380">
        <v>11100</v>
      </c>
      <c r="BY95" s="380">
        <v>0</v>
      </c>
      <c r="BZ95" s="380">
        <v>0</v>
      </c>
      <c r="CA95" s="380">
        <v>47507</v>
      </c>
      <c r="CB95" s="381">
        <v>13540.075690419</v>
      </c>
      <c r="CC95" s="380">
        <v>8160</v>
      </c>
      <c r="CD95" s="380">
        <v>5380</v>
      </c>
      <c r="CE95" s="380">
        <v>0</v>
      </c>
      <c r="CF95" s="380">
        <v>0</v>
      </c>
      <c r="CG95" s="380">
        <v>0</v>
      </c>
      <c r="CH95" s="380">
        <v>0</v>
      </c>
      <c r="CI95" s="380">
        <v>13540.075690419</v>
      </c>
    </row>
    <row r="96" spans="1:87">
      <c r="A96" s="374">
        <v>31320</v>
      </c>
      <c r="B96" s="375" t="s">
        <v>450</v>
      </c>
      <c r="C96" s="381">
        <v>-6802146</v>
      </c>
      <c r="D96" s="380">
        <v>-4301102</v>
      </c>
      <c r="E96" s="380">
        <v>-4801565</v>
      </c>
      <c r="F96" s="380">
        <v>-2749117</v>
      </c>
      <c r="G96" s="380">
        <v>0</v>
      </c>
      <c r="H96" s="380">
        <v>0</v>
      </c>
      <c r="I96" s="380">
        <v>-18653930</v>
      </c>
      <c r="J96" s="446">
        <v>43013886</v>
      </c>
      <c r="K96" s="447">
        <v>50665402</v>
      </c>
      <c r="L96" s="447">
        <v>36764675</v>
      </c>
      <c r="M96" s="447">
        <v>35407309</v>
      </c>
      <c r="N96" s="447">
        <v>52846474</v>
      </c>
      <c r="O96" s="446">
        <v>3775091.1680429997</v>
      </c>
      <c r="P96" s="447">
        <v>2080225.79</v>
      </c>
      <c r="Q96" s="447">
        <v>1694865.3780429997</v>
      </c>
      <c r="R96" s="448">
        <v>6.2899999999999998E-2</v>
      </c>
      <c r="S96" s="449">
        <v>1.8113510999999999E-3</v>
      </c>
      <c r="T96" s="450">
        <v>43013886</v>
      </c>
      <c r="U96" s="450">
        <v>33071952.146263912</v>
      </c>
      <c r="V96" s="451">
        <v>1.3006152709028762</v>
      </c>
      <c r="W96" s="451">
        <v>0.10581979340616332</v>
      </c>
      <c r="X96" s="379">
        <v>617848</v>
      </c>
      <c r="Y96" s="380">
        <v>154462</v>
      </c>
      <c r="Z96" s="380">
        <v>154462</v>
      </c>
      <c r="AA96" s="380">
        <v>154462</v>
      </c>
      <c r="AB96" s="380">
        <v>154462</v>
      </c>
      <c r="AC96" s="380">
        <v>0</v>
      </c>
      <c r="AD96" s="380">
        <v>0</v>
      </c>
      <c r="AE96" s="380">
        <v>617848</v>
      </c>
      <c r="AF96" s="381">
        <v>3810032</v>
      </c>
      <c r="AG96" s="381">
        <v>1530817</v>
      </c>
      <c r="AH96" s="381">
        <v>900267</v>
      </c>
      <c r="AI96" s="381">
        <v>878140</v>
      </c>
      <c r="AJ96" s="381">
        <v>500808</v>
      </c>
      <c r="AK96" s="381">
        <v>0</v>
      </c>
      <c r="AL96" s="381">
        <v>0</v>
      </c>
      <c r="AM96" s="380">
        <v>3810032</v>
      </c>
      <c r="AN96" s="379">
        <v>3443820</v>
      </c>
      <c r="AO96" s="380">
        <v>1136415</v>
      </c>
      <c r="AP96" s="380">
        <v>1136415</v>
      </c>
      <c r="AQ96" s="380">
        <v>585495</v>
      </c>
      <c r="AR96" s="380">
        <v>585495</v>
      </c>
      <c r="AS96" s="380">
        <v>0</v>
      </c>
      <c r="AT96" s="380">
        <v>0</v>
      </c>
      <c r="AU96" s="380">
        <v>3443820</v>
      </c>
      <c r="AV96" s="381">
        <v>19576632</v>
      </c>
      <c r="AW96" s="380">
        <v>6699161</v>
      </c>
      <c r="AX96" s="380">
        <v>4844950</v>
      </c>
      <c r="AY96" s="380">
        <v>4844950</v>
      </c>
      <c r="AZ96" s="380">
        <v>3187572</v>
      </c>
      <c r="BA96" s="380">
        <v>0</v>
      </c>
      <c r="BB96" s="380">
        <v>0</v>
      </c>
      <c r="BC96" s="380">
        <v>19576632</v>
      </c>
      <c r="BD96" s="379">
        <v>453011</v>
      </c>
      <c r="BE96" s="380">
        <v>128851</v>
      </c>
      <c r="BF96" s="380">
        <v>120696</v>
      </c>
      <c r="BG96" s="380">
        <v>101732</v>
      </c>
      <c r="BH96" s="380">
        <v>101732</v>
      </c>
      <c r="BI96" s="380">
        <v>0</v>
      </c>
      <c r="BJ96" s="380">
        <v>0</v>
      </c>
      <c r="BK96" s="380">
        <v>453011</v>
      </c>
      <c r="BL96" s="381">
        <v>80529</v>
      </c>
      <c r="BM96" s="380">
        <v>26843</v>
      </c>
      <c r="BN96" s="380">
        <v>26843</v>
      </c>
      <c r="BO96" s="380">
        <v>26843</v>
      </c>
      <c r="BP96" s="380">
        <v>0</v>
      </c>
      <c r="BQ96" s="380">
        <v>0</v>
      </c>
      <c r="BR96" s="380">
        <v>0</v>
      </c>
      <c r="BS96" s="380">
        <v>80529</v>
      </c>
      <c r="BT96" s="379">
        <v>417608</v>
      </c>
      <c r="BU96" s="380">
        <v>106678</v>
      </c>
      <c r="BV96" s="380">
        <v>106678</v>
      </c>
      <c r="BW96" s="380">
        <v>106678</v>
      </c>
      <c r="BX96" s="380">
        <v>97574</v>
      </c>
      <c r="BY96" s="380">
        <v>0</v>
      </c>
      <c r="BZ96" s="380">
        <v>0</v>
      </c>
      <c r="CA96" s="380">
        <v>417608</v>
      </c>
      <c r="CB96" s="381">
        <v>119023.862667489</v>
      </c>
      <c r="CC96" s="380">
        <v>71731</v>
      </c>
      <c r="CD96" s="380">
        <v>47293</v>
      </c>
      <c r="CE96" s="380">
        <v>0</v>
      </c>
      <c r="CF96" s="380">
        <v>0</v>
      </c>
      <c r="CG96" s="380">
        <v>0</v>
      </c>
      <c r="CH96" s="380">
        <v>0</v>
      </c>
      <c r="CI96" s="380">
        <v>119023.862667489</v>
      </c>
    </row>
    <row r="97" spans="1:87">
      <c r="A97" s="374">
        <v>31400</v>
      </c>
      <c r="B97" s="375" t="s">
        <v>451</v>
      </c>
      <c r="C97" s="381">
        <v>-14495003</v>
      </c>
      <c r="D97" s="380">
        <v>-9937454</v>
      </c>
      <c r="E97" s="380">
        <v>-9651366</v>
      </c>
      <c r="F97" s="380">
        <v>-5050504</v>
      </c>
      <c r="G97" s="380">
        <v>0</v>
      </c>
      <c r="H97" s="380">
        <v>0</v>
      </c>
      <c r="I97" s="380">
        <v>-39134327</v>
      </c>
      <c r="J97" s="446">
        <v>86322832</v>
      </c>
      <c r="K97" s="447">
        <v>101678350</v>
      </c>
      <c r="L97" s="447">
        <v>73781542</v>
      </c>
      <c r="M97" s="447">
        <v>71057499</v>
      </c>
      <c r="N97" s="447">
        <v>106055455</v>
      </c>
      <c r="O97" s="446">
        <v>7576078.0681619998</v>
      </c>
      <c r="P97" s="447">
        <v>4592111.3500000006</v>
      </c>
      <c r="Q97" s="447">
        <v>2983966.7181619992</v>
      </c>
      <c r="R97" s="448">
        <v>6.2899999999999998E-2</v>
      </c>
      <c r="S97" s="449">
        <v>3.6351273999999999E-3</v>
      </c>
      <c r="T97" s="450">
        <v>86322832</v>
      </c>
      <c r="U97" s="450">
        <v>73006539.745627999</v>
      </c>
      <c r="V97" s="451">
        <v>1.1823986221065825</v>
      </c>
      <c r="W97" s="451">
        <v>0.10581979340616332</v>
      </c>
      <c r="X97" s="379">
        <v>6582360</v>
      </c>
      <c r="Y97" s="380">
        <v>1645590</v>
      </c>
      <c r="Z97" s="380">
        <v>1645590</v>
      </c>
      <c r="AA97" s="380">
        <v>1645590</v>
      </c>
      <c r="AB97" s="380">
        <v>1645590</v>
      </c>
      <c r="AC97" s="380">
        <v>0</v>
      </c>
      <c r="AD97" s="380">
        <v>0</v>
      </c>
      <c r="AE97" s="380">
        <v>6582360</v>
      </c>
      <c r="AF97" s="381">
        <v>14687132</v>
      </c>
      <c r="AG97" s="381">
        <v>5251792</v>
      </c>
      <c r="AH97" s="381">
        <v>4448062</v>
      </c>
      <c r="AI97" s="381">
        <v>3113209</v>
      </c>
      <c r="AJ97" s="381">
        <v>1874069</v>
      </c>
      <c r="AK97" s="381">
        <v>0</v>
      </c>
      <c r="AL97" s="381">
        <v>0</v>
      </c>
      <c r="AM97" s="380">
        <v>14687132</v>
      </c>
      <c r="AN97" s="379">
        <v>6911264</v>
      </c>
      <c r="AO97" s="380">
        <v>2280626</v>
      </c>
      <c r="AP97" s="380">
        <v>2280626</v>
      </c>
      <c r="AQ97" s="380">
        <v>1175006</v>
      </c>
      <c r="AR97" s="380">
        <v>1175006</v>
      </c>
      <c r="AS97" s="380">
        <v>0</v>
      </c>
      <c r="AT97" s="380">
        <v>0</v>
      </c>
      <c r="AU97" s="380">
        <v>6911264</v>
      </c>
      <c r="AV97" s="381">
        <v>39287553</v>
      </c>
      <c r="AW97" s="380">
        <v>13444276</v>
      </c>
      <c r="AX97" s="380">
        <v>9723134</v>
      </c>
      <c r="AY97" s="380">
        <v>9723134</v>
      </c>
      <c r="AZ97" s="380">
        <v>6397010</v>
      </c>
      <c r="BA97" s="380">
        <v>0</v>
      </c>
      <c r="BB97" s="380">
        <v>0</v>
      </c>
      <c r="BC97" s="380">
        <v>39287553</v>
      </c>
      <c r="BD97" s="379">
        <v>909129</v>
      </c>
      <c r="BE97" s="380">
        <v>258586</v>
      </c>
      <c r="BF97" s="380">
        <v>242219</v>
      </c>
      <c r="BG97" s="380">
        <v>204162</v>
      </c>
      <c r="BH97" s="380">
        <v>204162</v>
      </c>
      <c r="BI97" s="380">
        <v>0</v>
      </c>
      <c r="BJ97" s="380">
        <v>0</v>
      </c>
      <c r="BK97" s="380">
        <v>909129</v>
      </c>
      <c r="BL97" s="381">
        <v>161610</v>
      </c>
      <c r="BM97" s="380">
        <v>53870</v>
      </c>
      <c r="BN97" s="380">
        <v>53870</v>
      </c>
      <c r="BO97" s="380">
        <v>53870</v>
      </c>
      <c r="BP97" s="380">
        <v>0</v>
      </c>
      <c r="BQ97" s="380">
        <v>0</v>
      </c>
      <c r="BR97" s="380">
        <v>0</v>
      </c>
      <c r="BS97" s="380">
        <v>161610</v>
      </c>
      <c r="BT97" s="379">
        <v>838081</v>
      </c>
      <c r="BU97" s="380">
        <v>214088</v>
      </c>
      <c r="BV97" s="380">
        <v>214088</v>
      </c>
      <c r="BW97" s="380">
        <v>214088</v>
      </c>
      <c r="BX97" s="380">
        <v>195817</v>
      </c>
      <c r="BY97" s="380">
        <v>0</v>
      </c>
      <c r="BZ97" s="380">
        <v>0</v>
      </c>
      <c r="CA97" s="380">
        <v>838081</v>
      </c>
      <c r="CB97" s="381">
        <v>238864.18510272598</v>
      </c>
      <c r="CC97" s="380">
        <v>143954</v>
      </c>
      <c r="CD97" s="380">
        <v>94910</v>
      </c>
      <c r="CE97" s="380">
        <v>0</v>
      </c>
      <c r="CF97" s="380">
        <v>0</v>
      </c>
      <c r="CG97" s="380">
        <v>0</v>
      </c>
      <c r="CH97" s="380">
        <v>0</v>
      </c>
      <c r="CI97" s="380">
        <v>238864.18510272598</v>
      </c>
    </row>
    <row r="98" spans="1:87">
      <c r="A98" s="374">
        <v>31405</v>
      </c>
      <c r="B98" s="375" t="s">
        <v>452</v>
      </c>
      <c r="C98" s="381">
        <v>-2285743</v>
      </c>
      <c r="D98" s="380">
        <v>-1735726</v>
      </c>
      <c r="E98" s="380">
        <v>-1661328</v>
      </c>
      <c r="F98" s="380">
        <v>-690184</v>
      </c>
      <c r="G98" s="380">
        <v>0</v>
      </c>
      <c r="H98" s="380">
        <v>0</v>
      </c>
      <c r="I98" s="380">
        <v>-6372981</v>
      </c>
      <c r="J98" s="446">
        <v>17892586</v>
      </c>
      <c r="K98" s="447">
        <v>21075404</v>
      </c>
      <c r="L98" s="447">
        <v>15293087</v>
      </c>
      <c r="M98" s="447">
        <v>14728460</v>
      </c>
      <c r="N98" s="447">
        <v>21982670</v>
      </c>
      <c r="O98" s="446">
        <v>1570333.3909470001</v>
      </c>
      <c r="P98" s="447">
        <v>1024666.31</v>
      </c>
      <c r="Q98" s="447">
        <v>545667.08094700007</v>
      </c>
      <c r="R98" s="448">
        <v>6.2899999999999998E-2</v>
      </c>
      <c r="S98" s="449">
        <v>7.5347190000000001E-4</v>
      </c>
      <c r="T98" s="450">
        <v>17892586</v>
      </c>
      <c r="U98" s="450">
        <v>16290402.38473768</v>
      </c>
      <c r="V98" s="451">
        <v>1.0983513836811907</v>
      </c>
      <c r="W98" s="451">
        <v>0.10581979340616332</v>
      </c>
      <c r="X98" s="379">
        <v>1465265</v>
      </c>
      <c r="Y98" s="380">
        <v>537359</v>
      </c>
      <c r="Z98" s="380">
        <v>309302</v>
      </c>
      <c r="AA98" s="380">
        <v>309302</v>
      </c>
      <c r="AB98" s="380">
        <v>309302</v>
      </c>
      <c r="AC98" s="380">
        <v>0</v>
      </c>
      <c r="AD98" s="380">
        <v>0</v>
      </c>
      <c r="AE98" s="380">
        <v>1465265</v>
      </c>
      <c r="AF98" s="381">
        <v>1406588</v>
      </c>
      <c r="AG98" s="381">
        <v>566123</v>
      </c>
      <c r="AH98" s="381">
        <v>566123</v>
      </c>
      <c r="AI98" s="381">
        <v>274342</v>
      </c>
      <c r="AJ98" s="381">
        <v>0</v>
      </c>
      <c r="AK98" s="381">
        <v>0</v>
      </c>
      <c r="AL98" s="381">
        <v>0</v>
      </c>
      <c r="AM98" s="380">
        <v>1406588</v>
      </c>
      <c r="AN98" s="379">
        <v>1432534</v>
      </c>
      <c r="AO98" s="380">
        <v>472717</v>
      </c>
      <c r="AP98" s="380">
        <v>472717</v>
      </c>
      <c r="AQ98" s="380">
        <v>243550</v>
      </c>
      <c r="AR98" s="380">
        <v>243550</v>
      </c>
      <c r="AS98" s="380">
        <v>0</v>
      </c>
      <c r="AT98" s="380">
        <v>0</v>
      </c>
      <c r="AU98" s="380">
        <v>1432534</v>
      </c>
      <c r="AV98" s="381">
        <v>8143337</v>
      </c>
      <c r="AW98" s="380">
        <v>2786665</v>
      </c>
      <c r="AX98" s="380">
        <v>2015365</v>
      </c>
      <c r="AY98" s="380">
        <v>2015365</v>
      </c>
      <c r="AZ98" s="380">
        <v>1325942</v>
      </c>
      <c r="BA98" s="380">
        <v>0</v>
      </c>
      <c r="BB98" s="380">
        <v>0</v>
      </c>
      <c r="BC98" s="380">
        <v>8143337</v>
      </c>
      <c r="BD98" s="379">
        <v>188441</v>
      </c>
      <c r="BE98" s="380">
        <v>53599</v>
      </c>
      <c r="BF98" s="380">
        <v>50206</v>
      </c>
      <c r="BG98" s="380">
        <v>42318</v>
      </c>
      <c r="BH98" s="380">
        <v>42318</v>
      </c>
      <c r="BI98" s="380">
        <v>0</v>
      </c>
      <c r="BJ98" s="380">
        <v>0</v>
      </c>
      <c r="BK98" s="380">
        <v>188441</v>
      </c>
      <c r="BL98" s="381">
        <v>33498</v>
      </c>
      <c r="BM98" s="380">
        <v>11166</v>
      </c>
      <c r="BN98" s="380">
        <v>11166</v>
      </c>
      <c r="BO98" s="380">
        <v>11166</v>
      </c>
      <c r="BP98" s="380">
        <v>0</v>
      </c>
      <c r="BQ98" s="380">
        <v>0</v>
      </c>
      <c r="BR98" s="380">
        <v>0</v>
      </c>
      <c r="BS98" s="380">
        <v>33498</v>
      </c>
      <c r="BT98" s="379">
        <v>173713</v>
      </c>
      <c r="BU98" s="380">
        <v>44375</v>
      </c>
      <c r="BV98" s="380">
        <v>44375</v>
      </c>
      <c r="BW98" s="380">
        <v>44375</v>
      </c>
      <c r="BX98" s="380">
        <v>40588</v>
      </c>
      <c r="BY98" s="380">
        <v>0</v>
      </c>
      <c r="BZ98" s="380">
        <v>0</v>
      </c>
      <c r="CA98" s="380">
        <v>173713</v>
      </c>
      <c r="CB98" s="381">
        <v>49510.631014281003</v>
      </c>
      <c r="CC98" s="380">
        <v>29838</v>
      </c>
      <c r="CD98" s="380">
        <v>19672</v>
      </c>
      <c r="CE98" s="380">
        <v>0</v>
      </c>
      <c r="CF98" s="380">
        <v>0</v>
      </c>
      <c r="CG98" s="380">
        <v>0</v>
      </c>
      <c r="CH98" s="380">
        <v>0</v>
      </c>
      <c r="CI98" s="380">
        <v>49510.631014281003</v>
      </c>
    </row>
    <row r="99" spans="1:87">
      <c r="A99" s="374">
        <v>31500</v>
      </c>
      <c r="B99" s="375" t="s">
        <v>453</v>
      </c>
      <c r="C99" s="381">
        <v>-1642317</v>
      </c>
      <c r="D99" s="380">
        <v>-833096</v>
      </c>
      <c r="E99" s="380">
        <v>-1117122</v>
      </c>
      <c r="F99" s="380">
        <v>-306076</v>
      </c>
      <c r="G99" s="380">
        <v>0</v>
      </c>
      <c r="H99" s="380">
        <v>0</v>
      </c>
      <c r="I99" s="380">
        <v>-3898611</v>
      </c>
      <c r="J99" s="446">
        <v>16236117</v>
      </c>
      <c r="K99" s="447">
        <v>19124275</v>
      </c>
      <c r="L99" s="447">
        <v>13877276</v>
      </c>
      <c r="M99" s="447">
        <v>13364921</v>
      </c>
      <c r="N99" s="447">
        <v>19947547</v>
      </c>
      <c r="O99" s="446">
        <v>1424954.2775580001</v>
      </c>
      <c r="P99" s="447">
        <v>838371.88</v>
      </c>
      <c r="Q99" s="447">
        <v>586582.39755800006</v>
      </c>
      <c r="R99" s="448">
        <v>6.2899999999999998E-2</v>
      </c>
      <c r="S99" s="449">
        <v>6.837166E-4</v>
      </c>
      <c r="T99" s="450">
        <v>16236117</v>
      </c>
      <c r="U99" s="450">
        <v>13328646.740858506</v>
      </c>
      <c r="V99" s="451">
        <v>1.2181369433574036</v>
      </c>
      <c r="W99" s="451">
        <v>0.10581979340616332</v>
      </c>
      <c r="X99" s="379">
        <v>2759972</v>
      </c>
      <c r="Y99" s="380">
        <v>733377</v>
      </c>
      <c r="Z99" s="380">
        <v>733377</v>
      </c>
      <c r="AA99" s="380">
        <v>646609</v>
      </c>
      <c r="AB99" s="380">
        <v>646609</v>
      </c>
      <c r="AC99" s="380">
        <v>0</v>
      </c>
      <c r="AD99" s="380">
        <v>0</v>
      </c>
      <c r="AE99" s="380">
        <v>2759972</v>
      </c>
      <c r="AF99" s="381">
        <v>822359</v>
      </c>
      <c r="AG99" s="381">
        <v>327663</v>
      </c>
      <c r="AH99" s="381">
        <v>224483</v>
      </c>
      <c r="AI99" s="381">
        <v>224483</v>
      </c>
      <c r="AJ99" s="381">
        <v>45730</v>
      </c>
      <c r="AK99" s="381">
        <v>0</v>
      </c>
      <c r="AL99" s="381">
        <v>0</v>
      </c>
      <c r="AM99" s="380">
        <v>822359</v>
      </c>
      <c r="AN99" s="379">
        <v>1299912</v>
      </c>
      <c r="AO99" s="380">
        <v>428954</v>
      </c>
      <c r="AP99" s="380">
        <v>428954</v>
      </c>
      <c r="AQ99" s="380">
        <v>221002</v>
      </c>
      <c r="AR99" s="380">
        <v>221002</v>
      </c>
      <c r="AS99" s="380">
        <v>0</v>
      </c>
      <c r="AT99" s="380">
        <v>0</v>
      </c>
      <c r="AU99" s="380">
        <v>1299912</v>
      </c>
      <c r="AV99" s="381">
        <v>7389439</v>
      </c>
      <c r="AW99" s="380">
        <v>2528680</v>
      </c>
      <c r="AX99" s="380">
        <v>1828785</v>
      </c>
      <c r="AY99" s="380">
        <v>1828785</v>
      </c>
      <c r="AZ99" s="380">
        <v>1203188</v>
      </c>
      <c r="BA99" s="380">
        <v>0</v>
      </c>
      <c r="BB99" s="380">
        <v>0</v>
      </c>
      <c r="BC99" s="380">
        <v>7389439</v>
      </c>
      <c r="BD99" s="379">
        <v>170994</v>
      </c>
      <c r="BE99" s="380">
        <v>48636</v>
      </c>
      <c r="BF99" s="380">
        <v>45558</v>
      </c>
      <c r="BG99" s="380">
        <v>38400</v>
      </c>
      <c r="BH99" s="380">
        <v>38400</v>
      </c>
      <c r="BI99" s="380">
        <v>0</v>
      </c>
      <c r="BJ99" s="380">
        <v>0</v>
      </c>
      <c r="BK99" s="380">
        <v>170994</v>
      </c>
      <c r="BL99" s="381">
        <v>30396</v>
      </c>
      <c r="BM99" s="380">
        <v>10132</v>
      </c>
      <c r="BN99" s="380">
        <v>10132</v>
      </c>
      <c r="BO99" s="380">
        <v>10132</v>
      </c>
      <c r="BP99" s="380">
        <v>0</v>
      </c>
      <c r="BQ99" s="380">
        <v>0</v>
      </c>
      <c r="BR99" s="380">
        <v>0</v>
      </c>
      <c r="BS99" s="380">
        <v>30396</v>
      </c>
      <c r="BT99" s="379">
        <v>157631</v>
      </c>
      <c r="BU99" s="380">
        <v>40267</v>
      </c>
      <c r="BV99" s="380">
        <v>40267</v>
      </c>
      <c r="BW99" s="380">
        <v>40267</v>
      </c>
      <c r="BX99" s="380">
        <v>36830</v>
      </c>
      <c r="BY99" s="380">
        <v>0</v>
      </c>
      <c r="BZ99" s="380">
        <v>0</v>
      </c>
      <c r="CA99" s="380">
        <v>157631</v>
      </c>
      <c r="CB99" s="381">
        <v>44927.010948834002</v>
      </c>
      <c r="CC99" s="380">
        <v>27076</v>
      </c>
      <c r="CD99" s="380">
        <v>17851</v>
      </c>
      <c r="CE99" s="380">
        <v>0</v>
      </c>
      <c r="CF99" s="380">
        <v>0</v>
      </c>
      <c r="CG99" s="380">
        <v>0</v>
      </c>
      <c r="CH99" s="380">
        <v>0</v>
      </c>
      <c r="CI99" s="380">
        <v>44927.010948834002</v>
      </c>
    </row>
    <row r="100" spans="1:87">
      <c r="A100" s="374">
        <v>31600</v>
      </c>
      <c r="B100" s="375" t="s">
        <v>454</v>
      </c>
      <c r="C100" s="381">
        <v>-8744753</v>
      </c>
      <c r="D100" s="380">
        <v>-5131818</v>
      </c>
      <c r="E100" s="380">
        <v>-5683474</v>
      </c>
      <c r="F100" s="380">
        <v>-2831425</v>
      </c>
      <c r="G100" s="380">
        <v>0</v>
      </c>
      <c r="H100" s="380">
        <v>0</v>
      </c>
      <c r="I100" s="380">
        <v>-22391470</v>
      </c>
      <c r="J100" s="446">
        <v>70391130</v>
      </c>
      <c r="K100" s="447">
        <v>82912642</v>
      </c>
      <c r="L100" s="447">
        <v>60164455</v>
      </c>
      <c r="M100" s="447">
        <v>57943161</v>
      </c>
      <c r="N100" s="447">
        <v>86481911</v>
      </c>
      <c r="O100" s="446">
        <v>6177840.6699000001</v>
      </c>
      <c r="P100" s="447">
        <v>3544916.3099999996</v>
      </c>
      <c r="Q100" s="447">
        <v>2632924.3599000005</v>
      </c>
      <c r="R100" s="448">
        <v>6.2899999999999998E-2</v>
      </c>
      <c r="S100" s="449">
        <v>2.96423E-3</v>
      </c>
      <c r="T100" s="450">
        <v>70391130</v>
      </c>
      <c r="U100" s="450">
        <v>56357969.952305242</v>
      </c>
      <c r="V100" s="451">
        <v>1.2490004529895378</v>
      </c>
      <c r="W100" s="451">
        <v>0.10581979340616332</v>
      </c>
      <c r="X100" s="379">
        <v>8011280</v>
      </c>
      <c r="Y100" s="380">
        <v>2002820</v>
      </c>
      <c r="Z100" s="380">
        <v>2002820</v>
      </c>
      <c r="AA100" s="380">
        <v>2002820</v>
      </c>
      <c r="AB100" s="380">
        <v>2002820</v>
      </c>
      <c r="AC100" s="380">
        <v>0</v>
      </c>
      <c r="AD100" s="380">
        <v>0</v>
      </c>
      <c r="AE100" s="380">
        <v>8011280</v>
      </c>
      <c r="AF100" s="381">
        <v>5099995</v>
      </c>
      <c r="AG100" s="381">
        <v>1868404</v>
      </c>
      <c r="AH100" s="381">
        <v>1316485</v>
      </c>
      <c r="AI100" s="381">
        <v>1012935</v>
      </c>
      <c r="AJ100" s="381">
        <v>902171</v>
      </c>
      <c r="AK100" s="381">
        <v>0</v>
      </c>
      <c r="AL100" s="381">
        <v>0</v>
      </c>
      <c r="AM100" s="380">
        <v>5099995</v>
      </c>
      <c r="AN100" s="379">
        <v>5635725</v>
      </c>
      <c r="AO100" s="380">
        <v>1859714</v>
      </c>
      <c r="AP100" s="380">
        <v>1859714</v>
      </c>
      <c r="AQ100" s="380">
        <v>958148</v>
      </c>
      <c r="AR100" s="380">
        <v>958148</v>
      </c>
      <c r="AS100" s="380">
        <v>0</v>
      </c>
      <c r="AT100" s="380">
        <v>0</v>
      </c>
      <c r="AU100" s="380">
        <v>5635725</v>
      </c>
      <c r="AV100" s="381">
        <v>32036661</v>
      </c>
      <c r="AW100" s="380">
        <v>10963006</v>
      </c>
      <c r="AX100" s="380">
        <v>7928637</v>
      </c>
      <c r="AY100" s="380">
        <v>7928637</v>
      </c>
      <c r="AZ100" s="380">
        <v>5216381</v>
      </c>
      <c r="BA100" s="380">
        <v>0</v>
      </c>
      <c r="BB100" s="380">
        <v>0</v>
      </c>
      <c r="BC100" s="380">
        <v>32036661</v>
      </c>
      <c r="BD100" s="379">
        <v>741341</v>
      </c>
      <c r="BE100" s="380">
        <v>210862</v>
      </c>
      <c r="BF100" s="380">
        <v>197515</v>
      </c>
      <c r="BG100" s="380">
        <v>166482</v>
      </c>
      <c r="BH100" s="380">
        <v>166482</v>
      </c>
      <c r="BI100" s="380">
        <v>0</v>
      </c>
      <c r="BJ100" s="380">
        <v>0</v>
      </c>
      <c r="BK100" s="380">
        <v>741341</v>
      </c>
      <c r="BL100" s="381">
        <v>131784</v>
      </c>
      <c r="BM100" s="380">
        <v>43928</v>
      </c>
      <c r="BN100" s="380">
        <v>43928</v>
      </c>
      <c r="BO100" s="380">
        <v>43928</v>
      </c>
      <c r="BP100" s="380">
        <v>0</v>
      </c>
      <c r="BQ100" s="380">
        <v>0</v>
      </c>
      <c r="BR100" s="380">
        <v>0</v>
      </c>
      <c r="BS100" s="380">
        <v>131784</v>
      </c>
      <c r="BT100" s="379">
        <v>683405</v>
      </c>
      <c r="BU100" s="380">
        <v>174576</v>
      </c>
      <c r="BV100" s="380">
        <v>174576</v>
      </c>
      <c r="BW100" s="380">
        <v>174576</v>
      </c>
      <c r="BX100" s="380">
        <v>159677</v>
      </c>
      <c r="BY100" s="380">
        <v>0</v>
      </c>
      <c r="BZ100" s="380">
        <v>0</v>
      </c>
      <c r="CA100" s="380">
        <v>683405</v>
      </c>
      <c r="CB100" s="381">
        <v>194779.52365769999</v>
      </c>
      <c r="CC100" s="380">
        <v>117386</v>
      </c>
      <c r="CD100" s="380">
        <v>77393</v>
      </c>
      <c r="CE100" s="380">
        <v>0</v>
      </c>
      <c r="CF100" s="380">
        <v>0</v>
      </c>
      <c r="CG100" s="380">
        <v>0</v>
      </c>
      <c r="CH100" s="380">
        <v>0</v>
      </c>
      <c r="CI100" s="380">
        <v>194779.52365769999</v>
      </c>
    </row>
    <row r="101" spans="1:87">
      <c r="A101" s="374">
        <v>31605</v>
      </c>
      <c r="B101" s="375" t="s">
        <v>455</v>
      </c>
      <c r="C101" s="381">
        <v>-1120510</v>
      </c>
      <c r="D101" s="380">
        <v>-682976</v>
      </c>
      <c r="E101" s="380">
        <v>-776386</v>
      </c>
      <c r="F101" s="380">
        <v>-455204</v>
      </c>
      <c r="G101" s="380">
        <v>0</v>
      </c>
      <c r="H101" s="380">
        <v>0</v>
      </c>
      <c r="I101" s="380">
        <v>-3035076</v>
      </c>
      <c r="J101" s="446">
        <v>10027293</v>
      </c>
      <c r="K101" s="447">
        <v>11810996</v>
      </c>
      <c r="L101" s="447">
        <v>8570492</v>
      </c>
      <c r="M101" s="447">
        <v>8254067</v>
      </c>
      <c r="N101" s="447">
        <v>12319443</v>
      </c>
      <c r="O101" s="446">
        <v>880040.14871400001</v>
      </c>
      <c r="P101" s="447">
        <v>557700.22999999986</v>
      </c>
      <c r="Q101" s="447">
        <v>322339.91871400014</v>
      </c>
      <c r="R101" s="448">
        <v>6.2899999999999998E-2</v>
      </c>
      <c r="S101" s="449">
        <v>4.2225779999999999E-4</v>
      </c>
      <c r="T101" s="450">
        <v>10027293</v>
      </c>
      <c r="U101" s="450">
        <v>8866458.3465818744</v>
      </c>
      <c r="V101" s="451">
        <v>1.1309242775460218</v>
      </c>
      <c r="W101" s="451">
        <v>0.10581979340616332</v>
      </c>
      <c r="X101" s="379">
        <v>627647</v>
      </c>
      <c r="Y101" s="380">
        <v>174241</v>
      </c>
      <c r="Z101" s="380">
        <v>174241</v>
      </c>
      <c r="AA101" s="380">
        <v>174241</v>
      </c>
      <c r="AB101" s="380">
        <v>104924</v>
      </c>
      <c r="AC101" s="380">
        <v>0</v>
      </c>
      <c r="AD101" s="380">
        <v>0</v>
      </c>
      <c r="AE101" s="380">
        <v>627647</v>
      </c>
      <c r="AF101" s="381">
        <v>58319</v>
      </c>
      <c r="AG101" s="381">
        <v>29904</v>
      </c>
      <c r="AH101" s="381">
        <v>28415</v>
      </c>
      <c r="AI101" s="381">
        <v>0</v>
      </c>
      <c r="AJ101" s="381">
        <v>0</v>
      </c>
      <c r="AK101" s="381">
        <v>0</v>
      </c>
      <c r="AL101" s="381">
        <v>0</v>
      </c>
      <c r="AM101" s="380">
        <v>58319</v>
      </c>
      <c r="AN101" s="379">
        <v>802815</v>
      </c>
      <c r="AO101" s="380">
        <v>264918</v>
      </c>
      <c r="AP101" s="380">
        <v>264918</v>
      </c>
      <c r="AQ101" s="380">
        <v>136489</v>
      </c>
      <c r="AR101" s="380">
        <v>136489</v>
      </c>
      <c r="AS101" s="380">
        <v>0</v>
      </c>
      <c r="AT101" s="380">
        <v>0</v>
      </c>
      <c r="AU101" s="380">
        <v>802815</v>
      </c>
      <c r="AV101" s="381">
        <v>4563657</v>
      </c>
      <c r="AW101" s="380">
        <v>1561692</v>
      </c>
      <c r="AX101" s="380">
        <v>1129443</v>
      </c>
      <c r="AY101" s="380">
        <v>1129443</v>
      </c>
      <c r="AZ101" s="380">
        <v>743079</v>
      </c>
      <c r="BA101" s="380">
        <v>0</v>
      </c>
      <c r="BB101" s="380">
        <v>0</v>
      </c>
      <c r="BC101" s="380">
        <v>4563657</v>
      </c>
      <c r="BD101" s="379">
        <v>105605</v>
      </c>
      <c r="BE101" s="380">
        <v>30037</v>
      </c>
      <c r="BF101" s="380">
        <v>28136</v>
      </c>
      <c r="BG101" s="380">
        <v>23716</v>
      </c>
      <c r="BH101" s="380">
        <v>23716</v>
      </c>
      <c r="BI101" s="380">
        <v>0</v>
      </c>
      <c r="BJ101" s="380">
        <v>0</v>
      </c>
      <c r="BK101" s="380">
        <v>105605</v>
      </c>
      <c r="BL101" s="381">
        <v>18774</v>
      </c>
      <c r="BM101" s="380">
        <v>6258</v>
      </c>
      <c r="BN101" s="380">
        <v>6258</v>
      </c>
      <c r="BO101" s="380">
        <v>6258</v>
      </c>
      <c r="BP101" s="380">
        <v>0</v>
      </c>
      <c r="BQ101" s="380">
        <v>0</v>
      </c>
      <c r="BR101" s="380">
        <v>0</v>
      </c>
      <c r="BS101" s="380">
        <v>18774</v>
      </c>
      <c r="BT101" s="379">
        <v>97352</v>
      </c>
      <c r="BU101" s="380">
        <v>24869</v>
      </c>
      <c r="BV101" s="380">
        <v>24869</v>
      </c>
      <c r="BW101" s="380">
        <v>24869</v>
      </c>
      <c r="BX101" s="380">
        <v>22746</v>
      </c>
      <c r="BY101" s="380">
        <v>0</v>
      </c>
      <c r="BZ101" s="380">
        <v>0</v>
      </c>
      <c r="CA101" s="380">
        <v>97352</v>
      </c>
      <c r="CB101" s="381">
        <v>27746.555815421998</v>
      </c>
      <c r="CC101" s="380">
        <v>16722</v>
      </c>
      <c r="CD101" s="380">
        <v>11025</v>
      </c>
      <c r="CE101" s="380">
        <v>0</v>
      </c>
      <c r="CF101" s="380">
        <v>0</v>
      </c>
      <c r="CG101" s="380">
        <v>0</v>
      </c>
      <c r="CH101" s="380">
        <v>0</v>
      </c>
      <c r="CI101" s="380">
        <v>27746.555815421998</v>
      </c>
    </row>
    <row r="102" spans="1:87">
      <c r="A102" s="374">
        <v>31700</v>
      </c>
      <c r="B102" s="375" t="s">
        <v>456</v>
      </c>
      <c r="C102" s="381">
        <v>-3210110</v>
      </c>
      <c r="D102" s="380">
        <v>-2518830</v>
      </c>
      <c r="E102" s="380">
        <v>-2362928</v>
      </c>
      <c r="F102" s="380">
        <v>-1359633</v>
      </c>
      <c r="G102" s="380">
        <v>0</v>
      </c>
      <c r="H102" s="380">
        <v>0</v>
      </c>
      <c r="I102" s="380">
        <v>-9451501</v>
      </c>
      <c r="J102" s="446">
        <v>17308962</v>
      </c>
      <c r="K102" s="447">
        <v>20387962</v>
      </c>
      <c r="L102" s="447">
        <v>14794254</v>
      </c>
      <c r="M102" s="447">
        <v>14248044</v>
      </c>
      <c r="N102" s="447">
        <v>21265635</v>
      </c>
      <c r="O102" s="446">
        <v>1519111.9363500001</v>
      </c>
      <c r="P102" s="447">
        <v>983055.09</v>
      </c>
      <c r="Q102" s="447">
        <v>536056.84635000012</v>
      </c>
      <c r="R102" s="448">
        <v>6.2899999999999998E-2</v>
      </c>
      <c r="S102" s="449">
        <v>7.2889500000000002E-4</v>
      </c>
      <c r="T102" s="450">
        <v>17308962</v>
      </c>
      <c r="U102" s="450">
        <v>15628856.756756756</v>
      </c>
      <c r="V102" s="451">
        <v>1.1075002010314601</v>
      </c>
      <c r="W102" s="451">
        <v>0.10581979340616332</v>
      </c>
      <c r="X102" s="379">
        <v>61414</v>
      </c>
      <c r="Y102" s="380">
        <v>61414</v>
      </c>
      <c r="Z102" s="380">
        <v>0</v>
      </c>
      <c r="AA102" s="380">
        <v>0</v>
      </c>
      <c r="AB102" s="380">
        <v>0</v>
      </c>
      <c r="AC102" s="380">
        <v>0</v>
      </c>
      <c r="AD102" s="380">
        <v>0</v>
      </c>
      <c r="AE102" s="380">
        <v>61414</v>
      </c>
      <c r="AF102" s="381">
        <v>3291046</v>
      </c>
      <c r="AG102" s="381">
        <v>1088164</v>
      </c>
      <c r="AH102" s="381">
        <v>1088164</v>
      </c>
      <c r="AI102" s="381">
        <v>721970</v>
      </c>
      <c r="AJ102" s="381">
        <v>392748</v>
      </c>
      <c r="AK102" s="381">
        <v>0</v>
      </c>
      <c r="AL102" s="381">
        <v>0</v>
      </c>
      <c r="AM102" s="380">
        <v>3291046</v>
      </c>
      <c r="AN102" s="379">
        <v>1385807</v>
      </c>
      <c r="AO102" s="380">
        <v>457298</v>
      </c>
      <c r="AP102" s="380">
        <v>457298</v>
      </c>
      <c r="AQ102" s="380">
        <v>235606</v>
      </c>
      <c r="AR102" s="380">
        <v>235606</v>
      </c>
      <c r="AS102" s="380">
        <v>0</v>
      </c>
      <c r="AT102" s="380">
        <v>0</v>
      </c>
      <c r="AU102" s="380">
        <v>1385807</v>
      </c>
      <c r="AV102" s="381">
        <v>7877716</v>
      </c>
      <c r="AW102" s="380">
        <v>2695769</v>
      </c>
      <c r="AX102" s="380">
        <v>1949627</v>
      </c>
      <c r="AY102" s="380">
        <v>1949627</v>
      </c>
      <c r="AZ102" s="380">
        <v>1282692</v>
      </c>
      <c r="BA102" s="380">
        <v>0</v>
      </c>
      <c r="BB102" s="380">
        <v>0</v>
      </c>
      <c r="BC102" s="380">
        <v>7877716</v>
      </c>
      <c r="BD102" s="379">
        <v>182292</v>
      </c>
      <c r="BE102" s="380">
        <v>51850</v>
      </c>
      <c r="BF102" s="380">
        <v>48568</v>
      </c>
      <c r="BG102" s="380">
        <v>40937</v>
      </c>
      <c r="BH102" s="380">
        <v>40937</v>
      </c>
      <c r="BI102" s="380">
        <v>0</v>
      </c>
      <c r="BJ102" s="380">
        <v>0</v>
      </c>
      <c r="BK102" s="380">
        <v>182292</v>
      </c>
      <c r="BL102" s="381">
        <v>32406</v>
      </c>
      <c r="BM102" s="380">
        <v>10802</v>
      </c>
      <c r="BN102" s="380">
        <v>10802</v>
      </c>
      <c r="BO102" s="380">
        <v>10802</v>
      </c>
      <c r="BP102" s="380">
        <v>0</v>
      </c>
      <c r="BQ102" s="380">
        <v>0</v>
      </c>
      <c r="BR102" s="380">
        <v>0</v>
      </c>
      <c r="BS102" s="380">
        <v>32406</v>
      </c>
      <c r="BT102" s="379">
        <v>168047</v>
      </c>
      <c r="BU102" s="380">
        <v>42928</v>
      </c>
      <c r="BV102" s="380">
        <v>42928</v>
      </c>
      <c r="BW102" s="380">
        <v>42928</v>
      </c>
      <c r="BX102" s="380">
        <v>39264</v>
      </c>
      <c r="BY102" s="380">
        <v>0</v>
      </c>
      <c r="BZ102" s="380">
        <v>0</v>
      </c>
      <c r="CA102" s="380">
        <v>168047</v>
      </c>
      <c r="CB102" s="381">
        <v>47895.683161050001</v>
      </c>
      <c r="CC102" s="380">
        <v>28865</v>
      </c>
      <c r="CD102" s="380">
        <v>19031</v>
      </c>
      <c r="CE102" s="380">
        <v>0</v>
      </c>
      <c r="CF102" s="380">
        <v>0</v>
      </c>
      <c r="CG102" s="380">
        <v>0</v>
      </c>
      <c r="CH102" s="380">
        <v>0</v>
      </c>
      <c r="CI102" s="380">
        <v>47895.683161050001</v>
      </c>
    </row>
    <row r="103" spans="1:87">
      <c r="A103" s="374">
        <v>31800</v>
      </c>
      <c r="B103" s="375" t="s">
        <v>457</v>
      </c>
      <c r="C103" s="381">
        <v>-16950432</v>
      </c>
      <c r="D103" s="380">
        <v>-9594993</v>
      </c>
      <c r="E103" s="380">
        <v>-9875542</v>
      </c>
      <c r="F103" s="380">
        <v>-5308435</v>
      </c>
      <c r="G103" s="380">
        <v>0</v>
      </c>
      <c r="H103" s="380">
        <v>0</v>
      </c>
      <c r="I103" s="380">
        <v>-41729402</v>
      </c>
      <c r="J103" s="446">
        <v>121091944</v>
      </c>
      <c r="K103" s="447">
        <v>142632358</v>
      </c>
      <c r="L103" s="447">
        <v>103499273</v>
      </c>
      <c r="M103" s="447">
        <v>99678041</v>
      </c>
      <c r="N103" s="447">
        <v>148772474</v>
      </c>
      <c r="O103" s="446">
        <v>10627570.971333001</v>
      </c>
      <c r="P103" s="447">
        <v>6287294.7200000007</v>
      </c>
      <c r="Q103" s="447">
        <v>4340276.2513330001</v>
      </c>
      <c r="R103" s="448">
        <v>6.2899999999999998E-2</v>
      </c>
      <c r="S103" s="449">
        <v>5.0992841000000004E-3</v>
      </c>
      <c r="T103" s="450">
        <v>121091944</v>
      </c>
      <c r="U103" s="450">
        <v>99956990.779014319</v>
      </c>
      <c r="V103" s="451">
        <v>1.2114404711093294</v>
      </c>
      <c r="W103" s="451">
        <v>0.10581979340616332</v>
      </c>
      <c r="X103" s="379">
        <v>13524806</v>
      </c>
      <c r="Y103" s="380">
        <v>3418364</v>
      </c>
      <c r="Z103" s="380">
        <v>3418364</v>
      </c>
      <c r="AA103" s="380">
        <v>3418364</v>
      </c>
      <c r="AB103" s="380">
        <v>3269714</v>
      </c>
      <c r="AC103" s="380">
        <v>0</v>
      </c>
      <c r="AD103" s="380">
        <v>0</v>
      </c>
      <c r="AE103" s="380">
        <v>13524806</v>
      </c>
      <c r="AF103" s="381">
        <v>11726569</v>
      </c>
      <c r="AG103" s="381">
        <v>5094204</v>
      </c>
      <c r="AH103" s="381">
        <v>3004547</v>
      </c>
      <c r="AI103" s="381">
        <v>1813909</v>
      </c>
      <c r="AJ103" s="381">
        <v>1813909</v>
      </c>
      <c r="AK103" s="381">
        <v>0</v>
      </c>
      <c r="AL103" s="381">
        <v>0</v>
      </c>
      <c r="AM103" s="380">
        <v>11726569</v>
      </c>
      <c r="AN103" s="379">
        <v>9694983</v>
      </c>
      <c r="AO103" s="380">
        <v>3199216</v>
      </c>
      <c r="AP103" s="380">
        <v>3199216</v>
      </c>
      <c r="AQ103" s="380">
        <v>1648276</v>
      </c>
      <c r="AR103" s="380">
        <v>1648276</v>
      </c>
      <c r="AS103" s="380">
        <v>0</v>
      </c>
      <c r="AT103" s="380">
        <v>0</v>
      </c>
      <c r="AU103" s="380">
        <v>9694983</v>
      </c>
      <c r="AV103" s="381">
        <v>55111795</v>
      </c>
      <c r="AW103" s="380">
        <v>18859361</v>
      </c>
      <c r="AX103" s="380">
        <v>13639418</v>
      </c>
      <c r="AY103" s="380">
        <v>13639418</v>
      </c>
      <c r="AZ103" s="380">
        <v>8973599</v>
      </c>
      <c r="BA103" s="380">
        <v>0</v>
      </c>
      <c r="BB103" s="380">
        <v>0</v>
      </c>
      <c r="BC103" s="380">
        <v>55111795</v>
      </c>
      <c r="BD103" s="379">
        <v>1275309</v>
      </c>
      <c r="BE103" s="380">
        <v>362739</v>
      </c>
      <c r="BF103" s="380">
        <v>339780</v>
      </c>
      <c r="BG103" s="380">
        <v>286395</v>
      </c>
      <c r="BH103" s="380">
        <v>286395</v>
      </c>
      <c r="BI103" s="380">
        <v>0</v>
      </c>
      <c r="BJ103" s="380">
        <v>0</v>
      </c>
      <c r="BK103" s="380">
        <v>1275309</v>
      </c>
      <c r="BL103" s="381">
        <v>226704</v>
      </c>
      <c r="BM103" s="380">
        <v>75568</v>
      </c>
      <c r="BN103" s="380">
        <v>75568</v>
      </c>
      <c r="BO103" s="380">
        <v>75568</v>
      </c>
      <c r="BP103" s="380">
        <v>0</v>
      </c>
      <c r="BQ103" s="380">
        <v>0</v>
      </c>
      <c r="BR103" s="380">
        <v>0</v>
      </c>
      <c r="BS103" s="380">
        <v>226704</v>
      </c>
      <c r="BT103" s="379">
        <v>1175643</v>
      </c>
      <c r="BU103" s="380">
        <v>300318</v>
      </c>
      <c r="BV103" s="380">
        <v>300318</v>
      </c>
      <c r="BW103" s="380">
        <v>300318</v>
      </c>
      <c r="BX103" s="380">
        <v>274688</v>
      </c>
      <c r="BY103" s="380">
        <v>0</v>
      </c>
      <c r="BZ103" s="380">
        <v>0</v>
      </c>
      <c r="CA103" s="380">
        <v>1175643</v>
      </c>
      <c r="CB103" s="381">
        <v>335073.907218159</v>
      </c>
      <c r="CC103" s="380">
        <v>201936</v>
      </c>
      <c r="CD103" s="380">
        <v>133138</v>
      </c>
      <c r="CE103" s="380">
        <v>0</v>
      </c>
      <c r="CF103" s="380">
        <v>0</v>
      </c>
      <c r="CG103" s="380">
        <v>0</v>
      </c>
      <c r="CH103" s="380">
        <v>0</v>
      </c>
      <c r="CI103" s="380">
        <v>335073.907218159</v>
      </c>
    </row>
    <row r="104" spans="1:87">
      <c r="A104" s="374">
        <v>31805</v>
      </c>
      <c r="B104" s="375" t="s">
        <v>458</v>
      </c>
      <c r="C104" s="381">
        <v>-2244510</v>
      </c>
      <c r="D104" s="380">
        <v>-1356668</v>
      </c>
      <c r="E104" s="380">
        <v>-1761602</v>
      </c>
      <c r="F104" s="380">
        <v>-727564</v>
      </c>
      <c r="G104" s="380">
        <v>0</v>
      </c>
      <c r="H104" s="380">
        <v>0</v>
      </c>
      <c r="I104" s="380">
        <v>-6090344</v>
      </c>
      <c r="J104" s="446">
        <v>26055920</v>
      </c>
      <c r="K104" s="447">
        <v>30690871</v>
      </c>
      <c r="L104" s="447">
        <v>22270422</v>
      </c>
      <c r="M104" s="447">
        <v>21448190</v>
      </c>
      <c r="N104" s="447">
        <v>32012069</v>
      </c>
      <c r="O104" s="446">
        <v>2286784.1319840001</v>
      </c>
      <c r="P104" s="447">
        <v>1458979.9000000001</v>
      </c>
      <c r="Q104" s="447">
        <v>827804.23198399995</v>
      </c>
      <c r="R104" s="448">
        <v>6.2899999999999998E-2</v>
      </c>
      <c r="S104" s="449">
        <v>1.0972368E-3</v>
      </c>
      <c r="T104" s="450">
        <v>26055920</v>
      </c>
      <c r="U104" s="450">
        <v>23195228.934817173</v>
      </c>
      <c r="V104" s="451">
        <v>1.1233310123052413</v>
      </c>
      <c r="W104" s="451">
        <v>0.10581979340616332</v>
      </c>
      <c r="X104" s="379">
        <v>3392011</v>
      </c>
      <c r="Y104" s="380">
        <v>1076104</v>
      </c>
      <c r="Z104" s="380">
        <v>830883</v>
      </c>
      <c r="AA104" s="380">
        <v>742512</v>
      </c>
      <c r="AB104" s="380">
        <v>742512</v>
      </c>
      <c r="AC104" s="380">
        <v>0</v>
      </c>
      <c r="AD104" s="380">
        <v>0</v>
      </c>
      <c r="AE104" s="380">
        <v>3392011</v>
      </c>
      <c r="AF104" s="381">
        <v>116310</v>
      </c>
      <c r="AG104" s="381">
        <v>33909</v>
      </c>
      <c r="AH104" s="381">
        <v>33909</v>
      </c>
      <c r="AI104" s="381">
        <v>33909</v>
      </c>
      <c r="AJ104" s="381">
        <v>14583</v>
      </c>
      <c r="AK104" s="381">
        <v>0</v>
      </c>
      <c r="AL104" s="381">
        <v>0</v>
      </c>
      <c r="AM104" s="380">
        <v>116310</v>
      </c>
      <c r="AN104" s="379">
        <v>2086115</v>
      </c>
      <c r="AO104" s="380">
        <v>688390</v>
      </c>
      <c r="AP104" s="380">
        <v>688390</v>
      </c>
      <c r="AQ104" s="380">
        <v>354667</v>
      </c>
      <c r="AR104" s="380">
        <v>354667</v>
      </c>
      <c r="AS104" s="380">
        <v>0</v>
      </c>
      <c r="AT104" s="380">
        <v>0</v>
      </c>
      <c r="AU104" s="380">
        <v>2086115</v>
      </c>
      <c r="AV104" s="381">
        <v>11858663</v>
      </c>
      <c r="AW104" s="380">
        <v>4058057</v>
      </c>
      <c r="AX104" s="380">
        <v>2934857</v>
      </c>
      <c r="AY104" s="380">
        <v>2934857</v>
      </c>
      <c r="AZ104" s="380">
        <v>1930891</v>
      </c>
      <c r="BA104" s="380">
        <v>0</v>
      </c>
      <c r="BB104" s="380">
        <v>0</v>
      </c>
      <c r="BC104" s="380">
        <v>11858663</v>
      </c>
      <c r="BD104" s="379">
        <v>274414</v>
      </c>
      <c r="BE104" s="380">
        <v>78052</v>
      </c>
      <c r="BF104" s="380">
        <v>73112</v>
      </c>
      <c r="BG104" s="380">
        <v>61625</v>
      </c>
      <c r="BH104" s="380">
        <v>61625</v>
      </c>
      <c r="BI104" s="380">
        <v>0</v>
      </c>
      <c r="BJ104" s="380">
        <v>0</v>
      </c>
      <c r="BK104" s="380">
        <v>274414</v>
      </c>
      <c r="BL104" s="381">
        <v>48780</v>
      </c>
      <c r="BM104" s="380">
        <v>16260</v>
      </c>
      <c r="BN104" s="380">
        <v>16260</v>
      </c>
      <c r="BO104" s="380">
        <v>16260</v>
      </c>
      <c r="BP104" s="380">
        <v>0</v>
      </c>
      <c r="BQ104" s="380">
        <v>0</v>
      </c>
      <c r="BR104" s="380">
        <v>0</v>
      </c>
      <c r="BS104" s="380">
        <v>48780</v>
      </c>
      <c r="BT104" s="379">
        <v>252969</v>
      </c>
      <c r="BU104" s="380">
        <v>64621</v>
      </c>
      <c r="BV104" s="380">
        <v>64621</v>
      </c>
      <c r="BW104" s="380">
        <v>64621</v>
      </c>
      <c r="BX104" s="380">
        <v>59106</v>
      </c>
      <c r="BY104" s="380">
        <v>0</v>
      </c>
      <c r="BZ104" s="380">
        <v>0</v>
      </c>
      <c r="CA104" s="380">
        <v>252969</v>
      </c>
      <c r="CB104" s="381">
        <v>72099.419155632</v>
      </c>
      <c r="CC104" s="380">
        <v>43452</v>
      </c>
      <c r="CD104" s="380">
        <v>28648</v>
      </c>
      <c r="CE104" s="380">
        <v>0</v>
      </c>
      <c r="CF104" s="380">
        <v>0</v>
      </c>
      <c r="CG104" s="380">
        <v>0</v>
      </c>
      <c r="CH104" s="380">
        <v>0</v>
      </c>
      <c r="CI104" s="380">
        <v>72099.419155632</v>
      </c>
    </row>
    <row r="105" spans="1:87">
      <c r="A105" s="374">
        <v>31810</v>
      </c>
      <c r="B105" s="375" t="s">
        <v>459</v>
      </c>
      <c r="C105" s="381">
        <v>-4861982</v>
      </c>
      <c r="D105" s="380">
        <v>-3417493</v>
      </c>
      <c r="E105" s="380">
        <v>-3040132</v>
      </c>
      <c r="F105" s="380">
        <v>-1658165</v>
      </c>
      <c r="G105" s="380">
        <v>0</v>
      </c>
      <c r="H105" s="380">
        <v>0</v>
      </c>
      <c r="I105" s="380">
        <v>-12977772</v>
      </c>
      <c r="J105" s="446">
        <v>29054836</v>
      </c>
      <c r="K105" s="447">
        <v>34223249</v>
      </c>
      <c r="L105" s="447">
        <v>24833645</v>
      </c>
      <c r="M105" s="447">
        <v>23916778</v>
      </c>
      <c r="N105" s="447">
        <v>35696510</v>
      </c>
      <c r="O105" s="446">
        <v>2549982.4488810003</v>
      </c>
      <c r="P105" s="447">
        <v>1555053.9900000002</v>
      </c>
      <c r="Q105" s="447">
        <v>994928.45888100006</v>
      </c>
      <c r="R105" s="448">
        <v>6.2899999999999998E-2</v>
      </c>
      <c r="S105" s="449">
        <v>1.2235237E-3</v>
      </c>
      <c r="T105" s="450">
        <v>29054836</v>
      </c>
      <c r="U105" s="450">
        <v>24722638.950715426</v>
      </c>
      <c r="V105" s="451">
        <v>1.1752319830387365</v>
      </c>
      <c r="W105" s="451">
        <v>0.10581979340616332</v>
      </c>
      <c r="X105" s="379">
        <v>325580</v>
      </c>
      <c r="Y105" s="380">
        <v>81395</v>
      </c>
      <c r="Z105" s="380">
        <v>81395</v>
      </c>
      <c r="AA105" s="380">
        <v>81395</v>
      </c>
      <c r="AB105" s="380">
        <v>81395</v>
      </c>
      <c r="AC105" s="380">
        <v>0</v>
      </c>
      <c r="AD105" s="380">
        <v>0</v>
      </c>
      <c r="AE105" s="380">
        <v>325580</v>
      </c>
      <c r="AF105" s="381">
        <v>2859317</v>
      </c>
      <c r="AG105" s="381">
        <v>1278387</v>
      </c>
      <c r="AH105" s="381">
        <v>1097371</v>
      </c>
      <c r="AI105" s="381">
        <v>367013</v>
      </c>
      <c r="AJ105" s="381">
        <v>116546</v>
      </c>
      <c r="AK105" s="381">
        <v>0</v>
      </c>
      <c r="AL105" s="381">
        <v>0</v>
      </c>
      <c r="AM105" s="380">
        <v>2859317</v>
      </c>
      <c r="AN105" s="379">
        <v>2326217</v>
      </c>
      <c r="AO105" s="380">
        <v>767621</v>
      </c>
      <c r="AP105" s="380">
        <v>767621</v>
      </c>
      <c r="AQ105" s="380">
        <v>395488</v>
      </c>
      <c r="AR105" s="380">
        <v>395488</v>
      </c>
      <c r="AS105" s="380">
        <v>0</v>
      </c>
      <c r="AT105" s="380">
        <v>0</v>
      </c>
      <c r="AU105" s="380">
        <v>2326217</v>
      </c>
      <c r="AV105" s="381">
        <v>13223540</v>
      </c>
      <c r="AW105" s="380">
        <v>4525121</v>
      </c>
      <c r="AX105" s="380">
        <v>3272646</v>
      </c>
      <c r="AY105" s="380">
        <v>3272646</v>
      </c>
      <c r="AZ105" s="380">
        <v>2153128</v>
      </c>
      <c r="BA105" s="380">
        <v>0</v>
      </c>
      <c r="BB105" s="380">
        <v>0</v>
      </c>
      <c r="BC105" s="380">
        <v>13223540</v>
      </c>
      <c r="BD105" s="379">
        <v>305999</v>
      </c>
      <c r="BE105" s="380">
        <v>87036</v>
      </c>
      <c r="BF105" s="380">
        <v>81527</v>
      </c>
      <c r="BG105" s="380">
        <v>68718</v>
      </c>
      <c r="BH105" s="380">
        <v>68718</v>
      </c>
      <c r="BI105" s="380">
        <v>0</v>
      </c>
      <c r="BJ105" s="380">
        <v>0</v>
      </c>
      <c r="BK105" s="380">
        <v>305999</v>
      </c>
      <c r="BL105" s="381">
        <v>54396</v>
      </c>
      <c r="BM105" s="380">
        <v>18132</v>
      </c>
      <c r="BN105" s="380">
        <v>18132</v>
      </c>
      <c r="BO105" s="380">
        <v>18132</v>
      </c>
      <c r="BP105" s="380">
        <v>0</v>
      </c>
      <c r="BQ105" s="380">
        <v>0</v>
      </c>
      <c r="BR105" s="380">
        <v>0</v>
      </c>
      <c r="BS105" s="380">
        <v>54396</v>
      </c>
      <c r="BT105" s="379">
        <v>282084</v>
      </c>
      <c r="BU105" s="380">
        <v>72058</v>
      </c>
      <c r="BV105" s="380">
        <v>72058</v>
      </c>
      <c r="BW105" s="380">
        <v>72058</v>
      </c>
      <c r="BX105" s="380">
        <v>65909</v>
      </c>
      <c r="BY105" s="380">
        <v>0</v>
      </c>
      <c r="BZ105" s="380">
        <v>0</v>
      </c>
      <c r="CA105" s="380">
        <v>282084</v>
      </c>
      <c r="CB105" s="381">
        <v>80397.730091763005</v>
      </c>
      <c r="CC105" s="380">
        <v>48453</v>
      </c>
      <c r="CD105" s="380">
        <v>31945</v>
      </c>
      <c r="CE105" s="380">
        <v>0</v>
      </c>
      <c r="CF105" s="380">
        <v>0</v>
      </c>
      <c r="CG105" s="380">
        <v>0</v>
      </c>
      <c r="CH105" s="380">
        <v>0</v>
      </c>
      <c r="CI105" s="380">
        <v>80397.730091763005</v>
      </c>
    </row>
    <row r="106" spans="1:87">
      <c r="A106" s="374">
        <v>31820</v>
      </c>
      <c r="B106" s="375" t="s">
        <v>460</v>
      </c>
      <c r="C106" s="381">
        <v>-4140268</v>
      </c>
      <c r="D106" s="380">
        <v>-3006476</v>
      </c>
      <c r="E106" s="380">
        <v>-2828363</v>
      </c>
      <c r="F106" s="380">
        <v>-1616879</v>
      </c>
      <c r="G106" s="380">
        <v>0</v>
      </c>
      <c r="H106" s="380">
        <v>0</v>
      </c>
      <c r="I106" s="380">
        <v>-11591986</v>
      </c>
      <c r="J106" s="446">
        <v>24279767</v>
      </c>
      <c r="K106" s="447">
        <v>28598768</v>
      </c>
      <c r="L106" s="447">
        <v>20752315</v>
      </c>
      <c r="M106" s="447">
        <v>19986132</v>
      </c>
      <c r="N106" s="447">
        <v>29829903</v>
      </c>
      <c r="O106" s="446">
        <v>2130901.003395</v>
      </c>
      <c r="P106" s="447">
        <v>1230413.8700000001</v>
      </c>
      <c r="Q106" s="447">
        <v>900487.1333949999</v>
      </c>
      <c r="R106" s="448">
        <v>6.2899999999999998E-2</v>
      </c>
      <c r="S106" s="449">
        <v>1.0224415E-3</v>
      </c>
      <c r="T106" s="450">
        <v>24279767</v>
      </c>
      <c r="U106" s="450">
        <v>19561428.775834661</v>
      </c>
      <c r="V106" s="451">
        <v>1.241206216490391</v>
      </c>
      <c r="W106" s="451">
        <v>0.10581979340616332</v>
      </c>
      <c r="X106" s="379">
        <v>0</v>
      </c>
      <c r="Y106" s="380">
        <v>0</v>
      </c>
      <c r="Z106" s="380">
        <v>0</v>
      </c>
      <c r="AA106" s="380">
        <v>0</v>
      </c>
      <c r="AB106" s="380">
        <v>0</v>
      </c>
      <c r="AC106" s="380">
        <v>0</v>
      </c>
      <c r="AD106" s="380">
        <v>0</v>
      </c>
      <c r="AE106" s="380">
        <v>0</v>
      </c>
      <c r="AF106" s="381">
        <v>2864395</v>
      </c>
      <c r="AG106" s="381">
        <v>1077607</v>
      </c>
      <c r="AH106" s="381">
        <v>999641</v>
      </c>
      <c r="AI106" s="381">
        <v>526545</v>
      </c>
      <c r="AJ106" s="381">
        <v>260602</v>
      </c>
      <c r="AK106" s="381">
        <v>0</v>
      </c>
      <c r="AL106" s="381">
        <v>0</v>
      </c>
      <c r="AM106" s="380">
        <v>2864395</v>
      </c>
      <c r="AN106" s="379">
        <v>1943911</v>
      </c>
      <c r="AO106" s="380">
        <v>641465</v>
      </c>
      <c r="AP106" s="380">
        <v>641465</v>
      </c>
      <c r="AQ106" s="380">
        <v>330491</v>
      </c>
      <c r="AR106" s="380">
        <v>330491</v>
      </c>
      <c r="AS106" s="380">
        <v>0</v>
      </c>
      <c r="AT106" s="380">
        <v>0</v>
      </c>
      <c r="AU106" s="380">
        <v>1943911</v>
      </c>
      <c r="AV106" s="381">
        <v>11050294</v>
      </c>
      <c r="AW106" s="380">
        <v>3781432</v>
      </c>
      <c r="AX106" s="380">
        <v>2734797</v>
      </c>
      <c r="AY106" s="380">
        <v>2734797</v>
      </c>
      <c r="AZ106" s="380">
        <v>1799268</v>
      </c>
      <c r="BA106" s="380">
        <v>0</v>
      </c>
      <c r="BB106" s="380">
        <v>0</v>
      </c>
      <c r="BC106" s="380">
        <v>11050294</v>
      </c>
      <c r="BD106" s="379">
        <v>255708</v>
      </c>
      <c r="BE106" s="380">
        <v>72732</v>
      </c>
      <c r="BF106" s="380">
        <v>68128</v>
      </c>
      <c r="BG106" s="380">
        <v>57424</v>
      </c>
      <c r="BH106" s="380">
        <v>57424</v>
      </c>
      <c r="BI106" s="380">
        <v>0</v>
      </c>
      <c r="BJ106" s="380">
        <v>0</v>
      </c>
      <c r="BK106" s="380">
        <v>255708</v>
      </c>
      <c r="BL106" s="381">
        <v>45456</v>
      </c>
      <c r="BM106" s="380">
        <v>15152</v>
      </c>
      <c r="BN106" s="380">
        <v>15152</v>
      </c>
      <c r="BO106" s="380">
        <v>15152</v>
      </c>
      <c r="BP106" s="380">
        <v>0</v>
      </c>
      <c r="BQ106" s="380">
        <v>0</v>
      </c>
      <c r="BR106" s="380">
        <v>0</v>
      </c>
      <c r="BS106" s="380">
        <v>45456</v>
      </c>
      <c r="BT106" s="379">
        <v>235724</v>
      </c>
      <c r="BU106" s="380">
        <v>60216</v>
      </c>
      <c r="BV106" s="380">
        <v>60216</v>
      </c>
      <c r="BW106" s="380">
        <v>60216</v>
      </c>
      <c r="BX106" s="380">
        <v>55077</v>
      </c>
      <c r="BY106" s="380">
        <v>0</v>
      </c>
      <c r="BZ106" s="380">
        <v>0</v>
      </c>
      <c r="CA106" s="380">
        <v>235724</v>
      </c>
      <c r="CB106" s="381">
        <v>67184.620740585</v>
      </c>
      <c r="CC106" s="380">
        <v>40490</v>
      </c>
      <c r="CD106" s="380">
        <v>26695</v>
      </c>
      <c r="CE106" s="380">
        <v>0</v>
      </c>
      <c r="CF106" s="380">
        <v>0</v>
      </c>
      <c r="CG106" s="380">
        <v>0</v>
      </c>
      <c r="CH106" s="380">
        <v>0</v>
      </c>
      <c r="CI106" s="380">
        <v>67184.620740585</v>
      </c>
    </row>
    <row r="107" spans="1:87">
      <c r="A107" s="374">
        <v>31900</v>
      </c>
      <c r="B107" s="375" t="s">
        <v>461</v>
      </c>
      <c r="C107" s="381">
        <v>-10058917</v>
      </c>
      <c r="D107" s="380">
        <v>-6372290</v>
      </c>
      <c r="E107" s="380">
        <v>-7073612</v>
      </c>
      <c r="F107" s="380">
        <v>-4530811</v>
      </c>
      <c r="G107" s="380">
        <v>0</v>
      </c>
      <c r="H107" s="380">
        <v>0</v>
      </c>
      <c r="I107" s="380">
        <v>-28035630</v>
      </c>
      <c r="J107" s="446">
        <v>77271847</v>
      </c>
      <c r="K107" s="447">
        <v>91017333</v>
      </c>
      <c r="L107" s="447">
        <v>66045517</v>
      </c>
      <c r="M107" s="447">
        <v>63607091</v>
      </c>
      <c r="N107" s="447">
        <v>94935497</v>
      </c>
      <c r="O107" s="446">
        <v>6781723.1729640001</v>
      </c>
      <c r="P107" s="447">
        <v>3861802.46</v>
      </c>
      <c r="Q107" s="447">
        <v>2919920.7129640002</v>
      </c>
      <c r="R107" s="448">
        <v>6.2899999999999998E-2</v>
      </c>
      <c r="S107" s="449">
        <v>3.2539828000000002E-3</v>
      </c>
      <c r="T107" s="450">
        <v>77271847</v>
      </c>
      <c r="U107" s="450">
        <v>61395905.564387918</v>
      </c>
      <c r="V107" s="451">
        <v>1.2585830649400953</v>
      </c>
      <c r="W107" s="451">
        <v>0.10581979340616332</v>
      </c>
      <c r="X107" s="379">
        <v>4151413</v>
      </c>
      <c r="Y107" s="380">
        <v>1154464</v>
      </c>
      <c r="Z107" s="380">
        <v>1154464</v>
      </c>
      <c r="AA107" s="380">
        <v>1154464</v>
      </c>
      <c r="AB107" s="380">
        <v>688021</v>
      </c>
      <c r="AC107" s="380">
        <v>0</v>
      </c>
      <c r="AD107" s="380">
        <v>0</v>
      </c>
      <c r="AE107" s="380">
        <v>4151413</v>
      </c>
      <c r="AF107" s="381">
        <v>4410950</v>
      </c>
      <c r="AG107" s="381">
        <v>1466276</v>
      </c>
      <c r="AH107" s="381">
        <v>1139878</v>
      </c>
      <c r="AI107" s="381">
        <v>902398</v>
      </c>
      <c r="AJ107" s="381">
        <v>902398</v>
      </c>
      <c r="AK107" s="381">
        <v>0</v>
      </c>
      <c r="AL107" s="381">
        <v>0</v>
      </c>
      <c r="AM107" s="380">
        <v>4410950</v>
      </c>
      <c r="AN107" s="379">
        <v>6186615</v>
      </c>
      <c r="AO107" s="380">
        <v>2041501</v>
      </c>
      <c r="AP107" s="380">
        <v>2041501</v>
      </c>
      <c r="AQ107" s="380">
        <v>1051807</v>
      </c>
      <c r="AR107" s="380">
        <v>1051807</v>
      </c>
      <c r="AS107" s="380">
        <v>0</v>
      </c>
      <c r="AT107" s="380">
        <v>0</v>
      </c>
      <c r="AU107" s="380">
        <v>6186615</v>
      </c>
      <c r="AV107" s="381">
        <v>35168237</v>
      </c>
      <c r="AW107" s="380">
        <v>12034638</v>
      </c>
      <c r="AX107" s="380">
        <v>8703659</v>
      </c>
      <c r="AY107" s="380">
        <v>8703659</v>
      </c>
      <c r="AZ107" s="380">
        <v>5726281</v>
      </c>
      <c r="BA107" s="380">
        <v>0</v>
      </c>
      <c r="BB107" s="380">
        <v>0</v>
      </c>
      <c r="BC107" s="380">
        <v>35168237</v>
      </c>
      <c r="BD107" s="379">
        <v>813807</v>
      </c>
      <c r="BE107" s="380">
        <v>231473</v>
      </c>
      <c r="BF107" s="380">
        <v>216822</v>
      </c>
      <c r="BG107" s="380">
        <v>182756</v>
      </c>
      <c r="BH107" s="380">
        <v>182756</v>
      </c>
      <c r="BI107" s="380">
        <v>0</v>
      </c>
      <c r="BJ107" s="380">
        <v>0</v>
      </c>
      <c r="BK107" s="380">
        <v>813807</v>
      </c>
      <c r="BL107" s="381">
        <v>144666</v>
      </c>
      <c r="BM107" s="380">
        <v>48222</v>
      </c>
      <c r="BN107" s="380">
        <v>48222</v>
      </c>
      <c r="BO107" s="380">
        <v>48222</v>
      </c>
      <c r="BP107" s="380">
        <v>0</v>
      </c>
      <c r="BQ107" s="380">
        <v>0</v>
      </c>
      <c r="BR107" s="380">
        <v>0</v>
      </c>
      <c r="BS107" s="380">
        <v>144666</v>
      </c>
      <c r="BT107" s="379">
        <v>750207</v>
      </c>
      <c r="BU107" s="380">
        <v>191641</v>
      </c>
      <c r="BV107" s="380">
        <v>191641</v>
      </c>
      <c r="BW107" s="380">
        <v>191641</v>
      </c>
      <c r="BX107" s="380">
        <v>175285</v>
      </c>
      <c r="BY107" s="380">
        <v>0</v>
      </c>
      <c r="BZ107" s="380">
        <v>0</v>
      </c>
      <c r="CA107" s="380">
        <v>750207</v>
      </c>
      <c r="CB107" s="381">
        <v>213819.177248172</v>
      </c>
      <c r="CC107" s="380">
        <v>128861</v>
      </c>
      <c r="CD107" s="380">
        <v>84959</v>
      </c>
      <c r="CE107" s="380">
        <v>0</v>
      </c>
      <c r="CF107" s="380">
        <v>0</v>
      </c>
      <c r="CG107" s="380">
        <v>0</v>
      </c>
      <c r="CH107" s="380">
        <v>0</v>
      </c>
      <c r="CI107" s="380">
        <v>213819.177248172</v>
      </c>
    </row>
    <row r="108" spans="1:87">
      <c r="A108" s="374">
        <v>32000</v>
      </c>
      <c r="B108" s="375" t="s">
        <v>462</v>
      </c>
      <c r="C108" s="381">
        <v>-4380220</v>
      </c>
      <c r="D108" s="380">
        <v>-2975270</v>
      </c>
      <c r="E108" s="380">
        <v>-3171496</v>
      </c>
      <c r="F108" s="380">
        <v>-2004879</v>
      </c>
      <c r="G108" s="380">
        <v>0</v>
      </c>
      <c r="H108" s="380">
        <v>0</v>
      </c>
      <c r="I108" s="380">
        <v>-12531865</v>
      </c>
      <c r="J108" s="446">
        <v>28704259</v>
      </c>
      <c r="K108" s="447">
        <v>33810310</v>
      </c>
      <c r="L108" s="447">
        <v>24534001</v>
      </c>
      <c r="M108" s="447">
        <v>23628197</v>
      </c>
      <c r="N108" s="447">
        <v>35265795</v>
      </c>
      <c r="O108" s="446">
        <v>2519214.2292779996</v>
      </c>
      <c r="P108" s="447">
        <v>1499364.3300000003</v>
      </c>
      <c r="Q108" s="447">
        <v>1019849.8992779993</v>
      </c>
      <c r="R108" s="448">
        <v>6.2899999999999998E-2</v>
      </c>
      <c r="S108" s="449">
        <v>1.2087605999999999E-3</v>
      </c>
      <c r="T108" s="450">
        <v>28704259</v>
      </c>
      <c r="U108" s="450">
        <v>23837270.747217812</v>
      </c>
      <c r="V108" s="451">
        <v>1.2041755662548006</v>
      </c>
      <c r="W108" s="451">
        <v>0.10581979340616332</v>
      </c>
      <c r="X108" s="379">
        <v>319960</v>
      </c>
      <c r="Y108" s="380">
        <v>79990</v>
      </c>
      <c r="Z108" s="380">
        <v>79990</v>
      </c>
      <c r="AA108" s="380">
        <v>79990</v>
      </c>
      <c r="AB108" s="380">
        <v>79990</v>
      </c>
      <c r="AC108" s="380">
        <v>0</v>
      </c>
      <c r="AD108" s="380">
        <v>0</v>
      </c>
      <c r="AE108" s="380">
        <v>319960</v>
      </c>
      <c r="AF108" s="381">
        <v>2533809</v>
      </c>
      <c r="AG108" s="381">
        <v>839442</v>
      </c>
      <c r="AH108" s="381">
        <v>682720</v>
      </c>
      <c r="AI108" s="381">
        <v>530208</v>
      </c>
      <c r="AJ108" s="381">
        <v>481439</v>
      </c>
      <c r="AK108" s="381">
        <v>0</v>
      </c>
      <c r="AL108" s="381">
        <v>0</v>
      </c>
      <c r="AM108" s="380">
        <v>2533809</v>
      </c>
      <c r="AN108" s="379">
        <v>2298149</v>
      </c>
      <c r="AO108" s="380">
        <v>758359</v>
      </c>
      <c r="AP108" s="380">
        <v>758359</v>
      </c>
      <c r="AQ108" s="380">
        <v>390716</v>
      </c>
      <c r="AR108" s="380">
        <v>390716</v>
      </c>
      <c r="AS108" s="380">
        <v>0</v>
      </c>
      <c r="AT108" s="380">
        <v>0</v>
      </c>
      <c r="AU108" s="380">
        <v>2298149</v>
      </c>
      <c r="AV108" s="381">
        <v>13063984</v>
      </c>
      <c r="AW108" s="380">
        <v>4470520</v>
      </c>
      <c r="AX108" s="380">
        <v>3233158</v>
      </c>
      <c r="AY108" s="380">
        <v>3233158</v>
      </c>
      <c r="AZ108" s="380">
        <v>2127148</v>
      </c>
      <c r="BA108" s="380">
        <v>0</v>
      </c>
      <c r="BB108" s="380">
        <v>0</v>
      </c>
      <c r="BC108" s="380">
        <v>13063984</v>
      </c>
      <c r="BD108" s="379">
        <v>302305</v>
      </c>
      <c r="BE108" s="380">
        <v>85986</v>
      </c>
      <c r="BF108" s="380">
        <v>80543</v>
      </c>
      <c r="BG108" s="380">
        <v>67888</v>
      </c>
      <c r="BH108" s="380">
        <v>67888</v>
      </c>
      <c r="BI108" s="380">
        <v>0</v>
      </c>
      <c r="BJ108" s="380">
        <v>0</v>
      </c>
      <c r="BK108" s="380">
        <v>302305</v>
      </c>
      <c r="BL108" s="381">
        <v>53739</v>
      </c>
      <c r="BM108" s="380">
        <v>17913</v>
      </c>
      <c r="BN108" s="380">
        <v>17913</v>
      </c>
      <c r="BO108" s="380">
        <v>17913</v>
      </c>
      <c r="BP108" s="380">
        <v>0</v>
      </c>
      <c r="BQ108" s="380">
        <v>0</v>
      </c>
      <c r="BR108" s="380">
        <v>0</v>
      </c>
      <c r="BS108" s="380">
        <v>53739</v>
      </c>
      <c r="BT108" s="379">
        <v>278680</v>
      </c>
      <c r="BU108" s="380">
        <v>71189</v>
      </c>
      <c r="BV108" s="380">
        <v>71189</v>
      </c>
      <c r="BW108" s="380">
        <v>71189</v>
      </c>
      <c r="BX108" s="380">
        <v>65113</v>
      </c>
      <c r="BY108" s="380">
        <v>0</v>
      </c>
      <c r="BZ108" s="380">
        <v>0</v>
      </c>
      <c r="CA108" s="380">
        <v>278680</v>
      </c>
      <c r="CB108" s="381">
        <v>79427.646938393998</v>
      </c>
      <c r="CC108" s="380">
        <v>47868</v>
      </c>
      <c r="CD108" s="380">
        <v>31560</v>
      </c>
      <c r="CE108" s="380">
        <v>0</v>
      </c>
      <c r="CF108" s="380">
        <v>0</v>
      </c>
      <c r="CG108" s="380">
        <v>0</v>
      </c>
      <c r="CH108" s="380">
        <v>0</v>
      </c>
      <c r="CI108" s="380">
        <v>79427.646938393998</v>
      </c>
    </row>
    <row r="109" spans="1:87">
      <c r="A109" s="374">
        <v>32005</v>
      </c>
      <c r="B109" s="375" t="s">
        <v>463</v>
      </c>
      <c r="C109" s="381">
        <v>-621187</v>
      </c>
      <c r="D109" s="380">
        <v>-372901</v>
      </c>
      <c r="E109" s="380">
        <v>-319038</v>
      </c>
      <c r="F109" s="380">
        <v>-38194</v>
      </c>
      <c r="G109" s="380">
        <v>0</v>
      </c>
      <c r="H109" s="380">
        <v>0</v>
      </c>
      <c r="I109" s="380">
        <v>-1351320</v>
      </c>
      <c r="J109" s="446">
        <v>7515665</v>
      </c>
      <c r="K109" s="447">
        <v>8852587</v>
      </c>
      <c r="L109" s="447">
        <v>6423762</v>
      </c>
      <c r="M109" s="447">
        <v>6186594</v>
      </c>
      <c r="N109" s="447">
        <v>9233678</v>
      </c>
      <c r="O109" s="446">
        <v>659608.38783000002</v>
      </c>
      <c r="P109" s="447">
        <v>369935.76</v>
      </c>
      <c r="Q109" s="447">
        <v>289672.62783000001</v>
      </c>
      <c r="R109" s="448">
        <v>6.2899999999999998E-2</v>
      </c>
      <c r="S109" s="449">
        <v>3.1649100000000002E-4</v>
      </c>
      <c r="T109" s="450">
        <v>7515665</v>
      </c>
      <c r="U109" s="450">
        <v>5881331.6375198727</v>
      </c>
      <c r="V109" s="451">
        <v>1.2778849184517875</v>
      </c>
      <c r="W109" s="451">
        <v>0.10581979340616332</v>
      </c>
      <c r="X109" s="379">
        <v>1640604</v>
      </c>
      <c r="Y109" s="380">
        <v>472016</v>
      </c>
      <c r="Z109" s="380">
        <v>393477</v>
      </c>
      <c r="AA109" s="380">
        <v>393477</v>
      </c>
      <c r="AB109" s="380">
        <v>381634</v>
      </c>
      <c r="AC109" s="380">
        <v>0</v>
      </c>
      <c r="AD109" s="380">
        <v>0</v>
      </c>
      <c r="AE109" s="380">
        <v>1640604</v>
      </c>
      <c r="AF109" s="381">
        <v>290348</v>
      </c>
      <c r="AG109" s="381">
        <v>145174</v>
      </c>
      <c r="AH109" s="381">
        <v>145174</v>
      </c>
      <c r="AI109" s="381">
        <v>0</v>
      </c>
      <c r="AJ109" s="381">
        <v>0</v>
      </c>
      <c r="AK109" s="381">
        <v>0</v>
      </c>
      <c r="AL109" s="381">
        <v>0</v>
      </c>
      <c r="AM109" s="380">
        <v>290348</v>
      </c>
      <c r="AN109" s="379">
        <v>601727</v>
      </c>
      <c r="AO109" s="380">
        <v>198562</v>
      </c>
      <c r="AP109" s="380">
        <v>198562</v>
      </c>
      <c r="AQ109" s="380">
        <v>102301</v>
      </c>
      <c r="AR109" s="380">
        <v>102301</v>
      </c>
      <c r="AS109" s="380">
        <v>0</v>
      </c>
      <c r="AT109" s="380">
        <v>0</v>
      </c>
      <c r="AU109" s="380">
        <v>601727</v>
      </c>
      <c r="AV109" s="381">
        <v>3420556</v>
      </c>
      <c r="AW109" s="380">
        <v>1170521</v>
      </c>
      <c r="AX109" s="380">
        <v>846541</v>
      </c>
      <c r="AY109" s="380">
        <v>846541</v>
      </c>
      <c r="AZ109" s="380">
        <v>556953</v>
      </c>
      <c r="BA109" s="380">
        <v>0</v>
      </c>
      <c r="BB109" s="380">
        <v>0</v>
      </c>
      <c r="BC109" s="380">
        <v>3420556</v>
      </c>
      <c r="BD109" s="379">
        <v>79153</v>
      </c>
      <c r="BE109" s="380">
        <v>22514</v>
      </c>
      <c r="BF109" s="380">
        <v>21089</v>
      </c>
      <c r="BG109" s="380">
        <v>17775</v>
      </c>
      <c r="BH109" s="380">
        <v>17775</v>
      </c>
      <c r="BI109" s="380">
        <v>0</v>
      </c>
      <c r="BJ109" s="380">
        <v>0</v>
      </c>
      <c r="BK109" s="380">
        <v>79153</v>
      </c>
      <c r="BL109" s="381">
        <v>14070</v>
      </c>
      <c r="BM109" s="380">
        <v>4690</v>
      </c>
      <c r="BN109" s="380">
        <v>4690</v>
      </c>
      <c r="BO109" s="380">
        <v>4690</v>
      </c>
      <c r="BP109" s="380">
        <v>0</v>
      </c>
      <c r="BQ109" s="380">
        <v>0</v>
      </c>
      <c r="BR109" s="380">
        <v>0</v>
      </c>
      <c r="BS109" s="380">
        <v>14070</v>
      </c>
      <c r="BT109" s="379">
        <v>72967</v>
      </c>
      <c r="BU109" s="380">
        <v>18639</v>
      </c>
      <c r="BV109" s="380">
        <v>18639</v>
      </c>
      <c r="BW109" s="380">
        <v>18639</v>
      </c>
      <c r="BX109" s="380">
        <v>17049</v>
      </c>
      <c r="BY109" s="380">
        <v>0</v>
      </c>
      <c r="BZ109" s="380">
        <v>0</v>
      </c>
      <c r="CA109" s="380">
        <v>72967</v>
      </c>
      <c r="CB109" s="381">
        <v>20796.62044509</v>
      </c>
      <c r="CC109" s="380">
        <v>12533</v>
      </c>
      <c r="CD109" s="380">
        <v>8263</v>
      </c>
      <c r="CE109" s="380">
        <v>0</v>
      </c>
      <c r="CF109" s="380">
        <v>0</v>
      </c>
      <c r="CG109" s="380">
        <v>0</v>
      </c>
      <c r="CH109" s="380">
        <v>0</v>
      </c>
      <c r="CI109" s="380">
        <v>20796.62044509</v>
      </c>
    </row>
    <row r="110" spans="1:87">
      <c r="A110" s="374">
        <v>32100</v>
      </c>
      <c r="B110" s="375" t="s">
        <v>464</v>
      </c>
      <c r="C110" s="381">
        <v>-2540080</v>
      </c>
      <c r="D110" s="380">
        <v>-1702301</v>
      </c>
      <c r="E110" s="380">
        <v>-1741268</v>
      </c>
      <c r="F110" s="380">
        <v>-1101101</v>
      </c>
      <c r="G110" s="380">
        <v>0</v>
      </c>
      <c r="H110" s="380">
        <v>0</v>
      </c>
      <c r="I110" s="380">
        <v>-7084750</v>
      </c>
      <c r="J110" s="446">
        <v>16088335</v>
      </c>
      <c r="K110" s="447">
        <v>18950205</v>
      </c>
      <c r="L110" s="447">
        <v>13750964</v>
      </c>
      <c r="M110" s="447">
        <v>13243274</v>
      </c>
      <c r="N110" s="447">
        <v>19765984</v>
      </c>
      <c r="O110" s="446">
        <v>1411984.319742</v>
      </c>
      <c r="P110" s="447">
        <v>897457.8899999999</v>
      </c>
      <c r="Q110" s="447">
        <v>514526.42974200007</v>
      </c>
      <c r="R110" s="448">
        <v>6.2899999999999998E-2</v>
      </c>
      <c r="S110" s="449">
        <v>6.7749339999999996E-4</v>
      </c>
      <c r="T110" s="450">
        <v>16088335</v>
      </c>
      <c r="U110" s="450">
        <v>14268010.969793322</v>
      </c>
      <c r="V110" s="451">
        <v>1.1275807843195853</v>
      </c>
      <c r="W110" s="451">
        <v>0.10581979340616332</v>
      </c>
      <c r="X110" s="379">
        <v>617092</v>
      </c>
      <c r="Y110" s="380">
        <v>154273</v>
      </c>
      <c r="Z110" s="380">
        <v>154273</v>
      </c>
      <c r="AA110" s="380">
        <v>154273</v>
      </c>
      <c r="AB110" s="380">
        <v>154273</v>
      </c>
      <c r="AC110" s="380">
        <v>0</v>
      </c>
      <c r="AD110" s="380">
        <v>0</v>
      </c>
      <c r="AE110" s="380">
        <v>617092</v>
      </c>
      <c r="AF110" s="381">
        <v>1918739</v>
      </c>
      <c r="AG110" s="381">
        <v>664963</v>
      </c>
      <c r="AH110" s="381">
        <v>526799</v>
      </c>
      <c r="AI110" s="381">
        <v>370303</v>
      </c>
      <c r="AJ110" s="381">
        <v>356674</v>
      </c>
      <c r="AK110" s="381">
        <v>0</v>
      </c>
      <c r="AL110" s="381">
        <v>0</v>
      </c>
      <c r="AM110" s="380">
        <v>1918739</v>
      </c>
      <c r="AN110" s="379">
        <v>1288080</v>
      </c>
      <c r="AO110" s="380">
        <v>425049</v>
      </c>
      <c r="AP110" s="380">
        <v>425049</v>
      </c>
      <c r="AQ110" s="380">
        <v>218991</v>
      </c>
      <c r="AR110" s="380">
        <v>218991</v>
      </c>
      <c r="AS110" s="380">
        <v>0</v>
      </c>
      <c r="AT110" s="380">
        <v>0</v>
      </c>
      <c r="AU110" s="380">
        <v>1288080</v>
      </c>
      <c r="AV110" s="381">
        <v>7322180</v>
      </c>
      <c r="AW110" s="380">
        <v>2505664</v>
      </c>
      <c r="AX110" s="380">
        <v>1812140</v>
      </c>
      <c r="AY110" s="380">
        <v>1812140</v>
      </c>
      <c r="AZ110" s="380">
        <v>1192237</v>
      </c>
      <c r="BA110" s="380">
        <v>0</v>
      </c>
      <c r="BB110" s="380">
        <v>0</v>
      </c>
      <c r="BC110" s="380">
        <v>7322180</v>
      </c>
      <c r="BD110" s="379">
        <v>169439</v>
      </c>
      <c r="BE110" s="380">
        <v>48194</v>
      </c>
      <c r="BF110" s="380">
        <v>45143</v>
      </c>
      <c r="BG110" s="380">
        <v>38051</v>
      </c>
      <c r="BH110" s="380">
        <v>38051</v>
      </c>
      <c r="BI110" s="380">
        <v>0</v>
      </c>
      <c r="BJ110" s="380">
        <v>0</v>
      </c>
      <c r="BK110" s="380">
        <v>169439</v>
      </c>
      <c r="BL110" s="381">
        <v>30120</v>
      </c>
      <c r="BM110" s="380">
        <v>10040</v>
      </c>
      <c r="BN110" s="380">
        <v>10040</v>
      </c>
      <c r="BO110" s="380">
        <v>10040</v>
      </c>
      <c r="BP110" s="380">
        <v>0</v>
      </c>
      <c r="BQ110" s="380">
        <v>0</v>
      </c>
      <c r="BR110" s="380">
        <v>0</v>
      </c>
      <c r="BS110" s="380">
        <v>30120</v>
      </c>
      <c r="BT110" s="379">
        <v>156196</v>
      </c>
      <c r="BU110" s="380">
        <v>39900</v>
      </c>
      <c r="BV110" s="380">
        <v>39900</v>
      </c>
      <c r="BW110" s="380">
        <v>39900</v>
      </c>
      <c r="BX110" s="380">
        <v>36495</v>
      </c>
      <c r="BY110" s="380">
        <v>0</v>
      </c>
      <c r="BZ110" s="380">
        <v>0</v>
      </c>
      <c r="CA110" s="380">
        <v>156196</v>
      </c>
      <c r="CB110" s="381">
        <v>44518.084539065996</v>
      </c>
      <c r="CC110" s="380">
        <v>26829</v>
      </c>
      <c r="CD110" s="380">
        <v>17689</v>
      </c>
      <c r="CE110" s="380">
        <v>0</v>
      </c>
      <c r="CF110" s="380">
        <v>0</v>
      </c>
      <c r="CG110" s="380">
        <v>0</v>
      </c>
      <c r="CH110" s="380">
        <v>0</v>
      </c>
      <c r="CI110" s="380">
        <v>44518.084539065996</v>
      </c>
    </row>
    <row r="111" spans="1:87">
      <c r="A111" s="374">
        <v>32200</v>
      </c>
      <c r="B111" s="375" t="s">
        <v>465</v>
      </c>
      <c r="C111" s="381">
        <v>-1420408</v>
      </c>
      <c r="D111" s="380">
        <v>-970622</v>
      </c>
      <c r="E111" s="380">
        <v>-1041918</v>
      </c>
      <c r="F111" s="380">
        <v>-567220</v>
      </c>
      <c r="G111" s="380">
        <v>0</v>
      </c>
      <c r="H111" s="380">
        <v>0</v>
      </c>
      <c r="I111" s="380">
        <v>-4000168</v>
      </c>
      <c r="J111" s="446">
        <v>11715538</v>
      </c>
      <c r="K111" s="447">
        <v>13799554</v>
      </c>
      <c r="L111" s="447">
        <v>10013463</v>
      </c>
      <c r="M111" s="447">
        <v>9643762</v>
      </c>
      <c r="N111" s="447">
        <v>14393605</v>
      </c>
      <c r="O111" s="446">
        <v>1028208.0364560001</v>
      </c>
      <c r="P111" s="447">
        <v>609874.89</v>
      </c>
      <c r="Q111" s="447">
        <v>418333.14645600005</v>
      </c>
      <c r="R111" s="448">
        <v>6.2899999999999998E-2</v>
      </c>
      <c r="S111" s="449">
        <v>4.9335120000000001E-4</v>
      </c>
      <c r="T111" s="450">
        <v>11715538</v>
      </c>
      <c r="U111" s="450">
        <v>9695944.1971383151</v>
      </c>
      <c r="V111" s="451">
        <v>1.2082926388394184</v>
      </c>
      <c r="W111" s="451">
        <v>0.10581979340616332</v>
      </c>
      <c r="X111" s="379">
        <v>1014642</v>
      </c>
      <c r="Y111" s="380">
        <v>298416</v>
      </c>
      <c r="Z111" s="380">
        <v>238742</v>
      </c>
      <c r="AA111" s="380">
        <v>238742</v>
      </c>
      <c r="AB111" s="380">
        <v>238742</v>
      </c>
      <c r="AC111" s="380">
        <v>0</v>
      </c>
      <c r="AD111" s="380">
        <v>0</v>
      </c>
      <c r="AE111" s="380">
        <v>1014642</v>
      </c>
      <c r="AF111" s="381">
        <v>803550</v>
      </c>
      <c r="AG111" s="381">
        <v>241021</v>
      </c>
      <c r="AH111" s="381">
        <v>241021</v>
      </c>
      <c r="AI111" s="381">
        <v>169980</v>
      </c>
      <c r="AJ111" s="381">
        <v>151528</v>
      </c>
      <c r="AK111" s="381">
        <v>0</v>
      </c>
      <c r="AL111" s="381">
        <v>0</v>
      </c>
      <c r="AM111" s="380">
        <v>803550</v>
      </c>
      <c r="AN111" s="379">
        <v>937981</v>
      </c>
      <c r="AO111" s="380">
        <v>309521</v>
      </c>
      <c r="AP111" s="380">
        <v>309521</v>
      </c>
      <c r="AQ111" s="380">
        <v>159469</v>
      </c>
      <c r="AR111" s="380">
        <v>159469</v>
      </c>
      <c r="AS111" s="380">
        <v>0</v>
      </c>
      <c r="AT111" s="380">
        <v>0</v>
      </c>
      <c r="AU111" s="380">
        <v>937981</v>
      </c>
      <c r="AV111" s="381">
        <v>5332017</v>
      </c>
      <c r="AW111" s="380">
        <v>1824626</v>
      </c>
      <c r="AX111" s="380">
        <v>1319602</v>
      </c>
      <c r="AY111" s="380">
        <v>1319602</v>
      </c>
      <c r="AZ111" s="380">
        <v>868188</v>
      </c>
      <c r="BA111" s="380">
        <v>0</v>
      </c>
      <c r="BB111" s="380">
        <v>0</v>
      </c>
      <c r="BC111" s="380">
        <v>5332017</v>
      </c>
      <c r="BD111" s="379">
        <v>123384</v>
      </c>
      <c r="BE111" s="380">
        <v>35095</v>
      </c>
      <c r="BF111" s="380">
        <v>32873</v>
      </c>
      <c r="BG111" s="380">
        <v>27708</v>
      </c>
      <c r="BH111" s="380">
        <v>27708</v>
      </c>
      <c r="BI111" s="380">
        <v>0</v>
      </c>
      <c r="BJ111" s="380">
        <v>0</v>
      </c>
      <c r="BK111" s="380">
        <v>123384</v>
      </c>
      <c r="BL111" s="381">
        <v>21933</v>
      </c>
      <c r="BM111" s="380">
        <v>7311</v>
      </c>
      <c r="BN111" s="380">
        <v>7311</v>
      </c>
      <c r="BO111" s="380">
        <v>7311</v>
      </c>
      <c r="BP111" s="380">
        <v>0</v>
      </c>
      <c r="BQ111" s="380">
        <v>0</v>
      </c>
      <c r="BR111" s="380">
        <v>0</v>
      </c>
      <c r="BS111" s="380">
        <v>21933</v>
      </c>
      <c r="BT111" s="379">
        <v>113742</v>
      </c>
      <c r="BU111" s="380">
        <v>29056</v>
      </c>
      <c r="BV111" s="380">
        <v>29056</v>
      </c>
      <c r="BW111" s="380">
        <v>29056</v>
      </c>
      <c r="BX111" s="380">
        <v>26576</v>
      </c>
      <c r="BY111" s="380">
        <v>0</v>
      </c>
      <c r="BZ111" s="380">
        <v>0</v>
      </c>
      <c r="CA111" s="380">
        <v>113742</v>
      </c>
      <c r="CB111" s="381">
        <v>32418.102418488001</v>
      </c>
      <c r="CC111" s="380">
        <v>19537</v>
      </c>
      <c r="CD111" s="380">
        <v>12881</v>
      </c>
      <c r="CE111" s="380">
        <v>0</v>
      </c>
      <c r="CF111" s="380">
        <v>0</v>
      </c>
      <c r="CG111" s="380">
        <v>0</v>
      </c>
      <c r="CH111" s="380">
        <v>0</v>
      </c>
      <c r="CI111" s="380">
        <v>32418.102418488001</v>
      </c>
    </row>
    <row r="112" spans="1:87">
      <c r="A112" s="374">
        <v>32300</v>
      </c>
      <c r="B112" s="375" t="s">
        <v>466</v>
      </c>
      <c r="C112" s="381">
        <v>-19581627</v>
      </c>
      <c r="D112" s="380">
        <v>-12667745</v>
      </c>
      <c r="E112" s="380">
        <v>-11339609</v>
      </c>
      <c r="F112" s="380">
        <v>-5776717</v>
      </c>
      <c r="G112" s="380">
        <v>0</v>
      </c>
      <c r="H112" s="380">
        <v>0</v>
      </c>
      <c r="I112" s="380">
        <v>-49365698</v>
      </c>
      <c r="J112" s="446">
        <v>117601821</v>
      </c>
      <c r="K112" s="447">
        <v>138521396</v>
      </c>
      <c r="L112" s="447">
        <v>100516208</v>
      </c>
      <c r="M112" s="447">
        <v>96805112</v>
      </c>
      <c r="N112" s="447">
        <v>144484541</v>
      </c>
      <c r="O112" s="446">
        <v>10321262.216972999</v>
      </c>
      <c r="P112" s="447">
        <v>6010458.6999999993</v>
      </c>
      <c r="Q112" s="447">
        <v>4310803.516973</v>
      </c>
      <c r="R112" s="448">
        <v>6.2899999999999998E-2</v>
      </c>
      <c r="S112" s="449">
        <v>4.9523121E-3</v>
      </c>
      <c r="T112" s="450">
        <v>117601821</v>
      </c>
      <c r="U112" s="450">
        <v>95555782.193958655</v>
      </c>
      <c r="V112" s="451">
        <v>1.2307138123917232</v>
      </c>
      <c r="W112" s="451">
        <v>0.10581979340616332</v>
      </c>
      <c r="X112" s="379">
        <v>8488968</v>
      </c>
      <c r="Y112" s="380">
        <v>2122242</v>
      </c>
      <c r="Z112" s="380">
        <v>2122242</v>
      </c>
      <c r="AA112" s="380">
        <v>2122242</v>
      </c>
      <c r="AB112" s="380">
        <v>2122242</v>
      </c>
      <c r="AC112" s="380">
        <v>0</v>
      </c>
      <c r="AD112" s="380">
        <v>0</v>
      </c>
      <c r="AE112" s="380">
        <v>8488968</v>
      </c>
      <c r="AF112" s="381">
        <v>15581584</v>
      </c>
      <c r="AG112" s="381">
        <v>6869523</v>
      </c>
      <c r="AH112" s="381">
        <v>5069652</v>
      </c>
      <c r="AI112" s="381">
        <v>2312731</v>
      </c>
      <c r="AJ112" s="381">
        <v>1329678</v>
      </c>
      <c r="AK112" s="381">
        <v>0</v>
      </c>
      <c r="AL112" s="381">
        <v>0</v>
      </c>
      <c r="AM112" s="380">
        <v>15581584</v>
      </c>
      <c r="AN112" s="379">
        <v>9415554</v>
      </c>
      <c r="AO112" s="380">
        <v>3107008</v>
      </c>
      <c r="AP112" s="380">
        <v>3107008</v>
      </c>
      <c r="AQ112" s="380">
        <v>1600769</v>
      </c>
      <c r="AR112" s="380">
        <v>1600769</v>
      </c>
      <c r="AS112" s="380">
        <v>0</v>
      </c>
      <c r="AT112" s="380">
        <v>0</v>
      </c>
      <c r="AU112" s="380">
        <v>9415554</v>
      </c>
      <c r="AV112" s="381">
        <v>53523358</v>
      </c>
      <c r="AW112" s="380">
        <v>18315795</v>
      </c>
      <c r="AX112" s="380">
        <v>13246301</v>
      </c>
      <c r="AY112" s="380">
        <v>13246301</v>
      </c>
      <c r="AZ112" s="380">
        <v>8714961</v>
      </c>
      <c r="BA112" s="380">
        <v>0</v>
      </c>
      <c r="BB112" s="380">
        <v>0</v>
      </c>
      <c r="BC112" s="380">
        <v>53523358</v>
      </c>
      <c r="BD112" s="379">
        <v>1238552</v>
      </c>
      <c r="BE112" s="380">
        <v>352285</v>
      </c>
      <c r="BF112" s="380">
        <v>329987</v>
      </c>
      <c r="BG112" s="380">
        <v>278140</v>
      </c>
      <c r="BH112" s="380">
        <v>278140</v>
      </c>
      <c r="BI112" s="380">
        <v>0</v>
      </c>
      <c r="BJ112" s="380">
        <v>0</v>
      </c>
      <c r="BK112" s="380">
        <v>1238552</v>
      </c>
      <c r="BL112" s="381">
        <v>220170</v>
      </c>
      <c r="BM112" s="380">
        <v>73390</v>
      </c>
      <c r="BN112" s="380">
        <v>73390</v>
      </c>
      <c r="BO112" s="380">
        <v>73390</v>
      </c>
      <c r="BP112" s="380">
        <v>0</v>
      </c>
      <c r="BQ112" s="380">
        <v>0</v>
      </c>
      <c r="BR112" s="380">
        <v>0</v>
      </c>
      <c r="BS112" s="380">
        <v>220170</v>
      </c>
      <c r="BT112" s="379">
        <v>1141758</v>
      </c>
      <c r="BU112" s="380">
        <v>291662</v>
      </c>
      <c r="BV112" s="380">
        <v>291662</v>
      </c>
      <c r="BW112" s="380">
        <v>291662</v>
      </c>
      <c r="BX112" s="380">
        <v>266771</v>
      </c>
      <c r="BY112" s="380">
        <v>0</v>
      </c>
      <c r="BZ112" s="380">
        <v>0</v>
      </c>
      <c r="CA112" s="380">
        <v>1141758</v>
      </c>
      <c r="CB112" s="381">
        <v>325416.37856787897</v>
      </c>
      <c r="CC112" s="380">
        <v>196116</v>
      </c>
      <c r="CD112" s="380">
        <v>129301</v>
      </c>
      <c r="CE112" s="380">
        <v>0</v>
      </c>
      <c r="CF112" s="380">
        <v>0</v>
      </c>
      <c r="CG112" s="380">
        <v>0</v>
      </c>
      <c r="CH112" s="380">
        <v>0</v>
      </c>
      <c r="CI112" s="380">
        <v>325416.37856787897</v>
      </c>
    </row>
    <row r="113" spans="1:87">
      <c r="A113" s="374">
        <v>32305</v>
      </c>
      <c r="B113" s="375" t="s">
        <v>467</v>
      </c>
      <c r="C113" s="381">
        <v>-1718233</v>
      </c>
      <c r="D113" s="380">
        <v>-935004</v>
      </c>
      <c r="E113" s="380">
        <v>-1235368</v>
      </c>
      <c r="F113" s="380">
        <v>-545680</v>
      </c>
      <c r="G113" s="380">
        <v>0</v>
      </c>
      <c r="H113" s="380">
        <v>0</v>
      </c>
      <c r="I113" s="380">
        <v>-4434285</v>
      </c>
      <c r="J113" s="446">
        <v>12641071</v>
      </c>
      <c r="K113" s="447">
        <v>14889726</v>
      </c>
      <c r="L113" s="447">
        <v>10804531</v>
      </c>
      <c r="M113" s="447">
        <v>10405624</v>
      </c>
      <c r="N113" s="447">
        <v>15530707</v>
      </c>
      <c r="O113" s="446">
        <v>1109437.003206</v>
      </c>
      <c r="P113" s="447">
        <v>649994.19999999995</v>
      </c>
      <c r="Q113" s="447">
        <v>459442.80320600001</v>
      </c>
      <c r="R113" s="448">
        <v>6.2899999999999998E-2</v>
      </c>
      <c r="S113" s="449">
        <v>5.3232620000000003E-4</v>
      </c>
      <c r="T113" s="450">
        <v>12641071</v>
      </c>
      <c r="U113" s="450">
        <v>10333771.065182829</v>
      </c>
      <c r="V113" s="451">
        <v>1.223277632169641</v>
      </c>
      <c r="W113" s="451">
        <v>0.10581979340616332</v>
      </c>
      <c r="X113" s="379">
        <v>1013814</v>
      </c>
      <c r="Y113" s="380">
        <v>326845</v>
      </c>
      <c r="Z113" s="380">
        <v>326845</v>
      </c>
      <c r="AA113" s="380">
        <v>180062</v>
      </c>
      <c r="AB113" s="380">
        <v>180062</v>
      </c>
      <c r="AC113" s="380">
        <v>0</v>
      </c>
      <c r="AD113" s="380">
        <v>0</v>
      </c>
      <c r="AE113" s="380">
        <v>1013814</v>
      </c>
      <c r="AF113" s="381">
        <v>904147</v>
      </c>
      <c r="AG113" s="381">
        <v>450528</v>
      </c>
      <c r="AH113" s="381">
        <v>217006</v>
      </c>
      <c r="AI113" s="381">
        <v>217006</v>
      </c>
      <c r="AJ113" s="381">
        <v>19607</v>
      </c>
      <c r="AK113" s="381">
        <v>0</v>
      </c>
      <c r="AL113" s="381">
        <v>0</v>
      </c>
      <c r="AM113" s="380">
        <v>904147</v>
      </c>
      <c r="AN113" s="379">
        <v>1012082</v>
      </c>
      <c r="AO113" s="380">
        <v>333974</v>
      </c>
      <c r="AP113" s="380">
        <v>333974</v>
      </c>
      <c r="AQ113" s="380">
        <v>172067</v>
      </c>
      <c r="AR113" s="380">
        <v>172067</v>
      </c>
      <c r="AS113" s="380">
        <v>0</v>
      </c>
      <c r="AT113" s="380">
        <v>0</v>
      </c>
      <c r="AU113" s="380">
        <v>1012082</v>
      </c>
      <c r="AV113" s="381">
        <v>5753249</v>
      </c>
      <c r="AW113" s="380">
        <v>1968773</v>
      </c>
      <c r="AX113" s="380">
        <v>1423851</v>
      </c>
      <c r="AY113" s="380">
        <v>1423851</v>
      </c>
      <c r="AZ113" s="380">
        <v>936775</v>
      </c>
      <c r="BA113" s="380">
        <v>0</v>
      </c>
      <c r="BB113" s="380">
        <v>0</v>
      </c>
      <c r="BC113" s="380">
        <v>5753249</v>
      </c>
      <c r="BD113" s="379">
        <v>133131</v>
      </c>
      <c r="BE113" s="380">
        <v>37867</v>
      </c>
      <c r="BF113" s="380">
        <v>35470</v>
      </c>
      <c r="BG113" s="380">
        <v>29897</v>
      </c>
      <c r="BH113" s="380">
        <v>29897</v>
      </c>
      <c r="BI113" s="380">
        <v>0</v>
      </c>
      <c r="BJ113" s="380">
        <v>0</v>
      </c>
      <c r="BK113" s="380">
        <v>133131</v>
      </c>
      <c r="BL113" s="381">
        <v>23667</v>
      </c>
      <c r="BM113" s="380">
        <v>7889</v>
      </c>
      <c r="BN113" s="380">
        <v>7889</v>
      </c>
      <c r="BO113" s="380">
        <v>7889</v>
      </c>
      <c r="BP113" s="380">
        <v>0</v>
      </c>
      <c r="BQ113" s="380">
        <v>0</v>
      </c>
      <c r="BR113" s="380">
        <v>0</v>
      </c>
      <c r="BS113" s="380">
        <v>23667</v>
      </c>
      <c r="BT113" s="379">
        <v>122728</v>
      </c>
      <c r="BU113" s="380">
        <v>31351</v>
      </c>
      <c r="BV113" s="380">
        <v>31351</v>
      </c>
      <c r="BW113" s="380">
        <v>31351</v>
      </c>
      <c r="BX113" s="380">
        <v>28675</v>
      </c>
      <c r="BY113" s="380">
        <v>0</v>
      </c>
      <c r="BZ113" s="380">
        <v>0</v>
      </c>
      <c r="CA113" s="380">
        <v>122728</v>
      </c>
      <c r="CB113" s="381">
        <v>34979.149278738005</v>
      </c>
      <c r="CC113" s="380">
        <v>21081</v>
      </c>
      <c r="CD113" s="380">
        <v>13899</v>
      </c>
      <c r="CE113" s="380">
        <v>0</v>
      </c>
      <c r="CF113" s="380">
        <v>0</v>
      </c>
      <c r="CG113" s="380">
        <v>0</v>
      </c>
      <c r="CH113" s="380">
        <v>0</v>
      </c>
      <c r="CI113" s="380">
        <v>34979.149278738005</v>
      </c>
    </row>
    <row r="114" spans="1:87">
      <c r="A114" s="374">
        <v>32400</v>
      </c>
      <c r="B114" s="375" t="s">
        <v>468</v>
      </c>
      <c r="C114" s="381">
        <v>-7076133</v>
      </c>
      <c r="D114" s="380">
        <v>-4491665</v>
      </c>
      <c r="E114" s="380">
        <v>-4198424</v>
      </c>
      <c r="F114" s="380">
        <v>-2356667</v>
      </c>
      <c r="G114" s="380">
        <v>0</v>
      </c>
      <c r="H114" s="380">
        <v>0</v>
      </c>
      <c r="I114" s="380">
        <v>-18122889</v>
      </c>
      <c r="J114" s="446">
        <v>40113766</v>
      </c>
      <c r="K114" s="447">
        <v>47249395</v>
      </c>
      <c r="L114" s="447">
        <v>34285895</v>
      </c>
      <c r="M114" s="447">
        <v>33020047</v>
      </c>
      <c r="N114" s="447">
        <v>49283413</v>
      </c>
      <c r="O114" s="446">
        <v>3520563.6655979999</v>
      </c>
      <c r="P114" s="447">
        <v>2235899.54</v>
      </c>
      <c r="Q114" s="447">
        <v>1284664.1255979999</v>
      </c>
      <c r="R114" s="448">
        <v>6.2899999999999998E-2</v>
      </c>
      <c r="S114" s="449">
        <v>1.6892246E-3</v>
      </c>
      <c r="T114" s="450">
        <v>40113766</v>
      </c>
      <c r="U114" s="450">
        <v>35546892.527821943</v>
      </c>
      <c r="V114" s="451">
        <v>1.1284746189446417</v>
      </c>
      <c r="W114" s="451">
        <v>0.10581979340616332</v>
      </c>
      <c r="X114" s="379">
        <v>2035968</v>
      </c>
      <c r="Y114" s="380">
        <v>508992</v>
      </c>
      <c r="Z114" s="380">
        <v>508992</v>
      </c>
      <c r="AA114" s="380">
        <v>508992</v>
      </c>
      <c r="AB114" s="380">
        <v>508992</v>
      </c>
      <c r="AC114" s="380">
        <v>0</v>
      </c>
      <c r="AD114" s="380">
        <v>0</v>
      </c>
      <c r="AE114" s="380">
        <v>2035968</v>
      </c>
      <c r="AF114" s="381">
        <v>5739587</v>
      </c>
      <c r="AG114" s="381">
        <v>2525157</v>
      </c>
      <c r="AH114" s="381">
        <v>1685069</v>
      </c>
      <c r="AI114" s="381">
        <v>904472</v>
      </c>
      <c r="AJ114" s="381">
        <v>624889</v>
      </c>
      <c r="AK114" s="381">
        <v>0</v>
      </c>
      <c r="AL114" s="381">
        <v>0</v>
      </c>
      <c r="AM114" s="380">
        <v>5739587</v>
      </c>
      <c r="AN114" s="379">
        <v>3211628</v>
      </c>
      <c r="AO114" s="380">
        <v>1059795</v>
      </c>
      <c r="AP114" s="380">
        <v>1059795</v>
      </c>
      <c r="AQ114" s="380">
        <v>546019</v>
      </c>
      <c r="AR114" s="380">
        <v>546019</v>
      </c>
      <c r="AS114" s="380">
        <v>0</v>
      </c>
      <c r="AT114" s="380">
        <v>0</v>
      </c>
      <c r="AU114" s="380">
        <v>3211628</v>
      </c>
      <c r="AV114" s="381">
        <v>18256720</v>
      </c>
      <c r="AW114" s="380">
        <v>6247484</v>
      </c>
      <c r="AX114" s="380">
        <v>4518289</v>
      </c>
      <c r="AY114" s="380">
        <v>4518289</v>
      </c>
      <c r="AZ114" s="380">
        <v>2972657</v>
      </c>
      <c r="BA114" s="380">
        <v>0</v>
      </c>
      <c r="BB114" s="380">
        <v>0</v>
      </c>
      <c r="BC114" s="380">
        <v>18256720</v>
      </c>
      <c r="BD114" s="379">
        <v>422468</v>
      </c>
      <c r="BE114" s="380">
        <v>120164</v>
      </c>
      <c r="BF114" s="380">
        <v>112558</v>
      </c>
      <c r="BG114" s="380">
        <v>94873</v>
      </c>
      <c r="BH114" s="380">
        <v>94873</v>
      </c>
      <c r="BI114" s="380">
        <v>0</v>
      </c>
      <c r="BJ114" s="380">
        <v>0</v>
      </c>
      <c r="BK114" s="380">
        <v>422468</v>
      </c>
      <c r="BL114" s="381">
        <v>75099</v>
      </c>
      <c r="BM114" s="380">
        <v>25033</v>
      </c>
      <c r="BN114" s="380">
        <v>25033</v>
      </c>
      <c r="BO114" s="380">
        <v>25033</v>
      </c>
      <c r="BP114" s="380">
        <v>0</v>
      </c>
      <c r="BQ114" s="380">
        <v>0</v>
      </c>
      <c r="BR114" s="380">
        <v>0</v>
      </c>
      <c r="BS114" s="380">
        <v>75099</v>
      </c>
      <c r="BT114" s="379">
        <v>389452</v>
      </c>
      <c r="BU114" s="380">
        <v>99486</v>
      </c>
      <c r="BV114" s="380">
        <v>99486</v>
      </c>
      <c r="BW114" s="380">
        <v>99486</v>
      </c>
      <c r="BX114" s="380">
        <v>90995</v>
      </c>
      <c r="BY114" s="380">
        <v>0</v>
      </c>
      <c r="BZ114" s="380">
        <v>0</v>
      </c>
      <c r="CA114" s="380">
        <v>389452</v>
      </c>
      <c r="CB114" s="381">
        <v>110998.931573754</v>
      </c>
      <c r="CC114" s="380">
        <v>66895</v>
      </c>
      <c r="CD114" s="380">
        <v>44104</v>
      </c>
      <c r="CE114" s="380">
        <v>0</v>
      </c>
      <c r="CF114" s="380">
        <v>0</v>
      </c>
      <c r="CG114" s="380">
        <v>0</v>
      </c>
      <c r="CH114" s="380">
        <v>0</v>
      </c>
      <c r="CI114" s="380">
        <v>110998.931573754</v>
      </c>
    </row>
    <row r="115" spans="1:87">
      <c r="A115" s="374">
        <v>32405</v>
      </c>
      <c r="B115" s="375" t="s">
        <v>469</v>
      </c>
      <c r="C115" s="381">
        <v>-1696382</v>
      </c>
      <c r="D115" s="380">
        <v>-1312418</v>
      </c>
      <c r="E115" s="380">
        <v>-1397996</v>
      </c>
      <c r="F115" s="380">
        <v>-800391</v>
      </c>
      <c r="G115" s="380">
        <v>0</v>
      </c>
      <c r="H115" s="380">
        <v>0</v>
      </c>
      <c r="I115" s="380">
        <v>-5207187</v>
      </c>
      <c r="J115" s="446">
        <v>9694723</v>
      </c>
      <c r="K115" s="447">
        <v>11419267</v>
      </c>
      <c r="L115" s="447">
        <v>8286239</v>
      </c>
      <c r="M115" s="447">
        <v>7980308</v>
      </c>
      <c r="N115" s="447">
        <v>11910850</v>
      </c>
      <c r="O115" s="446">
        <v>850852.32489000005</v>
      </c>
      <c r="P115" s="447">
        <v>541165.11999999988</v>
      </c>
      <c r="Q115" s="447">
        <v>309687.20489000017</v>
      </c>
      <c r="R115" s="448">
        <v>6.2899999999999998E-2</v>
      </c>
      <c r="S115" s="449">
        <v>4.0825300000000002E-4</v>
      </c>
      <c r="T115" s="450">
        <v>9694723</v>
      </c>
      <c r="U115" s="450">
        <v>8603579.0143084247</v>
      </c>
      <c r="V115" s="451">
        <v>1.1268244278197384</v>
      </c>
      <c r="W115" s="451">
        <v>0.10581979340616332</v>
      </c>
      <c r="X115" s="379">
        <v>37619</v>
      </c>
      <c r="Y115" s="380">
        <v>37619</v>
      </c>
      <c r="Z115" s="380">
        <v>0</v>
      </c>
      <c r="AA115" s="380">
        <v>0</v>
      </c>
      <c r="AB115" s="380">
        <v>0</v>
      </c>
      <c r="AC115" s="380">
        <v>0</v>
      </c>
      <c r="AD115" s="380">
        <v>0</v>
      </c>
      <c r="AE115" s="380">
        <v>37619</v>
      </c>
      <c r="AF115" s="381">
        <v>1759946</v>
      </c>
      <c r="AG115" s="381">
        <v>511104</v>
      </c>
      <c r="AH115" s="381">
        <v>511104</v>
      </c>
      <c r="AI115" s="381">
        <v>478898</v>
      </c>
      <c r="AJ115" s="381">
        <v>258840</v>
      </c>
      <c r="AK115" s="381">
        <v>0</v>
      </c>
      <c r="AL115" s="381">
        <v>0</v>
      </c>
      <c r="AM115" s="380">
        <v>1759946</v>
      </c>
      <c r="AN115" s="379">
        <v>776189</v>
      </c>
      <c r="AO115" s="380">
        <v>256132</v>
      </c>
      <c r="AP115" s="380">
        <v>256132</v>
      </c>
      <c r="AQ115" s="380">
        <v>131962</v>
      </c>
      <c r="AR115" s="380">
        <v>131962</v>
      </c>
      <c r="AS115" s="380">
        <v>0</v>
      </c>
      <c r="AT115" s="380">
        <v>0</v>
      </c>
      <c r="AU115" s="380">
        <v>776189</v>
      </c>
      <c r="AV115" s="381">
        <v>4412297</v>
      </c>
      <c r="AW115" s="380">
        <v>1509896</v>
      </c>
      <c r="AX115" s="380">
        <v>1091983</v>
      </c>
      <c r="AY115" s="380">
        <v>1091983</v>
      </c>
      <c r="AZ115" s="380">
        <v>718434</v>
      </c>
      <c r="BA115" s="380">
        <v>0</v>
      </c>
      <c r="BB115" s="380">
        <v>0</v>
      </c>
      <c r="BC115" s="380">
        <v>4412297</v>
      </c>
      <c r="BD115" s="379">
        <v>102102</v>
      </c>
      <c r="BE115" s="380">
        <v>29041</v>
      </c>
      <c r="BF115" s="380">
        <v>27203</v>
      </c>
      <c r="BG115" s="380">
        <v>22929</v>
      </c>
      <c r="BH115" s="380">
        <v>22929</v>
      </c>
      <c r="BI115" s="380">
        <v>0</v>
      </c>
      <c r="BJ115" s="380">
        <v>0</v>
      </c>
      <c r="BK115" s="380">
        <v>102102</v>
      </c>
      <c r="BL115" s="381">
        <v>18150</v>
      </c>
      <c r="BM115" s="380">
        <v>6050</v>
      </c>
      <c r="BN115" s="380">
        <v>6050</v>
      </c>
      <c r="BO115" s="380">
        <v>6050</v>
      </c>
      <c r="BP115" s="380">
        <v>0</v>
      </c>
      <c r="BQ115" s="380">
        <v>0</v>
      </c>
      <c r="BR115" s="380">
        <v>0</v>
      </c>
      <c r="BS115" s="380">
        <v>18150</v>
      </c>
      <c r="BT115" s="379">
        <v>94123</v>
      </c>
      <c r="BU115" s="380">
        <v>24044</v>
      </c>
      <c r="BV115" s="380">
        <v>24044</v>
      </c>
      <c r="BW115" s="380">
        <v>24044</v>
      </c>
      <c r="BX115" s="380">
        <v>21992</v>
      </c>
      <c r="BY115" s="380">
        <v>0</v>
      </c>
      <c r="BZ115" s="380">
        <v>0</v>
      </c>
      <c r="CA115" s="380">
        <v>94123</v>
      </c>
      <c r="CB115" s="381">
        <v>26826.30054747</v>
      </c>
      <c r="CC115" s="380">
        <v>16167</v>
      </c>
      <c r="CD115" s="380">
        <v>10659</v>
      </c>
      <c r="CE115" s="380">
        <v>0</v>
      </c>
      <c r="CF115" s="380">
        <v>0</v>
      </c>
      <c r="CG115" s="380">
        <v>0</v>
      </c>
      <c r="CH115" s="380">
        <v>0</v>
      </c>
      <c r="CI115" s="380">
        <v>26826.30054747</v>
      </c>
    </row>
    <row r="116" spans="1:87">
      <c r="A116" s="374">
        <v>32410</v>
      </c>
      <c r="B116" s="375" t="s">
        <v>470</v>
      </c>
      <c r="C116" s="381">
        <v>-2179249</v>
      </c>
      <c r="D116" s="380">
        <v>-1032329</v>
      </c>
      <c r="E116" s="380">
        <v>-1244186</v>
      </c>
      <c r="F116" s="380">
        <v>-549965</v>
      </c>
      <c r="G116" s="380">
        <v>0</v>
      </c>
      <c r="H116" s="380">
        <v>0</v>
      </c>
      <c r="I116" s="380">
        <v>-5005729</v>
      </c>
      <c r="J116" s="446">
        <v>18716993</v>
      </c>
      <c r="K116" s="447">
        <v>22046461</v>
      </c>
      <c r="L116" s="447">
        <v>15997721</v>
      </c>
      <c r="M116" s="447">
        <v>15407079</v>
      </c>
      <c r="N116" s="447">
        <v>22995530</v>
      </c>
      <c r="O116" s="446">
        <v>1642687.0900920001</v>
      </c>
      <c r="P116" s="447">
        <v>1064133.8400000001</v>
      </c>
      <c r="Q116" s="447">
        <v>578553.250092</v>
      </c>
      <c r="R116" s="448">
        <v>6.2899999999999998E-2</v>
      </c>
      <c r="S116" s="449">
        <v>7.8818840000000002E-4</v>
      </c>
      <c r="T116" s="450">
        <v>18716993</v>
      </c>
      <c r="U116" s="450">
        <v>16917867.090620033</v>
      </c>
      <c r="V116" s="451">
        <v>1.1063447241749214</v>
      </c>
      <c r="W116" s="451">
        <v>0.10581979340616332</v>
      </c>
      <c r="X116" s="379">
        <v>2539506</v>
      </c>
      <c r="Y116" s="380">
        <v>643548</v>
      </c>
      <c r="Z116" s="380">
        <v>643548</v>
      </c>
      <c r="AA116" s="380">
        <v>643548</v>
      </c>
      <c r="AB116" s="380">
        <v>608862</v>
      </c>
      <c r="AC116" s="380">
        <v>0</v>
      </c>
      <c r="AD116" s="380">
        <v>0</v>
      </c>
      <c r="AE116" s="380">
        <v>2539506</v>
      </c>
      <c r="AF116" s="381">
        <v>817236</v>
      </c>
      <c r="AG116" s="381">
        <v>461827</v>
      </c>
      <c r="AH116" s="381">
        <v>128831</v>
      </c>
      <c r="AI116" s="381">
        <v>113289</v>
      </c>
      <c r="AJ116" s="381">
        <v>113289</v>
      </c>
      <c r="AK116" s="381">
        <v>0</v>
      </c>
      <c r="AL116" s="381">
        <v>0</v>
      </c>
      <c r="AM116" s="380">
        <v>817236</v>
      </c>
      <c r="AN116" s="379">
        <v>1498538</v>
      </c>
      <c r="AO116" s="380">
        <v>494498</v>
      </c>
      <c r="AP116" s="380">
        <v>494498</v>
      </c>
      <c r="AQ116" s="380">
        <v>254771</v>
      </c>
      <c r="AR116" s="380">
        <v>254771</v>
      </c>
      <c r="AS116" s="380">
        <v>0</v>
      </c>
      <c r="AT116" s="380">
        <v>0</v>
      </c>
      <c r="AU116" s="380">
        <v>1498538</v>
      </c>
      <c r="AV116" s="381">
        <v>8518544</v>
      </c>
      <c r="AW116" s="380">
        <v>2915062</v>
      </c>
      <c r="AX116" s="380">
        <v>2108224</v>
      </c>
      <c r="AY116" s="380">
        <v>2108224</v>
      </c>
      <c r="AZ116" s="380">
        <v>1387035</v>
      </c>
      <c r="BA116" s="380">
        <v>0</v>
      </c>
      <c r="BB116" s="380">
        <v>0</v>
      </c>
      <c r="BC116" s="380">
        <v>8518544</v>
      </c>
      <c r="BD116" s="379">
        <v>197123</v>
      </c>
      <c r="BE116" s="380">
        <v>56068</v>
      </c>
      <c r="BF116" s="380">
        <v>52519</v>
      </c>
      <c r="BG116" s="380">
        <v>44268</v>
      </c>
      <c r="BH116" s="380">
        <v>44268</v>
      </c>
      <c r="BI116" s="380">
        <v>0</v>
      </c>
      <c r="BJ116" s="380">
        <v>0</v>
      </c>
      <c r="BK116" s="380">
        <v>197123</v>
      </c>
      <c r="BL116" s="381">
        <v>35040</v>
      </c>
      <c r="BM116" s="380">
        <v>11680</v>
      </c>
      <c r="BN116" s="380">
        <v>11680</v>
      </c>
      <c r="BO116" s="380">
        <v>11680</v>
      </c>
      <c r="BP116" s="380">
        <v>0</v>
      </c>
      <c r="BQ116" s="380">
        <v>0</v>
      </c>
      <c r="BR116" s="380">
        <v>0</v>
      </c>
      <c r="BS116" s="380">
        <v>35040</v>
      </c>
      <c r="BT116" s="379">
        <v>181717</v>
      </c>
      <c r="BU116" s="380">
        <v>46420</v>
      </c>
      <c r="BV116" s="380">
        <v>46420</v>
      </c>
      <c r="BW116" s="380">
        <v>46420</v>
      </c>
      <c r="BX116" s="380">
        <v>42458</v>
      </c>
      <c r="BY116" s="380">
        <v>0</v>
      </c>
      <c r="BZ116" s="380">
        <v>0</v>
      </c>
      <c r="CA116" s="380">
        <v>181717</v>
      </c>
      <c r="CB116" s="381">
        <v>51791.851882116003</v>
      </c>
      <c r="CC116" s="380">
        <v>31213</v>
      </c>
      <c r="CD116" s="380">
        <v>20579</v>
      </c>
      <c r="CE116" s="380">
        <v>0</v>
      </c>
      <c r="CF116" s="380">
        <v>0</v>
      </c>
      <c r="CG116" s="380">
        <v>0</v>
      </c>
      <c r="CH116" s="380">
        <v>0</v>
      </c>
      <c r="CI116" s="380">
        <v>51791.851882116003</v>
      </c>
    </row>
    <row r="117" spans="1:87">
      <c r="A117" s="374">
        <v>32500</v>
      </c>
      <c r="B117" s="375" t="s">
        <v>471</v>
      </c>
      <c r="C117" s="381">
        <v>-14296229</v>
      </c>
      <c r="D117" s="380">
        <v>-8839685</v>
      </c>
      <c r="E117" s="380">
        <v>-10326280</v>
      </c>
      <c r="F117" s="380">
        <v>-6447622</v>
      </c>
      <c r="G117" s="380">
        <v>0</v>
      </c>
      <c r="H117" s="380">
        <v>0</v>
      </c>
      <c r="I117" s="380">
        <v>-39909816</v>
      </c>
      <c r="J117" s="446">
        <v>96957952</v>
      </c>
      <c r="K117" s="447">
        <v>114205296</v>
      </c>
      <c r="L117" s="447">
        <v>82871554</v>
      </c>
      <c r="M117" s="447">
        <v>79811905</v>
      </c>
      <c r="N117" s="447">
        <v>119121669</v>
      </c>
      <c r="O117" s="446">
        <v>8509463.8167690001</v>
      </c>
      <c r="P117" s="447">
        <v>4946000.71</v>
      </c>
      <c r="Q117" s="447">
        <v>3563463.1067690002</v>
      </c>
      <c r="R117" s="448">
        <v>6.2899999999999998E-2</v>
      </c>
      <c r="S117" s="449">
        <v>4.0829813E-3</v>
      </c>
      <c r="T117" s="450">
        <v>96957952</v>
      </c>
      <c r="U117" s="450">
        <v>78632761.685214624</v>
      </c>
      <c r="V117" s="451">
        <v>1.2330477770594579</v>
      </c>
      <c r="W117" s="451">
        <v>0.10581979340616332</v>
      </c>
      <c r="X117" s="379">
        <v>1189866</v>
      </c>
      <c r="Y117" s="380">
        <v>451776</v>
      </c>
      <c r="Z117" s="380">
        <v>451776</v>
      </c>
      <c r="AA117" s="380">
        <v>143157</v>
      </c>
      <c r="AB117" s="380">
        <v>143157</v>
      </c>
      <c r="AC117" s="380">
        <v>0</v>
      </c>
      <c r="AD117" s="380">
        <v>0</v>
      </c>
      <c r="AE117" s="380">
        <v>1189866</v>
      </c>
      <c r="AF117" s="381">
        <v>6247234</v>
      </c>
      <c r="AG117" s="381">
        <v>2517686</v>
      </c>
      <c r="AH117" s="381">
        <v>1277438</v>
      </c>
      <c r="AI117" s="381">
        <v>1277438</v>
      </c>
      <c r="AJ117" s="381">
        <v>1174672</v>
      </c>
      <c r="AK117" s="381">
        <v>0</v>
      </c>
      <c r="AL117" s="381">
        <v>0</v>
      </c>
      <c r="AM117" s="380">
        <v>6247234</v>
      </c>
      <c r="AN117" s="379">
        <v>7762744</v>
      </c>
      <c r="AO117" s="380">
        <v>2561603</v>
      </c>
      <c r="AP117" s="380">
        <v>2561603</v>
      </c>
      <c r="AQ117" s="380">
        <v>1319769</v>
      </c>
      <c r="AR117" s="380">
        <v>1319769</v>
      </c>
      <c r="AS117" s="380">
        <v>0</v>
      </c>
      <c r="AT117" s="380">
        <v>0</v>
      </c>
      <c r="AU117" s="380">
        <v>7762744</v>
      </c>
      <c r="AV117" s="381">
        <v>44127847</v>
      </c>
      <c r="AW117" s="380">
        <v>15100633</v>
      </c>
      <c r="AX117" s="380">
        <v>10921040</v>
      </c>
      <c r="AY117" s="380">
        <v>10921040</v>
      </c>
      <c r="AZ117" s="380">
        <v>7185133</v>
      </c>
      <c r="BA117" s="380">
        <v>0</v>
      </c>
      <c r="BB117" s="380">
        <v>0</v>
      </c>
      <c r="BC117" s="380">
        <v>44127847</v>
      </c>
      <c r="BD117" s="379">
        <v>1021135</v>
      </c>
      <c r="BE117" s="380">
        <v>290444</v>
      </c>
      <c r="BF117" s="380">
        <v>272061</v>
      </c>
      <c r="BG117" s="380">
        <v>229315</v>
      </c>
      <c r="BH117" s="380">
        <v>229315</v>
      </c>
      <c r="BI117" s="380">
        <v>0</v>
      </c>
      <c r="BJ117" s="380">
        <v>0</v>
      </c>
      <c r="BK117" s="380">
        <v>1021135</v>
      </c>
      <c r="BL117" s="381">
        <v>181521</v>
      </c>
      <c r="BM117" s="380">
        <v>60507</v>
      </c>
      <c r="BN117" s="380">
        <v>60507</v>
      </c>
      <c r="BO117" s="380">
        <v>60507</v>
      </c>
      <c r="BP117" s="380">
        <v>0</v>
      </c>
      <c r="BQ117" s="380">
        <v>0</v>
      </c>
      <c r="BR117" s="380">
        <v>0</v>
      </c>
      <c r="BS117" s="380">
        <v>181521</v>
      </c>
      <c r="BT117" s="379">
        <v>941333</v>
      </c>
      <c r="BU117" s="380">
        <v>240464</v>
      </c>
      <c r="BV117" s="380">
        <v>240464</v>
      </c>
      <c r="BW117" s="380">
        <v>240464</v>
      </c>
      <c r="BX117" s="380">
        <v>219942</v>
      </c>
      <c r="BY117" s="380">
        <v>0</v>
      </c>
      <c r="BZ117" s="380">
        <v>0</v>
      </c>
      <c r="CA117" s="380">
        <v>941333</v>
      </c>
      <c r="CB117" s="381">
        <v>268292.66039318702</v>
      </c>
      <c r="CC117" s="380">
        <v>161690</v>
      </c>
      <c r="CD117" s="380">
        <v>106603</v>
      </c>
      <c r="CE117" s="380">
        <v>0</v>
      </c>
      <c r="CF117" s="380">
        <v>0</v>
      </c>
      <c r="CG117" s="380">
        <v>0</v>
      </c>
      <c r="CH117" s="380">
        <v>0</v>
      </c>
      <c r="CI117" s="380">
        <v>268292.66039318702</v>
      </c>
    </row>
    <row r="118" spans="1:87">
      <c r="A118" s="374">
        <v>32505</v>
      </c>
      <c r="B118" s="375" t="s">
        <v>472</v>
      </c>
      <c r="C118" s="381">
        <v>-1645833</v>
      </c>
      <c r="D118" s="380">
        <v>-1435528</v>
      </c>
      <c r="E118" s="380">
        <v>-1244061</v>
      </c>
      <c r="F118" s="380">
        <v>-569867</v>
      </c>
      <c r="G118" s="380">
        <v>0</v>
      </c>
      <c r="H118" s="380">
        <v>0</v>
      </c>
      <c r="I118" s="380">
        <v>-4895289</v>
      </c>
      <c r="J118" s="446">
        <v>15239951</v>
      </c>
      <c r="K118" s="447">
        <v>17950906</v>
      </c>
      <c r="L118" s="447">
        <v>13025836</v>
      </c>
      <c r="M118" s="447">
        <v>12544917</v>
      </c>
      <c r="N118" s="447">
        <v>18723666</v>
      </c>
      <c r="O118" s="446">
        <v>1337526.2745359999</v>
      </c>
      <c r="P118" s="447">
        <v>793374.34</v>
      </c>
      <c r="Q118" s="447">
        <v>544151.9345359999</v>
      </c>
      <c r="R118" s="448">
        <v>6.2899999999999998E-2</v>
      </c>
      <c r="S118" s="449">
        <v>6.4176719999999997E-4</v>
      </c>
      <c r="T118" s="450">
        <v>15239951</v>
      </c>
      <c r="U118" s="450">
        <v>12613264.54689984</v>
      </c>
      <c r="V118" s="451">
        <v>1.2082479474947476</v>
      </c>
      <c r="W118" s="451">
        <v>0.10581979340616332</v>
      </c>
      <c r="X118" s="379">
        <v>1578185</v>
      </c>
      <c r="Y118" s="380">
        <v>733859</v>
      </c>
      <c r="Z118" s="380">
        <v>281442</v>
      </c>
      <c r="AA118" s="380">
        <v>281442</v>
      </c>
      <c r="AB118" s="380">
        <v>281442</v>
      </c>
      <c r="AC118" s="380">
        <v>0</v>
      </c>
      <c r="AD118" s="380">
        <v>0</v>
      </c>
      <c r="AE118" s="380">
        <v>1578185</v>
      </c>
      <c r="AF118" s="381">
        <v>995331</v>
      </c>
      <c r="AG118" s="381">
        <v>457318</v>
      </c>
      <c r="AH118" s="381">
        <v>457318</v>
      </c>
      <c r="AI118" s="381">
        <v>80695</v>
      </c>
      <c r="AJ118" s="381">
        <v>0</v>
      </c>
      <c r="AK118" s="381">
        <v>0</v>
      </c>
      <c r="AL118" s="381">
        <v>0</v>
      </c>
      <c r="AM118" s="380">
        <v>995331</v>
      </c>
      <c r="AN118" s="379">
        <v>1220156</v>
      </c>
      <c r="AO118" s="380">
        <v>402635</v>
      </c>
      <c r="AP118" s="380">
        <v>402635</v>
      </c>
      <c r="AQ118" s="380">
        <v>207443</v>
      </c>
      <c r="AR118" s="380">
        <v>207443</v>
      </c>
      <c r="AS118" s="380">
        <v>0</v>
      </c>
      <c r="AT118" s="380">
        <v>0</v>
      </c>
      <c r="AU118" s="380">
        <v>1220156</v>
      </c>
      <c r="AV118" s="381">
        <v>6936060</v>
      </c>
      <c r="AW118" s="380">
        <v>2373533</v>
      </c>
      <c r="AX118" s="380">
        <v>1716580</v>
      </c>
      <c r="AY118" s="380">
        <v>1716580</v>
      </c>
      <c r="AZ118" s="380">
        <v>1129367</v>
      </c>
      <c r="BA118" s="380">
        <v>0</v>
      </c>
      <c r="BB118" s="380">
        <v>0</v>
      </c>
      <c r="BC118" s="380">
        <v>6936060</v>
      </c>
      <c r="BD118" s="379">
        <v>160503</v>
      </c>
      <c r="BE118" s="380">
        <v>45652</v>
      </c>
      <c r="BF118" s="380">
        <v>42763</v>
      </c>
      <c r="BG118" s="380">
        <v>36044</v>
      </c>
      <c r="BH118" s="380">
        <v>36044</v>
      </c>
      <c r="BI118" s="380">
        <v>0</v>
      </c>
      <c r="BJ118" s="380">
        <v>0</v>
      </c>
      <c r="BK118" s="380">
        <v>160503</v>
      </c>
      <c r="BL118" s="381">
        <v>28533</v>
      </c>
      <c r="BM118" s="380">
        <v>9511</v>
      </c>
      <c r="BN118" s="380">
        <v>9511</v>
      </c>
      <c r="BO118" s="380">
        <v>9511</v>
      </c>
      <c r="BP118" s="380">
        <v>0</v>
      </c>
      <c r="BQ118" s="380">
        <v>0</v>
      </c>
      <c r="BR118" s="380">
        <v>0</v>
      </c>
      <c r="BS118" s="380">
        <v>28533</v>
      </c>
      <c r="BT118" s="379">
        <v>147960</v>
      </c>
      <c r="BU118" s="380">
        <v>37796</v>
      </c>
      <c r="BV118" s="380">
        <v>37796</v>
      </c>
      <c r="BW118" s="380">
        <v>37796</v>
      </c>
      <c r="BX118" s="380">
        <v>34571</v>
      </c>
      <c r="BY118" s="380">
        <v>0</v>
      </c>
      <c r="BZ118" s="380">
        <v>0</v>
      </c>
      <c r="CA118" s="380">
        <v>147960</v>
      </c>
      <c r="CB118" s="381">
        <v>42170.516294328001</v>
      </c>
      <c r="CC118" s="380">
        <v>25415</v>
      </c>
      <c r="CD118" s="380">
        <v>16756</v>
      </c>
      <c r="CE118" s="380">
        <v>0</v>
      </c>
      <c r="CF118" s="380">
        <v>0</v>
      </c>
      <c r="CG118" s="380">
        <v>0</v>
      </c>
      <c r="CH118" s="380">
        <v>0</v>
      </c>
      <c r="CI118" s="380">
        <v>42170.516294328001</v>
      </c>
    </row>
    <row r="119" spans="1:87">
      <c r="A119" s="374">
        <v>32600</v>
      </c>
      <c r="B119" s="375" t="s">
        <v>473</v>
      </c>
      <c r="C119" s="381">
        <v>-46847320</v>
      </c>
      <c r="D119" s="380">
        <v>-26686471</v>
      </c>
      <c r="E119" s="380">
        <v>-32732026</v>
      </c>
      <c r="F119" s="380">
        <v>-13350411</v>
      </c>
      <c r="G119" s="380">
        <v>0</v>
      </c>
      <c r="H119" s="380">
        <v>0</v>
      </c>
      <c r="I119" s="380">
        <v>-119616228</v>
      </c>
      <c r="J119" s="446">
        <v>376490705</v>
      </c>
      <c r="K119" s="447">
        <v>443462673</v>
      </c>
      <c r="L119" s="447">
        <v>321792788</v>
      </c>
      <c r="M119" s="447">
        <v>309912077</v>
      </c>
      <c r="N119" s="447">
        <v>462553098</v>
      </c>
      <c r="O119" s="446">
        <v>33042509.375634003</v>
      </c>
      <c r="P119" s="447">
        <v>19467640.490000002</v>
      </c>
      <c r="Q119" s="447">
        <v>13574868.885634001</v>
      </c>
      <c r="R119" s="448">
        <v>6.2899999999999998E-2</v>
      </c>
      <c r="S119" s="449">
        <v>1.5854341800000001E-2</v>
      </c>
      <c r="T119" s="450">
        <v>376490705</v>
      </c>
      <c r="U119" s="450">
        <v>309501438.63275045</v>
      </c>
      <c r="V119" s="451">
        <v>1.2164425039934563</v>
      </c>
      <c r="W119" s="451">
        <v>0.10581979340616332</v>
      </c>
      <c r="X119" s="379">
        <v>35678996</v>
      </c>
      <c r="Y119" s="380">
        <v>9655469</v>
      </c>
      <c r="Z119" s="380">
        <v>9655469</v>
      </c>
      <c r="AA119" s="380">
        <v>8184029</v>
      </c>
      <c r="AB119" s="380">
        <v>8184029</v>
      </c>
      <c r="AC119" s="380">
        <v>0</v>
      </c>
      <c r="AD119" s="380">
        <v>0</v>
      </c>
      <c r="AE119" s="380">
        <v>35678996</v>
      </c>
      <c r="AF119" s="381">
        <v>19962097</v>
      </c>
      <c r="AG119" s="381">
        <v>9012083</v>
      </c>
      <c r="AH119" s="381">
        <v>5223241</v>
      </c>
      <c r="AI119" s="381">
        <v>5223241</v>
      </c>
      <c r="AJ119" s="381">
        <v>503532</v>
      </c>
      <c r="AK119" s="381">
        <v>0</v>
      </c>
      <c r="AL119" s="381">
        <v>0</v>
      </c>
      <c r="AM119" s="380">
        <v>19962097</v>
      </c>
      <c r="AN119" s="379">
        <v>30142973</v>
      </c>
      <c r="AO119" s="380">
        <v>9946782</v>
      </c>
      <c r="AP119" s="380">
        <v>9946782</v>
      </c>
      <c r="AQ119" s="380">
        <v>5124705</v>
      </c>
      <c r="AR119" s="380">
        <v>5124705</v>
      </c>
      <c r="AS119" s="380">
        <v>0</v>
      </c>
      <c r="AT119" s="380">
        <v>0</v>
      </c>
      <c r="AU119" s="380">
        <v>30142973</v>
      </c>
      <c r="AV119" s="381">
        <v>171349785</v>
      </c>
      <c r="AW119" s="380">
        <v>58636223</v>
      </c>
      <c r="AX119" s="380">
        <v>42406735</v>
      </c>
      <c r="AY119" s="380">
        <v>42406735</v>
      </c>
      <c r="AZ119" s="380">
        <v>27900093</v>
      </c>
      <c r="BA119" s="380">
        <v>0</v>
      </c>
      <c r="BB119" s="380">
        <v>0</v>
      </c>
      <c r="BC119" s="380">
        <v>171349785</v>
      </c>
      <c r="BD119" s="379">
        <v>3965102</v>
      </c>
      <c r="BE119" s="380">
        <v>1127804</v>
      </c>
      <c r="BF119" s="380">
        <v>1056420</v>
      </c>
      <c r="BG119" s="380">
        <v>890439</v>
      </c>
      <c r="BH119" s="380">
        <v>890439</v>
      </c>
      <c r="BI119" s="380">
        <v>0</v>
      </c>
      <c r="BJ119" s="380">
        <v>0</v>
      </c>
      <c r="BK119" s="380">
        <v>3965102</v>
      </c>
      <c r="BL119" s="381">
        <v>704856</v>
      </c>
      <c r="BM119" s="380">
        <v>234952</v>
      </c>
      <c r="BN119" s="380">
        <v>234952</v>
      </c>
      <c r="BO119" s="380">
        <v>234952</v>
      </c>
      <c r="BP119" s="380">
        <v>0</v>
      </c>
      <c r="BQ119" s="380">
        <v>0</v>
      </c>
      <c r="BR119" s="380">
        <v>0</v>
      </c>
      <c r="BS119" s="380">
        <v>704856</v>
      </c>
      <c r="BT119" s="379">
        <v>3655227</v>
      </c>
      <c r="BU119" s="380">
        <v>933729</v>
      </c>
      <c r="BV119" s="380">
        <v>933729</v>
      </c>
      <c r="BW119" s="380">
        <v>933729</v>
      </c>
      <c r="BX119" s="380">
        <v>854041</v>
      </c>
      <c r="BY119" s="380">
        <v>0</v>
      </c>
      <c r="BZ119" s="380">
        <v>0</v>
      </c>
      <c r="CA119" s="380">
        <v>3655227</v>
      </c>
      <c r="CB119" s="381">
        <v>1041788.6411345821</v>
      </c>
      <c r="CC119" s="380">
        <v>627846</v>
      </c>
      <c r="CD119" s="380">
        <v>413943</v>
      </c>
      <c r="CE119" s="380">
        <v>0</v>
      </c>
      <c r="CF119" s="380">
        <v>0</v>
      </c>
      <c r="CG119" s="380">
        <v>0</v>
      </c>
      <c r="CH119" s="380">
        <v>0</v>
      </c>
      <c r="CI119" s="380">
        <v>1041788.6411345821</v>
      </c>
    </row>
    <row r="120" spans="1:87">
      <c r="A120" s="374">
        <v>32605</v>
      </c>
      <c r="B120" s="375" t="s">
        <v>474</v>
      </c>
      <c r="C120" s="381">
        <v>-5118235</v>
      </c>
      <c r="D120" s="380">
        <v>-3237489</v>
      </c>
      <c r="E120" s="380">
        <v>-3936619</v>
      </c>
      <c r="F120" s="380">
        <v>-2086663</v>
      </c>
      <c r="G120" s="380">
        <v>0</v>
      </c>
      <c r="H120" s="380">
        <v>0</v>
      </c>
      <c r="I120" s="380">
        <v>-14379006</v>
      </c>
      <c r="J120" s="446">
        <v>56530015</v>
      </c>
      <c r="K120" s="447">
        <v>66585844</v>
      </c>
      <c r="L120" s="447">
        <v>48317132</v>
      </c>
      <c r="M120" s="447">
        <v>46533245</v>
      </c>
      <c r="N120" s="447">
        <v>69452268</v>
      </c>
      <c r="O120" s="446">
        <v>4961327.1112709995</v>
      </c>
      <c r="P120" s="447">
        <v>3114016.06</v>
      </c>
      <c r="Q120" s="447">
        <v>1847311.0512709995</v>
      </c>
      <c r="R120" s="448">
        <v>6.2899999999999998E-2</v>
      </c>
      <c r="S120" s="449">
        <v>2.3805266999999998E-3</v>
      </c>
      <c r="T120" s="450">
        <v>56530015</v>
      </c>
      <c r="U120" s="450">
        <v>49507409.538950719</v>
      </c>
      <c r="V120" s="451">
        <v>1.141849584263223</v>
      </c>
      <c r="W120" s="451">
        <v>0.10581979340616332</v>
      </c>
      <c r="X120" s="379">
        <v>6482191</v>
      </c>
      <c r="Y120" s="380">
        <v>2147724</v>
      </c>
      <c r="Z120" s="380">
        <v>1570216</v>
      </c>
      <c r="AA120" s="380">
        <v>1557889</v>
      </c>
      <c r="AB120" s="380">
        <v>1206362</v>
      </c>
      <c r="AC120" s="380">
        <v>0</v>
      </c>
      <c r="AD120" s="380">
        <v>0</v>
      </c>
      <c r="AE120" s="380">
        <v>6482191</v>
      </c>
      <c r="AF120" s="381">
        <v>540952</v>
      </c>
      <c r="AG120" s="381">
        <v>135238</v>
      </c>
      <c r="AH120" s="381">
        <v>135238</v>
      </c>
      <c r="AI120" s="381">
        <v>135238</v>
      </c>
      <c r="AJ120" s="381">
        <v>135238</v>
      </c>
      <c r="AK120" s="381">
        <v>0</v>
      </c>
      <c r="AL120" s="381">
        <v>0</v>
      </c>
      <c r="AM120" s="380">
        <v>540952</v>
      </c>
      <c r="AN120" s="379">
        <v>4525962</v>
      </c>
      <c r="AO120" s="380">
        <v>1493508</v>
      </c>
      <c r="AP120" s="380">
        <v>1493508</v>
      </c>
      <c r="AQ120" s="380">
        <v>769474</v>
      </c>
      <c r="AR120" s="380">
        <v>769474</v>
      </c>
      <c r="AS120" s="380">
        <v>0</v>
      </c>
      <c r="AT120" s="380">
        <v>0</v>
      </c>
      <c r="AU120" s="380">
        <v>4525962</v>
      </c>
      <c r="AV120" s="381">
        <v>25728141</v>
      </c>
      <c r="AW120" s="380">
        <v>8804219</v>
      </c>
      <c r="AX120" s="380">
        <v>6367364</v>
      </c>
      <c r="AY120" s="380">
        <v>6367364</v>
      </c>
      <c r="AZ120" s="380">
        <v>4189194</v>
      </c>
      <c r="BA120" s="380">
        <v>0</v>
      </c>
      <c r="BB120" s="380">
        <v>0</v>
      </c>
      <c r="BC120" s="380">
        <v>25728141</v>
      </c>
      <c r="BD120" s="379">
        <v>595359</v>
      </c>
      <c r="BE120" s="380">
        <v>169340</v>
      </c>
      <c r="BF120" s="380">
        <v>158621</v>
      </c>
      <c r="BG120" s="380">
        <v>133699</v>
      </c>
      <c r="BH120" s="380">
        <v>133699</v>
      </c>
      <c r="BI120" s="380">
        <v>0</v>
      </c>
      <c r="BJ120" s="380">
        <v>0</v>
      </c>
      <c r="BK120" s="380">
        <v>595359</v>
      </c>
      <c r="BL120" s="381">
        <v>105834</v>
      </c>
      <c r="BM120" s="380">
        <v>35278</v>
      </c>
      <c r="BN120" s="380">
        <v>35278</v>
      </c>
      <c r="BO120" s="380">
        <v>35278</v>
      </c>
      <c r="BP120" s="380">
        <v>0</v>
      </c>
      <c r="BQ120" s="380">
        <v>0</v>
      </c>
      <c r="BR120" s="380">
        <v>0</v>
      </c>
      <c r="BS120" s="380">
        <v>105834</v>
      </c>
      <c r="BT120" s="379">
        <v>548832</v>
      </c>
      <c r="BU120" s="380">
        <v>140199</v>
      </c>
      <c r="BV120" s="380">
        <v>140199</v>
      </c>
      <c r="BW120" s="380">
        <v>140199</v>
      </c>
      <c r="BX120" s="380">
        <v>128234</v>
      </c>
      <c r="BY120" s="380">
        <v>0</v>
      </c>
      <c r="BZ120" s="380">
        <v>0</v>
      </c>
      <c r="CA120" s="380">
        <v>548832</v>
      </c>
      <c r="CB120" s="381">
        <v>156424.385651733</v>
      </c>
      <c r="CC120" s="380">
        <v>94271</v>
      </c>
      <c r="CD120" s="380">
        <v>62153</v>
      </c>
      <c r="CE120" s="380">
        <v>0</v>
      </c>
      <c r="CF120" s="380">
        <v>0</v>
      </c>
      <c r="CG120" s="380">
        <v>0</v>
      </c>
      <c r="CH120" s="380">
        <v>0</v>
      </c>
      <c r="CI120" s="380">
        <v>156424.385651733</v>
      </c>
    </row>
    <row r="121" spans="1:87">
      <c r="A121" s="374">
        <v>32700</v>
      </c>
      <c r="B121" s="375" t="s">
        <v>475</v>
      </c>
      <c r="C121" s="381">
        <v>-4194398</v>
      </c>
      <c r="D121" s="380">
        <v>-2477268</v>
      </c>
      <c r="E121" s="380">
        <v>-2761745</v>
      </c>
      <c r="F121" s="380">
        <v>-1536103</v>
      </c>
      <c r="G121" s="380">
        <v>0</v>
      </c>
      <c r="H121" s="380">
        <v>0</v>
      </c>
      <c r="I121" s="380">
        <v>-10969514</v>
      </c>
      <c r="J121" s="446">
        <v>34504636</v>
      </c>
      <c r="K121" s="447">
        <v>40642486</v>
      </c>
      <c r="L121" s="447">
        <v>29491679</v>
      </c>
      <c r="M121" s="447">
        <v>28402835</v>
      </c>
      <c r="N121" s="447">
        <v>42392086</v>
      </c>
      <c r="O121" s="446">
        <v>3028281.3221220002</v>
      </c>
      <c r="P121" s="447">
        <v>1804852.4800000002</v>
      </c>
      <c r="Q121" s="447">
        <v>1223428.8421219999</v>
      </c>
      <c r="R121" s="448">
        <v>6.2899999999999998E-2</v>
      </c>
      <c r="S121" s="449">
        <v>1.4530194E-3</v>
      </c>
      <c r="T121" s="450">
        <v>34504636</v>
      </c>
      <c r="U121" s="450">
        <v>28693998.092209861</v>
      </c>
      <c r="V121" s="451">
        <v>1.202503599850997</v>
      </c>
      <c r="W121" s="451">
        <v>0.10581979340616332</v>
      </c>
      <c r="X121" s="379">
        <v>1919635</v>
      </c>
      <c r="Y121" s="380">
        <v>509432</v>
      </c>
      <c r="Z121" s="380">
        <v>509432</v>
      </c>
      <c r="AA121" s="380">
        <v>509432</v>
      </c>
      <c r="AB121" s="380">
        <v>391339</v>
      </c>
      <c r="AC121" s="380">
        <v>0</v>
      </c>
      <c r="AD121" s="380">
        <v>0</v>
      </c>
      <c r="AE121" s="380">
        <v>1919635</v>
      </c>
      <c r="AF121" s="381">
        <v>486132</v>
      </c>
      <c r="AG121" s="381">
        <v>351400</v>
      </c>
      <c r="AH121" s="381">
        <v>134732</v>
      </c>
      <c r="AI121" s="381">
        <v>0</v>
      </c>
      <c r="AJ121" s="381">
        <v>0</v>
      </c>
      <c r="AK121" s="381">
        <v>0</v>
      </c>
      <c r="AL121" s="381">
        <v>0</v>
      </c>
      <c r="AM121" s="380">
        <v>486132</v>
      </c>
      <c r="AN121" s="379">
        <v>2762544</v>
      </c>
      <c r="AO121" s="380">
        <v>911603</v>
      </c>
      <c r="AP121" s="380">
        <v>911603</v>
      </c>
      <c r="AQ121" s="380">
        <v>469669</v>
      </c>
      <c r="AR121" s="380">
        <v>469669</v>
      </c>
      <c r="AS121" s="380">
        <v>0</v>
      </c>
      <c r="AT121" s="380">
        <v>0</v>
      </c>
      <c r="AU121" s="380">
        <v>2762544</v>
      </c>
      <c r="AV121" s="381">
        <v>15703872</v>
      </c>
      <c r="AW121" s="380">
        <v>5373895</v>
      </c>
      <c r="AX121" s="380">
        <v>3886494</v>
      </c>
      <c r="AY121" s="380">
        <v>3886494</v>
      </c>
      <c r="AZ121" s="380">
        <v>2556989</v>
      </c>
      <c r="BA121" s="380">
        <v>0</v>
      </c>
      <c r="BB121" s="380">
        <v>0</v>
      </c>
      <c r="BC121" s="380">
        <v>15703872</v>
      </c>
      <c r="BD121" s="379">
        <v>363394</v>
      </c>
      <c r="BE121" s="380">
        <v>103361</v>
      </c>
      <c r="BF121" s="380">
        <v>96819</v>
      </c>
      <c r="BG121" s="380">
        <v>81607</v>
      </c>
      <c r="BH121" s="380">
        <v>81607</v>
      </c>
      <c r="BI121" s="380">
        <v>0</v>
      </c>
      <c r="BJ121" s="380">
        <v>0</v>
      </c>
      <c r="BK121" s="380">
        <v>363394</v>
      </c>
      <c r="BL121" s="381">
        <v>64599</v>
      </c>
      <c r="BM121" s="380">
        <v>21533</v>
      </c>
      <c r="BN121" s="380">
        <v>21533</v>
      </c>
      <c r="BO121" s="380">
        <v>21533</v>
      </c>
      <c r="BP121" s="380">
        <v>0</v>
      </c>
      <c r="BQ121" s="380">
        <v>0</v>
      </c>
      <c r="BR121" s="380">
        <v>0</v>
      </c>
      <c r="BS121" s="380">
        <v>64599</v>
      </c>
      <c r="BT121" s="379">
        <v>334994</v>
      </c>
      <c r="BU121" s="380">
        <v>85574</v>
      </c>
      <c r="BV121" s="380">
        <v>85574</v>
      </c>
      <c r="BW121" s="380">
        <v>85574</v>
      </c>
      <c r="BX121" s="380">
        <v>78271</v>
      </c>
      <c r="BY121" s="380">
        <v>0</v>
      </c>
      <c r="BZ121" s="380">
        <v>0</v>
      </c>
      <c r="CA121" s="380">
        <v>334994</v>
      </c>
      <c r="CB121" s="381">
        <v>95477.890243806003</v>
      </c>
      <c r="CC121" s="380">
        <v>57541</v>
      </c>
      <c r="CD121" s="380">
        <v>37937</v>
      </c>
      <c r="CE121" s="380">
        <v>0</v>
      </c>
      <c r="CF121" s="380">
        <v>0</v>
      </c>
      <c r="CG121" s="380">
        <v>0</v>
      </c>
      <c r="CH121" s="380">
        <v>0</v>
      </c>
      <c r="CI121" s="380">
        <v>95477.890243806003</v>
      </c>
    </row>
    <row r="122" spans="1:87">
      <c r="A122" s="374">
        <v>32800</v>
      </c>
      <c r="B122" s="375" t="s">
        <v>476</v>
      </c>
      <c r="C122" s="381">
        <v>-5086555</v>
      </c>
      <c r="D122" s="380">
        <v>-3491485</v>
      </c>
      <c r="E122" s="380">
        <v>-4326800</v>
      </c>
      <c r="F122" s="380">
        <v>-2723110</v>
      </c>
      <c r="G122" s="380">
        <v>0</v>
      </c>
      <c r="H122" s="380">
        <v>0</v>
      </c>
      <c r="I122" s="380">
        <v>-15627950</v>
      </c>
      <c r="J122" s="446">
        <v>47491103</v>
      </c>
      <c r="K122" s="447">
        <v>55939048</v>
      </c>
      <c r="L122" s="447">
        <v>40591426</v>
      </c>
      <c r="M122" s="447">
        <v>39092775</v>
      </c>
      <c r="N122" s="447">
        <v>58347143</v>
      </c>
      <c r="O122" s="446">
        <v>4168031.787765</v>
      </c>
      <c r="P122" s="447">
        <v>2416753.3600000003</v>
      </c>
      <c r="Q122" s="447">
        <v>1751278.4277649997</v>
      </c>
      <c r="R122" s="448">
        <v>6.2899999999999998E-2</v>
      </c>
      <c r="S122" s="449">
        <v>1.9998905E-3</v>
      </c>
      <c r="T122" s="450">
        <v>47491103</v>
      </c>
      <c r="U122" s="450">
        <v>38422151.987281404</v>
      </c>
      <c r="V122" s="451">
        <v>1.236034437001879</v>
      </c>
      <c r="W122" s="451">
        <v>0.10581979340616332</v>
      </c>
      <c r="X122" s="379">
        <v>4062317</v>
      </c>
      <c r="Y122" s="380">
        <v>1558780</v>
      </c>
      <c r="Z122" s="380">
        <v>1088660</v>
      </c>
      <c r="AA122" s="380">
        <v>830331</v>
      </c>
      <c r="AB122" s="380">
        <v>584546</v>
      </c>
      <c r="AC122" s="380">
        <v>0</v>
      </c>
      <c r="AD122" s="380">
        <v>0</v>
      </c>
      <c r="AE122" s="380">
        <v>4062317</v>
      </c>
      <c r="AF122" s="381">
        <v>2619144</v>
      </c>
      <c r="AG122" s="381">
        <v>654786</v>
      </c>
      <c r="AH122" s="381">
        <v>654786</v>
      </c>
      <c r="AI122" s="381">
        <v>654786</v>
      </c>
      <c r="AJ122" s="381">
        <v>654786</v>
      </c>
      <c r="AK122" s="381">
        <v>0</v>
      </c>
      <c r="AL122" s="381">
        <v>0</v>
      </c>
      <c r="AM122" s="380">
        <v>2619144</v>
      </c>
      <c r="AN122" s="379">
        <v>3802280</v>
      </c>
      <c r="AO122" s="380">
        <v>1254702</v>
      </c>
      <c r="AP122" s="380">
        <v>1254702</v>
      </c>
      <c r="AQ122" s="380">
        <v>646438</v>
      </c>
      <c r="AR122" s="380">
        <v>646438</v>
      </c>
      <c r="AS122" s="380">
        <v>0</v>
      </c>
      <c r="AT122" s="380">
        <v>0</v>
      </c>
      <c r="AU122" s="380">
        <v>3802280</v>
      </c>
      <c r="AV122" s="381">
        <v>21614319</v>
      </c>
      <c r="AW122" s="380">
        <v>7396461</v>
      </c>
      <c r="AX122" s="380">
        <v>5349249</v>
      </c>
      <c r="AY122" s="380">
        <v>5349249</v>
      </c>
      <c r="AZ122" s="380">
        <v>3519360</v>
      </c>
      <c r="BA122" s="380">
        <v>0</v>
      </c>
      <c r="BB122" s="380">
        <v>0</v>
      </c>
      <c r="BC122" s="380">
        <v>21614319</v>
      </c>
      <c r="BD122" s="379">
        <v>500163</v>
      </c>
      <c r="BE122" s="380">
        <v>142263</v>
      </c>
      <c r="BF122" s="380">
        <v>133258</v>
      </c>
      <c r="BG122" s="380">
        <v>112321</v>
      </c>
      <c r="BH122" s="380">
        <v>112321</v>
      </c>
      <c r="BI122" s="380">
        <v>0</v>
      </c>
      <c r="BJ122" s="380">
        <v>0</v>
      </c>
      <c r="BK122" s="380">
        <v>500163</v>
      </c>
      <c r="BL122" s="381">
        <v>88911</v>
      </c>
      <c r="BM122" s="380">
        <v>29637</v>
      </c>
      <c r="BN122" s="380">
        <v>29637</v>
      </c>
      <c r="BO122" s="380">
        <v>29637</v>
      </c>
      <c r="BP122" s="380">
        <v>0</v>
      </c>
      <c r="BQ122" s="380">
        <v>0</v>
      </c>
      <c r="BR122" s="380">
        <v>0</v>
      </c>
      <c r="BS122" s="380">
        <v>88911</v>
      </c>
      <c r="BT122" s="379">
        <v>461076</v>
      </c>
      <c r="BU122" s="380">
        <v>117782</v>
      </c>
      <c r="BV122" s="380">
        <v>117782</v>
      </c>
      <c r="BW122" s="380">
        <v>117782</v>
      </c>
      <c r="BX122" s="380">
        <v>107730</v>
      </c>
      <c r="BY122" s="380">
        <v>0</v>
      </c>
      <c r="BZ122" s="380">
        <v>0</v>
      </c>
      <c r="CA122" s="380">
        <v>461076</v>
      </c>
      <c r="CB122" s="381">
        <v>131412.784756095</v>
      </c>
      <c r="CC122" s="380">
        <v>79197</v>
      </c>
      <c r="CD122" s="380">
        <v>52215</v>
      </c>
      <c r="CE122" s="380">
        <v>0</v>
      </c>
      <c r="CF122" s="380">
        <v>0</v>
      </c>
      <c r="CG122" s="380">
        <v>0</v>
      </c>
      <c r="CH122" s="380">
        <v>0</v>
      </c>
      <c r="CI122" s="380">
        <v>131412.784756095</v>
      </c>
    </row>
    <row r="123" spans="1:87">
      <c r="A123" s="374">
        <v>32900</v>
      </c>
      <c r="B123" s="375" t="s">
        <v>477</v>
      </c>
      <c r="C123" s="381">
        <v>-20358085</v>
      </c>
      <c r="D123" s="380">
        <v>-13449134</v>
      </c>
      <c r="E123" s="380">
        <v>-13198382</v>
      </c>
      <c r="F123" s="380">
        <v>-7826043</v>
      </c>
      <c r="G123" s="380">
        <v>0</v>
      </c>
      <c r="H123" s="380">
        <v>0</v>
      </c>
      <c r="I123" s="380">
        <v>-54831644</v>
      </c>
      <c r="J123" s="446">
        <v>128611551</v>
      </c>
      <c r="K123" s="447">
        <v>151489589</v>
      </c>
      <c r="L123" s="447">
        <v>109926404</v>
      </c>
      <c r="M123" s="447">
        <v>105867880</v>
      </c>
      <c r="N123" s="447">
        <v>158010996</v>
      </c>
      <c r="O123" s="446">
        <v>11287525.324743001</v>
      </c>
      <c r="P123" s="447">
        <v>6387820.2400000002</v>
      </c>
      <c r="Q123" s="447">
        <v>4899705.0847430006</v>
      </c>
      <c r="R123" s="448">
        <v>6.2899999999999998E-2</v>
      </c>
      <c r="S123" s="449">
        <v>5.4159411000000001E-3</v>
      </c>
      <c r="T123" s="450">
        <v>128611551</v>
      </c>
      <c r="U123" s="450">
        <v>101555170.74721782</v>
      </c>
      <c r="V123" s="451">
        <v>1.2664205087117477</v>
      </c>
      <c r="W123" s="451">
        <v>0.10581979340616332</v>
      </c>
      <c r="X123" s="379">
        <v>5601856</v>
      </c>
      <c r="Y123" s="380">
        <v>1400464</v>
      </c>
      <c r="Z123" s="380">
        <v>1400464</v>
      </c>
      <c r="AA123" s="380">
        <v>1400464</v>
      </c>
      <c r="AB123" s="380">
        <v>1400464</v>
      </c>
      <c r="AC123" s="380">
        <v>0</v>
      </c>
      <c r="AD123" s="380">
        <v>0</v>
      </c>
      <c r="AE123" s="380">
        <v>5601856</v>
      </c>
      <c r="AF123" s="381">
        <v>14202868</v>
      </c>
      <c r="AG123" s="381">
        <v>5535431</v>
      </c>
      <c r="AH123" s="381">
        <v>4219258</v>
      </c>
      <c r="AI123" s="381">
        <v>2405960</v>
      </c>
      <c r="AJ123" s="381">
        <v>2042219</v>
      </c>
      <c r="AK123" s="381">
        <v>0</v>
      </c>
      <c r="AL123" s="381">
        <v>0</v>
      </c>
      <c r="AM123" s="380">
        <v>14202868</v>
      </c>
      <c r="AN123" s="379">
        <v>10297026</v>
      </c>
      <c r="AO123" s="380">
        <v>3397882</v>
      </c>
      <c r="AP123" s="380">
        <v>3397882</v>
      </c>
      <c r="AQ123" s="380">
        <v>1750631</v>
      </c>
      <c r="AR123" s="380">
        <v>1750631</v>
      </c>
      <c r="AS123" s="380">
        <v>0</v>
      </c>
      <c r="AT123" s="380">
        <v>0</v>
      </c>
      <c r="AU123" s="380">
        <v>10297026</v>
      </c>
      <c r="AV123" s="381">
        <v>58534145</v>
      </c>
      <c r="AW123" s="380">
        <v>20030496</v>
      </c>
      <c r="AX123" s="380">
        <v>14486403</v>
      </c>
      <c r="AY123" s="380">
        <v>14486403</v>
      </c>
      <c r="AZ123" s="380">
        <v>9530844</v>
      </c>
      <c r="BA123" s="380">
        <v>0</v>
      </c>
      <c r="BB123" s="380">
        <v>0</v>
      </c>
      <c r="BC123" s="380">
        <v>58534145</v>
      </c>
      <c r="BD123" s="379">
        <v>1354503</v>
      </c>
      <c r="BE123" s="380">
        <v>385265</v>
      </c>
      <c r="BF123" s="380">
        <v>360880</v>
      </c>
      <c r="BG123" s="380">
        <v>304179</v>
      </c>
      <c r="BH123" s="380">
        <v>304179</v>
      </c>
      <c r="BI123" s="380">
        <v>0</v>
      </c>
      <c r="BJ123" s="380">
        <v>0</v>
      </c>
      <c r="BK123" s="380">
        <v>1354503</v>
      </c>
      <c r="BL123" s="381">
        <v>240783</v>
      </c>
      <c r="BM123" s="380">
        <v>80261</v>
      </c>
      <c r="BN123" s="380">
        <v>80261</v>
      </c>
      <c r="BO123" s="380">
        <v>80261</v>
      </c>
      <c r="BP123" s="380">
        <v>0</v>
      </c>
      <c r="BQ123" s="380">
        <v>0</v>
      </c>
      <c r="BR123" s="380">
        <v>0</v>
      </c>
      <c r="BS123" s="380">
        <v>240783</v>
      </c>
      <c r="BT123" s="379">
        <v>1248648</v>
      </c>
      <c r="BU123" s="380">
        <v>318967</v>
      </c>
      <c r="BV123" s="380">
        <v>318967</v>
      </c>
      <c r="BW123" s="380">
        <v>318967</v>
      </c>
      <c r="BX123" s="380">
        <v>291746</v>
      </c>
      <c r="BY123" s="380">
        <v>0</v>
      </c>
      <c r="BZ123" s="380">
        <v>0</v>
      </c>
      <c r="CA123" s="380">
        <v>1248648</v>
      </c>
      <c r="CB123" s="381">
        <v>355881.43552158901</v>
      </c>
      <c r="CC123" s="380">
        <v>214476</v>
      </c>
      <c r="CD123" s="380">
        <v>141405</v>
      </c>
      <c r="CE123" s="380">
        <v>0</v>
      </c>
      <c r="CF123" s="380">
        <v>0</v>
      </c>
      <c r="CG123" s="380">
        <v>0</v>
      </c>
      <c r="CH123" s="380">
        <v>0</v>
      </c>
      <c r="CI123" s="380">
        <v>355881.43552158901</v>
      </c>
    </row>
    <row r="124" spans="1:87">
      <c r="A124" s="374">
        <v>32901</v>
      </c>
      <c r="B124" s="375" t="s">
        <v>478</v>
      </c>
      <c r="C124" s="381">
        <v>-645483</v>
      </c>
      <c r="D124" s="380">
        <v>-506026</v>
      </c>
      <c r="E124" s="380">
        <v>-312262</v>
      </c>
      <c r="F124" s="380">
        <v>-224789</v>
      </c>
      <c r="G124" s="380">
        <v>0</v>
      </c>
      <c r="H124" s="380">
        <v>0</v>
      </c>
      <c r="I124" s="380">
        <v>-1688560</v>
      </c>
      <c r="J124" s="446">
        <v>2851852</v>
      </c>
      <c r="K124" s="447">
        <v>3359153</v>
      </c>
      <c r="L124" s="447">
        <v>2437525</v>
      </c>
      <c r="M124" s="447">
        <v>2347530</v>
      </c>
      <c r="N124" s="447">
        <v>3503760</v>
      </c>
      <c r="O124" s="446">
        <v>250291.299807</v>
      </c>
      <c r="P124" s="447">
        <v>117978.42</v>
      </c>
      <c r="Q124" s="447">
        <v>132312.87980699999</v>
      </c>
      <c r="R124" s="448">
        <v>6.2899999999999998E-2</v>
      </c>
      <c r="S124" s="449">
        <v>1.200939E-4</v>
      </c>
      <c r="T124" s="450">
        <v>2851852</v>
      </c>
      <c r="U124" s="450">
        <v>1875650.5564387918</v>
      </c>
      <c r="V124" s="451">
        <v>1.5204601892447789</v>
      </c>
      <c r="W124" s="451">
        <v>0.10581979340616332</v>
      </c>
      <c r="X124" s="379">
        <v>175575</v>
      </c>
      <c r="Y124" s="380">
        <v>49791</v>
      </c>
      <c r="Z124" s="380">
        <v>49791</v>
      </c>
      <c r="AA124" s="380">
        <v>49791</v>
      </c>
      <c r="AB124" s="380">
        <v>26202</v>
      </c>
      <c r="AC124" s="380">
        <v>0</v>
      </c>
      <c r="AD124" s="380">
        <v>0</v>
      </c>
      <c r="AE124" s="380">
        <v>175575</v>
      </c>
      <c r="AF124" s="381">
        <v>839010</v>
      </c>
      <c r="AG124" s="381">
        <v>335540</v>
      </c>
      <c r="AH124" s="381">
        <v>320098</v>
      </c>
      <c r="AI124" s="381">
        <v>91686</v>
      </c>
      <c r="AJ124" s="381">
        <v>91686</v>
      </c>
      <c r="AK124" s="381">
        <v>0</v>
      </c>
      <c r="AL124" s="381">
        <v>0</v>
      </c>
      <c r="AM124" s="380">
        <v>839010</v>
      </c>
      <c r="AN124" s="379">
        <v>228328</v>
      </c>
      <c r="AO124" s="380">
        <v>75345</v>
      </c>
      <c r="AP124" s="380">
        <v>75345</v>
      </c>
      <c r="AQ124" s="380">
        <v>38819</v>
      </c>
      <c r="AR124" s="380">
        <v>38819</v>
      </c>
      <c r="AS124" s="380">
        <v>0</v>
      </c>
      <c r="AT124" s="380">
        <v>0</v>
      </c>
      <c r="AU124" s="380">
        <v>228328</v>
      </c>
      <c r="AV124" s="381">
        <v>1297945</v>
      </c>
      <c r="AW124" s="380">
        <v>444159</v>
      </c>
      <c r="AX124" s="380">
        <v>321224</v>
      </c>
      <c r="AY124" s="380">
        <v>321224</v>
      </c>
      <c r="AZ124" s="380">
        <v>211338</v>
      </c>
      <c r="BA124" s="380">
        <v>0</v>
      </c>
      <c r="BB124" s="380">
        <v>0</v>
      </c>
      <c r="BC124" s="380">
        <v>1297945</v>
      </c>
      <c r="BD124" s="379">
        <v>30035</v>
      </c>
      <c r="BE124" s="380">
        <v>8543</v>
      </c>
      <c r="BF124" s="380">
        <v>8002</v>
      </c>
      <c r="BG124" s="380">
        <v>6745</v>
      </c>
      <c r="BH124" s="380">
        <v>6745</v>
      </c>
      <c r="BI124" s="380">
        <v>0</v>
      </c>
      <c r="BJ124" s="380">
        <v>0</v>
      </c>
      <c r="BK124" s="380">
        <v>30035</v>
      </c>
      <c r="BL124" s="381">
        <v>5340</v>
      </c>
      <c r="BM124" s="380">
        <v>1780</v>
      </c>
      <c r="BN124" s="380">
        <v>1780</v>
      </c>
      <c r="BO124" s="380">
        <v>1780</v>
      </c>
      <c r="BP124" s="380">
        <v>0</v>
      </c>
      <c r="BQ124" s="380">
        <v>0</v>
      </c>
      <c r="BR124" s="380">
        <v>0</v>
      </c>
      <c r="BS124" s="380">
        <v>5340</v>
      </c>
      <c r="BT124" s="379">
        <v>27688</v>
      </c>
      <c r="BU124" s="380">
        <v>7073</v>
      </c>
      <c r="BV124" s="380">
        <v>7073</v>
      </c>
      <c r="BW124" s="380">
        <v>7073</v>
      </c>
      <c r="BX124" s="380">
        <v>6469</v>
      </c>
      <c r="BY124" s="380">
        <v>0</v>
      </c>
      <c r="BZ124" s="380">
        <v>0</v>
      </c>
      <c r="CA124" s="380">
        <v>27688</v>
      </c>
      <c r="CB124" s="381">
        <v>7891.3689680609996</v>
      </c>
      <c r="CC124" s="380">
        <v>4756</v>
      </c>
      <c r="CD124" s="380">
        <v>3136</v>
      </c>
      <c r="CE124" s="380">
        <v>0</v>
      </c>
      <c r="CF124" s="380">
        <v>0</v>
      </c>
      <c r="CG124" s="380">
        <v>0</v>
      </c>
      <c r="CH124" s="380">
        <v>0</v>
      </c>
      <c r="CI124" s="380">
        <v>7891.3689680609996</v>
      </c>
    </row>
    <row r="125" spans="1:87">
      <c r="A125" s="374">
        <v>32904</v>
      </c>
      <c r="B125" s="375" t="s">
        <v>829</v>
      </c>
      <c r="C125" s="381">
        <v>209361</v>
      </c>
      <c r="D125" s="380">
        <v>263478</v>
      </c>
      <c r="E125" s="380">
        <v>248358</v>
      </c>
      <c r="F125" s="380">
        <v>112926</v>
      </c>
      <c r="G125" s="380">
        <v>0</v>
      </c>
      <c r="H125" s="380">
        <v>0</v>
      </c>
      <c r="I125" s="380">
        <v>834123</v>
      </c>
      <c r="J125" s="446">
        <v>1244461</v>
      </c>
      <c r="K125" s="447">
        <v>1465832</v>
      </c>
      <c r="L125" s="447">
        <v>1063661</v>
      </c>
      <c r="M125" s="447">
        <v>1024390</v>
      </c>
      <c r="N125" s="447">
        <v>1528933</v>
      </c>
      <c r="O125" s="446">
        <v>109219.457889</v>
      </c>
      <c r="P125" s="447">
        <v>65938.02</v>
      </c>
      <c r="Q125" s="447">
        <v>43281.437888999993</v>
      </c>
      <c r="R125" s="448">
        <v>6.2899999999999998E-2</v>
      </c>
      <c r="S125" s="449">
        <v>5.2405299999999998E-5</v>
      </c>
      <c r="T125" s="450">
        <v>1244461</v>
      </c>
      <c r="U125" s="450">
        <v>1048299.2050874404</v>
      </c>
      <c r="V125" s="451">
        <v>1.1871238611653792</v>
      </c>
      <c r="W125" s="451">
        <v>0.10581979340616332</v>
      </c>
      <c r="X125" s="379">
        <v>1281456</v>
      </c>
      <c r="Y125" s="380">
        <v>366338</v>
      </c>
      <c r="Z125" s="380">
        <v>366338</v>
      </c>
      <c r="AA125" s="380">
        <v>366338</v>
      </c>
      <c r="AB125" s="380">
        <v>182442</v>
      </c>
      <c r="AC125" s="380">
        <v>0</v>
      </c>
      <c r="AD125" s="380">
        <v>0</v>
      </c>
      <c r="AE125" s="380">
        <v>1281456</v>
      </c>
      <c r="AF125" s="381">
        <v>0</v>
      </c>
      <c r="AG125" s="381">
        <v>0</v>
      </c>
      <c r="AH125" s="381">
        <v>0</v>
      </c>
      <c r="AI125" s="381">
        <v>0</v>
      </c>
      <c r="AJ125" s="381">
        <v>0</v>
      </c>
      <c r="AK125" s="381">
        <v>0</v>
      </c>
      <c r="AL125" s="381">
        <v>0</v>
      </c>
      <c r="AM125" s="380">
        <v>0</v>
      </c>
      <c r="AN125" s="379">
        <v>99635</v>
      </c>
      <c r="AO125" s="380">
        <v>32878</v>
      </c>
      <c r="AP125" s="380">
        <v>32878</v>
      </c>
      <c r="AQ125" s="380">
        <v>16939</v>
      </c>
      <c r="AR125" s="380">
        <v>16939</v>
      </c>
      <c r="AS125" s="380">
        <v>0</v>
      </c>
      <c r="AT125" s="380">
        <v>0</v>
      </c>
      <c r="AU125" s="380">
        <v>99635</v>
      </c>
      <c r="AV125" s="381">
        <v>566383</v>
      </c>
      <c r="AW125" s="380">
        <v>193817</v>
      </c>
      <c r="AX125" s="380">
        <v>140172</v>
      </c>
      <c r="AY125" s="380">
        <v>140172</v>
      </c>
      <c r="AZ125" s="380">
        <v>92222</v>
      </c>
      <c r="BA125" s="380">
        <v>0</v>
      </c>
      <c r="BB125" s="380">
        <v>0</v>
      </c>
      <c r="BC125" s="380">
        <v>566383</v>
      </c>
      <c r="BD125" s="379">
        <v>13106</v>
      </c>
      <c r="BE125" s="380">
        <v>3728</v>
      </c>
      <c r="BF125" s="380">
        <v>3492</v>
      </c>
      <c r="BG125" s="380">
        <v>2943</v>
      </c>
      <c r="BH125" s="380">
        <v>2943</v>
      </c>
      <c r="BI125" s="380">
        <v>0</v>
      </c>
      <c r="BJ125" s="380">
        <v>0</v>
      </c>
      <c r="BK125" s="380">
        <v>13106</v>
      </c>
      <c r="BL125" s="381">
        <v>2331</v>
      </c>
      <c r="BM125" s="380">
        <v>777</v>
      </c>
      <c r="BN125" s="380">
        <v>777</v>
      </c>
      <c r="BO125" s="380">
        <v>777</v>
      </c>
      <c r="BP125" s="380">
        <v>0</v>
      </c>
      <c r="BQ125" s="380">
        <v>0</v>
      </c>
      <c r="BR125" s="380">
        <v>0</v>
      </c>
      <c r="BS125" s="380">
        <v>2331</v>
      </c>
      <c r="BT125" s="379">
        <v>12082</v>
      </c>
      <c r="BU125" s="380">
        <v>3086</v>
      </c>
      <c r="BV125" s="380">
        <v>3086</v>
      </c>
      <c r="BW125" s="380">
        <v>3086</v>
      </c>
      <c r="BX125" s="380">
        <v>2823</v>
      </c>
      <c r="BY125" s="380">
        <v>0</v>
      </c>
      <c r="BZ125" s="380">
        <v>0</v>
      </c>
      <c r="CA125" s="380">
        <v>12082</v>
      </c>
      <c r="CB125" s="381">
        <v>3443.5517389469996</v>
      </c>
      <c r="CC125" s="380">
        <v>2075</v>
      </c>
      <c r="CD125" s="380">
        <v>1368</v>
      </c>
      <c r="CE125" s="380">
        <v>0</v>
      </c>
      <c r="CF125" s="380">
        <v>0</v>
      </c>
      <c r="CG125" s="380">
        <v>0</v>
      </c>
      <c r="CH125" s="380">
        <v>0</v>
      </c>
      <c r="CI125" s="380">
        <v>3443.5517389469996</v>
      </c>
    </row>
    <row r="126" spans="1:87">
      <c r="A126" s="374">
        <v>32905</v>
      </c>
      <c r="B126" s="375" t="s">
        <v>479</v>
      </c>
      <c r="C126" s="381">
        <v>-2404277</v>
      </c>
      <c r="D126" s="380">
        <v>-1703967</v>
      </c>
      <c r="E126" s="380">
        <v>-1514972</v>
      </c>
      <c r="F126" s="380">
        <v>-819192</v>
      </c>
      <c r="G126" s="380">
        <v>0</v>
      </c>
      <c r="H126" s="380">
        <v>0</v>
      </c>
      <c r="I126" s="380">
        <v>-6442408</v>
      </c>
      <c r="J126" s="446">
        <v>18293537</v>
      </c>
      <c r="K126" s="447">
        <v>21547679</v>
      </c>
      <c r="L126" s="447">
        <v>15635786</v>
      </c>
      <c r="M126" s="447">
        <v>15058507</v>
      </c>
      <c r="N126" s="447">
        <v>22475275</v>
      </c>
      <c r="O126" s="446">
        <v>1605522.675519</v>
      </c>
      <c r="P126" s="447">
        <v>932800.5</v>
      </c>
      <c r="Q126" s="447">
        <v>672722.17551900004</v>
      </c>
      <c r="R126" s="448">
        <v>6.2899999999999998E-2</v>
      </c>
      <c r="S126" s="449">
        <v>7.7035630000000003E-4</v>
      </c>
      <c r="T126" s="450">
        <v>18293537</v>
      </c>
      <c r="U126" s="450">
        <v>14829896.661367251</v>
      </c>
      <c r="V126" s="451">
        <v>1.2335579551040119</v>
      </c>
      <c r="W126" s="451">
        <v>0.10581979340616332</v>
      </c>
      <c r="X126" s="379">
        <v>955876</v>
      </c>
      <c r="Y126" s="380">
        <v>314528</v>
      </c>
      <c r="Z126" s="380">
        <v>219328</v>
      </c>
      <c r="AA126" s="380">
        <v>219328</v>
      </c>
      <c r="AB126" s="380">
        <v>202692</v>
      </c>
      <c r="AC126" s="380">
        <v>0</v>
      </c>
      <c r="AD126" s="380">
        <v>0</v>
      </c>
      <c r="AE126" s="380">
        <v>955876</v>
      </c>
      <c r="AF126" s="381">
        <v>822500</v>
      </c>
      <c r="AG126" s="381">
        <v>411250</v>
      </c>
      <c r="AH126" s="381">
        <v>411250</v>
      </c>
      <c r="AI126" s="381">
        <v>0</v>
      </c>
      <c r="AJ126" s="381">
        <v>0</v>
      </c>
      <c r="AK126" s="381">
        <v>0</v>
      </c>
      <c r="AL126" s="381">
        <v>0</v>
      </c>
      <c r="AM126" s="380">
        <v>822500</v>
      </c>
      <c r="AN126" s="379">
        <v>1464635</v>
      </c>
      <c r="AO126" s="380">
        <v>483310</v>
      </c>
      <c r="AP126" s="380">
        <v>483310</v>
      </c>
      <c r="AQ126" s="380">
        <v>249007</v>
      </c>
      <c r="AR126" s="380">
        <v>249007</v>
      </c>
      <c r="AS126" s="380">
        <v>0</v>
      </c>
      <c r="AT126" s="380">
        <v>0</v>
      </c>
      <c r="AU126" s="380">
        <v>1464635</v>
      </c>
      <c r="AV126" s="381">
        <v>8325819</v>
      </c>
      <c r="AW126" s="380">
        <v>2849111</v>
      </c>
      <c r="AX126" s="380">
        <v>2060527</v>
      </c>
      <c r="AY126" s="380">
        <v>2060527</v>
      </c>
      <c r="AZ126" s="380">
        <v>1355655</v>
      </c>
      <c r="BA126" s="380">
        <v>0</v>
      </c>
      <c r="BB126" s="380">
        <v>0</v>
      </c>
      <c r="BC126" s="380">
        <v>8325819</v>
      </c>
      <c r="BD126" s="379">
        <v>192663</v>
      </c>
      <c r="BE126" s="380">
        <v>54800</v>
      </c>
      <c r="BF126" s="380">
        <v>51331</v>
      </c>
      <c r="BG126" s="380">
        <v>43266</v>
      </c>
      <c r="BH126" s="380">
        <v>43266</v>
      </c>
      <c r="BI126" s="380">
        <v>0</v>
      </c>
      <c r="BJ126" s="380">
        <v>0</v>
      </c>
      <c r="BK126" s="380">
        <v>192663</v>
      </c>
      <c r="BL126" s="381">
        <v>34248</v>
      </c>
      <c r="BM126" s="380">
        <v>11416</v>
      </c>
      <c r="BN126" s="380">
        <v>11416</v>
      </c>
      <c r="BO126" s="380">
        <v>11416</v>
      </c>
      <c r="BP126" s="380">
        <v>0</v>
      </c>
      <c r="BQ126" s="380">
        <v>0</v>
      </c>
      <c r="BR126" s="380">
        <v>0</v>
      </c>
      <c r="BS126" s="380">
        <v>34248</v>
      </c>
      <c r="BT126" s="379">
        <v>177606</v>
      </c>
      <c r="BU126" s="380">
        <v>45370</v>
      </c>
      <c r="BV126" s="380">
        <v>45370</v>
      </c>
      <c r="BW126" s="380">
        <v>45370</v>
      </c>
      <c r="BX126" s="380">
        <v>41498</v>
      </c>
      <c r="BY126" s="380">
        <v>0</v>
      </c>
      <c r="BZ126" s="380">
        <v>0</v>
      </c>
      <c r="CA126" s="380">
        <v>177606</v>
      </c>
      <c r="CB126" s="381">
        <v>50620.104769436999</v>
      </c>
      <c r="CC126" s="380">
        <v>30507</v>
      </c>
      <c r="CD126" s="380">
        <v>20113</v>
      </c>
      <c r="CE126" s="380">
        <v>0</v>
      </c>
      <c r="CF126" s="380">
        <v>0</v>
      </c>
      <c r="CG126" s="380">
        <v>0</v>
      </c>
      <c r="CH126" s="380">
        <v>0</v>
      </c>
      <c r="CI126" s="380">
        <v>50620.104769436999</v>
      </c>
    </row>
    <row r="127" spans="1:87">
      <c r="A127" s="374">
        <v>32910</v>
      </c>
      <c r="B127" s="375" t="s">
        <v>480</v>
      </c>
      <c r="C127" s="381">
        <v>-3609415</v>
      </c>
      <c r="D127" s="380">
        <v>-2285218</v>
      </c>
      <c r="E127" s="380">
        <v>-2741706</v>
      </c>
      <c r="F127" s="380">
        <v>-1275472</v>
      </c>
      <c r="G127" s="380">
        <v>0</v>
      </c>
      <c r="H127" s="380">
        <v>0</v>
      </c>
      <c r="I127" s="380">
        <v>-9911811</v>
      </c>
      <c r="J127" s="446">
        <v>24037159</v>
      </c>
      <c r="K127" s="447">
        <v>28313004</v>
      </c>
      <c r="L127" s="447">
        <v>20544955</v>
      </c>
      <c r="M127" s="447">
        <v>19786427</v>
      </c>
      <c r="N127" s="447">
        <v>29531838</v>
      </c>
      <c r="O127" s="446">
        <v>2109608.6976630003</v>
      </c>
      <c r="P127" s="447">
        <v>1329947.7899999998</v>
      </c>
      <c r="Q127" s="447">
        <v>779660.90766300051</v>
      </c>
      <c r="R127" s="448">
        <v>6.2899999999999998E-2</v>
      </c>
      <c r="S127" s="449">
        <v>1.0122251000000001E-3</v>
      </c>
      <c r="T127" s="450">
        <v>24037159</v>
      </c>
      <c r="U127" s="450">
        <v>21143844.038155802</v>
      </c>
      <c r="V127" s="451">
        <v>1.1368395905977633</v>
      </c>
      <c r="W127" s="451">
        <v>0.10581979340616332</v>
      </c>
      <c r="X127" s="379">
        <v>1459704</v>
      </c>
      <c r="Y127" s="380">
        <v>447152</v>
      </c>
      <c r="Z127" s="380">
        <v>447152</v>
      </c>
      <c r="AA127" s="380">
        <v>282700</v>
      </c>
      <c r="AB127" s="380">
        <v>282700</v>
      </c>
      <c r="AC127" s="380">
        <v>0</v>
      </c>
      <c r="AD127" s="380">
        <v>0</v>
      </c>
      <c r="AE127" s="380">
        <v>1459704</v>
      </c>
      <c r="AF127" s="381">
        <v>2731133</v>
      </c>
      <c r="AG127" s="381">
        <v>1024509</v>
      </c>
      <c r="AH127" s="381">
        <v>745588</v>
      </c>
      <c r="AI127" s="381">
        <v>745588</v>
      </c>
      <c r="AJ127" s="381">
        <v>215448</v>
      </c>
      <c r="AK127" s="381">
        <v>0</v>
      </c>
      <c r="AL127" s="381">
        <v>0</v>
      </c>
      <c r="AM127" s="380">
        <v>2731133</v>
      </c>
      <c r="AN127" s="379">
        <v>1924487</v>
      </c>
      <c r="AO127" s="380">
        <v>635055</v>
      </c>
      <c r="AP127" s="380">
        <v>635055</v>
      </c>
      <c r="AQ127" s="380">
        <v>327188</v>
      </c>
      <c r="AR127" s="380">
        <v>327188</v>
      </c>
      <c r="AS127" s="380">
        <v>0</v>
      </c>
      <c r="AT127" s="380">
        <v>0</v>
      </c>
      <c r="AU127" s="380">
        <v>1924487</v>
      </c>
      <c r="AV127" s="381">
        <v>10939877</v>
      </c>
      <c r="AW127" s="380">
        <v>3743647</v>
      </c>
      <c r="AX127" s="380">
        <v>2707470</v>
      </c>
      <c r="AY127" s="380">
        <v>2707470</v>
      </c>
      <c r="AZ127" s="380">
        <v>1781290</v>
      </c>
      <c r="BA127" s="380">
        <v>0</v>
      </c>
      <c r="BB127" s="380">
        <v>0</v>
      </c>
      <c r="BC127" s="380">
        <v>10939877</v>
      </c>
      <c r="BD127" s="379">
        <v>253152</v>
      </c>
      <c r="BE127" s="380">
        <v>72005</v>
      </c>
      <c r="BF127" s="380">
        <v>67447</v>
      </c>
      <c r="BG127" s="380">
        <v>56850</v>
      </c>
      <c r="BH127" s="380">
        <v>56850</v>
      </c>
      <c r="BI127" s="380">
        <v>0</v>
      </c>
      <c r="BJ127" s="380">
        <v>0</v>
      </c>
      <c r="BK127" s="380">
        <v>253152</v>
      </c>
      <c r="BL127" s="381">
        <v>45003</v>
      </c>
      <c r="BM127" s="380">
        <v>15001</v>
      </c>
      <c r="BN127" s="380">
        <v>15001</v>
      </c>
      <c r="BO127" s="380">
        <v>15001</v>
      </c>
      <c r="BP127" s="380">
        <v>0</v>
      </c>
      <c r="BQ127" s="380">
        <v>0</v>
      </c>
      <c r="BR127" s="380">
        <v>0</v>
      </c>
      <c r="BS127" s="380">
        <v>45003</v>
      </c>
      <c r="BT127" s="379">
        <v>233369</v>
      </c>
      <c r="BU127" s="380">
        <v>59614</v>
      </c>
      <c r="BV127" s="380">
        <v>59614</v>
      </c>
      <c r="BW127" s="380">
        <v>59614</v>
      </c>
      <c r="BX127" s="380">
        <v>54526</v>
      </c>
      <c r="BY127" s="380">
        <v>0</v>
      </c>
      <c r="BZ127" s="380">
        <v>0</v>
      </c>
      <c r="CA127" s="380">
        <v>233369</v>
      </c>
      <c r="CB127" s="381">
        <v>66513.301198749003</v>
      </c>
      <c r="CC127" s="380">
        <v>40085</v>
      </c>
      <c r="CD127" s="380">
        <v>26428</v>
      </c>
      <c r="CE127" s="380">
        <v>0</v>
      </c>
      <c r="CF127" s="380">
        <v>0</v>
      </c>
      <c r="CG127" s="380">
        <v>0</v>
      </c>
      <c r="CH127" s="380">
        <v>0</v>
      </c>
      <c r="CI127" s="380">
        <v>66513.301198749003</v>
      </c>
    </row>
    <row r="128" spans="1:87">
      <c r="A128" s="374">
        <v>32915</v>
      </c>
      <c r="B128" s="375" t="s">
        <v>832</v>
      </c>
      <c r="C128" s="381">
        <v>318168</v>
      </c>
      <c r="D128" s="380">
        <v>406878</v>
      </c>
      <c r="E128" s="380">
        <v>382093</v>
      </c>
      <c r="F128" s="380">
        <v>461537</v>
      </c>
      <c r="G128" s="380">
        <v>0</v>
      </c>
      <c r="H128" s="380">
        <v>0</v>
      </c>
      <c r="I128" s="380">
        <v>1568676</v>
      </c>
      <c r="J128" s="446">
        <v>2039964</v>
      </c>
      <c r="K128" s="447">
        <v>2402842</v>
      </c>
      <c r="L128" s="447">
        <v>1743591</v>
      </c>
      <c r="M128" s="447">
        <v>1679217</v>
      </c>
      <c r="N128" s="447">
        <v>2506281</v>
      </c>
      <c r="O128" s="446">
        <v>179036.35399800001</v>
      </c>
      <c r="P128" s="447">
        <v>97778.31</v>
      </c>
      <c r="Q128" s="447">
        <v>81258.043998000008</v>
      </c>
      <c r="R128" s="448">
        <v>6.2899999999999998E-2</v>
      </c>
      <c r="S128" s="449">
        <v>8.5904599999999997E-5</v>
      </c>
      <c r="T128" s="450">
        <v>2039964</v>
      </c>
      <c r="U128" s="450">
        <v>1554504.13354531</v>
      </c>
      <c r="V128" s="451">
        <v>1.3122924255900925</v>
      </c>
      <c r="W128" s="451">
        <v>0.10581979340616332</v>
      </c>
      <c r="X128" s="379">
        <v>2301960</v>
      </c>
      <c r="Y128" s="380">
        <v>575490</v>
      </c>
      <c r="Z128" s="380">
        <v>575490</v>
      </c>
      <c r="AA128" s="380">
        <v>575490</v>
      </c>
      <c r="AB128" s="380">
        <v>575490</v>
      </c>
      <c r="AC128" s="380">
        <v>0</v>
      </c>
      <c r="AD128" s="380">
        <v>0</v>
      </c>
      <c r="AE128" s="380">
        <v>2301960</v>
      </c>
      <c r="AF128" s="381">
        <v>0</v>
      </c>
      <c r="AG128" s="381">
        <v>0</v>
      </c>
      <c r="AH128" s="381">
        <v>0</v>
      </c>
      <c r="AI128" s="381">
        <v>0</v>
      </c>
      <c r="AJ128" s="381">
        <v>0</v>
      </c>
      <c r="AK128" s="381">
        <v>0</v>
      </c>
      <c r="AL128" s="381">
        <v>0</v>
      </c>
      <c r="AM128" s="380">
        <v>0</v>
      </c>
      <c r="AN128" s="379">
        <v>163326</v>
      </c>
      <c r="AO128" s="380">
        <v>53895</v>
      </c>
      <c r="AP128" s="380">
        <v>53895</v>
      </c>
      <c r="AQ128" s="380">
        <v>27768</v>
      </c>
      <c r="AR128" s="380">
        <v>27768</v>
      </c>
      <c r="AS128" s="380">
        <v>0</v>
      </c>
      <c r="AT128" s="380">
        <v>0</v>
      </c>
      <c r="AU128" s="380">
        <v>163326</v>
      </c>
      <c r="AV128" s="381">
        <v>928436</v>
      </c>
      <c r="AW128" s="380">
        <v>317712</v>
      </c>
      <c r="AX128" s="380">
        <v>229775</v>
      </c>
      <c r="AY128" s="380">
        <v>229775</v>
      </c>
      <c r="AZ128" s="380">
        <v>151173</v>
      </c>
      <c r="BA128" s="380">
        <v>0</v>
      </c>
      <c r="BB128" s="380">
        <v>0</v>
      </c>
      <c r="BC128" s="380">
        <v>928436</v>
      </c>
      <c r="BD128" s="379">
        <v>21485</v>
      </c>
      <c r="BE128" s="380">
        <v>6111</v>
      </c>
      <c r="BF128" s="380">
        <v>5724</v>
      </c>
      <c r="BG128" s="380">
        <v>4825</v>
      </c>
      <c r="BH128" s="380">
        <v>4825</v>
      </c>
      <c r="BI128" s="380">
        <v>0</v>
      </c>
      <c r="BJ128" s="380">
        <v>0</v>
      </c>
      <c r="BK128" s="380">
        <v>21485</v>
      </c>
      <c r="BL128" s="381">
        <v>3819</v>
      </c>
      <c r="BM128" s="380">
        <v>1273</v>
      </c>
      <c r="BN128" s="380">
        <v>1273</v>
      </c>
      <c r="BO128" s="380">
        <v>1273</v>
      </c>
      <c r="BP128" s="380">
        <v>0</v>
      </c>
      <c r="BQ128" s="380">
        <v>0</v>
      </c>
      <c r="BR128" s="380">
        <v>0</v>
      </c>
      <c r="BS128" s="380">
        <v>3819</v>
      </c>
      <c r="BT128" s="379">
        <v>19805</v>
      </c>
      <c r="BU128" s="380">
        <v>5059</v>
      </c>
      <c r="BV128" s="380">
        <v>5059</v>
      </c>
      <c r="BW128" s="380">
        <v>5059</v>
      </c>
      <c r="BX128" s="380">
        <v>4628</v>
      </c>
      <c r="BY128" s="380">
        <v>0</v>
      </c>
      <c r="BZ128" s="380">
        <v>0</v>
      </c>
      <c r="CA128" s="380">
        <v>19805</v>
      </c>
      <c r="CB128" s="381">
        <v>5644.790406954</v>
      </c>
      <c r="CC128" s="380">
        <v>3402</v>
      </c>
      <c r="CD128" s="380">
        <v>2243</v>
      </c>
      <c r="CE128" s="380">
        <v>0</v>
      </c>
      <c r="CF128" s="380">
        <v>0</v>
      </c>
      <c r="CG128" s="380">
        <v>0</v>
      </c>
      <c r="CH128" s="380">
        <v>0</v>
      </c>
      <c r="CI128" s="380">
        <v>5644.790406954</v>
      </c>
    </row>
    <row r="129" spans="1:87">
      <c r="A129" s="374">
        <v>32920</v>
      </c>
      <c r="B129" s="375" t="s">
        <v>481</v>
      </c>
      <c r="C129" s="381">
        <v>-3252723</v>
      </c>
      <c r="D129" s="380">
        <v>-2444451</v>
      </c>
      <c r="E129" s="380">
        <v>-2497499</v>
      </c>
      <c r="F129" s="380">
        <v>-1839546</v>
      </c>
      <c r="G129" s="380">
        <v>0</v>
      </c>
      <c r="H129" s="380">
        <v>0</v>
      </c>
      <c r="I129" s="380">
        <v>-10034219</v>
      </c>
      <c r="J129" s="446">
        <v>19206226</v>
      </c>
      <c r="K129" s="447">
        <v>22622721</v>
      </c>
      <c r="L129" s="447">
        <v>16415877</v>
      </c>
      <c r="M129" s="447">
        <v>15809796</v>
      </c>
      <c r="N129" s="447">
        <v>23596596</v>
      </c>
      <c r="O129" s="446">
        <v>1685624.336352</v>
      </c>
      <c r="P129" s="447">
        <v>970902.13</v>
      </c>
      <c r="Q129" s="447">
        <v>714722.20635200001</v>
      </c>
      <c r="R129" s="448">
        <v>6.2899999999999998E-2</v>
      </c>
      <c r="S129" s="449">
        <v>8.0879040000000001E-4</v>
      </c>
      <c r="T129" s="450">
        <v>19206226</v>
      </c>
      <c r="U129" s="450">
        <v>15435645.945945946</v>
      </c>
      <c r="V129" s="451">
        <v>1.2442774385508866</v>
      </c>
      <c r="W129" s="451">
        <v>0.10581979340616332</v>
      </c>
      <c r="X129" s="379">
        <v>296945</v>
      </c>
      <c r="Y129" s="380">
        <v>116933</v>
      </c>
      <c r="Z129" s="380">
        <v>90006</v>
      </c>
      <c r="AA129" s="380">
        <v>90006</v>
      </c>
      <c r="AB129" s="380">
        <v>0</v>
      </c>
      <c r="AC129" s="380">
        <v>0</v>
      </c>
      <c r="AD129" s="380">
        <v>0</v>
      </c>
      <c r="AE129" s="380">
        <v>296945</v>
      </c>
      <c r="AF129" s="381">
        <v>3427306</v>
      </c>
      <c r="AG129" s="381">
        <v>946974</v>
      </c>
      <c r="AH129" s="381">
        <v>946974</v>
      </c>
      <c r="AI129" s="381">
        <v>766679</v>
      </c>
      <c r="AJ129" s="381">
        <v>766679</v>
      </c>
      <c r="AK129" s="381">
        <v>0</v>
      </c>
      <c r="AL129" s="381">
        <v>0</v>
      </c>
      <c r="AM129" s="380">
        <v>3427306</v>
      </c>
      <c r="AN129" s="379">
        <v>1537708</v>
      </c>
      <c r="AO129" s="380">
        <v>507423</v>
      </c>
      <c r="AP129" s="380">
        <v>507423</v>
      </c>
      <c r="AQ129" s="380">
        <v>261431</v>
      </c>
      <c r="AR129" s="380">
        <v>261431</v>
      </c>
      <c r="AS129" s="380">
        <v>0</v>
      </c>
      <c r="AT129" s="380">
        <v>0</v>
      </c>
      <c r="AU129" s="380">
        <v>1537708</v>
      </c>
      <c r="AV129" s="381">
        <v>8741206</v>
      </c>
      <c r="AW129" s="380">
        <v>2991257</v>
      </c>
      <c r="AX129" s="380">
        <v>2163329</v>
      </c>
      <c r="AY129" s="380">
        <v>2163329</v>
      </c>
      <c r="AZ129" s="380">
        <v>1423290</v>
      </c>
      <c r="BA129" s="380">
        <v>0</v>
      </c>
      <c r="BB129" s="380">
        <v>0</v>
      </c>
      <c r="BC129" s="380">
        <v>8741206</v>
      </c>
      <c r="BD129" s="379">
        <v>202276</v>
      </c>
      <c r="BE129" s="380">
        <v>57534</v>
      </c>
      <c r="BF129" s="380">
        <v>53892</v>
      </c>
      <c r="BG129" s="380">
        <v>45425</v>
      </c>
      <c r="BH129" s="380">
        <v>45425</v>
      </c>
      <c r="BI129" s="380">
        <v>0</v>
      </c>
      <c r="BJ129" s="380">
        <v>0</v>
      </c>
      <c r="BK129" s="380">
        <v>202276</v>
      </c>
      <c r="BL129" s="381">
        <v>35958</v>
      </c>
      <c r="BM129" s="380">
        <v>11986</v>
      </c>
      <c r="BN129" s="380">
        <v>11986</v>
      </c>
      <c r="BO129" s="380">
        <v>11986</v>
      </c>
      <c r="BP129" s="380">
        <v>0</v>
      </c>
      <c r="BQ129" s="380">
        <v>0</v>
      </c>
      <c r="BR129" s="380">
        <v>0</v>
      </c>
      <c r="BS129" s="380">
        <v>35958</v>
      </c>
      <c r="BT129" s="379">
        <v>186467</v>
      </c>
      <c r="BU129" s="380">
        <v>47633</v>
      </c>
      <c r="BV129" s="380">
        <v>47633</v>
      </c>
      <c r="BW129" s="380">
        <v>47633</v>
      </c>
      <c r="BX129" s="380">
        <v>43568</v>
      </c>
      <c r="BY129" s="380">
        <v>0</v>
      </c>
      <c r="BZ129" s="380">
        <v>0</v>
      </c>
      <c r="CA129" s="380">
        <v>186467</v>
      </c>
      <c r="CB129" s="381">
        <v>53145.609096095999</v>
      </c>
      <c r="CC129" s="380">
        <v>32029</v>
      </c>
      <c r="CD129" s="380">
        <v>21117</v>
      </c>
      <c r="CE129" s="380">
        <v>0</v>
      </c>
      <c r="CF129" s="380">
        <v>0</v>
      </c>
      <c r="CG129" s="380">
        <v>0</v>
      </c>
      <c r="CH129" s="380">
        <v>0</v>
      </c>
      <c r="CI129" s="380">
        <v>53145.609096095999</v>
      </c>
    </row>
    <row r="130" spans="1:87">
      <c r="A130" s="374">
        <v>33000</v>
      </c>
      <c r="B130" s="375" t="s">
        <v>482</v>
      </c>
      <c r="C130" s="381">
        <v>-7785882</v>
      </c>
      <c r="D130" s="380">
        <v>-5327954</v>
      </c>
      <c r="E130" s="380">
        <v>-5522078</v>
      </c>
      <c r="F130" s="380">
        <v>-3334209</v>
      </c>
      <c r="G130" s="380">
        <v>0</v>
      </c>
      <c r="H130" s="380">
        <v>0</v>
      </c>
      <c r="I130" s="380">
        <v>-21970123</v>
      </c>
      <c r="J130" s="446">
        <v>47824317</v>
      </c>
      <c r="K130" s="447">
        <v>56331535</v>
      </c>
      <c r="L130" s="447">
        <v>40876229</v>
      </c>
      <c r="M130" s="447">
        <v>39367063</v>
      </c>
      <c r="N130" s="447">
        <v>58756526</v>
      </c>
      <c r="O130" s="446">
        <v>4197276.0915120002</v>
      </c>
      <c r="P130" s="447">
        <v>2371438.9500000002</v>
      </c>
      <c r="Q130" s="447">
        <v>1825837.141512</v>
      </c>
      <c r="R130" s="448">
        <v>6.2899999999999998E-2</v>
      </c>
      <c r="S130" s="449">
        <v>2.0139224000000002E-3</v>
      </c>
      <c r="T130" s="450">
        <v>47824317</v>
      </c>
      <c r="U130" s="450">
        <v>37701732.114467412</v>
      </c>
      <c r="V130" s="451">
        <v>1.26849124212116</v>
      </c>
      <c r="W130" s="451">
        <v>0.10581979340616332</v>
      </c>
      <c r="X130" s="379">
        <v>1442432</v>
      </c>
      <c r="Y130" s="380">
        <v>360608</v>
      </c>
      <c r="Z130" s="380">
        <v>360608</v>
      </c>
      <c r="AA130" s="380">
        <v>360608</v>
      </c>
      <c r="AB130" s="380">
        <v>360608</v>
      </c>
      <c r="AC130" s="380">
        <v>0</v>
      </c>
      <c r="AD130" s="380">
        <v>0</v>
      </c>
      <c r="AE130" s="380">
        <v>1442432</v>
      </c>
      <c r="AF130" s="381">
        <v>6221654</v>
      </c>
      <c r="AG130" s="381">
        <v>2113909</v>
      </c>
      <c r="AH130" s="381">
        <v>1735661</v>
      </c>
      <c r="AI130" s="381">
        <v>1348751</v>
      </c>
      <c r="AJ130" s="381">
        <v>1023333</v>
      </c>
      <c r="AK130" s="381">
        <v>0</v>
      </c>
      <c r="AL130" s="381">
        <v>0</v>
      </c>
      <c r="AM130" s="380">
        <v>6221654</v>
      </c>
      <c r="AN130" s="379">
        <v>3828958</v>
      </c>
      <c r="AO130" s="380">
        <v>1263505</v>
      </c>
      <c r="AP130" s="380">
        <v>1263505</v>
      </c>
      <c r="AQ130" s="380">
        <v>650974</v>
      </c>
      <c r="AR130" s="380">
        <v>650974</v>
      </c>
      <c r="AS130" s="380">
        <v>0</v>
      </c>
      <c r="AT130" s="380">
        <v>0</v>
      </c>
      <c r="AU130" s="380">
        <v>3828958</v>
      </c>
      <c r="AV130" s="381">
        <v>21765973</v>
      </c>
      <c r="AW130" s="380">
        <v>7448357</v>
      </c>
      <c r="AX130" s="380">
        <v>5386781</v>
      </c>
      <c r="AY130" s="380">
        <v>5386781</v>
      </c>
      <c r="AZ130" s="380">
        <v>3544053</v>
      </c>
      <c r="BA130" s="380">
        <v>0</v>
      </c>
      <c r="BB130" s="380">
        <v>0</v>
      </c>
      <c r="BC130" s="380">
        <v>21765973</v>
      </c>
      <c r="BD130" s="379">
        <v>503672</v>
      </c>
      <c r="BE130" s="380">
        <v>143261</v>
      </c>
      <c r="BF130" s="380">
        <v>134193</v>
      </c>
      <c r="BG130" s="380">
        <v>113109</v>
      </c>
      <c r="BH130" s="380">
        <v>113109</v>
      </c>
      <c r="BI130" s="380">
        <v>0</v>
      </c>
      <c r="BJ130" s="380">
        <v>0</v>
      </c>
      <c r="BK130" s="380">
        <v>503672</v>
      </c>
      <c r="BL130" s="381">
        <v>89535</v>
      </c>
      <c r="BM130" s="380">
        <v>29845</v>
      </c>
      <c r="BN130" s="380">
        <v>29845</v>
      </c>
      <c r="BO130" s="380">
        <v>29845</v>
      </c>
      <c r="BP130" s="380">
        <v>0</v>
      </c>
      <c r="BQ130" s="380">
        <v>0</v>
      </c>
      <c r="BR130" s="380">
        <v>0</v>
      </c>
      <c r="BS130" s="380">
        <v>89535</v>
      </c>
      <c r="BT130" s="379">
        <v>464311</v>
      </c>
      <c r="BU130" s="380">
        <v>118608</v>
      </c>
      <c r="BV130" s="380">
        <v>118608</v>
      </c>
      <c r="BW130" s="380">
        <v>118608</v>
      </c>
      <c r="BX130" s="380">
        <v>108486</v>
      </c>
      <c r="BY130" s="380">
        <v>0</v>
      </c>
      <c r="BZ130" s="380">
        <v>0</v>
      </c>
      <c r="CA130" s="380">
        <v>464311</v>
      </c>
      <c r="CB130" s="381">
        <v>132334.820764776</v>
      </c>
      <c r="CC130" s="380">
        <v>79753</v>
      </c>
      <c r="CD130" s="380">
        <v>52582</v>
      </c>
      <c r="CE130" s="380">
        <v>0</v>
      </c>
      <c r="CF130" s="380">
        <v>0</v>
      </c>
      <c r="CG130" s="380">
        <v>0</v>
      </c>
      <c r="CH130" s="380">
        <v>0</v>
      </c>
      <c r="CI130" s="380">
        <v>132334.820764776</v>
      </c>
    </row>
    <row r="131" spans="1:87">
      <c r="A131" s="374">
        <v>33001</v>
      </c>
      <c r="B131" s="375" t="s">
        <v>483</v>
      </c>
      <c r="C131" s="381">
        <v>-265422</v>
      </c>
      <c r="D131" s="380">
        <v>-182033</v>
      </c>
      <c r="E131" s="380">
        <v>-118138</v>
      </c>
      <c r="F131" s="380">
        <v>-42008</v>
      </c>
      <c r="G131" s="380">
        <v>0</v>
      </c>
      <c r="H131" s="380">
        <v>0</v>
      </c>
      <c r="I131" s="380">
        <v>-607601</v>
      </c>
      <c r="J131" s="446">
        <v>1145529</v>
      </c>
      <c r="K131" s="447">
        <v>1349301</v>
      </c>
      <c r="L131" s="447">
        <v>979103</v>
      </c>
      <c r="M131" s="447">
        <v>942954</v>
      </c>
      <c r="N131" s="447">
        <v>1407387</v>
      </c>
      <c r="O131" s="446">
        <v>100536.76389599999</v>
      </c>
      <c r="P131" s="447">
        <v>56864.869999999995</v>
      </c>
      <c r="Q131" s="447">
        <v>43671.893895999994</v>
      </c>
      <c r="R131" s="448">
        <v>6.2899999999999998E-2</v>
      </c>
      <c r="S131" s="449">
        <v>4.8239199999999997E-5</v>
      </c>
      <c r="T131" s="450">
        <v>1145529</v>
      </c>
      <c r="U131" s="450">
        <v>904051.98728139896</v>
      </c>
      <c r="V131" s="451">
        <v>1.2671052285884064</v>
      </c>
      <c r="W131" s="451">
        <v>0.10581979340616332</v>
      </c>
      <c r="X131" s="379">
        <v>87928</v>
      </c>
      <c r="Y131" s="380">
        <v>21982</v>
      </c>
      <c r="Z131" s="380">
        <v>21982</v>
      </c>
      <c r="AA131" s="380">
        <v>21982</v>
      </c>
      <c r="AB131" s="380">
        <v>21982</v>
      </c>
      <c r="AC131" s="380">
        <v>0</v>
      </c>
      <c r="AD131" s="380">
        <v>0</v>
      </c>
      <c r="AE131" s="380">
        <v>87928</v>
      </c>
      <c r="AF131" s="381">
        <v>283757</v>
      </c>
      <c r="AG131" s="381">
        <v>142906</v>
      </c>
      <c r="AH131" s="381">
        <v>109332</v>
      </c>
      <c r="AI131" s="381">
        <v>31519</v>
      </c>
      <c r="AJ131" s="381">
        <v>0</v>
      </c>
      <c r="AK131" s="381">
        <v>0</v>
      </c>
      <c r="AL131" s="381">
        <v>0</v>
      </c>
      <c r="AM131" s="380">
        <v>283757</v>
      </c>
      <c r="AN131" s="379">
        <v>91714</v>
      </c>
      <c r="AO131" s="380">
        <v>30265</v>
      </c>
      <c r="AP131" s="380">
        <v>30265</v>
      </c>
      <c r="AQ131" s="380">
        <v>15593</v>
      </c>
      <c r="AR131" s="380">
        <v>15593</v>
      </c>
      <c r="AS131" s="380">
        <v>0</v>
      </c>
      <c r="AT131" s="380">
        <v>0</v>
      </c>
      <c r="AU131" s="380">
        <v>91714</v>
      </c>
      <c r="AV131" s="381">
        <v>521357</v>
      </c>
      <c r="AW131" s="380">
        <v>178409</v>
      </c>
      <c r="AX131" s="380">
        <v>129029</v>
      </c>
      <c r="AY131" s="380">
        <v>129029</v>
      </c>
      <c r="AZ131" s="380">
        <v>84890</v>
      </c>
      <c r="BA131" s="380">
        <v>0</v>
      </c>
      <c r="BB131" s="380">
        <v>0</v>
      </c>
      <c r="BC131" s="380">
        <v>521357</v>
      </c>
      <c r="BD131" s="379">
        <v>12064</v>
      </c>
      <c r="BE131" s="380">
        <v>3432</v>
      </c>
      <c r="BF131" s="380">
        <v>3214</v>
      </c>
      <c r="BG131" s="380">
        <v>2709</v>
      </c>
      <c r="BH131" s="380">
        <v>2709</v>
      </c>
      <c r="BI131" s="380">
        <v>0</v>
      </c>
      <c r="BJ131" s="380">
        <v>0</v>
      </c>
      <c r="BK131" s="380">
        <v>12064</v>
      </c>
      <c r="BL131" s="381">
        <v>2145</v>
      </c>
      <c r="BM131" s="380">
        <v>715</v>
      </c>
      <c r="BN131" s="380">
        <v>715</v>
      </c>
      <c r="BO131" s="380">
        <v>715</v>
      </c>
      <c r="BP131" s="380">
        <v>0</v>
      </c>
      <c r="BQ131" s="380">
        <v>0</v>
      </c>
      <c r="BR131" s="380">
        <v>0</v>
      </c>
      <c r="BS131" s="380">
        <v>2145</v>
      </c>
      <c r="BT131" s="379">
        <v>11122</v>
      </c>
      <c r="BU131" s="380">
        <v>2841</v>
      </c>
      <c r="BV131" s="380">
        <v>2841</v>
      </c>
      <c r="BW131" s="380">
        <v>2841</v>
      </c>
      <c r="BX131" s="380">
        <v>2599</v>
      </c>
      <c r="BY131" s="380">
        <v>0</v>
      </c>
      <c r="BZ131" s="380">
        <v>0</v>
      </c>
      <c r="CA131" s="380">
        <v>11122</v>
      </c>
      <c r="CB131" s="381">
        <v>3169.7973496079999</v>
      </c>
      <c r="CC131" s="380">
        <v>1910</v>
      </c>
      <c r="CD131" s="380">
        <v>1259</v>
      </c>
      <c r="CE131" s="380">
        <v>0</v>
      </c>
      <c r="CF131" s="380">
        <v>0</v>
      </c>
      <c r="CG131" s="380">
        <v>0</v>
      </c>
      <c r="CH131" s="380">
        <v>0</v>
      </c>
      <c r="CI131" s="380">
        <v>3169.7973496079999</v>
      </c>
    </row>
    <row r="132" spans="1:87">
      <c r="A132" s="374">
        <v>33027</v>
      </c>
      <c r="B132" s="375" t="s">
        <v>484</v>
      </c>
      <c r="C132" s="381">
        <v>-538368</v>
      </c>
      <c r="D132" s="380">
        <v>-269556</v>
      </c>
      <c r="E132" s="380">
        <v>-505613</v>
      </c>
      <c r="F132" s="380">
        <v>-283230</v>
      </c>
      <c r="G132" s="380">
        <v>0</v>
      </c>
      <c r="H132" s="380">
        <v>0</v>
      </c>
      <c r="I132" s="380">
        <v>-1596767</v>
      </c>
      <c r="J132" s="446">
        <v>8066939</v>
      </c>
      <c r="K132" s="447">
        <v>9501924</v>
      </c>
      <c r="L132" s="447">
        <v>6894945</v>
      </c>
      <c r="M132" s="447">
        <v>6640381</v>
      </c>
      <c r="N132" s="447">
        <v>9910968</v>
      </c>
      <c r="O132" s="446">
        <v>707990.63212799991</v>
      </c>
      <c r="P132" s="447">
        <v>349336.04</v>
      </c>
      <c r="Q132" s="447">
        <v>358654.59212799993</v>
      </c>
      <c r="R132" s="448">
        <v>6.2899999999999998E-2</v>
      </c>
      <c r="S132" s="449">
        <v>3.3970559999999998E-4</v>
      </c>
      <c r="T132" s="450">
        <v>8066939</v>
      </c>
      <c r="U132" s="450">
        <v>5553832.1144674085</v>
      </c>
      <c r="V132" s="451">
        <v>1.4524996135526125</v>
      </c>
      <c r="W132" s="451">
        <v>0.10581979340616332</v>
      </c>
      <c r="X132" s="379">
        <v>1302970</v>
      </c>
      <c r="Y132" s="380">
        <v>479199</v>
      </c>
      <c r="Z132" s="380">
        <v>397214</v>
      </c>
      <c r="AA132" s="380">
        <v>259165</v>
      </c>
      <c r="AB132" s="380">
        <v>167392</v>
      </c>
      <c r="AC132" s="380">
        <v>0</v>
      </c>
      <c r="AD132" s="380">
        <v>0</v>
      </c>
      <c r="AE132" s="380">
        <v>1302970</v>
      </c>
      <c r="AF132" s="381">
        <v>0</v>
      </c>
      <c r="AG132" s="381">
        <v>0</v>
      </c>
      <c r="AH132" s="381">
        <v>0</v>
      </c>
      <c r="AI132" s="381">
        <v>0</v>
      </c>
      <c r="AJ132" s="381">
        <v>0</v>
      </c>
      <c r="AK132" s="381">
        <v>0</v>
      </c>
      <c r="AL132" s="381">
        <v>0</v>
      </c>
      <c r="AM132" s="380">
        <v>0</v>
      </c>
      <c r="AN132" s="379">
        <v>645863</v>
      </c>
      <c r="AO132" s="380">
        <v>213126</v>
      </c>
      <c r="AP132" s="380">
        <v>213126</v>
      </c>
      <c r="AQ132" s="380">
        <v>109805</v>
      </c>
      <c r="AR132" s="380">
        <v>109805</v>
      </c>
      <c r="AS132" s="380">
        <v>0</v>
      </c>
      <c r="AT132" s="380">
        <v>0</v>
      </c>
      <c r="AU132" s="380">
        <v>645863</v>
      </c>
      <c r="AV132" s="381">
        <v>3671454</v>
      </c>
      <c r="AW132" s="380">
        <v>1256378</v>
      </c>
      <c r="AX132" s="380">
        <v>908635</v>
      </c>
      <c r="AY132" s="380">
        <v>908635</v>
      </c>
      <c r="AZ132" s="380">
        <v>597806</v>
      </c>
      <c r="BA132" s="380">
        <v>0</v>
      </c>
      <c r="BB132" s="380">
        <v>0</v>
      </c>
      <c r="BC132" s="380">
        <v>3671454</v>
      </c>
      <c r="BD132" s="379">
        <v>84959</v>
      </c>
      <c r="BE132" s="380">
        <v>24165</v>
      </c>
      <c r="BF132" s="380">
        <v>22636</v>
      </c>
      <c r="BG132" s="380">
        <v>19079</v>
      </c>
      <c r="BH132" s="380">
        <v>19079</v>
      </c>
      <c r="BI132" s="380">
        <v>0</v>
      </c>
      <c r="BJ132" s="380">
        <v>0</v>
      </c>
      <c r="BK132" s="380">
        <v>84959</v>
      </c>
      <c r="BL132" s="381">
        <v>15102</v>
      </c>
      <c r="BM132" s="380">
        <v>5034</v>
      </c>
      <c r="BN132" s="380">
        <v>5034</v>
      </c>
      <c r="BO132" s="380">
        <v>5034</v>
      </c>
      <c r="BP132" s="380">
        <v>0</v>
      </c>
      <c r="BQ132" s="380">
        <v>0</v>
      </c>
      <c r="BR132" s="380">
        <v>0</v>
      </c>
      <c r="BS132" s="380">
        <v>15102</v>
      </c>
      <c r="BT132" s="379">
        <v>78319</v>
      </c>
      <c r="BU132" s="380">
        <v>20007</v>
      </c>
      <c r="BV132" s="380">
        <v>20007</v>
      </c>
      <c r="BW132" s="380">
        <v>20007</v>
      </c>
      <c r="BX132" s="380">
        <v>18299</v>
      </c>
      <c r="BY132" s="380">
        <v>0</v>
      </c>
      <c r="BZ132" s="380">
        <v>0</v>
      </c>
      <c r="CA132" s="380">
        <v>78319</v>
      </c>
      <c r="CB132" s="381">
        <v>22322.051578944</v>
      </c>
      <c r="CC132" s="380">
        <v>13453</v>
      </c>
      <c r="CD132" s="380">
        <v>8869</v>
      </c>
      <c r="CE132" s="380">
        <v>0</v>
      </c>
      <c r="CF132" s="380">
        <v>0</v>
      </c>
      <c r="CG132" s="380">
        <v>0</v>
      </c>
      <c r="CH132" s="380">
        <v>0</v>
      </c>
      <c r="CI132" s="380">
        <v>22322.051578944</v>
      </c>
    </row>
    <row r="133" spans="1:87">
      <c r="A133" s="374">
        <v>33100</v>
      </c>
      <c r="B133" s="375" t="s">
        <v>485</v>
      </c>
      <c r="C133" s="381">
        <v>-11379544</v>
      </c>
      <c r="D133" s="380">
        <v>-7229055</v>
      </c>
      <c r="E133" s="380">
        <v>-7060393</v>
      </c>
      <c r="F133" s="380">
        <v>-4032317</v>
      </c>
      <c r="G133" s="380">
        <v>0</v>
      </c>
      <c r="H133" s="380">
        <v>0</v>
      </c>
      <c r="I133" s="380">
        <v>-29701309</v>
      </c>
      <c r="J133" s="446">
        <v>66296152</v>
      </c>
      <c r="K133" s="447">
        <v>78089229</v>
      </c>
      <c r="L133" s="447">
        <v>56664410</v>
      </c>
      <c r="M133" s="447">
        <v>54572338</v>
      </c>
      <c r="N133" s="447">
        <v>81450857</v>
      </c>
      <c r="O133" s="446">
        <v>5818447.0403100001</v>
      </c>
      <c r="P133" s="447">
        <v>3449596.7800000003</v>
      </c>
      <c r="Q133" s="447">
        <v>2368850.2603099998</v>
      </c>
      <c r="R133" s="448">
        <v>6.2899999999999998E-2</v>
      </c>
      <c r="S133" s="449">
        <v>2.791787E-3</v>
      </c>
      <c r="T133" s="450">
        <v>66296152</v>
      </c>
      <c r="U133" s="450">
        <v>54842556.120826714</v>
      </c>
      <c r="V133" s="451">
        <v>1.2088450409557721</v>
      </c>
      <c r="W133" s="451">
        <v>0.10581979340616332</v>
      </c>
      <c r="X133" s="379">
        <v>1556216</v>
      </c>
      <c r="Y133" s="380">
        <v>389054</v>
      </c>
      <c r="Z133" s="380">
        <v>389054</v>
      </c>
      <c r="AA133" s="380">
        <v>389054</v>
      </c>
      <c r="AB133" s="380">
        <v>389054</v>
      </c>
      <c r="AC133" s="380">
        <v>0</v>
      </c>
      <c r="AD133" s="380">
        <v>0</v>
      </c>
      <c r="AE133" s="380">
        <v>1556216</v>
      </c>
      <c r="AF133" s="381">
        <v>7426749</v>
      </c>
      <c r="AG133" s="381">
        <v>3405972</v>
      </c>
      <c r="AH133" s="381">
        <v>2138425</v>
      </c>
      <c r="AI133" s="381">
        <v>1164308</v>
      </c>
      <c r="AJ133" s="381">
        <v>718044</v>
      </c>
      <c r="AK133" s="381">
        <v>0</v>
      </c>
      <c r="AL133" s="381">
        <v>0</v>
      </c>
      <c r="AM133" s="380">
        <v>7426749</v>
      </c>
      <c r="AN133" s="379">
        <v>5307868</v>
      </c>
      <c r="AO133" s="380">
        <v>1751526</v>
      </c>
      <c r="AP133" s="380">
        <v>1751526</v>
      </c>
      <c r="AQ133" s="380">
        <v>902408</v>
      </c>
      <c r="AR133" s="380">
        <v>902408</v>
      </c>
      <c r="AS133" s="380">
        <v>0</v>
      </c>
      <c r="AT133" s="380">
        <v>0</v>
      </c>
      <c r="AU133" s="380">
        <v>5307868</v>
      </c>
      <c r="AV133" s="381">
        <v>30172940</v>
      </c>
      <c r="AW133" s="380">
        <v>10325238</v>
      </c>
      <c r="AX133" s="380">
        <v>7467391</v>
      </c>
      <c r="AY133" s="380">
        <v>7467391</v>
      </c>
      <c r="AZ133" s="380">
        <v>4912920</v>
      </c>
      <c r="BA133" s="380">
        <v>0</v>
      </c>
      <c r="BB133" s="380">
        <v>0</v>
      </c>
      <c r="BC133" s="380">
        <v>30172940</v>
      </c>
      <c r="BD133" s="379">
        <v>698214</v>
      </c>
      <c r="BE133" s="380">
        <v>198595</v>
      </c>
      <c r="BF133" s="380">
        <v>186025</v>
      </c>
      <c r="BG133" s="380">
        <v>156797</v>
      </c>
      <c r="BH133" s="380">
        <v>156797</v>
      </c>
      <c r="BI133" s="380">
        <v>0</v>
      </c>
      <c r="BJ133" s="380">
        <v>0</v>
      </c>
      <c r="BK133" s="380">
        <v>698214</v>
      </c>
      <c r="BL133" s="381">
        <v>124119</v>
      </c>
      <c r="BM133" s="380">
        <v>41373</v>
      </c>
      <c r="BN133" s="380">
        <v>41373</v>
      </c>
      <c r="BO133" s="380">
        <v>41373</v>
      </c>
      <c r="BP133" s="380">
        <v>0</v>
      </c>
      <c r="BQ133" s="380">
        <v>0</v>
      </c>
      <c r="BR133" s="380">
        <v>0</v>
      </c>
      <c r="BS133" s="380">
        <v>124119</v>
      </c>
      <c r="BT133" s="379">
        <v>643648</v>
      </c>
      <c r="BU133" s="380">
        <v>164420</v>
      </c>
      <c r="BV133" s="380">
        <v>164420</v>
      </c>
      <c r="BW133" s="380">
        <v>164420</v>
      </c>
      <c r="BX133" s="380">
        <v>150388</v>
      </c>
      <c r="BY133" s="380">
        <v>0</v>
      </c>
      <c r="BZ133" s="380">
        <v>0</v>
      </c>
      <c r="CA133" s="380">
        <v>643648</v>
      </c>
      <c r="CB133" s="381">
        <v>183448.29585212999</v>
      </c>
      <c r="CC133" s="380">
        <v>110557</v>
      </c>
      <c r="CD133" s="380">
        <v>72891</v>
      </c>
      <c r="CE133" s="380">
        <v>0</v>
      </c>
      <c r="CF133" s="380">
        <v>0</v>
      </c>
      <c r="CG133" s="380">
        <v>0</v>
      </c>
      <c r="CH133" s="380">
        <v>0</v>
      </c>
      <c r="CI133" s="380">
        <v>183448.29585212999</v>
      </c>
    </row>
    <row r="134" spans="1:87">
      <c r="A134" s="374">
        <v>33105</v>
      </c>
      <c r="B134" s="375" t="s">
        <v>486</v>
      </c>
      <c r="C134" s="381">
        <v>-1012919</v>
      </c>
      <c r="D134" s="380">
        <v>-649084</v>
      </c>
      <c r="E134" s="380">
        <v>-580581</v>
      </c>
      <c r="F134" s="380">
        <v>-283071</v>
      </c>
      <c r="G134" s="380">
        <v>0</v>
      </c>
      <c r="H134" s="380">
        <v>0</v>
      </c>
      <c r="I134" s="380">
        <v>-2525655</v>
      </c>
      <c r="J134" s="446">
        <v>8186829</v>
      </c>
      <c r="K134" s="447">
        <v>9643142</v>
      </c>
      <c r="L134" s="447">
        <v>6997417</v>
      </c>
      <c r="M134" s="447">
        <v>6739070</v>
      </c>
      <c r="N134" s="447">
        <v>10058265</v>
      </c>
      <c r="O134" s="446">
        <v>718512.77925899997</v>
      </c>
      <c r="P134" s="447">
        <v>431206.53</v>
      </c>
      <c r="Q134" s="447">
        <v>287306.24925899995</v>
      </c>
      <c r="R134" s="448">
        <v>6.2899999999999998E-2</v>
      </c>
      <c r="S134" s="449">
        <v>3.4475430000000001E-4</v>
      </c>
      <c r="T134" s="450">
        <v>8186829</v>
      </c>
      <c r="U134" s="450">
        <v>6855429.7297297306</v>
      </c>
      <c r="V134" s="451">
        <v>1.1942109135035592</v>
      </c>
      <c r="W134" s="451">
        <v>0.10581979340616332</v>
      </c>
      <c r="X134" s="379">
        <v>760937</v>
      </c>
      <c r="Y134" s="380">
        <v>195563</v>
      </c>
      <c r="Z134" s="380">
        <v>195563</v>
      </c>
      <c r="AA134" s="380">
        <v>195563</v>
      </c>
      <c r="AB134" s="380">
        <v>174248</v>
      </c>
      <c r="AC134" s="380">
        <v>0</v>
      </c>
      <c r="AD134" s="380">
        <v>0</v>
      </c>
      <c r="AE134" s="380">
        <v>760937</v>
      </c>
      <c r="AF134" s="381">
        <v>343760</v>
      </c>
      <c r="AG134" s="381">
        <v>175792</v>
      </c>
      <c r="AH134" s="381">
        <v>167968</v>
      </c>
      <c r="AI134" s="381">
        <v>0</v>
      </c>
      <c r="AJ134" s="381">
        <v>0</v>
      </c>
      <c r="AK134" s="381">
        <v>0</v>
      </c>
      <c r="AL134" s="381">
        <v>0</v>
      </c>
      <c r="AM134" s="380">
        <v>343760</v>
      </c>
      <c r="AN134" s="379">
        <v>655462</v>
      </c>
      <c r="AO134" s="380">
        <v>216294</v>
      </c>
      <c r="AP134" s="380">
        <v>216294</v>
      </c>
      <c r="AQ134" s="380">
        <v>111437</v>
      </c>
      <c r="AR134" s="380">
        <v>111437</v>
      </c>
      <c r="AS134" s="380">
        <v>0</v>
      </c>
      <c r="AT134" s="380">
        <v>0</v>
      </c>
      <c r="AU134" s="380">
        <v>655462</v>
      </c>
      <c r="AV134" s="381">
        <v>3726019</v>
      </c>
      <c r="AW134" s="380">
        <v>1275051</v>
      </c>
      <c r="AX134" s="380">
        <v>922139</v>
      </c>
      <c r="AY134" s="380">
        <v>922139</v>
      </c>
      <c r="AZ134" s="380">
        <v>606690</v>
      </c>
      <c r="BA134" s="380">
        <v>0</v>
      </c>
      <c r="BB134" s="380">
        <v>0</v>
      </c>
      <c r="BC134" s="380">
        <v>3726019</v>
      </c>
      <c r="BD134" s="379">
        <v>86222</v>
      </c>
      <c r="BE134" s="380">
        <v>24524</v>
      </c>
      <c r="BF134" s="380">
        <v>22972</v>
      </c>
      <c r="BG134" s="380">
        <v>19363</v>
      </c>
      <c r="BH134" s="380">
        <v>19363</v>
      </c>
      <c r="BI134" s="380">
        <v>0</v>
      </c>
      <c r="BJ134" s="380">
        <v>0</v>
      </c>
      <c r="BK134" s="380">
        <v>86222</v>
      </c>
      <c r="BL134" s="381">
        <v>15327</v>
      </c>
      <c r="BM134" s="380">
        <v>5109</v>
      </c>
      <c r="BN134" s="380">
        <v>5109</v>
      </c>
      <c r="BO134" s="380">
        <v>5109</v>
      </c>
      <c r="BP134" s="380">
        <v>0</v>
      </c>
      <c r="BQ134" s="380">
        <v>0</v>
      </c>
      <c r="BR134" s="380">
        <v>0</v>
      </c>
      <c r="BS134" s="380">
        <v>15327</v>
      </c>
      <c r="BT134" s="379">
        <v>79483</v>
      </c>
      <c r="BU134" s="380">
        <v>20304</v>
      </c>
      <c r="BV134" s="380">
        <v>20304</v>
      </c>
      <c r="BW134" s="380">
        <v>20304</v>
      </c>
      <c r="BX134" s="380">
        <v>18571</v>
      </c>
      <c r="BY134" s="380">
        <v>0</v>
      </c>
      <c r="BZ134" s="380">
        <v>0</v>
      </c>
      <c r="CA134" s="380">
        <v>79483</v>
      </c>
      <c r="CB134" s="381">
        <v>22653.801605457</v>
      </c>
      <c r="CC134" s="380">
        <v>13653</v>
      </c>
      <c r="CD134" s="380">
        <v>9001</v>
      </c>
      <c r="CE134" s="380">
        <v>0</v>
      </c>
      <c r="CF134" s="380">
        <v>0</v>
      </c>
      <c r="CG134" s="380">
        <v>0</v>
      </c>
      <c r="CH134" s="380">
        <v>0</v>
      </c>
      <c r="CI134" s="380">
        <v>22653.801605457</v>
      </c>
    </row>
    <row r="135" spans="1:87">
      <c r="A135" s="374">
        <v>33200</v>
      </c>
      <c r="B135" s="375" t="s">
        <v>487</v>
      </c>
      <c r="C135" s="381">
        <v>-45272052</v>
      </c>
      <c r="D135" s="380">
        <v>-25845459</v>
      </c>
      <c r="E135" s="380">
        <v>-30681275</v>
      </c>
      <c r="F135" s="380">
        <v>-20268452</v>
      </c>
      <c r="G135" s="380">
        <v>0</v>
      </c>
      <c r="H135" s="380">
        <v>0</v>
      </c>
      <c r="I135" s="380">
        <v>-122067238</v>
      </c>
      <c r="J135" s="446">
        <v>330223113</v>
      </c>
      <c r="K135" s="447">
        <v>388964780</v>
      </c>
      <c r="L135" s="447">
        <v>282247117</v>
      </c>
      <c r="M135" s="447">
        <v>271826447</v>
      </c>
      <c r="N135" s="447">
        <v>405709150</v>
      </c>
      <c r="O135" s="446">
        <v>28981858.426272001</v>
      </c>
      <c r="P135" s="447">
        <v>15185567.459999999</v>
      </c>
      <c r="Q135" s="447">
        <v>13796290.966272002</v>
      </c>
      <c r="R135" s="448">
        <v>6.2899999999999998E-2</v>
      </c>
      <c r="S135" s="449">
        <v>1.39059744E-2</v>
      </c>
      <c r="T135" s="450">
        <v>330223113</v>
      </c>
      <c r="U135" s="450">
        <v>241423965.97774243</v>
      </c>
      <c r="V135" s="451">
        <v>1.3678141342042414</v>
      </c>
      <c r="W135" s="451">
        <v>0.10581979340616332</v>
      </c>
      <c r="X135" s="379">
        <v>10421500</v>
      </c>
      <c r="Y135" s="380">
        <v>3629100</v>
      </c>
      <c r="Z135" s="380">
        <v>3629100</v>
      </c>
      <c r="AA135" s="380">
        <v>2805278</v>
      </c>
      <c r="AB135" s="380">
        <v>358022</v>
      </c>
      <c r="AC135" s="380">
        <v>0</v>
      </c>
      <c r="AD135" s="380">
        <v>0</v>
      </c>
      <c r="AE135" s="380">
        <v>10421500</v>
      </c>
      <c r="AF135" s="381">
        <v>13786931</v>
      </c>
      <c r="AG135" s="381">
        <v>7246661</v>
      </c>
      <c r="AH135" s="381">
        <v>2180090</v>
      </c>
      <c r="AI135" s="381">
        <v>2180090</v>
      </c>
      <c r="AJ135" s="381">
        <v>2180090</v>
      </c>
      <c r="AK135" s="381">
        <v>0</v>
      </c>
      <c r="AL135" s="381">
        <v>0</v>
      </c>
      <c r="AM135" s="380">
        <v>13786931</v>
      </c>
      <c r="AN135" s="379">
        <v>26438651</v>
      </c>
      <c r="AO135" s="380">
        <v>8724404</v>
      </c>
      <c r="AP135" s="380">
        <v>8724404</v>
      </c>
      <c r="AQ135" s="380">
        <v>4494921</v>
      </c>
      <c r="AR135" s="380">
        <v>4494921</v>
      </c>
      <c r="AS135" s="380">
        <v>0</v>
      </c>
      <c r="AT135" s="380">
        <v>0</v>
      </c>
      <c r="AU135" s="380">
        <v>26438651</v>
      </c>
      <c r="AV135" s="381">
        <v>150292314</v>
      </c>
      <c r="AW135" s="380">
        <v>51430316</v>
      </c>
      <c r="AX135" s="380">
        <v>37195298</v>
      </c>
      <c r="AY135" s="380">
        <v>37195298</v>
      </c>
      <c r="AZ135" s="380">
        <v>24471402</v>
      </c>
      <c r="BA135" s="380">
        <v>0</v>
      </c>
      <c r="BB135" s="380">
        <v>0</v>
      </c>
      <c r="BC135" s="380">
        <v>150292314</v>
      </c>
      <c r="BD135" s="379">
        <v>3477824</v>
      </c>
      <c r="BE135" s="380">
        <v>989207</v>
      </c>
      <c r="BF135" s="380">
        <v>926595</v>
      </c>
      <c r="BG135" s="380">
        <v>781011</v>
      </c>
      <c r="BH135" s="380">
        <v>781011</v>
      </c>
      <c r="BI135" s="380">
        <v>0</v>
      </c>
      <c r="BJ135" s="380">
        <v>0</v>
      </c>
      <c r="BK135" s="380">
        <v>3477824</v>
      </c>
      <c r="BL135" s="381">
        <v>618234</v>
      </c>
      <c r="BM135" s="380">
        <v>206078</v>
      </c>
      <c r="BN135" s="380">
        <v>206078</v>
      </c>
      <c r="BO135" s="380">
        <v>206078</v>
      </c>
      <c r="BP135" s="380">
        <v>0</v>
      </c>
      <c r="BQ135" s="380">
        <v>0</v>
      </c>
      <c r="BR135" s="380">
        <v>0</v>
      </c>
      <c r="BS135" s="380">
        <v>618234</v>
      </c>
      <c r="BT135" s="379">
        <v>3206030</v>
      </c>
      <c r="BU135" s="380">
        <v>818981</v>
      </c>
      <c r="BV135" s="380">
        <v>818981</v>
      </c>
      <c r="BW135" s="380">
        <v>818981</v>
      </c>
      <c r="BX135" s="380">
        <v>749086</v>
      </c>
      <c r="BY135" s="380">
        <v>0</v>
      </c>
      <c r="BZ135" s="380">
        <v>0</v>
      </c>
      <c r="CA135" s="380">
        <v>3206030</v>
      </c>
      <c r="CB135" s="381">
        <v>913761.43876425596</v>
      </c>
      <c r="CC135" s="380">
        <v>550689</v>
      </c>
      <c r="CD135" s="380">
        <v>363073</v>
      </c>
      <c r="CE135" s="380">
        <v>0</v>
      </c>
      <c r="CF135" s="380">
        <v>0</v>
      </c>
      <c r="CG135" s="380">
        <v>0</v>
      </c>
      <c r="CH135" s="380">
        <v>0</v>
      </c>
      <c r="CI135" s="380">
        <v>913761.43876425596</v>
      </c>
    </row>
    <row r="136" spans="1:87">
      <c r="A136" s="374">
        <v>33202</v>
      </c>
      <c r="B136" s="375" t="s">
        <v>488</v>
      </c>
      <c r="C136" s="381">
        <v>-466298</v>
      </c>
      <c r="D136" s="380">
        <v>-358322</v>
      </c>
      <c r="E136" s="380">
        <v>-391180</v>
      </c>
      <c r="F136" s="380">
        <v>-355330</v>
      </c>
      <c r="G136" s="380">
        <v>0</v>
      </c>
      <c r="H136" s="380">
        <v>0</v>
      </c>
      <c r="I136" s="380">
        <v>-1571130</v>
      </c>
      <c r="J136" s="446">
        <v>6233021</v>
      </c>
      <c r="K136" s="447">
        <v>7341781</v>
      </c>
      <c r="L136" s="447">
        <v>5327466</v>
      </c>
      <c r="M136" s="447">
        <v>5130774</v>
      </c>
      <c r="N136" s="447">
        <v>7657834</v>
      </c>
      <c r="O136" s="446">
        <v>547037.85731400002</v>
      </c>
      <c r="P136" s="447">
        <v>249469.93</v>
      </c>
      <c r="Q136" s="447">
        <v>297567.92731400003</v>
      </c>
      <c r="R136" s="448">
        <v>6.2899999999999998E-2</v>
      </c>
      <c r="S136" s="449">
        <v>2.624778E-4</v>
      </c>
      <c r="T136" s="450">
        <v>6233021</v>
      </c>
      <c r="U136" s="450">
        <v>3966135.6120826709</v>
      </c>
      <c r="V136" s="451">
        <v>1.5715602313272785</v>
      </c>
      <c r="W136" s="451">
        <v>0.10581979340616332</v>
      </c>
      <c r="X136" s="379">
        <v>1142786</v>
      </c>
      <c r="Y136" s="380">
        <v>459722</v>
      </c>
      <c r="Z136" s="380">
        <v>296650</v>
      </c>
      <c r="AA136" s="380">
        <v>296650</v>
      </c>
      <c r="AB136" s="380">
        <v>89764</v>
      </c>
      <c r="AC136" s="380">
        <v>0</v>
      </c>
      <c r="AD136" s="380">
        <v>0</v>
      </c>
      <c r="AE136" s="380">
        <v>1142786</v>
      </c>
      <c r="AF136" s="381">
        <v>473398</v>
      </c>
      <c r="AG136" s="381">
        <v>139784</v>
      </c>
      <c r="AH136" s="381">
        <v>139784</v>
      </c>
      <c r="AI136" s="381">
        <v>96915</v>
      </c>
      <c r="AJ136" s="381">
        <v>96915</v>
      </c>
      <c r="AK136" s="381">
        <v>0</v>
      </c>
      <c r="AL136" s="381">
        <v>0</v>
      </c>
      <c r="AM136" s="380">
        <v>473398</v>
      </c>
      <c r="AN136" s="379">
        <v>499034</v>
      </c>
      <c r="AO136" s="380">
        <v>164675</v>
      </c>
      <c r="AP136" s="380">
        <v>164675</v>
      </c>
      <c r="AQ136" s="380">
        <v>84842</v>
      </c>
      <c r="AR136" s="380">
        <v>84842</v>
      </c>
      <c r="AS136" s="380">
        <v>0</v>
      </c>
      <c r="AT136" s="380">
        <v>0</v>
      </c>
      <c r="AU136" s="380">
        <v>499034</v>
      </c>
      <c r="AV136" s="381">
        <v>2836795</v>
      </c>
      <c r="AW136" s="380">
        <v>970757</v>
      </c>
      <c r="AX136" s="380">
        <v>702068</v>
      </c>
      <c r="AY136" s="380">
        <v>702068</v>
      </c>
      <c r="AZ136" s="380">
        <v>461902</v>
      </c>
      <c r="BA136" s="380">
        <v>0</v>
      </c>
      <c r="BB136" s="380">
        <v>0</v>
      </c>
      <c r="BC136" s="380">
        <v>2836795</v>
      </c>
      <c r="BD136" s="379">
        <v>65645</v>
      </c>
      <c r="BE136" s="380">
        <v>18671</v>
      </c>
      <c r="BF136" s="380">
        <v>17490</v>
      </c>
      <c r="BG136" s="380">
        <v>14742</v>
      </c>
      <c r="BH136" s="380">
        <v>14742</v>
      </c>
      <c r="BI136" s="380">
        <v>0</v>
      </c>
      <c r="BJ136" s="380">
        <v>0</v>
      </c>
      <c r="BK136" s="380">
        <v>65645</v>
      </c>
      <c r="BL136" s="381">
        <v>11670</v>
      </c>
      <c r="BM136" s="380">
        <v>3890</v>
      </c>
      <c r="BN136" s="380">
        <v>3890</v>
      </c>
      <c r="BO136" s="380">
        <v>3890</v>
      </c>
      <c r="BP136" s="380">
        <v>0</v>
      </c>
      <c r="BQ136" s="380">
        <v>0</v>
      </c>
      <c r="BR136" s="380">
        <v>0</v>
      </c>
      <c r="BS136" s="380">
        <v>11670</v>
      </c>
      <c r="BT136" s="379">
        <v>60514</v>
      </c>
      <c r="BU136" s="380">
        <v>15458</v>
      </c>
      <c r="BV136" s="380">
        <v>15458</v>
      </c>
      <c r="BW136" s="380">
        <v>15458</v>
      </c>
      <c r="BX136" s="380">
        <v>14139</v>
      </c>
      <c r="BY136" s="380">
        <v>0</v>
      </c>
      <c r="BZ136" s="380">
        <v>0</v>
      </c>
      <c r="CA136" s="380">
        <v>60514</v>
      </c>
      <c r="CB136" s="381">
        <v>17247.413613222001</v>
      </c>
      <c r="CC136" s="380">
        <v>10394</v>
      </c>
      <c r="CD136" s="380">
        <v>6853</v>
      </c>
      <c r="CE136" s="380">
        <v>0</v>
      </c>
      <c r="CF136" s="380">
        <v>0</v>
      </c>
      <c r="CG136" s="380">
        <v>0</v>
      </c>
      <c r="CH136" s="380">
        <v>0</v>
      </c>
      <c r="CI136" s="380">
        <v>17247.413613222001</v>
      </c>
    </row>
    <row r="137" spans="1:87">
      <c r="A137" s="374">
        <v>33203</v>
      </c>
      <c r="B137" s="375" t="s">
        <v>489</v>
      </c>
      <c r="C137" s="381">
        <v>-198616</v>
      </c>
      <c r="D137" s="380">
        <v>48571</v>
      </c>
      <c r="E137" s="380">
        <v>-9365</v>
      </c>
      <c r="F137" s="380">
        <v>-17174</v>
      </c>
      <c r="G137" s="380">
        <v>0</v>
      </c>
      <c r="H137" s="380">
        <v>0</v>
      </c>
      <c r="I137" s="380">
        <v>-176584</v>
      </c>
      <c r="J137" s="446">
        <v>4104111</v>
      </c>
      <c r="K137" s="447">
        <v>4834170</v>
      </c>
      <c r="L137" s="447">
        <v>3507851</v>
      </c>
      <c r="M137" s="447">
        <v>3378340</v>
      </c>
      <c r="N137" s="447">
        <v>5042274</v>
      </c>
      <c r="O137" s="446">
        <v>360195.18598800001</v>
      </c>
      <c r="P137" s="447">
        <v>188106.78999999998</v>
      </c>
      <c r="Q137" s="447">
        <v>172088.39598800003</v>
      </c>
      <c r="R137" s="448">
        <v>6.2899999999999998E-2</v>
      </c>
      <c r="S137" s="449">
        <v>1.7282760000000001E-4</v>
      </c>
      <c r="T137" s="450">
        <v>4104111</v>
      </c>
      <c r="U137" s="450">
        <v>2990568.9984101746</v>
      </c>
      <c r="V137" s="451">
        <v>1.3723512154983881</v>
      </c>
      <c r="W137" s="451">
        <v>0.10581979340616332</v>
      </c>
      <c r="X137" s="379">
        <v>1367394</v>
      </c>
      <c r="Y137" s="380">
        <v>387795</v>
      </c>
      <c r="Z137" s="380">
        <v>387795</v>
      </c>
      <c r="AA137" s="380">
        <v>379721</v>
      </c>
      <c r="AB137" s="380">
        <v>212083</v>
      </c>
      <c r="AC137" s="380">
        <v>0</v>
      </c>
      <c r="AD137" s="380">
        <v>0</v>
      </c>
      <c r="AE137" s="380">
        <v>1367394</v>
      </c>
      <c r="AF137" s="381">
        <v>68717</v>
      </c>
      <c r="AG137" s="381">
        <v>68717</v>
      </c>
      <c r="AH137" s="381">
        <v>0</v>
      </c>
      <c r="AI137" s="381">
        <v>0</v>
      </c>
      <c r="AJ137" s="381">
        <v>0</v>
      </c>
      <c r="AK137" s="381">
        <v>0</v>
      </c>
      <c r="AL137" s="381">
        <v>0</v>
      </c>
      <c r="AM137" s="380">
        <v>68717</v>
      </c>
      <c r="AN137" s="379">
        <v>328587</v>
      </c>
      <c r="AO137" s="380">
        <v>108430</v>
      </c>
      <c r="AP137" s="380">
        <v>108430</v>
      </c>
      <c r="AQ137" s="380">
        <v>55864</v>
      </c>
      <c r="AR137" s="380">
        <v>55864</v>
      </c>
      <c r="AS137" s="380">
        <v>0</v>
      </c>
      <c r="AT137" s="380">
        <v>0</v>
      </c>
      <c r="AU137" s="380">
        <v>328587</v>
      </c>
      <c r="AV137" s="381">
        <v>1867878</v>
      </c>
      <c r="AW137" s="380">
        <v>639191</v>
      </c>
      <c r="AX137" s="380">
        <v>462274</v>
      </c>
      <c r="AY137" s="380">
        <v>462274</v>
      </c>
      <c r="AZ137" s="380">
        <v>304138</v>
      </c>
      <c r="BA137" s="380">
        <v>0</v>
      </c>
      <c r="BB137" s="380">
        <v>0</v>
      </c>
      <c r="BC137" s="380">
        <v>1867878</v>
      </c>
      <c r="BD137" s="379">
        <v>43224</v>
      </c>
      <c r="BE137" s="380">
        <v>12294</v>
      </c>
      <c r="BF137" s="380">
        <v>11516</v>
      </c>
      <c r="BG137" s="380">
        <v>9707</v>
      </c>
      <c r="BH137" s="380">
        <v>9707</v>
      </c>
      <c r="BI137" s="380">
        <v>0</v>
      </c>
      <c r="BJ137" s="380">
        <v>0</v>
      </c>
      <c r="BK137" s="380">
        <v>43224</v>
      </c>
      <c r="BL137" s="381">
        <v>7683</v>
      </c>
      <c r="BM137" s="380">
        <v>2561</v>
      </c>
      <c r="BN137" s="380">
        <v>2561</v>
      </c>
      <c r="BO137" s="380">
        <v>2561</v>
      </c>
      <c r="BP137" s="380">
        <v>0</v>
      </c>
      <c r="BQ137" s="380">
        <v>0</v>
      </c>
      <c r="BR137" s="380">
        <v>0</v>
      </c>
      <c r="BS137" s="380">
        <v>7683</v>
      </c>
      <c r="BT137" s="379">
        <v>39845</v>
      </c>
      <c r="BU137" s="380">
        <v>10179</v>
      </c>
      <c r="BV137" s="380">
        <v>10179</v>
      </c>
      <c r="BW137" s="380">
        <v>10179</v>
      </c>
      <c r="BX137" s="380">
        <v>9310</v>
      </c>
      <c r="BY137" s="380">
        <v>0</v>
      </c>
      <c r="BZ137" s="380">
        <v>0</v>
      </c>
      <c r="CA137" s="380">
        <v>39845</v>
      </c>
      <c r="CB137" s="381">
        <v>11356.499867724</v>
      </c>
      <c r="CC137" s="380">
        <v>6844</v>
      </c>
      <c r="CD137" s="380">
        <v>4512</v>
      </c>
      <c r="CE137" s="380">
        <v>0</v>
      </c>
      <c r="CF137" s="380">
        <v>0</v>
      </c>
      <c r="CG137" s="380">
        <v>0</v>
      </c>
      <c r="CH137" s="380">
        <v>0</v>
      </c>
      <c r="CI137" s="380">
        <v>11356.499867724</v>
      </c>
    </row>
    <row r="138" spans="1:87">
      <c r="A138" s="374">
        <v>33204</v>
      </c>
      <c r="B138" s="375" t="s">
        <v>490</v>
      </c>
      <c r="C138" s="381">
        <v>-1531135</v>
      </c>
      <c r="D138" s="380">
        <v>-671868</v>
      </c>
      <c r="E138" s="380">
        <v>-877449</v>
      </c>
      <c r="F138" s="380">
        <v>-486966</v>
      </c>
      <c r="G138" s="380">
        <v>0</v>
      </c>
      <c r="H138" s="380">
        <v>0</v>
      </c>
      <c r="I138" s="380">
        <v>-3567418</v>
      </c>
      <c r="J138" s="446">
        <v>9696155</v>
      </c>
      <c r="K138" s="447">
        <v>11420954</v>
      </c>
      <c r="L138" s="447">
        <v>8287463</v>
      </c>
      <c r="M138" s="447">
        <v>7981487</v>
      </c>
      <c r="N138" s="447">
        <v>11912609</v>
      </c>
      <c r="O138" s="446">
        <v>850977.99792899995</v>
      </c>
      <c r="P138" s="447">
        <v>435448.7</v>
      </c>
      <c r="Q138" s="447">
        <v>415529.29792899993</v>
      </c>
      <c r="R138" s="448">
        <v>6.2899999999999998E-2</v>
      </c>
      <c r="S138" s="449">
        <v>4.0831329999999999E-4</v>
      </c>
      <c r="T138" s="450">
        <v>9696155</v>
      </c>
      <c r="U138" s="450">
        <v>6922872.8139904616</v>
      </c>
      <c r="V138" s="451">
        <v>1.4005970152167178</v>
      </c>
      <c r="W138" s="451">
        <v>0.10581979340616332</v>
      </c>
      <c r="X138" s="379">
        <v>469822</v>
      </c>
      <c r="Y138" s="380">
        <v>161345</v>
      </c>
      <c r="Z138" s="380">
        <v>161345</v>
      </c>
      <c r="AA138" s="380">
        <v>73566</v>
      </c>
      <c r="AB138" s="380">
        <v>73566</v>
      </c>
      <c r="AC138" s="380">
        <v>0</v>
      </c>
      <c r="AD138" s="380">
        <v>0</v>
      </c>
      <c r="AE138" s="380">
        <v>469822</v>
      </c>
      <c r="AF138" s="381">
        <v>551866</v>
      </c>
      <c r="AG138" s="381">
        <v>469403</v>
      </c>
      <c r="AH138" s="381">
        <v>31781</v>
      </c>
      <c r="AI138" s="381">
        <v>31781</v>
      </c>
      <c r="AJ138" s="381">
        <v>18901</v>
      </c>
      <c r="AK138" s="381">
        <v>0</v>
      </c>
      <c r="AL138" s="381">
        <v>0</v>
      </c>
      <c r="AM138" s="380">
        <v>551866</v>
      </c>
      <c r="AN138" s="379">
        <v>776303</v>
      </c>
      <c r="AO138" s="380">
        <v>256170</v>
      </c>
      <c r="AP138" s="380">
        <v>256170</v>
      </c>
      <c r="AQ138" s="380">
        <v>131982</v>
      </c>
      <c r="AR138" s="380">
        <v>131982</v>
      </c>
      <c r="AS138" s="380">
        <v>0</v>
      </c>
      <c r="AT138" s="380">
        <v>0</v>
      </c>
      <c r="AU138" s="380">
        <v>776303</v>
      </c>
      <c r="AV138" s="381">
        <v>4412949</v>
      </c>
      <c r="AW138" s="380">
        <v>1510119</v>
      </c>
      <c r="AX138" s="380">
        <v>1092145</v>
      </c>
      <c r="AY138" s="380">
        <v>1092145</v>
      </c>
      <c r="AZ138" s="380">
        <v>718540</v>
      </c>
      <c r="BA138" s="380">
        <v>0</v>
      </c>
      <c r="BB138" s="380">
        <v>0</v>
      </c>
      <c r="BC138" s="380">
        <v>4412949</v>
      </c>
      <c r="BD138" s="379">
        <v>102117</v>
      </c>
      <c r="BE138" s="380">
        <v>29046</v>
      </c>
      <c r="BF138" s="380">
        <v>27207</v>
      </c>
      <c r="BG138" s="380">
        <v>22932</v>
      </c>
      <c r="BH138" s="380">
        <v>22932</v>
      </c>
      <c r="BI138" s="380">
        <v>0</v>
      </c>
      <c r="BJ138" s="380">
        <v>0</v>
      </c>
      <c r="BK138" s="380">
        <v>102117</v>
      </c>
      <c r="BL138" s="381">
        <v>18153</v>
      </c>
      <c r="BM138" s="380">
        <v>6051</v>
      </c>
      <c r="BN138" s="380">
        <v>6051</v>
      </c>
      <c r="BO138" s="380">
        <v>6051</v>
      </c>
      <c r="BP138" s="380">
        <v>0</v>
      </c>
      <c r="BQ138" s="380">
        <v>0</v>
      </c>
      <c r="BR138" s="380">
        <v>0</v>
      </c>
      <c r="BS138" s="380">
        <v>18153</v>
      </c>
      <c r="BT138" s="379">
        <v>94137</v>
      </c>
      <c r="BU138" s="380">
        <v>24047</v>
      </c>
      <c r="BV138" s="380">
        <v>24047</v>
      </c>
      <c r="BW138" s="380">
        <v>24047</v>
      </c>
      <c r="BX138" s="380">
        <v>21995</v>
      </c>
      <c r="BY138" s="380">
        <v>0</v>
      </c>
      <c r="BZ138" s="380">
        <v>0</v>
      </c>
      <c r="CA138" s="380">
        <v>94137</v>
      </c>
      <c r="CB138" s="381">
        <v>26830.262859866998</v>
      </c>
      <c r="CC138" s="380">
        <v>16170</v>
      </c>
      <c r="CD138" s="380">
        <v>10661</v>
      </c>
      <c r="CE138" s="380">
        <v>0</v>
      </c>
      <c r="CF138" s="380">
        <v>0</v>
      </c>
      <c r="CG138" s="380">
        <v>0</v>
      </c>
      <c r="CH138" s="380">
        <v>0</v>
      </c>
      <c r="CI138" s="380">
        <v>26830.262859866998</v>
      </c>
    </row>
    <row r="139" spans="1:87">
      <c r="A139" s="374">
        <v>33205</v>
      </c>
      <c r="B139" s="375" t="s">
        <v>491</v>
      </c>
      <c r="C139" s="381">
        <v>-3014058</v>
      </c>
      <c r="D139" s="380">
        <v>-1941512</v>
      </c>
      <c r="E139" s="380">
        <v>-1881418</v>
      </c>
      <c r="F139" s="380">
        <v>-507491</v>
      </c>
      <c r="G139" s="380">
        <v>0</v>
      </c>
      <c r="H139" s="380">
        <v>0</v>
      </c>
      <c r="I139" s="380">
        <v>-7344479</v>
      </c>
      <c r="J139" s="446">
        <v>26568491</v>
      </c>
      <c r="K139" s="447">
        <v>31294621</v>
      </c>
      <c r="L139" s="447">
        <v>22708525</v>
      </c>
      <c r="M139" s="447">
        <v>21870118</v>
      </c>
      <c r="N139" s="447">
        <v>32641809</v>
      </c>
      <c r="O139" s="446">
        <v>2331769.661208</v>
      </c>
      <c r="P139" s="447">
        <v>1405393.3499999996</v>
      </c>
      <c r="Q139" s="447">
        <v>926376.31120800041</v>
      </c>
      <c r="R139" s="448">
        <v>6.2899999999999998E-2</v>
      </c>
      <c r="S139" s="449">
        <v>1.1188216000000001E-3</v>
      </c>
      <c r="T139" s="450">
        <v>26568491</v>
      </c>
      <c r="U139" s="450">
        <v>22343296.502384733</v>
      </c>
      <c r="V139" s="451">
        <v>1.1891034519979764</v>
      </c>
      <c r="W139" s="451">
        <v>0.10581979340616332</v>
      </c>
      <c r="X139" s="379">
        <v>3989346</v>
      </c>
      <c r="Y139" s="380">
        <v>1059441</v>
      </c>
      <c r="Z139" s="380">
        <v>976635</v>
      </c>
      <c r="AA139" s="380">
        <v>976635</v>
      </c>
      <c r="AB139" s="380">
        <v>976635</v>
      </c>
      <c r="AC139" s="380">
        <v>0</v>
      </c>
      <c r="AD139" s="380">
        <v>0</v>
      </c>
      <c r="AE139" s="380">
        <v>3989346</v>
      </c>
      <c r="AF139" s="381">
        <v>1783531</v>
      </c>
      <c r="AG139" s="381">
        <v>722138</v>
      </c>
      <c r="AH139" s="381">
        <v>722138</v>
      </c>
      <c r="AI139" s="381">
        <v>339255</v>
      </c>
      <c r="AJ139" s="381">
        <v>0</v>
      </c>
      <c r="AK139" s="381">
        <v>0</v>
      </c>
      <c r="AL139" s="381">
        <v>0</v>
      </c>
      <c r="AM139" s="380">
        <v>1783531</v>
      </c>
      <c r="AN139" s="379">
        <v>2127153</v>
      </c>
      <c r="AO139" s="380">
        <v>701932</v>
      </c>
      <c r="AP139" s="380">
        <v>701932</v>
      </c>
      <c r="AQ139" s="380">
        <v>361644</v>
      </c>
      <c r="AR139" s="380">
        <v>361644</v>
      </c>
      <c r="AS139" s="380">
        <v>0</v>
      </c>
      <c r="AT139" s="380">
        <v>0</v>
      </c>
      <c r="AU139" s="380">
        <v>2127153</v>
      </c>
      <c r="AV139" s="381">
        <v>12091946</v>
      </c>
      <c r="AW139" s="380">
        <v>4137887</v>
      </c>
      <c r="AX139" s="380">
        <v>2992592</v>
      </c>
      <c r="AY139" s="380">
        <v>2992592</v>
      </c>
      <c r="AZ139" s="380">
        <v>1968876</v>
      </c>
      <c r="BA139" s="380">
        <v>0</v>
      </c>
      <c r="BB139" s="380">
        <v>0</v>
      </c>
      <c r="BC139" s="380">
        <v>12091946</v>
      </c>
      <c r="BD139" s="379">
        <v>279812</v>
      </c>
      <c r="BE139" s="380">
        <v>79588</v>
      </c>
      <c r="BF139" s="380">
        <v>74550</v>
      </c>
      <c r="BG139" s="380">
        <v>62837</v>
      </c>
      <c r="BH139" s="380">
        <v>62837</v>
      </c>
      <c r="BI139" s="380">
        <v>0</v>
      </c>
      <c r="BJ139" s="380">
        <v>0</v>
      </c>
      <c r="BK139" s="380">
        <v>279812</v>
      </c>
      <c r="BL139" s="381">
        <v>49740</v>
      </c>
      <c r="BM139" s="380">
        <v>16580</v>
      </c>
      <c r="BN139" s="380">
        <v>16580</v>
      </c>
      <c r="BO139" s="380">
        <v>16580</v>
      </c>
      <c r="BP139" s="380">
        <v>0</v>
      </c>
      <c r="BQ139" s="380">
        <v>0</v>
      </c>
      <c r="BR139" s="380">
        <v>0</v>
      </c>
      <c r="BS139" s="380">
        <v>49740</v>
      </c>
      <c r="BT139" s="379">
        <v>257945</v>
      </c>
      <c r="BU139" s="380">
        <v>65892</v>
      </c>
      <c r="BV139" s="380">
        <v>65892</v>
      </c>
      <c r="BW139" s="380">
        <v>65892</v>
      </c>
      <c r="BX139" s="380">
        <v>60269</v>
      </c>
      <c r="BY139" s="380">
        <v>0</v>
      </c>
      <c r="BZ139" s="380">
        <v>0</v>
      </c>
      <c r="CA139" s="380">
        <v>257945</v>
      </c>
      <c r="CB139" s="381">
        <v>73517.756147784006</v>
      </c>
      <c r="CC139" s="380">
        <v>44306</v>
      </c>
      <c r="CD139" s="380">
        <v>29211</v>
      </c>
      <c r="CE139" s="380">
        <v>0</v>
      </c>
      <c r="CF139" s="380">
        <v>0</v>
      </c>
      <c r="CG139" s="380">
        <v>0</v>
      </c>
      <c r="CH139" s="380">
        <v>0</v>
      </c>
      <c r="CI139" s="380">
        <v>73517.756147784006</v>
      </c>
    </row>
    <row r="140" spans="1:87">
      <c r="A140" s="374">
        <v>33206</v>
      </c>
      <c r="B140" s="375" t="s">
        <v>492</v>
      </c>
      <c r="C140" s="381">
        <v>-235692</v>
      </c>
      <c r="D140" s="380">
        <v>-164797</v>
      </c>
      <c r="E140" s="380">
        <v>-151265</v>
      </c>
      <c r="F140" s="380">
        <v>-45290</v>
      </c>
      <c r="G140" s="380">
        <v>0</v>
      </c>
      <c r="H140" s="380">
        <v>0</v>
      </c>
      <c r="I140" s="380">
        <v>-597044</v>
      </c>
      <c r="J140" s="446">
        <v>2770540</v>
      </c>
      <c r="K140" s="447">
        <v>3263377</v>
      </c>
      <c r="L140" s="447">
        <v>2368026</v>
      </c>
      <c r="M140" s="447">
        <v>2280598</v>
      </c>
      <c r="N140" s="447">
        <v>3403861</v>
      </c>
      <c r="O140" s="446">
        <v>243155.03027400002</v>
      </c>
      <c r="P140" s="447">
        <v>134305.91</v>
      </c>
      <c r="Q140" s="447">
        <v>108849.12027400002</v>
      </c>
      <c r="R140" s="448">
        <v>6.2899999999999998E-2</v>
      </c>
      <c r="S140" s="449">
        <v>1.1666980000000001E-4</v>
      </c>
      <c r="T140" s="450">
        <v>2770540</v>
      </c>
      <c r="U140" s="450">
        <v>2135229.0937996823</v>
      </c>
      <c r="V140" s="451">
        <v>1.2975375841614116</v>
      </c>
      <c r="W140" s="451">
        <v>0.10581979340616332</v>
      </c>
      <c r="X140" s="379">
        <v>493236</v>
      </c>
      <c r="Y140" s="380">
        <v>160977</v>
      </c>
      <c r="Z140" s="380">
        <v>111393</v>
      </c>
      <c r="AA140" s="380">
        <v>111393</v>
      </c>
      <c r="AB140" s="380">
        <v>109473</v>
      </c>
      <c r="AC140" s="380">
        <v>0</v>
      </c>
      <c r="AD140" s="380">
        <v>0</v>
      </c>
      <c r="AE140" s="380">
        <v>493236</v>
      </c>
      <c r="AF140" s="381">
        <v>94384</v>
      </c>
      <c r="AG140" s="381">
        <v>47192</v>
      </c>
      <c r="AH140" s="381">
        <v>47192</v>
      </c>
      <c r="AI140" s="381">
        <v>0</v>
      </c>
      <c r="AJ140" s="381">
        <v>0</v>
      </c>
      <c r="AK140" s="381">
        <v>0</v>
      </c>
      <c r="AL140" s="381">
        <v>0</v>
      </c>
      <c r="AM140" s="380">
        <v>94384</v>
      </c>
      <c r="AN140" s="379">
        <v>221818</v>
      </c>
      <c r="AO140" s="380">
        <v>73197</v>
      </c>
      <c r="AP140" s="380">
        <v>73197</v>
      </c>
      <c r="AQ140" s="380">
        <v>37712</v>
      </c>
      <c r="AR140" s="380">
        <v>37712</v>
      </c>
      <c r="AS140" s="380">
        <v>0</v>
      </c>
      <c r="AT140" s="380">
        <v>0</v>
      </c>
      <c r="AU140" s="380">
        <v>221818</v>
      </c>
      <c r="AV140" s="381">
        <v>1260938</v>
      </c>
      <c r="AW140" s="380">
        <v>431495</v>
      </c>
      <c r="AX140" s="380">
        <v>312065</v>
      </c>
      <c r="AY140" s="380">
        <v>312065</v>
      </c>
      <c r="AZ140" s="380">
        <v>205313</v>
      </c>
      <c r="BA140" s="380">
        <v>0</v>
      </c>
      <c r="BB140" s="380">
        <v>0</v>
      </c>
      <c r="BC140" s="380">
        <v>1260938</v>
      </c>
      <c r="BD140" s="379">
        <v>29179</v>
      </c>
      <c r="BE140" s="380">
        <v>8299</v>
      </c>
      <c r="BF140" s="380">
        <v>7774</v>
      </c>
      <c r="BG140" s="380">
        <v>6553</v>
      </c>
      <c r="BH140" s="380">
        <v>6553</v>
      </c>
      <c r="BI140" s="380">
        <v>0</v>
      </c>
      <c r="BJ140" s="380">
        <v>0</v>
      </c>
      <c r="BK140" s="380">
        <v>29179</v>
      </c>
      <c r="BL140" s="381">
        <v>5187</v>
      </c>
      <c r="BM140" s="380">
        <v>1729</v>
      </c>
      <c r="BN140" s="380">
        <v>1729</v>
      </c>
      <c r="BO140" s="380">
        <v>1729</v>
      </c>
      <c r="BP140" s="380">
        <v>0</v>
      </c>
      <c r="BQ140" s="380">
        <v>0</v>
      </c>
      <c r="BR140" s="380">
        <v>0</v>
      </c>
      <c r="BS140" s="380">
        <v>5187</v>
      </c>
      <c r="BT140" s="379">
        <v>26898</v>
      </c>
      <c r="BU140" s="380">
        <v>6871</v>
      </c>
      <c r="BV140" s="380">
        <v>6871</v>
      </c>
      <c r="BW140" s="380">
        <v>6871</v>
      </c>
      <c r="BX140" s="380">
        <v>6285</v>
      </c>
      <c r="BY140" s="380">
        <v>0</v>
      </c>
      <c r="BZ140" s="380">
        <v>0</v>
      </c>
      <c r="CA140" s="380">
        <v>26898</v>
      </c>
      <c r="CB140" s="381">
        <v>7666.3713913020001</v>
      </c>
      <c r="CC140" s="380">
        <v>4620</v>
      </c>
      <c r="CD140" s="380">
        <v>3046</v>
      </c>
      <c r="CE140" s="380">
        <v>0</v>
      </c>
      <c r="CF140" s="380">
        <v>0</v>
      </c>
      <c r="CG140" s="380">
        <v>0</v>
      </c>
      <c r="CH140" s="380">
        <v>0</v>
      </c>
      <c r="CI140" s="380">
        <v>7666.3713913020001</v>
      </c>
    </row>
    <row r="141" spans="1:87">
      <c r="A141" s="374">
        <v>33207</v>
      </c>
      <c r="B141" s="375" t="s">
        <v>493</v>
      </c>
      <c r="C141" s="381">
        <v>-144635</v>
      </c>
      <c r="D141" s="380">
        <v>176683</v>
      </c>
      <c r="E141" s="380">
        <v>-276999</v>
      </c>
      <c r="F141" s="380">
        <v>-256071</v>
      </c>
      <c r="G141" s="380">
        <v>0</v>
      </c>
      <c r="H141" s="380">
        <v>0</v>
      </c>
      <c r="I141" s="380">
        <v>-501022</v>
      </c>
      <c r="J141" s="446">
        <v>11950822</v>
      </c>
      <c r="K141" s="447">
        <v>14076691</v>
      </c>
      <c r="L141" s="447">
        <v>10214563</v>
      </c>
      <c r="M141" s="447">
        <v>9837438</v>
      </c>
      <c r="N141" s="447">
        <v>14682672</v>
      </c>
      <c r="O141" s="446">
        <v>1048857.596496</v>
      </c>
      <c r="P141" s="447">
        <v>450815.97000000009</v>
      </c>
      <c r="Q141" s="447">
        <v>598041.62649599987</v>
      </c>
      <c r="R141" s="448">
        <v>6.2899999999999998E-2</v>
      </c>
      <c r="S141" s="449">
        <v>5.032592E-4</v>
      </c>
      <c r="T141" s="450">
        <v>11950822</v>
      </c>
      <c r="U141" s="450">
        <v>7167185.5325914165</v>
      </c>
      <c r="V141" s="451">
        <v>1.66743583595763</v>
      </c>
      <c r="W141" s="451">
        <v>0.10581979340616332</v>
      </c>
      <c r="X141" s="379">
        <v>3794813</v>
      </c>
      <c r="Y141" s="380">
        <v>1362847</v>
      </c>
      <c r="Z141" s="380">
        <v>1164474</v>
      </c>
      <c r="AA141" s="380">
        <v>855986</v>
      </c>
      <c r="AB141" s="380">
        <v>411506</v>
      </c>
      <c r="AC141" s="380">
        <v>0</v>
      </c>
      <c r="AD141" s="380">
        <v>0</v>
      </c>
      <c r="AE141" s="380">
        <v>3794813</v>
      </c>
      <c r="AF141" s="381">
        <v>0</v>
      </c>
      <c r="AG141" s="381">
        <v>0</v>
      </c>
      <c r="AH141" s="381">
        <v>0</v>
      </c>
      <c r="AI141" s="381">
        <v>0</v>
      </c>
      <c r="AJ141" s="381">
        <v>0</v>
      </c>
      <c r="AK141" s="381">
        <v>0</v>
      </c>
      <c r="AL141" s="381">
        <v>0</v>
      </c>
      <c r="AM141" s="380">
        <v>0</v>
      </c>
      <c r="AN141" s="379">
        <v>956819</v>
      </c>
      <c r="AO141" s="380">
        <v>315737</v>
      </c>
      <c r="AP141" s="380">
        <v>315737</v>
      </c>
      <c r="AQ141" s="380">
        <v>162672</v>
      </c>
      <c r="AR141" s="380">
        <v>162672</v>
      </c>
      <c r="AS141" s="380">
        <v>0</v>
      </c>
      <c r="AT141" s="380">
        <v>0</v>
      </c>
      <c r="AU141" s="380">
        <v>956819</v>
      </c>
      <c r="AV141" s="381">
        <v>5439100</v>
      </c>
      <c r="AW141" s="380">
        <v>1861270</v>
      </c>
      <c r="AX141" s="380">
        <v>1346103</v>
      </c>
      <c r="AY141" s="380">
        <v>1346103</v>
      </c>
      <c r="AZ141" s="380">
        <v>885624</v>
      </c>
      <c r="BA141" s="380">
        <v>0</v>
      </c>
      <c r="BB141" s="380">
        <v>0</v>
      </c>
      <c r="BC141" s="380">
        <v>5439100</v>
      </c>
      <c r="BD141" s="379">
        <v>125864</v>
      </c>
      <c r="BE141" s="380">
        <v>35800</v>
      </c>
      <c r="BF141" s="380">
        <v>33534</v>
      </c>
      <c r="BG141" s="380">
        <v>28265</v>
      </c>
      <c r="BH141" s="380">
        <v>28265</v>
      </c>
      <c r="BI141" s="380">
        <v>0</v>
      </c>
      <c r="BJ141" s="380">
        <v>0</v>
      </c>
      <c r="BK141" s="380">
        <v>125864</v>
      </c>
      <c r="BL141" s="381">
        <v>22374</v>
      </c>
      <c r="BM141" s="380">
        <v>7458</v>
      </c>
      <c r="BN141" s="380">
        <v>7458</v>
      </c>
      <c r="BO141" s="380">
        <v>7458</v>
      </c>
      <c r="BP141" s="380">
        <v>0</v>
      </c>
      <c r="BQ141" s="380">
        <v>0</v>
      </c>
      <c r="BR141" s="380">
        <v>0</v>
      </c>
      <c r="BS141" s="380">
        <v>22374</v>
      </c>
      <c r="BT141" s="379">
        <v>116027</v>
      </c>
      <c r="BU141" s="380">
        <v>29639</v>
      </c>
      <c r="BV141" s="380">
        <v>29639</v>
      </c>
      <c r="BW141" s="380">
        <v>29639</v>
      </c>
      <c r="BX141" s="380">
        <v>27110</v>
      </c>
      <c r="BY141" s="380">
        <v>0</v>
      </c>
      <c r="BZ141" s="380">
        <v>0</v>
      </c>
      <c r="CA141" s="380">
        <v>116027</v>
      </c>
      <c r="CB141" s="381">
        <v>33069.156999407998</v>
      </c>
      <c r="CC141" s="380">
        <v>19929</v>
      </c>
      <c r="CD141" s="380">
        <v>13140</v>
      </c>
      <c r="CE141" s="380">
        <v>0</v>
      </c>
      <c r="CF141" s="380">
        <v>0</v>
      </c>
      <c r="CG141" s="380">
        <v>0</v>
      </c>
      <c r="CH141" s="380">
        <v>0</v>
      </c>
      <c r="CI141" s="380">
        <v>33069.156999407998</v>
      </c>
    </row>
    <row r="142" spans="1:87">
      <c r="A142" s="374">
        <v>33208</v>
      </c>
      <c r="B142" s="375" t="s">
        <v>494</v>
      </c>
      <c r="C142" s="381">
        <v>-201200</v>
      </c>
      <c r="D142" s="380">
        <v>0</v>
      </c>
      <c r="E142" s="380">
        <v>0</v>
      </c>
      <c r="F142" s="380">
        <v>0</v>
      </c>
      <c r="G142" s="380">
        <v>0</v>
      </c>
      <c r="H142" s="380">
        <v>0</v>
      </c>
      <c r="I142" s="380">
        <v>-201200</v>
      </c>
      <c r="J142" s="446">
        <v>0</v>
      </c>
      <c r="K142" s="447">
        <v>0</v>
      </c>
      <c r="L142" s="447">
        <v>0</v>
      </c>
      <c r="M142" s="447">
        <v>0</v>
      </c>
      <c r="N142" s="447">
        <v>0</v>
      </c>
      <c r="O142" s="446">
        <v>0</v>
      </c>
      <c r="P142" s="447">
        <v>0</v>
      </c>
      <c r="Q142" s="447">
        <v>0</v>
      </c>
      <c r="R142" s="448">
        <v>0</v>
      </c>
      <c r="S142" s="449">
        <v>0</v>
      </c>
      <c r="T142" s="450">
        <v>0</v>
      </c>
      <c r="U142" s="450">
        <v>0</v>
      </c>
      <c r="V142" s="451">
        <v>0</v>
      </c>
      <c r="W142" s="451">
        <v>0.10581979340616332</v>
      </c>
      <c r="X142" s="379">
        <v>0</v>
      </c>
      <c r="Y142" s="380">
        <v>0</v>
      </c>
      <c r="Z142" s="380">
        <v>0</v>
      </c>
      <c r="AA142" s="380">
        <v>0</v>
      </c>
      <c r="AB142" s="380">
        <v>0</v>
      </c>
      <c r="AC142" s="380">
        <v>0</v>
      </c>
      <c r="AD142" s="380">
        <v>0</v>
      </c>
      <c r="AE142" s="380">
        <v>0</v>
      </c>
      <c r="AF142" s="381">
        <v>201200</v>
      </c>
      <c r="AG142" s="381">
        <v>201200</v>
      </c>
      <c r="AH142" s="381">
        <v>0</v>
      </c>
      <c r="AI142" s="381">
        <v>0</v>
      </c>
      <c r="AJ142" s="381">
        <v>0</v>
      </c>
      <c r="AK142" s="381">
        <v>0</v>
      </c>
      <c r="AL142" s="381">
        <v>0</v>
      </c>
      <c r="AM142" s="380">
        <v>201200</v>
      </c>
      <c r="AN142" s="379">
        <v>0</v>
      </c>
      <c r="AO142" s="380">
        <v>0</v>
      </c>
      <c r="AP142" s="380">
        <v>0</v>
      </c>
      <c r="AQ142" s="380">
        <v>0</v>
      </c>
      <c r="AR142" s="380">
        <v>0</v>
      </c>
      <c r="AS142" s="380">
        <v>0</v>
      </c>
      <c r="AT142" s="380">
        <v>0</v>
      </c>
      <c r="AU142" s="380">
        <v>0</v>
      </c>
      <c r="AV142" s="381">
        <v>0</v>
      </c>
      <c r="AW142" s="380">
        <v>0</v>
      </c>
      <c r="AX142" s="380">
        <v>0</v>
      </c>
      <c r="AY142" s="380">
        <v>0</v>
      </c>
      <c r="AZ142" s="380">
        <v>0</v>
      </c>
      <c r="BA142" s="380">
        <v>0</v>
      </c>
      <c r="BB142" s="380">
        <v>0</v>
      </c>
      <c r="BC142" s="380">
        <v>0</v>
      </c>
      <c r="BD142" s="379">
        <v>0</v>
      </c>
      <c r="BE142" s="380">
        <v>0</v>
      </c>
      <c r="BF142" s="380">
        <v>0</v>
      </c>
      <c r="BG142" s="380">
        <v>0</v>
      </c>
      <c r="BH142" s="380">
        <v>0</v>
      </c>
      <c r="BI142" s="380">
        <v>0</v>
      </c>
      <c r="BJ142" s="380">
        <v>0</v>
      </c>
      <c r="BK142" s="380">
        <v>0</v>
      </c>
      <c r="BL142" s="381">
        <v>0</v>
      </c>
      <c r="BM142" s="380">
        <v>0</v>
      </c>
      <c r="BN142" s="380">
        <v>0</v>
      </c>
      <c r="BO142" s="380">
        <v>0</v>
      </c>
      <c r="BP142" s="380">
        <v>0</v>
      </c>
      <c r="BQ142" s="380">
        <v>0</v>
      </c>
      <c r="BR142" s="380">
        <v>0</v>
      </c>
      <c r="BS142" s="380">
        <v>0</v>
      </c>
      <c r="BT142" s="379">
        <v>0</v>
      </c>
      <c r="BU142" s="380">
        <v>0</v>
      </c>
      <c r="BV142" s="380">
        <v>0</v>
      </c>
      <c r="BW142" s="380">
        <v>0</v>
      </c>
      <c r="BX142" s="380">
        <v>0</v>
      </c>
      <c r="BY142" s="380">
        <v>0</v>
      </c>
      <c r="BZ142" s="380">
        <v>0</v>
      </c>
      <c r="CA142" s="380">
        <v>0</v>
      </c>
      <c r="CB142" s="381">
        <v>0</v>
      </c>
      <c r="CC142" s="380">
        <v>0</v>
      </c>
      <c r="CD142" s="380">
        <v>0</v>
      </c>
      <c r="CE142" s="380">
        <v>0</v>
      </c>
      <c r="CF142" s="380">
        <v>0</v>
      </c>
      <c r="CG142" s="380">
        <v>0</v>
      </c>
      <c r="CH142" s="380">
        <v>0</v>
      </c>
      <c r="CI142" s="380">
        <v>0</v>
      </c>
    </row>
    <row r="143" spans="1:87">
      <c r="A143" s="374">
        <v>33209</v>
      </c>
      <c r="B143" s="375" t="s">
        <v>495</v>
      </c>
      <c r="C143" s="381">
        <v>-477514</v>
      </c>
      <c r="D143" s="380">
        <v>-566072</v>
      </c>
      <c r="E143" s="380">
        <v>-704747</v>
      </c>
      <c r="F143" s="380">
        <v>-659905</v>
      </c>
      <c r="G143" s="380">
        <v>0</v>
      </c>
      <c r="H143" s="380">
        <v>0</v>
      </c>
      <c r="I143" s="380">
        <v>-2408238</v>
      </c>
      <c r="J143" s="446">
        <v>0</v>
      </c>
      <c r="K143" s="447">
        <v>0</v>
      </c>
      <c r="L143" s="447">
        <v>0</v>
      </c>
      <c r="M143" s="447">
        <v>0</v>
      </c>
      <c r="N143" s="447">
        <v>0</v>
      </c>
      <c r="O143" s="446">
        <v>0</v>
      </c>
      <c r="P143" s="447">
        <v>0</v>
      </c>
      <c r="Q143" s="447">
        <v>0</v>
      </c>
      <c r="R143" s="448">
        <v>0</v>
      </c>
      <c r="S143" s="449">
        <v>0</v>
      </c>
      <c r="T143" s="450">
        <v>0</v>
      </c>
      <c r="U143" s="450">
        <v>0</v>
      </c>
      <c r="V143" s="451">
        <v>0</v>
      </c>
      <c r="W143" s="451">
        <v>0.10581979340616332</v>
      </c>
      <c r="X143" s="379">
        <v>365908</v>
      </c>
      <c r="Y143" s="380">
        <v>227233</v>
      </c>
      <c r="Z143" s="380">
        <v>138675</v>
      </c>
      <c r="AA143" s="380">
        <v>0</v>
      </c>
      <c r="AB143" s="380">
        <v>0</v>
      </c>
      <c r="AC143" s="380">
        <v>0</v>
      </c>
      <c r="AD143" s="380">
        <v>0</v>
      </c>
      <c r="AE143" s="380">
        <v>365908</v>
      </c>
      <c r="AF143" s="381">
        <v>2774146</v>
      </c>
      <c r="AG143" s="381">
        <v>704747</v>
      </c>
      <c r="AH143" s="381">
        <v>704747</v>
      </c>
      <c r="AI143" s="381">
        <v>704747</v>
      </c>
      <c r="AJ143" s="381">
        <v>659905</v>
      </c>
      <c r="AK143" s="381">
        <v>0</v>
      </c>
      <c r="AL143" s="381">
        <v>0</v>
      </c>
      <c r="AM143" s="380">
        <v>2774146</v>
      </c>
      <c r="AN143" s="379">
        <v>0</v>
      </c>
      <c r="AO143" s="380">
        <v>0</v>
      </c>
      <c r="AP143" s="380">
        <v>0</v>
      </c>
      <c r="AQ143" s="380">
        <v>0</v>
      </c>
      <c r="AR143" s="380">
        <v>0</v>
      </c>
      <c r="AS143" s="380">
        <v>0</v>
      </c>
      <c r="AT143" s="380">
        <v>0</v>
      </c>
      <c r="AU143" s="380">
        <v>0</v>
      </c>
      <c r="AV143" s="381">
        <v>0</v>
      </c>
      <c r="AW143" s="380">
        <v>0</v>
      </c>
      <c r="AX143" s="380">
        <v>0</v>
      </c>
      <c r="AY143" s="380">
        <v>0</v>
      </c>
      <c r="AZ143" s="380">
        <v>0</v>
      </c>
      <c r="BA143" s="380">
        <v>0</v>
      </c>
      <c r="BB143" s="380">
        <v>0</v>
      </c>
      <c r="BC143" s="380">
        <v>0</v>
      </c>
      <c r="BD143" s="379">
        <v>0</v>
      </c>
      <c r="BE143" s="380">
        <v>0</v>
      </c>
      <c r="BF143" s="380">
        <v>0</v>
      </c>
      <c r="BG143" s="380">
        <v>0</v>
      </c>
      <c r="BH143" s="380">
        <v>0</v>
      </c>
      <c r="BI143" s="380">
        <v>0</v>
      </c>
      <c r="BJ143" s="380">
        <v>0</v>
      </c>
      <c r="BK143" s="380">
        <v>0</v>
      </c>
      <c r="BL143" s="381">
        <v>0</v>
      </c>
      <c r="BM143" s="380">
        <v>0</v>
      </c>
      <c r="BN143" s="380">
        <v>0</v>
      </c>
      <c r="BO143" s="380">
        <v>0</v>
      </c>
      <c r="BP143" s="380">
        <v>0</v>
      </c>
      <c r="BQ143" s="380">
        <v>0</v>
      </c>
      <c r="BR143" s="380">
        <v>0</v>
      </c>
      <c r="BS143" s="380">
        <v>0</v>
      </c>
      <c r="BT143" s="379">
        <v>0</v>
      </c>
      <c r="BU143" s="380">
        <v>0</v>
      </c>
      <c r="BV143" s="380">
        <v>0</v>
      </c>
      <c r="BW143" s="380">
        <v>0</v>
      </c>
      <c r="BX143" s="380">
        <v>0</v>
      </c>
      <c r="BY143" s="380">
        <v>0</v>
      </c>
      <c r="BZ143" s="380">
        <v>0</v>
      </c>
      <c r="CA143" s="380">
        <v>0</v>
      </c>
      <c r="CB143" s="381">
        <v>0</v>
      </c>
      <c r="CC143" s="380">
        <v>0</v>
      </c>
      <c r="CD143" s="380">
        <v>0</v>
      </c>
      <c r="CE143" s="380">
        <v>0</v>
      </c>
      <c r="CF143" s="380">
        <v>0</v>
      </c>
      <c r="CG143" s="380">
        <v>0</v>
      </c>
      <c r="CH143" s="380">
        <v>0</v>
      </c>
      <c r="CI143" s="380">
        <v>0</v>
      </c>
    </row>
    <row r="144" spans="1:87">
      <c r="A144" s="374">
        <v>33300</v>
      </c>
      <c r="B144" s="375" t="s">
        <v>496</v>
      </c>
      <c r="C144" s="381">
        <v>-6773998</v>
      </c>
      <c r="D144" s="380">
        <v>-4585859</v>
      </c>
      <c r="E144" s="380">
        <v>-4822376</v>
      </c>
      <c r="F144" s="380">
        <v>-3110378</v>
      </c>
      <c r="G144" s="380">
        <v>0</v>
      </c>
      <c r="H144" s="380">
        <v>0</v>
      </c>
      <c r="I144" s="380">
        <v>-19292611</v>
      </c>
      <c r="J144" s="446">
        <v>45170236</v>
      </c>
      <c r="K144" s="447">
        <v>53205333</v>
      </c>
      <c r="L144" s="447">
        <v>38607742</v>
      </c>
      <c r="M144" s="447">
        <v>37182330</v>
      </c>
      <c r="N144" s="447">
        <v>55495746</v>
      </c>
      <c r="O144" s="446">
        <v>3964342.0515839998</v>
      </c>
      <c r="P144" s="447">
        <v>2356239.3200000003</v>
      </c>
      <c r="Q144" s="447">
        <v>1608102.7315839995</v>
      </c>
      <c r="R144" s="448">
        <v>6.2899999999999998E-2</v>
      </c>
      <c r="S144" s="449">
        <v>1.9021568E-3</v>
      </c>
      <c r="T144" s="450">
        <v>45170236</v>
      </c>
      <c r="U144" s="450">
        <v>37460084.578696348</v>
      </c>
      <c r="V144" s="451">
        <v>1.2058231183409671</v>
      </c>
      <c r="W144" s="451">
        <v>0.10581979340616332</v>
      </c>
      <c r="X144" s="379">
        <v>1534930</v>
      </c>
      <c r="Y144" s="380">
        <v>395506</v>
      </c>
      <c r="Z144" s="380">
        <v>395506</v>
      </c>
      <c r="AA144" s="380">
        <v>395506</v>
      </c>
      <c r="AB144" s="380">
        <v>348412</v>
      </c>
      <c r="AC144" s="380">
        <v>0</v>
      </c>
      <c r="AD144" s="380">
        <v>0</v>
      </c>
      <c r="AE144" s="380">
        <v>1534930</v>
      </c>
      <c r="AF144" s="381">
        <v>4590674</v>
      </c>
      <c r="AG144" s="381">
        <v>1471710</v>
      </c>
      <c r="AH144" s="381">
        <v>1247836</v>
      </c>
      <c r="AI144" s="381">
        <v>935564</v>
      </c>
      <c r="AJ144" s="381">
        <v>935564</v>
      </c>
      <c r="AK144" s="381">
        <v>0</v>
      </c>
      <c r="AL144" s="381">
        <v>0</v>
      </c>
      <c r="AM144" s="380">
        <v>4590674</v>
      </c>
      <c r="AN144" s="379">
        <v>3616464</v>
      </c>
      <c r="AO144" s="380">
        <v>1193385</v>
      </c>
      <c r="AP144" s="380">
        <v>1193385</v>
      </c>
      <c r="AQ144" s="380">
        <v>614847</v>
      </c>
      <c r="AR144" s="380">
        <v>614847</v>
      </c>
      <c r="AS144" s="380">
        <v>0</v>
      </c>
      <c r="AT144" s="380">
        <v>0</v>
      </c>
      <c r="AU144" s="380">
        <v>3616464</v>
      </c>
      <c r="AV144" s="381">
        <v>20558038</v>
      </c>
      <c r="AW144" s="380">
        <v>7035000</v>
      </c>
      <c r="AX144" s="380">
        <v>5087834</v>
      </c>
      <c r="AY144" s="380">
        <v>5087834</v>
      </c>
      <c r="AZ144" s="380">
        <v>3347370</v>
      </c>
      <c r="BA144" s="380">
        <v>0</v>
      </c>
      <c r="BB144" s="380">
        <v>0</v>
      </c>
      <c r="BC144" s="380">
        <v>20558038</v>
      </c>
      <c r="BD144" s="379">
        <v>475721</v>
      </c>
      <c r="BE144" s="380">
        <v>135311</v>
      </c>
      <c r="BF144" s="380">
        <v>126746</v>
      </c>
      <c r="BG144" s="380">
        <v>106832</v>
      </c>
      <c r="BH144" s="380">
        <v>106832</v>
      </c>
      <c r="BI144" s="380">
        <v>0</v>
      </c>
      <c r="BJ144" s="380">
        <v>0</v>
      </c>
      <c r="BK144" s="380">
        <v>475721</v>
      </c>
      <c r="BL144" s="381">
        <v>84567</v>
      </c>
      <c r="BM144" s="380">
        <v>28189</v>
      </c>
      <c r="BN144" s="380">
        <v>28189</v>
      </c>
      <c r="BO144" s="380">
        <v>28189</v>
      </c>
      <c r="BP144" s="380">
        <v>0</v>
      </c>
      <c r="BQ144" s="380">
        <v>0</v>
      </c>
      <c r="BR144" s="380">
        <v>0</v>
      </c>
      <c r="BS144" s="380">
        <v>84567</v>
      </c>
      <c r="BT144" s="379">
        <v>438543</v>
      </c>
      <c r="BU144" s="380">
        <v>112026</v>
      </c>
      <c r="BV144" s="380">
        <v>112026</v>
      </c>
      <c r="BW144" s="380">
        <v>112026</v>
      </c>
      <c r="BX144" s="380">
        <v>102465</v>
      </c>
      <c r="BY144" s="380">
        <v>0</v>
      </c>
      <c r="BZ144" s="380">
        <v>0</v>
      </c>
      <c r="CA144" s="380">
        <v>438543</v>
      </c>
      <c r="CB144" s="381">
        <v>124990.704306432</v>
      </c>
      <c r="CC144" s="380">
        <v>75327</v>
      </c>
      <c r="CD144" s="380">
        <v>49664</v>
      </c>
      <c r="CE144" s="380">
        <v>0</v>
      </c>
      <c r="CF144" s="380">
        <v>0</v>
      </c>
      <c r="CG144" s="380">
        <v>0</v>
      </c>
      <c r="CH144" s="380">
        <v>0</v>
      </c>
      <c r="CI144" s="380">
        <v>124990.704306432</v>
      </c>
    </row>
    <row r="145" spans="1:87">
      <c r="A145" s="374">
        <v>33305</v>
      </c>
      <c r="B145" s="375" t="s">
        <v>497</v>
      </c>
      <c r="C145" s="381">
        <v>-1928892</v>
      </c>
      <c r="D145" s="380">
        <v>-1487098</v>
      </c>
      <c r="E145" s="380">
        <v>-1404401</v>
      </c>
      <c r="F145" s="380">
        <v>-809933</v>
      </c>
      <c r="G145" s="380">
        <v>0</v>
      </c>
      <c r="H145" s="380">
        <v>0</v>
      </c>
      <c r="I145" s="380">
        <v>-5630324</v>
      </c>
      <c r="J145" s="446">
        <v>8442037</v>
      </c>
      <c r="K145" s="447">
        <v>9943747</v>
      </c>
      <c r="L145" s="447">
        <v>7215547</v>
      </c>
      <c r="M145" s="447">
        <v>6949147</v>
      </c>
      <c r="N145" s="447">
        <v>10371810</v>
      </c>
      <c r="O145" s="446">
        <v>740910.9243689999</v>
      </c>
      <c r="P145" s="447">
        <v>509695.68999999994</v>
      </c>
      <c r="Q145" s="447">
        <v>231215.23436899995</v>
      </c>
      <c r="R145" s="448">
        <v>6.2899999999999998E-2</v>
      </c>
      <c r="S145" s="449">
        <v>3.5550129999999998E-4</v>
      </c>
      <c r="T145" s="450">
        <v>8442037</v>
      </c>
      <c r="U145" s="450">
        <v>8103270.1112877578</v>
      </c>
      <c r="V145" s="451">
        <v>1.0418061947904642</v>
      </c>
      <c r="W145" s="451">
        <v>0.10581979340616332</v>
      </c>
      <c r="X145" s="379">
        <v>0</v>
      </c>
      <c r="Y145" s="380">
        <v>0</v>
      </c>
      <c r="Z145" s="380">
        <v>0</v>
      </c>
      <c r="AA145" s="380">
        <v>0</v>
      </c>
      <c r="AB145" s="380">
        <v>0</v>
      </c>
      <c r="AC145" s="380">
        <v>0</v>
      </c>
      <c r="AD145" s="380">
        <v>0</v>
      </c>
      <c r="AE145" s="380">
        <v>0</v>
      </c>
      <c r="AF145" s="381">
        <v>2595755</v>
      </c>
      <c r="AG145" s="381">
        <v>864010</v>
      </c>
      <c r="AH145" s="381">
        <v>789325</v>
      </c>
      <c r="AI145" s="381">
        <v>604062</v>
      </c>
      <c r="AJ145" s="381">
        <v>338358</v>
      </c>
      <c r="AK145" s="381">
        <v>0</v>
      </c>
      <c r="AL145" s="381">
        <v>0</v>
      </c>
      <c r="AM145" s="380">
        <v>2595755</v>
      </c>
      <c r="AN145" s="379">
        <v>675895</v>
      </c>
      <c r="AO145" s="380">
        <v>223036</v>
      </c>
      <c r="AP145" s="380">
        <v>223036</v>
      </c>
      <c r="AQ145" s="380">
        <v>114911</v>
      </c>
      <c r="AR145" s="380">
        <v>114911</v>
      </c>
      <c r="AS145" s="380">
        <v>0</v>
      </c>
      <c r="AT145" s="380">
        <v>0</v>
      </c>
      <c r="AU145" s="380">
        <v>675895</v>
      </c>
      <c r="AV145" s="381">
        <v>3842170</v>
      </c>
      <c r="AW145" s="380">
        <v>1314798</v>
      </c>
      <c r="AX145" s="380">
        <v>950885</v>
      </c>
      <c r="AY145" s="380">
        <v>950885</v>
      </c>
      <c r="AZ145" s="380">
        <v>625603</v>
      </c>
      <c r="BA145" s="380">
        <v>0</v>
      </c>
      <c r="BB145" s="380">
        <v>0</v>
      </c>
      <c r="BC145" s="380">
        <v>3842170</v>
      </c>
      <c r="BD145" s="379">
        <v>88909</v>
      </c>
      <c r="BE145" s="380">
        <v>25289</v>
      </c>
      <c r="BF145" s="380">
        <v>23688</v>
      </c>
      <c r="BG145" s="380">
        <v>19966</v>
      </c>
      <c r="BH145" s="380">
        <v>19966</v>
      </c>
      <c r="BI145" s="380">
        <v>0</v>
      </c>
      <c r="BJ145" s="380">
        <v>0</v>
      </c>
      <c r="BK145" s="380">
        <v>88909</v>
      </c>
      <c r="BL145" s="381">
        <v>15804</v>
      </c>
      <c r="BM145" s="380">
        <v>5268</v>
      </c>
      <c r="BN145" s="380">
        <v>5268</v>
      </c>
      <c r="BO145" s="380">
        <v>5268</v>
      </c>
      <c r="BP145" s="380">
        <v>0</v>
      </c>
      <c r="BQ145" s="380">
        <v>0</v>
      </c>
      <c r="BR145" s="380">
        <v>0</v>
      </c>
      <c r="BS145" s="380">
        <v>15804</v>
      </c>
      <c r="BT145" s="379">
        <v>81961</v>
      </c>
      <c r="BU145" s="380">
        <v>20937</v>
      </c>
      <c r="BV145" s="380">
        <v>20937</v>
      </c>
      <c r="BW145" s="380">
        <v>20937</v>
      </c>
      <c r="BX145" s="380">
        <v>19150</v>
      </c>
      <c r="BY145" s="380">
        <v>0</v>
      </c>
      <c r="BZ145" s="380">
        <v>0</v>
      </c>
      <c r="CA145" s="380">
        <v>81961</v>
      </c>
      <c r="CB145" s="381">
        <v>23359.986867986998</v>
      </c>
      <c r="CC145" s="380">
        <v>14078</v>
      </c>
      <c r="CD145" s="380">
        <v>9282</v>
      </c>
      <c r="CE145" s="380">
        <v>0</v>
      </c>
      <c r="CF145" s="380">
        <v>0</v>
      </c>
      <c r="CG145" s="380">
        <v>0</v>
      </c>
      <c r="CH145" s="380">
        <v>0</v>
      </c>
      <c r="CI145" s="380">
        <v>23359.986867986998</v>
      </c>
    </row>
    <row r="146" spans="1:87">
      <c r="A146" s="374">
        <v>33400</v>
      </c>
      <c r="B146" s="375" t="s">
        <v>498</v>
      </c>
      <c r="C146" s="381">
        <v>-57522174</v>
      </c>
      <c r="D146" s="380">
        <v>-36064956</v>
      </c>
      <c r="E146" s="380">
        <v>-39071862</v>
      </c>
      <c r="F146" s="380">
        <v>-20293735</v>
      </c>
      <c r="G146" s="380">
        <v>0</v>
      </c>
      <c r="H146" s="380">
        <v>0</v>
      </c>
      <c r="I146" s="380">
        <v>-152952727</v>
      </c>
      <c r="J146" s="446">
        <v>432197086</v>
      </c>
      <c r="K146" s="447">
        <v>509078372</v>
      </c>
      <c r="L146" s="447">
        <v>369405947</v>
      </c>
      <c r="M146" s="447">
        <v>355767340</v>
      </c>
      <c r="N146" s="447">
        <v>530993457</v>
      </c>
      <c r="O146" s="446">
        <v>37931550.730397999</v>
      </c>
      <c r="P146" s="447">
        <v>22443278.290000003</v>
      </c>
      <c r="Q146" s="447">
        <v>15488272.440397996</v>
      </c>
      <c r="R146" s="448">
        <v>6.2899999999999998E-2</v>
      </c>
      <c r="S146" s="449">
        <v>1.8200184599999999E-2</v>
      </c>
      <c r="T146" s="450">
        <v>432197086</v>
      </c>
      <c r="U146" s="450">
        <v>356808875.83465827</v>
      </c>
      <c r="V146" s="451">
        <v>1.2112845707354991</v>
      </c>
      <c r="W146" s="451">
        <v>0.10581979340616332</v>
      </c>
      <c r="X146" s="379">
        <v>23072136</v>
      </c>
      <c r="Y146" s="380">
        <v>5768034</v>
      </c>
      <c r="Z146" s="380">
        <v>5768034</v>
      </c>
      <c r="AA146" s="380">
        <v>5768034</v>
      </c>
      <c r="AB146" s="380">
        <v>5768034</v>
      </c>
      <c r="AC146" s="380">
        <v>0</v>
      </c>
      <c r="AD146" s="380">
        <v>0</v>
      </c>
      <c r="AE146" s="380">
        <v>23072136</v>
      </c>
      <c r="AF146" s="381">
        <v>20667552</v>
      </c>
      <c r="AG146" s="381">
        <v>8772674</v>
      </c>
      <c r="AH146" s="381">
        <v>6109901</v>
      </c>
      <c r="AI146" s="381">
        <v>3865895</v>
      </c>
      <c r="AJ146" s="381">
        <v>1919082</v>
      </c>
      <c r="AK146" s="381">
        <v>0</v>
      </c>
      <c r="AL146" s="381">
        <v>0</v>
      </c>
      <c r="AM146" s="380">
        <v>20667552</v>
      </c>
      <c r="AN146" s="379">
        <v>34602992</v>
      </c>
      <c r="AO146" s="380">
        <v>11418529</v>
      </c>
      <c r="AP146" s="380">
        <v>11418529</v>
      </c>
      <c r="AQ146" s="380">
        <v>5882967</v>
      </c>
      <c r="AR146" s="380">
        <v>5882967</v>
      </c>
      <c r="AS146" s="380">
        <v>0</v>
      </c>
      <c r="AT146" s="380">
        <v>0</v>
      </c>
      <c r="AU146" s="380">
        <v>34602992</v>
      </c>
      <c r="AV146" s="381">
        <v>196703071</v>
      </c>
      <c r="AW146" s="380">
        <v>67312166</v>
      </c>
      <c r="AX146" s="380">
        <v>48681327</v>
      </c>
      <c r="AY146" s="380">
        <v>48681327</v>
      </c>
      <c r="AZ146" s="380">
        <v>32028251</v>
      </c>
      <c r="BA146" s="380">
        <v>0</v>
      </c>
      <c r="BB146" s="380">
        <v>0</v>
      </c>
      <c r="BC146" s="380">
        <v>196703071</v>
      </c>
      <c r="BD146" s="379">
        <v>4551787</v>
      </c>
      <c r="BE146" s="380">
        <v>1294677</v>
      </c>
      <c r="BF146" s="380">
        <v>1212730</v>
      </c>
      <c r="BG146" s="380">
        <v>1022190</v>
      </c>
      <c r="BH146" s="380">
        <v>1022190</v>
      </c>
      <c r="BI146" s="380">
        <v>0</v>
      </c>
      <c r="BJ146" s="380">
        <v>0</v>
      </c>
      <c r="BK146" s="380">
        <v>4551787</v>
      </c>
      <c r="BL146" s="381">
        <v>809148</v>
      </c>
      <c r="BM146" s="380">
        <v>269716</v>
      </c>
      <c r="BN146" s="380">
        <v>269716</v>
      </c>
      <c r="BO146" s="380">
        <v>269716</v>
      </c>
      <c r="BP146" s="380">
        <v>0</v>
      </c>
      <c r="BQ146" s="380">
        <v>0</v>
      </c>
      <c r="BR146" s="380">
        <v>0</v>
      </c>
      <c r="BS146" s="380">
        <v>809148</v>
      </c>
      <c r="BT146" s="379">
        <v>4196062</v>
      </c>
      <c r="BU146" s="380">
        <v>1071885</v>
      </c>
      <c r="BV146" s="380">
        <v>1071885</v>
      </c>
      <c r="BW146" s="380">
        <v>1071885</v>
      </c>
      <c r="BX146" s="380">
        <v>980407</v>
      </c>
      <c r="BY146" s="380">
        <v>0</v>
      </c>
      <c r="BZ146" s="380">
        <v>0</v>
      </c>
      <c r="CA146" s="380">
        <v>4196062</v>
      </c>
      <c r="CB146" s="381">
        <v>1195933.948064154</v>
      </c>
      <c r="CC146" s="380">
        <v>720743</v>
      </c>
      <c r="CD146" s="380">
        <v>475191</v>
      </c>
      <c r="CE146" s="380">
        <v>0</v>
      </c>
      <c r="CF146" s="380">
        <v>0</v>
      </c>
      <c r="CG146" s="380">
        <v>0</v>
      </c>
      <c r="CH146" s="380">
        <v>0</v>
      </c>
      <c r="CI146" s="380">
        <v>1195933.948064154</v>
      </c>
    </row>
    <row r="147" spans="1:87">
      <c r="A147" s="374">
        <v>33402</v>
      </c>
      <c r="B147" s="375" t="s">
        <v>499</v>
      </c>
      <c r="C147" s="381">
        <v>-391699</v>
      </c>
      <c r="D147" s="380">
        <v>-254591</v>
      </c>
      <c r="E147" s="380">
        <v>-240634</v>
      </c>
      <c r="F147" s="380">
        <v>-193715</v>
      </c>
      <c r="G147" s="380">
        <v>0</v>
      </c>
      <c r="H147" s="380">
        <v>0</v>
      </c>
      <c r="I147" s="380">
        <v>-1080639</v>
      </c>
      <c r="J147" s="446">
        <v>4070992</v>
      </c>
      <c r="K147" s="447">
        <v>4795159</v>
      </c>
      <c r="L147" s="447">
        <v>3479543</v>
      </c>
      <c r="M147" s="447">
        <v>3351077</v>
      </c>
      <c r="N147" s="447">
        <v>5001584</v>
      </c>
      <c r="O147" s="446">
        <v>357288.44987700001</v>
      </c>
      <c r="P147" s="447">
        <v>170374.16</v>
      </c>
      <c r="Q147" s="447">
        <v>186914.289877</v>
      </c>
      <c r="R147" s="448">
        <v>6.2899999999999998E-2</v>
      </c>
      <c r="S147" s="449">
        <v>1.7143289999999999E-4</v>
      </c>
      <c r="T147" s="450">
        <v>4070992</v>
      </c>
      <c r="U147" s="450">
        <v>2708651.1923688394</v>
      </c>
      <c r="V147" s="451">
        <v>1.5029591153963724</v>
      </c>
      <c r="W147" s="451">
        <v>0.10581979340616332</v>
      </c>
      <c r="X147" s="379">
        <v>675559</v>
      </c>
      <c r="Y147" s="380">
        <v>226737</v>
      </c>
      <c r="Z147" s="380">
        <v>186814</v>
      </c>
      <c r="AA147" s="380">
        <v>186814</v>
      </c>
      <c r="AB147" s="380">
        <v>75194</v>
      </c>
      <c r="AC147" s="380">
        <v>0</v>
      </c>
      <c r="AD147" s="380">
        <v>0</v>
      </c>
      <c r="AE147" s="380">
        <v>675559</v>
      </c>
      <c r="AF147" s="381">
        <v>292842</v>
      </c>
      <c r="AG147" s="381">
        <v>104919</v>
      </c>
      <c r="AH147" s="381">
        <v>104919</v>
      </c>
      <c r="AI147" s="381">
        <v>41502</v>
      </c>
      <c r="AJ147" s="381">
        <v>41502</v>
      </c>
      <c r="AK147" s="381">
        <v>0</v>
      </c>
      <c r="AL147" s="381">
        <v>0</v>
      </c>
      <c r="AM147" s="380">
        <v>292842</v>
      </c>
      <c r="AN147" s="379">
        <v>325936</v>
      </c>
      <c r="AO147" s="380">
        <v>107554</v>
      </c>
      <c r="AP147" s="380">
        <v>107554</v>
      </c>
      <c r="AQ147" s="380">
        <v>55413</v>
      </c>
      <c r="AR147" s="380">
        <v>55413</v>
      </c>
      <c r="AS147" s="380">
        <v>0</v>
      </c>
      <c r="AT147" s="380">
        <v>0</v>
      </c>
      <c r="AU147" s="380">
        <v>325936</v>
      </c>
      <c r="AV147" s="381">
        <v>1852804</v>
      </c>
      <c r="AW147" s="380">
        <v>634033</v>
      </c>
      <c r="AX147" s="380">
        <v>458544</v>
      </c>
      <c r="AY147" s="380">
        <v>458544</v>
      </c>
      <c r="AZ147" s="380">
        <v>301684</v>
      </c>
      <c r="BA147" s="380">
        <v>0</v>
      </c>
      <c r="BB147" s="380">
        <v>0</v>
      </c>
      <c r="BC147" s="380">
        <v>1852804</v>
      </c>
      <c r="BD147" s="379">
        <v>42874</v>
      </c>
      <c r="BE147" s="380">
        <v>12195</v>
      </c>
      <c r="BF147" s="380">
        <v>11423</v>
      </c>
      <c r="BG147" s="380">
        <v>9628</v>
      </c>
      <c r="BH147" s="380">
        <v>9628</v>
      </c>
      <c r="BI147" s="380">
        <v>0</v>
      </c>
      <c r="BJ147" s="380">
        <v>0</v>
      </c>
      <c r="BK147" s="380">
        <v>42874</v>
      </c>
      <c r="BL147" s="381">
        <v>7623</v>
      </c>
      <c r="BM147" s="380">
        <v>2541</v>
      </c>
      <c r="BN147" s="380">
        <v>2541</v>
      </c>
      <c r="BO147" s="380">
        <v>2541</v>
      </c>
      <c r="BP147" s="380">
        <v>0</v>
      </c>
      <c r="BQ147" s="380">
        <v>0</v>
      </c>
      <c r="BR147" s="380">
        <v>0</v>
      </c>
      <c r="BS147" s="380">
        <v>7623</v>
      </c>
      <c r="BT147" s="379">
        <v>39524</v>
      </c>
      <c r="BU147" s="380">
        <v>10096</v>
      </c>
      <c r="BV147" s="380">
        <v>10096</v>
      </c>
      <c r="BW147" s="380">
        <v>10096</v>
      </c>
      <c r="BX147" s="380">
        <v>9235</v>
      </c>
      <c r="BY147" s="380">
        <v>0</v>
      </c>
      <c r="BZ147" s="380">
        <v>0</v>
      </c>
      <c r="CA147" s="380">
        <v>39524</v>
      </c>
      <c r="CB147" s="381">
        <v>11264.854144670999</v>
      </c>
      <c r="CC147" s="380">
        <v>6789</v>
      </c>
      <c r="CD147" s="380">
        <v>4476</v>
      </c>
      <c r="CE147" s="380">
        <v>0</v>
      </c>
      <c r="CF147" s="380">
        <v>0</v>
      </c>
      <c r="CG147" s="380">
        <v>0</v>
      </c>
      <c r="CH147" s="380">
        <v>0</v>
      </c>
      <c r="CI147" s="380">
        <v>11264.854144670999</v>
      </c>
    </row>
    <row r="148" spans="1:87">
      <c r="A148" s="374">
        <v>33405</v>
      </c>
      <c r="B148" s="375" t="s">
        <v>500</v>
      </c>
      <c r="C148" s="381">
        <v>-5111043</v>
      </c>
      <c r="D148" s="380">
        <v>-2966539</v>
      </c>
      <c r="E148" s="380">
        <v>-3096828</v>
      </c>
      <c r="F148" s="380">
        <v>-1451790</v>
      </c>
      <c r="G148" s="380">
        <v>0</v>
      </c>
      <c r="H148" s="380">
        <v>0</v>
      </c>
      <c r="I148" s="380">
        <v>-12626200</v>
      </c>
      <c r="J148" s="446">
        <v>38433764</v>
      </c>
      <c r="K148" s="447">
        <v>45270546</v>
      </c>
      <c r="L148" s="447">
        <v>32849969</v>
      </c>
      <c r="M148" s="447">
        <v>31637136</v>
      </c>
      <c r="N148" s="447">
        <v>47219378</v>
      </c>
      <c r="O148" s="446">
        <v>3373119.1793789999</v>
      </c>
      <c r="P148" s="447">
        <v>1951804.94</v>
      </c>
      <c r="Q148" s="447">
        <v>1421314.2393789999</v>
      </c>
      <c r="R148" s="448">
        <v>6.2899999999999998E-2</v>
      </c>
      <c r="S148" s="449">
        <v>1.6184782999999999E-3</v>
      </c>
      <c r="T148" s="450">
        <v>38433764</v>
      </c>
      <c r="U148" s="450">
        <v>31030285.21462639</v>
      </c>
      <c r="V148" s="451">
        <v>1.2385888087771721</v>
      </c>
      <c r="W148" s="451">
        <v>0.10581979340616332</v>
      </c>
      <c r="X148" s="379">
        <v>2780536</v>
      </c>
      <c r="Y148" s="380">
        <v>695134</v>
      </c>
      <c r="Z148" s="380">
        <v>695134</v>
      </c>
      <c r="AA148" s="380">
        <v>695134</v>
      </c>
      <c r="AB148" s="380">
        <v>695134</v>
      </c>
      <c r="AC148" s="380">
        <v>0</v>
      </c>
      <c r="AD148" s="380">
        <v>0</v>
      </c>
      <c r="AE148" s="380">
        <v>2780536</v>
      </c>
      <c r="AF148" s="381">
        <v>1591358</v>
      </c>
      <c r="AG148" s="381">
        <v>958125</v>
      </c>
      <c r="AH148" s="381">
        <v>484945</v>
      </c>
      <c r="AI148" s="381">
        <v>148288</v>
      </c>
      <c r="AJ148" s="381">
        <v>0</v>
      </c>
      <c r="AK148" s="381">
        <v>0</v>
      </c>
      <c r="AL148" s="381">
        <v>0</v>
      </c>
      <c r="AM148" s="380">
        <v>1591358</v>
      </c>
      <c r="AN148" s="379">
        <v>3077122</v>
      </c>
      <c r="AO148" s="380">
        <v>1015410</v>
      </c>
      <c r="AP148" s="380">
        <v>1015410</v>
      </c>
      <c r="AQ148" s="380">
        <v>523152</v>
      </c>
      <c r="AR148" s="380">
        <v>523152</v>
      </c>
      <c r="AS148" s="380">
        <v>0</v>
      </c>
      <c r="AT148" s="380">
        <v>0</v>
      </c>
      <c r="AU148" s="380">
        <v>3077122</v>
      </c>
      <c r="AV148" s="381">
        <v>17492111</v>
      </c>
      <c r="AW148" s="380">
        <v>5985834</v>
      </c>
      <c r="AX148" s="380">
        <v>4329059</v>
      </c>
      <c r="AY148" s="380">
        <v>4329059</v>
      </c>
      <c r="AZ148" s="380">
        <v>2848160</v>
      </c>
      <c r="BA148" s="380">
        <v>0</v>
      </c>
      <c r="BB148" s="380">
        <v>0</v>
      </c>
      <c r="BC148" s="380">
        <v>17492111</v>
      </c>
      <c r="BD148" s="379">
        <v>404775</v>
      </c>
      <c r="BE148" s="380">
        <v>115131</v>
      </c>
      <c r="BF148" s="380">
        <v>107844</v>
      </c>
      <c r="BG148" s="380">
        <v>90900</v>
      </c>
      <c r="BH148" s="380">
        <v>90900</v>
      </c>
      <c r="BI148" s="380">
        <v>0</v>
      </c>
      <c r="BJ148" s="380">
        <v>0</v>
      </c>
      <c r="BK148" s="380">
        <v>404775</v>
      </c>
      <c r="BL148" s="381">
        <v>71955</v>
      </c>
      <c r="BM148" s="380">
        <v>23985</v>
      </c>
      <c r="BN148" s="380">
        <v>23985</v>
      </c>
      <c r="BO148" s="380">
        <v>23985</v>
      </c>
      <c r="BP148" s="380">
        <v>0</v>
      </c>
      <c r="BQ148" s="380">
        <v>0</v>
      </c>
      <c r="BR148" s="380">
        <v>0</v>
      </c>
      <c r="BS148" s="380">
        <v>71955</v>
      </c>
      <c r="BT148" s="379">
        <v>373141</v>
      </c>
      <c r="BU148" s="380">
        <v>95319</v>
      </c>
      <c r="BV148" s="380">
        <v>95319</v>
      </c>
      <c r="BW148" s="380">
        <v>95319</v>
      </c>
      <c r="BX148" s="380">
        <v>87184</v>
      </c>
      <c r="BY148" s="380">
        <v>0</v>
      </c>
      <c r="BZ148" s="380">
        <v>0</v>
      </c>
      <c r="CA148" s="380">
        <v>373141</v>
      </c>
      <c r="CB148" s="381">
        <v>106350.192908217</v>
      </c>
      <c r="CC148" s="380">
        <v>64093</v>
      </c>
      <c r="CD148" s="380">
        <v>42257</v>
      </c>
      <c r="CE148" s="380">
        <v>0</v>
      </c>
      <c r="CF148" s="380">
        <v>0</v>
      </c>
      <c r="CG148" s="380">
        <v>0</v>
      </c>
      <c r="CH148" s="380">
        <v>0</v>
      </c>
      <c r="CI148" s="380">
        <v>106350.192908217</v>
      </c>
    </row>
    <row r="149" spans="1:87">
      <c r="A149" s="374">
        <v>33500</v>
      </c>
      <c r="B149" s="375" t="s">
        <v>501</v>
      </c>
      <c r="C149" s="381">
        <v>-10303333</v>
      </c>
      <c r="D149" s="380">
        <v>-6281011</v>
      </c>
      <c r="E149" s="380">
        <v>-6443053</v>
      </c>
      <c r="F149" s="380">
        <v>-4095010</v>
      </c>
      <c r="G149" s="380">
        <v>0</v>
      </c>
      <c r="H149" s="380">
        <v>0</v>
      </c>
      <c r="I149" s="380">
        <v>-27122407</v>
      </c>
      <c r="J149" s="446">
        <v>63169813</v>
      </c>
      <c r="K149" s="447">
        <v>74406761</v>
      </c>
      <c r="L149" s="447">
        <v>53992276</v>
      </c>
      <c r="M149" s="447">
        <v>51998861</v>
      </c>
      <c r="N149" s="447">
        <v>77609864</v>
      </c>
      <c r="O149" s="446">
        <v>5544065.4902459998</v>
      </c>
      <c r="P149" s="447">
        <v>3169365.9</v>
      </c>
      <c r="Q149" s="447">
        <v>2374699.5902459999</v>
      </c>
      <c r="R149" s="448">
        <v>6.2899999999999998E-2</v>
      </c>
      <c r="S149" s="449">
        <v>2.6601341999999998E-3</v>
      </c>
      <c r="T149" s="450">
        <v>63169813</v>
      </c>
      <c r="U149" s="450">
        <v>50387375.198728137</v>
      </c>
      <c r="V149" s="451">
        <v>1.2536833433148253</v>
      </c>
      <c r="W149" s="451">
        <v>0.10581979340616332</v>
      </c>
      <c r="X149" s="379">
        <v>1946671</v>
      </c>
      <c r="Y149" s="380">
        <v>514672</v>
      </c>
      <c r="Z149" s="380">
        <v>514672</v>
      </c>
      <c r="AA149" s="380">
        <v>514672</v>
      </c>
      <c r="AB149" s="380">
        <v>402655</v>
      </c>
      <c r="AC149" s="380">
        <v>0</v>
      </c>
      <c r="AD149" s="380">
        <v>0</v>
      </c>
      <c r="AE149" s="380">
        <v>1946671</v>
      </c>
      <c r="AF149" s="381">
        <v>6362095</v>
      </c>
      <c r="AG149" s="381">
        <v>2849737</v>
      </c>
      <c r="AH149" s="381">
        <v>1574406</v>
      </c>
      <c r="AI149" s="381">
        <v>968976</v>
      </c>
      <c r="AJ149" s="381">
        <v>968976</v>
      </c>
      <c r="AK149" s="381">
        <v>0</v>
      </c>
      <c r="AL149" s="381">
        <v>0</v>
      </c>
      <c r="AM149" s="380">
        <v>6362095</v>
      </c>
      <c r="AN149" s="379">
        <v>5057564</v>
      </c>
      <c r="AO149" s="380">
        <v>1668929</v>
      </c>
      <c r="AP149" s="380">
        <v>1668929</v>
      </c>
      <c r="AQ149" s="380">
        <v>859853</v>
      </c>
      <c r="AR149" s="380">
        <v>859853</v>
      </c>
      <c r="AS149" s="380">
        <v>0</v>
      </c>
      <c r="AT149" s="380">
        <v>0</v>
      </c>
      <c r="AU149" s="380">
        <v>5057564</v>
      </c>
      <c r="AV149" s="381">
        <v>28750069</v>
      </c>
      <c r="AW149" s="380">
        <v>9838328</v>
      </c>
      <c r="AX149" s="380">
        <v>7115250</v>
      </c>
      <c r="AY149" s="380">
        <v>7115250</v>
      </c>
      <c r="AZ149" s="380">
        <v>4681241</v>
      </c>
      <c r="BA149" s="380">
        <v>0</v>
      </c>
      <c r="BB149" s="380">
        <v>0</v>
      </c>
      <c r="BC149" s="380">
        <v>28750069</v>
      </c>
      <c r="BD149" s="379">
        <v>665288</v>
      </c>
      <c r="BE149" s="380">
        <v>189230</v>
      </c>
      <c r="BF149" s="380">
        <v>177252</v>
      </c>
      <c r="BG149" s="380">
        <v>149403</v>
      </c>
      <c r="BH149" s="380">
        <v>149403</v>
      </c>
      <c r="BI149" s="380">
        <v>0</v>
      </c>
      <c r="BJ149" s="380">
        <v>0</v>
      </c>
      <c r="BK149" s="380">
        <v>665288</v>
      </c>
      <c r="BL149" s="381">
        <v>118266</v>
      </c>
      <c r="BM149" s="380">
        <v>39422</v>
      </c>
      <c r="BN149" s="380">
        <v>39422</v>
      </c>
      <c r="BO149" s="380">
        <v>39422</v>
      </c>
      <c r="BP149" s="380">
        <v>0</v>
      </c>
      <c r="BQ149" s="380">
        <v>0</v>
      </c>
      <c r="BR149" s="380">
        <v>0</v>
      </c>
      <c r="BS149" s="380">
        <v>118266</v>
      </c>
      <c r="BT149" s="379">
        <v>613295</v>
      </c>
      <c r="BU149" s="380">
        <v>156666</v>
      </c>
      <c r="BV149" s="380">
        <v>156666</v>
      </c>
      <c r="BW149" s="380">
        <v>156666</v>
      </c>
      <c r="BX149" s="380">
        <v>143296</v>
      </c>
      <c r="BY149" s="380">
        <v>0</v>
      </c>
      <c r="BZ149" s="380">
        <v>0</v>
      </c>
      <c r="CA149" s="380">
        <v>613295</v>
      </c>
      <c r="CB149" s="381">
        <v>174797.39168065798</v>
      </c>
      <c r="CC149" s="380">
        <v>105344</v>
      </c>
      <c r="CD149" s="380">
        <v>69454</v>
      </c>
      <c r="CE149" s="380">
        <v>0</v>
      </c>
      <c r="CF149" s="380">
        <v>0</v>
      </c>
      <c r="CG149" s="380">
        <v>0</v>
      </c>
      <c r="CH149" s="380">
        <v>0</v>
      </c>
      <c r="CI149" s="380">
        <v>174797.39168065798</v>
      </c>
    </row>
    <row r="150" spans="1:87">
      <c r="A150" s="374">
        <v>33501</v>
      </c>
      <c r="B150" s="375" t="s">
        <v>502</v>
      </c>
      <c r="C150" s="381">
        <v>-102045</v>
      </c>
      <c r="D150" s="380">
        <v>42407</v>
      </c>
      <c r="E150" s="380">
        <v>-949</v>
      </c>
      <c r="F150" s="380">
        <v>3271</v>
      </c>
      <c r="G150" s="380">
        <v>0</v>
      </c>
      <c r="H150" s="380">
        <v>0</v>
      </c>
      <c r="I150" s="380">
        <v>-57316</v>
      </c>
      <c r="J150" s="446">
        <v>2439094</v>
      </c>
      <c r="K150" s="447">
        <v>2872971</v>
      </c>
      <c r="L150" s="447">
        <v>2084733</v>
      </c>
      <c r="M150" s="447">
        <v>2007764</v>
      </c>
      <c r="N150" s="447">
        <v>2996649</v>
      </c>
      <c r="O150" s="446">
        <v>214065.785799</v>
      </c>
      <c r="P150" s="447">
        <v>129764.23999999998</v>
      </c>
      <c r="Q150" s="447">
        <v>84301.545799000029</v>
      </c>
      <c r="R150" s="448">
        <v>6.2899999999999998E-2</v>
      </c>
      <c r="S150" s="449">
        <v>1.027123E-4</v>
      </c>
      <c r="T150" s="450">
        <v>2439094</v>
      </c>
      <c r="U150" s="450">
        <v>2063024.4833068359</v>
      </c>
      <c r="V150" s="451">
        <v>1.1822903798457882</v>
      </c>
      <c r="W150" s="451">
        <v>0.10581979340616332</v>
      </c>
      <c r="X150" s="379">
        <v>857825</v>
      </c>
      <c r="Y150" s="380">
        <v>244009</v>
      </c>
      <c r="Z150" s="380">
        <v>244009</v>
      </c>
      <c r="AA150" s="380">
        <v>230287</v>
      </c>
      <c r="AB150" s="380">
        <v>139520</v>
      </c>
      <c r="AC150" s="380">
        <v>0</v>
      </c>
      <c r="AD150" s="380">
        <v>0</v>
      </c>
      <c r="AE150" s="380">
        <v>857825</v>
      </c>
      <c r="AF150" s="381">
        <v>38386</v>
      </c>
      <c r="AG150" s="381">
        <v>38386</v>
      </c>
      <c r="AH150" s="381">
        <v>0</v>
      </c>
      <c r="AI150" s="381">
        <v>0</v>
      </c>
      <c r="AJ150" s="381">
        <v>0</v>
      </c>
      <c r="AK150" s="381">
        <v>0</v>
      </c>
      <c r="AL150" s="381">
        <v>0</v>
      </c>
      <c r="AM150" s="380">
        <v>38386</v>
      </c>
      <c r="AN150" s="379">
        <v>195281</v>
      </c>
      <c r="AO150" s="380">
        <v>64440</v>
      </c>
      <c r="AP150" s="380">
        <v>64440</v>
      </c>
      <c r="AQ150" s="380">
        <v>33200</v>
      </c>
      <c r="AR150" s="380">
        <v>33200</v>
      </c>
      <c r="AS150" s="380">
        <v>0</v>
      </c>
      <c r="AT150" s="380">
        <v>0</v>
      </c>
      <c r="AU150" s="380">
        <v>195281</v>
      </c>
      <c r="AV150" s="381">
        <v>1110089</v>
      </c>
      <c r="AW150" s="380">
        <v>379875</v>
      </c>
      <c r="AX150" s="380">
        <v>274732</v>
      </c>
      <c r="AY150" s="380">
        <v>274732</v>
      </c>
      <c r="AZ150" s="380">
        <v>180751</v>
      </c>
      <c r="BA150" s="380">
        <v>0</v>
      </c>
      <c r="BB150" s="380">
        <v>0</v>
      </c>
      <c r="BC150" s="380">
        <v>1110089</v>
      </c>
      <c r="BD150" s="379">
        <v>25688</v>
      </c>
      <c r="BE150" s="380">
        <v>7306</v>
      </c>
      <c r="BF150" s="380">
        <v>6844</v>
      </c>
      <c r="BG150" s="380">
        <v>5769</v>
      </c>
      <c r="BH150" s="380">
        <v>5769</v>
      </c>
      <c r="BI150" s="380">
        <v>0</v>
      </c>
      <c r="BJ150" s="380">
        <v>0</v>
      </c>
      <c r="BK150" s="380">
        <v>25688</v>
      </c>
      <c r="BL150" s="381">
        <v>4566</v>
      </c>
      <c r="BM150" s="380">
        <v>1522</v>
      </c>
      <c r="BN150" s="380">
        <v>1522</v>
      </c>
      <c r="BO150" s="380">
        <v>1522</v>
      </c>
      <c r="BP150" s="380">
        <v>0</v>
      </c>
      <c r="BQ150" s="380">
        <v>0</v>
      </c>
      <c r="BR150" s="380">
        <v>0</v>
      </c>
      <c r="BS150" s="380">
        <v>4566</v>
      </c>
      <c r="BT150" s="379">
        <v>23680</v>
      </c>
      <c r="BU150" s="380">
        <v>6049</v>
      </c>
      <c r="BV150" s="380">
        <v>6049</v>
      </c>
      <c r="BW150" s="380">
        <v>6049</v>
      </c>
      <c r="BX150" s="380">
        <v>5533</v>
      </c>
      <c r="BY150" s="380">
        <v>0</v>
      </c>
      <c r="BZ150" s="380">
        <v>0</v>
      </c>
      <c r="CA150" s="380">
        <v>23680</v>
      </c>
      <c r="CB150" s="381">
        <v>6749.2242058769998</v>
      </c>
      <c r="CC150" s="380">
        <v>4067</v>
      </c>
      <c r="CD150" s="380">
        <v>2682</v>
      </c>
      <c r="CE150" s="380">
        <v>0</v>
      </c>
      <c r="CF150" s="380">
        <v>0</v>
      </c>
      <c r="CG150" s="380">
        <v>0</v>
      </c>
      <c r="CH150" s="380">
        <v>0</v>
      </c>
      <c r="CI150" s="380">
        <v>6749.2242058769998</v>
      </c>
    </row>
    <row r="151" spans="1:87">
      <c r="A151" s="374">
        <v>33600</v>
      </c>
      <c r="B151" s="375" t="s">
        <v>503</v>
      </c>
      <c r="C151" s="381">
        <v>-31656822</v>
      </c>
      <c r="D151" s="380">
        <v>-21244729</v>
      </c>
      <c r="E151" s="380">
        <v>-22633676</v>
      </c>
      <c r="F151" s="380">
        <v>-12324449</v>
      </c>
      <c r="G151" s="380">
        <v>0</v>
      </c>
      <c r="H151" s="380">
        <v>0</v>
      </c>
      <c r="I151" s="380">
        <v>-87859676</v>
      </c>
      <c r="J151" s="446">
        <v>229457377</v>
      </c>
      <c r="K151" s="447">
        <v>270274353</v>
      </c>
      <c r="L151" s="447">
        <v>196120988</v>
      </c>
      <c r="M151" s="447">
        <v>188880127</v>
      </c>
      <c r="N151" s="447">
        <v>281909272</v>
      </c>
      <c r="O151" s="446">
        <v>20138206.448132999</v>
      </c>
      <c r="P151" s="447">
        <v>8749850.6099999994</v>
      </c>
      <c r="Q151" s="447">
        <v>11388355.838133</v>
      </c>
      <c r="R151" s="448">
        <v>6.2899999999999998E-2</v>
      </c>
      <c r="S151" s="449">
        <v>9.6626440999999993E-3</v>
      </c>
      <c r="T151" s="450">
        <v>229457377</v>
      </c>
      <c r="U151" s="450">
        <v>139107322.8934817</v>
      </c>
      <c r="V151" s="451">
        <v>1.6494989065076164</v>
      </c>
      <c r="W151" s="451">
        <v>0.10581979340616332</v>
      </c>
      <c r="X151" s="379">
        <v>12748100</v>
      </c>
      <c r="Y151" s="380">
        <v>3187025</v>
      </c>
      <c r="Z151" s="380">
        <v>3187025</v>
      </c>
      <c r="AA151" s="380">
        <v>3187025</v>
      </c>
      <c r="AB151" s="380">
        <v>3187025</v>
      </c>
      <c r="AC151" s="380">
        <v>0</v>
      </c>
      <c r="AD151" s="380">
        <v>0</v>
      </c>
      <c r="AE151" s="380">
        <v>12748100</v>
      </c>
      <c r="AF151" s="381">
        <v>18127162</v>
      </c>
      <c r="AG151" s="381">
        <v>5899991</v>
      </c>
      <c r="AH151" s="381">
        <v>5466040</v>
      </c>
      <c r="AI151" s="381">
        <v>4067230</v>
      </c>
      <c r="AJ151" s="381">
        <v>2693901</v>
      </c>
      <c r="AK151" s="381">
        <v>0</v>
      </c>
      <c r="AL151" s="381">
        <v>0</v>
      </c>
      <c r="AM151" s="380">
        <v>18127162</v>
      </c>
      <c r="AN151" s="379">
        <v>18371044</v>
      </c>
      <c r="AO151" s="380">
        <v>6062201</v>
      </c>
      <c r="AP151" s="380">
        <v>6062201</v>
      </c>
      <c r="AQ151" s="380">
        <v>3123321</v>
      </c>
      <c r="AR151" s="380">
        <v>3123321</v>
      </c>
      <c r="AS151" s="380">
        <v>0</v>
      </c>
      <c r="AT151" s="380">
        <v>0</v>
      </c>
      <c r="AU151" s="380">
        <v>18371044</v>
      </c>
      <c r="AV151" s="381">
        <v>104431455</v>
      </c>
      <c r="AW151" s="380">
        <v>35736643</v>
      </c>
      <c r="AX151" s="380">
        <v>25845361</v>
      </c>
      <c r="AY151" s="380">
        <v>25845361</v>
      </c>
      <c r="AZ151" s="380">
        <v>17004091</v>
      </c>
      <c r="BA151" s="380">
        <v>0</v>
      </c>
      <c r="BB151" s="380">
        <v>0</v>
      </c>
      <c r="BC151" s="380">
        <v>104431455</v>
      </c>
      <c r="BD151" s="379">
        <v>2416586</v>
      </c>
      <c r="BE151" s="380">
        <v>687356</v>
      </c>
      <c r="BF151" s="380">
        <v>643850</v>
      </c>
      <c r="BG151" s="380">
        <v>542690</v>
      </c>
      <c r="BH151" s="380">
        <v>542690</v>
      </c>
      <c r="BI151" s="380">
        <v>0</v>
      </c>
      <c r="BJ151" s="380">
        <v>0</v>
      </c>
      <c r="BK151" s="380">
        <v>2416586</v>
      </c>
      <c r="BL151" s="381">
        <v>429585</v>
      </c>
      <c r="BM151" s="380">
        <v>143195</v>
      </c>
      <c r="BN151" s="380">
        <v>143195</v>
      </c>
      <c r="BO151" s="380">
        <v>143195</v>
      </c>
      <c r="BP151" s="380">
        <v>0</v>
      </c>
      <c r="BQ151" s="380">
        <v>0</v>
      </c>
      <c r="BR151" s="380">
        <v>0</v>
      </c>
      <c r="BS151" s="380">
        <v>429585</v>
      </c>
      <c r="BT151" s="379">
        <v>2227728</v>
      </c>
      <c r="BU151" s="380">
        <v>569074</v>
      </c>
      <c r="BV151" s="380">
        <v>569074</v>
      </c>
      <c r="BW151" s="380">
        <v>569074</v>
      </c>
      <c r="BX151" s="380">
        <v>520507</v>
      </c>
      <c r="BY151" s="380">
        <v>0</v>
      </c>
      <c r="BZ151" s="380">
        <v>0</v>
      </c>
      <c r="CA151" s="380">
        <v>2227728</v>
      </c>
      <c r="CB151" s="381">
        <v>634932.247184559</v>
      </c>
      <c r="CC151" s="380">
        <v>382649</v>
      </c>
      <c r="CD151" s="380">
        <v>252283</v>
      </c>
      <c r="CE151" s="380">
        <v>0</v>
      </c>
      <c r="CF151" s="380">
        <v>0</v>
      </c>
      <c r="CG151" s="380">
        <v>0</v>
      </c>
      <c r="CH151" s="380">
        <v>0</v>
      </c>
      <c r="CI151" s="380">
        <v>634932.247184559</v>
      </c>
    </row>
    <row r="152" spans="1:87">
      <c r="A152" s="374">
        <v>33605</v>
      </c>
      <c r="B152" s="375" t="s">
        <v>504</v>
      </c>
      <c r="C152" s="381">
        <v>-4241667</v>
      </c>
      <c r="D152" s="380">
        <v>-2985944</v>
      </c>
      <c r="E152" s="380">
        <v>-2843176</v>
      </c>
      <c r="F152" s="380">
        <v>-1320550</v>
      </c>
      <c r="G152" s="380">
        <v>0</v>
      </c>
      <c r="H152" s="380">
        <v>0</v>
      </c>
      <c r="I152" s="380">
        <v>-11391337</v>
      </c>
      <c r="J152" s="446">
        <v>24302704</v>
      </c>
      <c r="K152" s="447">
        <v>28625785</v>
      </c>
      <c r="L152" s="447">
        <v>20771920</v>
      </c>
      <c r="M152" s="447">
        <v>20005013</v>
      </c>
      <c r="N152" s="447">
        <v>29858084</v>
      </c>
      <c r="O152" s="446">
        <v>2132914.0645619999</v>
      </c>
      <c r="P152" s="447">
        <v>1472635.5000000002</v>
      </c>
      <c r="Q152" s="447">
        <v>660278.56456199964</v>
      </c>
      <c r="R152" s="448">
        <v>6.2899999999999998E-2</v>
      </c>
      <c r="S152" s="449">
        <v>1.0234074E-3</v>
      </c>
      <c r="T152" s="450">
        <v>24302704</v>
      </c>
      <c r="U152" s="450">
        <v>23412329.093799688</v>
      </c>
      <c r="V152" s="451">
        <v>1.0380301721641232</v>
      </c>
      <c r="W152" s="451">
        <v>0.10581979340616332</v>
      </c>
      <c r="X152" s="379">
        <v>744808</v>
      </c>
      <c r="Y152" s="380">
        <v>186202</v>
      </c>
      <c r="Z152" s="380">
        <v>186202</v>
      </c>
      <c r="AA152" s="380">
        <v>186202</v>
      </c>
      <c r="AB152" s="380">
        <v>186202</v>
      </c>
      <c r="AC152" s="380">
        <v>0</v>
      </c>
      <c r="AD152" s="380">
        <v>0</v>
      </c>
      <c r="AE152" s="380">
        <v>744808</v>
      </c>
      <c r="AF152" s="381">
        <v>3400309</v>
      </c>
      <c r="AG152" s="381">
        <v>1362315</v>
      </c>
      <c r="AH152" s="381">
        <v>1163415</v>
      </c>
      <c r="AI152" s="381">
        <v>725385</v>
      </c>
      <c r="AJ152" s="381">
        <v>149194</v>
      </c>
      <c r="AK152" s="381">
        <v>0</v>
      </c>
      <c r="AL152" s="381">
        <v>0</v>
      </c>
      <c r="AM152" s="380">
        <v>3400309</v>
      </c>
      <c r="AN152" s="379">
        <v>1945747</v>
      </c>
      <c r="AO152" s="380">
        <v>642071</v>
      </c>
      <c r="AP152" s="380">
        <v>642071</v>
      </c>
      <c r="AQ152" s="380">
        <v>330803</v>
      </c>
      <c r="AR152" s="380">
        <v>330803</v>
      </c>
      <c r="AS152" s="380">
        <v>0</v>
      </c>
      <c r="AT152" s="380">
        <v>0</v>
      </c>
      <c r="AU152" s="380">
        <v>1945747</v>
      </c>
      <c r="AV152" s="381">
        <v>11060733</v>
      </c>
      <c r="AW152" s="380">
        <v>3785004</v>
      </c>
      <c r="AX152" s="380">
        <v>2737381</v>
      </c>
      <c r="AY152" s="380">
        <v>2737381</v>
      </c>
      <c r="AZ152" s="380">
        <v>1800968</v>
      </c>
      <c r="BA152" s="380">
        <v>0</v>
      </c>
      <c r="BB152" s="380">
        <v>0</v>
      </c>
      <c r="BC152" s="380">
        <v>11060733</v>
      </c>
      <c r="BD152" s="379">
        <v>255949</v>
      </c>
      <c r="BE152" s="380">
        <v>72800</v>
      </c>
      <c r="BF152" s="380">
        <v>68193</v>
      </c>
      <c r="BG152" s="380">
        <v>57478</v>
      </c>
      <c r="BH152" s="380">
        <v>57478</v>
      </c>
      <c r="BI152" s="380">
        <v>0</v>
      </c>
      <c r="BJ152" s="380">
        <v>0</v>
      </c>
      <c r="BK152" s="380">
        <v>255949</v>
      </c>
      <c r="BL152" s="381">
        <v>45498</v>
      </c>
      <c r="BM152" s="380">
        <v>15166</v>
      </c>
      <c r="BN152" s="380">
        <v>15166</v>
      </c>
      <c r="BO152" s="380">
        <v>15166</v>
      </c>
      <c r="BP152" s="380">
        <v>0</v>
      </c>
      <c r="BQ152" s="380">
        <v>0</v>
      </c>
      <c r="BR152" s="380">
        <v>0</v>
      </c>
      <c r="BS152" s="380">
        <v>45498</v>
      </c>
      <c r="BT152" s="379">
        <v>235947</v>
      </c>
      <c r="BU152" s="380">
        <v>60273</v>
      </c>
      <c r="BV152" s="380">
        <v>60273</v>
      </c>
      <c r="BW152" s="380">
        <v>60273</v>
      </c>
      <c r="BX152" s="380">
        <v>55129</v>
      </c>
      <c r="BY152" s="380">
        <v>0</v>
      </c>
      <c r="BZ152" s="380">
        <v>0</v>
      </c>
      <c r="CA152" s="380">
        <v>235947</v>
      </c>
      <c r="CB152" s="381">
        <v>67248.090019925992</v>
      </c>
      <c r="CC152" s="380">
        <v>40528</v>
      </c>
      <c r="CD152" s="380">
        <v>26720</v>
      </c>
      <c r="CE152" s="380">
        <v>0</v>
      </c>
      <c r="CF152" s="380">
        <v>0</v>
      </c>
      <c r="CG152" s="380">
        <v>0</v>
      </c>
      <c r="CH152" s="380">
        <v>0</v>
      </c>
      <c r="CI152" s="380">
        <v>67248.090019925992</v>
      </c>
    </row>
    <row r="153" spans="1:87">
      <c r="A153" s="374">
        <v>33700</v>
      </c>
      <c r="B153" s="375" t="s">
        <v>505</v>
      </c>
      <c r="C153" s="381">
        <v>-2004512</v>
      </c>
      <c r="D153" s="380">
        <v>-1164125</v>
      </c>
      <c r="E153" s="380">
        <v>-1240197</v>
      </c>
      <c r="F153" s="380">
        <v>-696318</v>
      </c>
      <c r="G153" s="380">
        <v>0</v>
      </c>
      <c r="H153" s="380">
        <v>0</v>
      </c>
      <c r="I153" s="380">
        <v>-5105152</v>
      </c>
      <c r="J153" s="446">
        <v>15937707</v>
      </c>
      <c r="K153" s="447">
        <v>18772782</v>
      </c>
      <c r="L153" s="447">
        <v>13622220</v>
      </c>
      <c r="M153" s="447">
        <v>13119282</v>
      </c>
      <c r="N153" s="447">
        <v>19580923</v>
      </c>
      <c r="O153" s="446">
        <v>1398764.474739</v>
      </c>
      <c r="P153" s="447">
        <v>840309.68</v>
      </c>
      <c r="Q153" s="447">
        <v>558454.79473899992</v>
      </c>
      <c r="R153" s="448">
        <v>6.2899999999999998E-2</v>
      </c>
      <c r="S153" s="449">
        <v>6.7115030000000002E-4</v>
      </c>
      <c r="T153" s="450">
        <v>15937707</v>
      </c>
      <c r="U153" s="450">
        <v>13359454.372019079</v>
      </c>
      <c r="V153" s="451">
        <v>1.1929908629637587</v>
      </c>
      <c r="W153" s="451">
        <v>0.10581979340616332</v>
      </c>
      <c r="X153" s="379">
        <v>1175711</v>
      </c>
      <c r="Y153" s="380">
        <v>313126</v>
      </c>
      <c r="Z153" s="380">
        <v>313126</v>
      </c>
      <c r="AA153" s="380">
        <v>313126</v>
      </c>
      <c r="AB153" s="380">
        <v>236333</v>
      </c>
      <c r="AC153" s="380">
        <v>0</v>
      </c>
      <c r="AD153" s="380">
        <v>0</v>
      </c>
      <c r="AE153" s="380">
        <v>1175711</v>
      </c>
      <c r="AF153" s="381">
        <v>551905</v>
      </c>
      <c r="AG153" s="381">
        <v>307249</v>
      </c>
      <c r="AH153" s="381">
        <v>159926</v>
      </c>
      <c r="AI153" s="381">
        <v>42365</v>
      </c>
      <c r="AJ153" s="381">
        <v>42365</v>
      </c>
      <c r="AK153" s="381">
        <v>0</v>
      </c>
      <c r="AL153" s="381">
        <v>0</v>
      </c>
      <c r="AM153" s="380">
        <v>551905</v>
      </c>
      <c r="AN153" s="379">
        <v>1276020</v>
      </c>
      <c r="AO153" s="380">
        <v>421070</v>
      </c>
      <c r="AP153" s="380">
        <v>421070</v>
      </c>
      <c r="AQ153" s="380">
        <v>216940</v>
      </c>
      <c r="AR153" s="380">
        <v>216940</v>
      </c>
      <c r="AS153" s="380">
        <v>0</v>
      </c>
      <c r="AT153" s="380">
        <v>0</v>
      </c>
      <c r="AU153" s="380">
        <v>1276020</v>
      </c>
      <c r="AV153" s="381">
        <v>7253626</v>
      </c>
      <c r="AW153" s="380">
        <v>2482204</v>
      </c>
      <c r="AX153" s="380">
        <v>1795173</v>
      </c>
      <c r="AY153" s="380">
        <v>1795173</v>
      </c>
      <c r="AZ153" s="380">
        <v>1181074</v>
      </c>
      <c r="BA153" s="380">
        <v>0</v>
      </c>
      <c r="BB153" s="380">
        <v>0</v>
      </c>
      <c r="BC153" s="380">
        <v>7253626</v>
      </c>
      <c r="BD153" s="379">
        <v>167852</v>
      </c>
      <c r="BE153" s="380">
        <v>47743</v>
      </c>
      <c r="BF153" s="380">
        <v>44721</v>
      </c>
      <c r="BG153" s="380">
        <v>37694</v>
      </c>
      <c r="BH153" s="380">
        <v>37694</v>
      </c>
      <c r="BI153" s="380">
        <v>0</v>
      </c>
      <c r="BJ153" s="380">
        <v>0</v>
      </c>
      <c r="BK153" s="380">
        <v>167852</v>
      </c>
      <c r="BL153" s="381">
        <v>29838</v>
      </c>
      <c r="BM153" s="380">
        <v>9946</v>
      </c>
      <c r="BN153" s="380">
        <v>9946</v>
      </c>
      <c r="BO153" s="380">
        <v>9946</v>
      </c>
      <c r="BP153" s="380">
        <v>0</v>
      </c>
      <c r="BQ153" s="380">
        <v>0</v>
      </c>
      <c r="BR153" s="380">
        <v>0</v>
      </c>
      <c r="BS153" s="380">
        <v>29838</v>
      </c>
      <c r="BT153" s="379">
        <v>154734</v>
      </c>
      <c r="BU153" s="380">
        <v>39527</v>
      </c>
      <c r="BV153" s="380">
        <v>39527</v>
      </c>
      <c r="BW153" s="380">
        <v>39527</v>
      </c>
      <c r="BX153" s="380">
        <v>36153</v>
      </c>
      <c r="BY153" s="380">
        <v>0</v>
      </c>
      <c r="BZ153" s="380">
        <v>0</v>
      </c>
      <c r="CA153" s="380">
        <v>154734</v>
      </c>
      <c r="CB153" s="381">
        <v>44101.279501497003</v>
      </c>
      <c r="CC153" s="380">
        <v>26578</v>
      </c>
      <c r="CD153" s="380">
        <v>17523</v>
      </c>
      <c r="CE153" s="380">
        <v>0</v>
      </c>
      <c r="CF153" s="380">
        <v>0</v>
      </c>
      <c r="CG153" s="380">
        <v>0</v>
      </c>
      <c r="CH153" s="380">
        <v>0</v>
      </c>
      <c r="CI153" s="380">
        <v>44101.279501497003</v>
      </c>
    </row>
    <row r="154" spans="1:87">
      <c r="A154" s="374">
        <v>33800</v>
      </c>
      <c r="B154" s="375" t="s">
        <v>506</v>
      </c>
      <c r="C154" s="381">
        <v>-1734527</v>
      </c>
      <c r="D154" s="380">
        <v>-1017485</v>
      </c>
      <c r="E154" s="380">
        <v>-1010129</v>
      </c>
      <c r="F154" s="380">
        <v>-599970</v>
      </c>
      <c r="G154" s="380">
        <v>0</v>
      </c>
      <c r="H154" s="380">
        <v>0</v>
      </c>
      <c r="I154" s="380">
        <v>-4362111</v>
      </c>
      <c r="J154" s="446">
        <v>11389351</v>
      </c>
      <c r="K154" s="447">
        <v>13415343</v>
      </c>
      <c r="L154" s="447">
        <v>9734665</v>
      </c>
      <c r="M154" s="447">
        <v>9375258</v>
      </c>
      <c r="N154" s="447">
        <v>13992854</v>
      </c>
      <c r="O154" s="446">
        <v>999580.42677599995</v>
      </c>
      <c r="P154" s="447">
        <v>646494.60000000009</v>
      </c>
      <c r="Q154" s="447">
        <v>353085.82677599986</v>
      </c>
      <c r="R154" s="448">
        <v>6.2899999999999998E-2</v>
      </c>
      <c r="S154" s="449">
        <v>4.7961519999999998E-4</v>
      </c>
      <c r="T154" s="450">
        <v>11389351</v>
      </c>
      <c r="U154" s="450">
        <v>10278133.545310019</v>
      </c>
      <c r="V154" s="451">
        <v>1.1081147126364239</v>
      </c>
      <c r="W154" s="451">
        <v>0.10581979340616332</v>
      </c>
      <c r="X154" s="379">
        <v>948460</v>
      </c>
      <c r="Y154" s="380">
        <v>245461</v>
      </c>
      <c r="Z154" s="380">
        <v>245461</v>
      </c>
      <c r="AA154" s="380">
        <v>245461</v>
      </c>
      <c r="AB154" s="380">
        <v>212077</v>
      </c>
      <c r="AC154" s="380">
        <v>0</v>
      </c>
      <c r="AD154" s="380">
        <v>0</v>
      </c>
      <c r="AE154" s="380">
        <v>948460</v>
      </c>
      <c r="AF154" s="381">
        <v>1216561</v>
      </c>
      <c r="AG154" s="381">
        <v>543330</v>
      </c>
      <c r="AH154" s="381">
        <v>321563</v>
      </c>
      <c r="AI154" s="381">
        <v>175834</v>
      </c>
      <c r="AJ154" s="381">
        <v>175834</v>
      </c>
      <c r="AK154" s="381">
        <v>0</v>
      </c>
      <c r="AL154" s="381">
        <v>0</v>
      </c>
      <c r="AM154" s="380">
        <v>1216561</v>
      </c>
      <c r="AN154" s="379">
        <v>911866</v>
      </c>
      <c r="AO154" s="380">
        <v>300904</v>
      </c>
      <c r="AP154" s="380">
        <v>300904</v>
      </c>
      <c r="AQ154" s="380">
        <v>155029</v>
      </c>
      <c r="AR154" s="380">
        <v>155029</v>
      </c>
      <c r="AS154" s="380">
        <v>0</v>
      </c>
      <c r="AT154" s="380">
        <v>0</v>
      </c>
      <c r="AU154" s="380">
        <v>911866</v>
      </c>
      <c r="AV154" s="381">
        <v>5183562</v>
      </c>
      <c r="AW154" s="380">
        <v>1773825</v>
      </c>
      <c r="AX154" s="380">
        <v>1282861</v>
      </c>
      <c r="AY154" s="380">
        <v>1282861</v>
      </c>
      <c r="AZ154" s="380">
        <v>844015</v>
      </c>
      <c r="BA154" s="380">
        <v>0</v>
      </c>
      <c r="BB154" s="380">
        <v>0</v>
      </c>
      <c r="BC154" s="380">
        <v>5183562</v>
      </c>
      <c r="BD154" s="379">
        <v>119950</v>
      </c>
      <c r="BE154" s="380">
        <v>34118</v>
      </c>
      <c r="BF154" s="380">
        <v>31958</v>
      </c>
      <c r="BG154" s="380">
        <v>26937</v>
      </c>
      <c r="BH154" s="380">
        <v>26937</v>
      </c>
      <c r="BI154" s="380">
        <v>0</v>
      </c>
      <c r="BJ154" s="380">
        <v>0</v>
      </c>
      <c r="BK154" s="380">
        <v>119950</v>
      </c>
      <c r="BL154" s="381">
        <v>21324</v>
      </c>
      <c r="BM154" s="380">
        <v>7108</v>
      </c>
      <c r="BN154" s="380">
        <v>7108</v>
      </c>
      <c r="BO154" s="380">
        <v>7108</v>
      </c>
      <c r="BP154" s="380">
        <v>0</v>
      </c>
      <c r="BQ154" s="380">
        <v>0</v>
      </c>
      <c r="BR154" s="380">
        <v>0</v>
      </c>
      <c r="BS154" s="380">
        <v>21324</v>
      </c>
      <c r="BT154" s="379">
        <v>110576</v>
      </c>
      <c r="BU154" s="380">
        <v>28247</v>
      </c>
      <c r="BV154" s="380">
        <v>28247</v>
      </c>
      <c r="BW154" s="380">
        <v>28247</v>
      </c>
      <c r="BX154" s="380">
        <v>25836</v>
      </c>
      <c r="BY154" s="380">
        <v>0</v>
      </c>
      <c r="BZ154" s="380">
        <v>0</v>
      </c>
      <c r="CA154" s="380">
        <v>110576</v>
      </c>
      <c r="CB154" s="381">
        <v>31515.509995847999</v>
      </c>
      <c r="CC154" s="380">
        <v>18993</v>
      </c>
      <c r="CD154" s="380">
        <v>12522</v>
      </c>
      <c r="CE154" s="380">
        <v>0</v>
      </c>
      <c r="CF154" s="380">
        <v>0</v>
      </c>
      <c r="CG154" s="380">
        <v>0</v>
      </c>
      <c r="CH154" s="380">
        <v>0</v>
      </c>
      <c r="CI154" s="380">
        <v>31515.509995847999</v>
      </c>
    </row>
    <row r="155" spans="1:87">
      <c r="A155" s="374">
        <v>33900</v>
      </c>
      <c r="B155" s="375" t="s">
        <v>507</v>
      </c>
      <c r="C155" s="381">
        <v>-9880150</v>
      </c>
      <c r="D155" s="380">
        <v>-6763704</v>
      </c>
      <c r="E155" s="380">
        <v>-6298098</v>
      </c>
      <c r="F155" s="380">
        <v>-4055006</v>
      </c>
      <c r="G155" s="380">
        <v>0</v>
      </c>
      <c r="H155" s="380">
        <v>0</v>
      </c>
      <c r="I155" s="380">
        <v>-26996958</v>
      </c>
      <c r="J155" s="446">
        <v>50793851</v>
      </c>
      <c r="K155" s="447">
        <v>59829304</v>
      </c>
      <c r="L155" s="447">
        <v>43414339</v>
      </c>
      <c r="M155" s="447">
        <v>41811465</v>
      </c>
      <c r="N155" s="447">
        <v>62404869</v>
      </c>
      <c r="O155" s="446">
        <v>4457895.7143599996</v>
      </c>
      <c r="P155" s="447">
        <v>2677262.77</v>
      </c>
      <c r="Q155" s="447">
        <v>1780632.9443599996</v>
      </c>
      <c r="R155" s="448">
        <v>6.2899999999999998E-2</v>
      </c>
      <c r="S155" s="449">
        <v>2.1389719999999998E-3</v>
      </c>
      <c r="T155" s="450">
        <v>50793851</v>
      </c>
      <c r="U155" s="450">
        <v>42563796.025437206</v>
      </c>
      <c r="V155" s="451">
        <v>1.1933581057865306</v>
      </c>
      <c r="W155" s="451">
        <v>0.10581979340616332</v>
      </c>
      <c r="X155" s="379">
        <v>0</v>
      </c>
      <c r="Y155" s="380">
        <v>0</v>
      </c>
      <c r="Z155" s="380">
        <v>0</v>
      </c>
      <c r="AA155" s="380">
        <v>0</v>
      </c>
      <c r="AB155" s="380">
        <v>0</v>
      </c>
      <c r="AC155" s="380">
        <v>0</v>
      </c>
      <c r="AD155" s="380">
        <v>0</v>
      </c>
      <c r="AE155" s="380">
        <v>0</v>
      </c>
      <c r="AF155" s="381">
        <v>8738630</v>
      </c>
      <c r="AG155" s="381">
        <v>3472991</v>
      </c>
      <c r="AH155" s="381">
        <v>2565357</v>
      </c>
      <c r="AI155" s="381">
        <v>1482639</v>
      </c>
      <c r="AJ155" s="381">
        <v>1217643</v>
      </c>
      <c r="AK155" s="381">
        <v>0</v>
      </c>
      <c r="AL155" s="381">
        <v>0</v>
      </c>
      <c r="AM155" s="380">
        <v>8738630</v>
      </c>
      <c r="AN155" s="379">
        <v>4066708</v>
      </c>
      <c r="AO155" s="380">
        <v>1341960</v>
      </c>
      <c r="AP155" s="380">
        <v>1341960</v>
      </c>
      <c r="AQ155" s="380">
        <v>691394</v>
      </c>
      <c r="AR155" s="380">
        <v>691394</v>
      </c>
      <c r="AS155" s="380">
        <v>0</v>
      </c>
      <c r="AT155" s="380">
        <v>0</v>
      </c>
      <c r="AU155" s="380">
        <v>4066708</v>
      </c>
      <c r="AV155" s="381">
        <v>23117478</v>
      </c>
      <c r="AW155" s="380">
        <v>7910845</v>
      </c>
      <c r="AX155" s="380">
        <v>5721260</v>
      </c>
      <c r="AY155" s="380">
        <v>5721260</v>
      </c>
      <c r="AZ155" s="380">
        <v>3764112</v>
      </c>
      <c r="BA155" s="380">
        <v>0</v>
      </c>
      <c r="BB155" s="380">
        <v>0</v>
      </c>
      <c r="BC155" s="380">
        <v>23117478</v>
      </c>
      <c r="BD155" s="379">
        <v>534949</v>
      </c>
      <c r="BE155" s="380">
        <v>152157</v>
      </c>
      <c r="BF155" s="380">
        <v>142526</v>
      </c>
      <c r="BG155" s="380">
        <v>120133</v>
      </c>
      <c r="BH155" s="380">
        <v>120133</v>
      </c>
      <c r="BI155" s="380">
        <v>0</v>
      </c>
      <c r="BJ155" s="380">
        <v>0</v>
      </c>
      <c r="BK155" s="380">
        <v>534949</v>
      </c>
      <c r="BL155" s="381">
        <v>95094</v>
      </c>
      <c r="BM155" s="380">
        <v>31698</v>
      </c>
      <c r="BN155" s="380">
        <v>31698</v>
      </c>
      <c r="BO155" s="380">
        <v>31698</v>
      </c>
      <c r="BP155" s="380">
        <v>0</v>
      </c>
      <c r="BQ155" s="380">
        <v>0</v>
      </c>
      <c r="BR155" s="380">
        <v>0</v>
      </c>
      <c r="BS155" s="380">
        <v>95094</v>
      </c>
      <c r="BT155" s="379">
        <v>493141</v>
      </c>
      <c r="BU155" s="380">
        <v>125973</v>
      </c>
      <c r="BV155" s="380">
        <v>125973</v>
      </c>
      <c r="BW155" s="380">
        <v>125973</v>
      </c>
      <c r="BX155" s="380">
        <v>115222</v>
      </c>
      <c r="BY155" s="380">
        <v>0</v>
      </c>
      <c r="BZ155" s="380">
        <v>0</v>
      </c>
      <c r="CA155" s="380">
        <v>493141</v>
      </c>
      <c r="CB155" s="381">
        <v>140551.82873027999</v>
      </c>
      <c r="CC155" s="380">
        <v>84705</v>
      </c>
      <c r="CD155" s="380">
        <v>55847</v>
      </c>
      <c r="CE155" s="380">
        <v>0</v>
      </c>
      <c r="CF155" s="380">
        <v>0</v>
      </c>
      <c r="CG155" s="380">
        <v>0</v>
      </c>
      <c r="CH155" s="380">
        <v>0</v>
      </c>
      <c r="CI155" s="380">
        <v>140551.82873027999</v>
      </c>
    </row>
    <row r="156" spans="1:87">
      <c r="A156" s="374">
        <v>34000</v>
      </c>
      <c r="B156" s="375" t="s">
        <v>508</v>
      </c>
      <c r="C156" s="381">
        <v>-4005212</v>
      </c>
      <c r="D156" s="380">
        <v>-2550420</v>
      </c>
      <c r="E156" s="380">
        <v>-2373817</v>
      </c>
      <c r="F156" s="380">
        <v>-1474759</v>
      </c>
      <c r="G156" s="380">
        <v>0</v>
      </c>
      <c r="H156" s="380">
        <v>0</v>
      </c>
      <c r="I156" s="380">
        <v>-10404208</v>
      </c>
      <c r="J156" s="446">
        <v>26078550</v>
      </c>
      <c r="K156" s="447">
        <v>30717528</v>
      </c>
      <c r="L156" s="447">
        <v>22289765</v>
      </c>
      <c r="M156" s="447">
        <v>21466819</v>
      </c>
      <c r="N156" s="447">
        <v>32039873</v>
      </c>
      <c r="O156" s="446">
        <v>2288770.3078739997</v>
      </c>
      <c r="P156" s="447">
        <v>1362910.4</v>
      </c>
      <c r="Q156" s="447">
        <v>925859.90787399979</v>
      </c>
      <c r="R156" s="448">
        <v>6.2899999999999998E-2</v>
      </c>
      <c r="S156" s="449">
        <v>1.0981897999999999E-3</v>
      </c>
      <c r="T156" s="450">
        <v>26078550</v>
      </c>
      <c r="U156" s="450">
        <v>21667891.891891893</v>
      </c>
      <c r="V156" s="451">
        <v>1.2035573248248748</v>
      </c>
      <c r="W156" s="451">
        <v>0.10581979340616332</v>
      </c>
      <c r="X156" s="379">
        <v>1622013</v>
      </c>
      <c r="Y156" s="380">
        <v>434637</v>
      </c>
      <c r="Z156" s="380">
        <v>434637</v>
      </c>
      <c r="AA156" s="380">
        <v>434637</v>
      </c>
      <c r="AB156" s="380">
        <v>318102</v>
      </c>
      <c r="AC156" s="380">
        <v>0</v>
      </c>
      <c r="AD156" s="380">
        <v>0</v>
      </c>
      <c r="AE156" s="380">
        <v>1622013</v>
      </c>
      <c r="AF156" s="381">
        <v>2652041</v>
      </c>
      <c r="AG156" s="381">
        <v>1150289</v>
      </c>
      <c r="AH156" s="381">
        <v>829544</v>
      </c>
      <c r="AI156" s="381">
        <v>336104</v>
      </c>
      <c r="AJ156" s="381">
        <v>336104</v>
      </c>
      <c r="AK156" s="381">
        <v>0</v>
      </c>
      <c r="AL156" s="381">
        <v>0</v>
      </c>
      <c r="AM156" s="380">
        <v>2652041</v>
      </c>
      <c r="AN156" s="379">
        <v>2087927</v>
      </c>
      <c r="AO156" s="380">
        <v>688988</v>
      </c>
      <c r="AP156" s="380">
        <v>688988</v>
      </c>
      <c r="AQ156" s="380">
        <v>354975</v>
      </c>
      <c r="AR156" s="380">
        <v>354975</v>
      </c>
      <c r="AS156" s="380">
        <v>0</v>
      </c>
      <c r="AT156" s="380">
        <v>0</v>
      </c>
      <c r="AU156" s="380">
        <v>2087927</v>
      </c>
      <c r="AV156" s="381">
        <v>11868962</v>
      </c>
      <c r="AW156" s="380">
        <v>4061582</v>
      </c>
      <c r="AX156" s="380">
        <v>2937406</v>
      </c>
      <c r="AY156" s="380">
        <v>2937406</v>
      </c>
      <c r="AZ156" s="380">
        <v>1932568</v>
      </c>
      <c r="BA156" s="380">
        <v>0</v>
      </c>
      <c r="BB156" s="380">
        <v>0</v>
      </c>
      <c r="BC156" s="380">
        <v>11868962</v>
      </c>
      <c r="BD156" s="379">
        <v>274652</v>
      </c>
      <c r="BE156" s="380">
        <v>78120</v>
      </c>
      <c r="BF156" s="380">
        <v>73176</v>
      </c>
      <c r="BG156" s="380">
        <v>61678</v>
      </c>
      <c r="BH156" s="380">
        <v>61678</v>
      </c>
      <c r="BI156" s="380">
        <v>0</v>
      </c>
      <c r="BJ156" s="380">
        <v>0</v>
      </c>
      <c r="BK156" s="380">
        <v>274652</v>
      </c>
      <c r="BL156" s="381">
        <v>48825</v>
      </c>
      <c r="BM156" s="380">
        <v>16275</v>
      </c>
      <c r="BN156" s="380">
        <v>16275</v>
      </c>
      <c r="BO156" s="380">
        <v>16275</v>
      </c>
      <c r="BP156" s="380">
        <v>0</v>
      </c>
      <c r="BQ156" s="380">
        <v>0</v>
      </c>
      <c r="BR156" s="380">
        <v>0</v>
      </c>
      <c r="BS156" s="380">
        <v>48825</v>
      </c>
      <c r="BT156" s="379">
        <v>253188</v>
      </c>
      <c r="BU156" s="380">
        <v>64677</v>
      </c>
      <c r="BV156" s="380">
        <v>64677</v>
      </c>
      <c r="BW156" s="380">
        <v>64677</v>
      </c>
      <c r="BX156" s="380">
        <v>59157</v>
      </c>
      <c r="BY156" s="380">
        <v>0</v>
      </c>
      <c r="BZ156" s="380">
        <v>0</v>
      </c>
      <c r="CA156" s="380">
        <v>253188</v>
      </c>
      <c r="CB156" s="381">
        <v>72162.040776101989</v>
      </c>
      <c r="CC156" s="380">
        <v>43489</v>
      </c>
      <c r="CD156" s="380">
        <v>28673</v>
      </c>
      <c r="CE156" s="380">
        <v>0</v>
      </c>
      <c r="CF156" s="380">
        <v>0</v>
      </c>
      <c r="CG156" s="380">
        <v>0</v>
      </c>
      <c r="CH156" s="380">
        <v>0</v>
      </c>
      <c r="CI156" s="380">
        <v>72162.040776101989</v>
      </c>
    </row>
    <row r="157" spans="1:87">
      <c r="A157" s="374">
        <v>34100</v>
      </c>
      <c r="B157" s="375" t="s">
        <v>509</v>
      </c>
      <c r="C157" s="381">
        <v>-91691553</v>
      </c>
      <c r="D157" s="380">
        <v>-59372293</v>
      </c>
      <c r="E157" s="380">
        <v>-63689009</v>
      </c>
      <c r="F157" s="380">
        <v>-37840582</v>
      </c>
      <c r="G157" s="380">
        <v>0</v>
      </c>
      <c r="H157" s="380">
        <v>0</v>
      </c>
      <c r="I157" s="380">
        <v>-252593437</v>
      </c>
      <c r="J157" s="446">
        <v>572193773</v>
      </c>
      <c r="K157" s="447">
        <v>673978339</v>
      </c>
      <c r="L157" s="447">
        <v>489063414</v>
      </c>
      <c r="M157" s="447">
        <v>471007008</v>
      </c>
      <c r="N157" s="447">
        <v>702992129</v>
      </c>
      <c r="O157" s="446">
        <v>50218286.548841998</v>
      </c>
      <c r="P157" s="447">
        <v>28031025.399999999</v>
      </c>
      <c r="Q157" s="447">
        <v>22187261.148841999</v>
      </c>
      <c r="R157" s="448">
        <v>6.2899999999999998E-2</v>
      </c>
      <c r="S157" s="449">
        <v>2.4095563399999999E-2</v>
      </c>
      <c r="T157" s="450">
        <v>572193773</v>
      </c>
      <c r="U157" s="450">
        <v>445644282.98887122</v>
      </c>
      <c r="V157" s="451">
        <v>1.2839697373931958</v>
      </c>
      <c r="W157" s="451">
        <v>0.10581979340616332</v>
      </c>
      <c r="X157" s="379">
        <v>0</v>
      </c>
      <c r="Y157" s="380">
        <v>0</v>
      </c>
      <c r="Z157" s="380">
        <v>0</v>
      </c>
      <c r="AA157" s="380">
        <v>0</v>
      </c>
      <c r="AB157" s="380">
        <v>0</v>
      </c>
      <c r="AC157" s="380">
        <v>0</v>
      </c>
      <c r="AD157" s="380">
        <v>0</v>
      </c>
      <c r="AE157" s="380">
        <v>0</v>
      </c>
      <c r="AF157" s="381">
        <v>46913000</v>
      </c>
      <c r="AG157" s="381">
        <v>19514775</v>
      </c>
      <c r="AH157" s="381">
        <v>12077830</v>
      </c>
      <c r="AI157" s="381">
        <v>9442766</v>
      </c>
      <c r="AJ157" s="381">
        <v>5877629</v>
      </c>
      <c r="AK157" s="381">
        <v>0</v>
      </c>
      <c r="AL157" s="381">
        <v>0</v>
      </c>
      <c r="AM157" s="380">
        <v>46913000</v>
      </c>
      <c r="AN157" s="379">
        <v>45811546</v>
      </c>
      <c r="AO157" s="380">
        <v>15117203</v>
      </c>
      <c r="AP157" s="380">
        <v>15117203</v>
      </c>
      <c r="AQ157" s="380">
        <v>7788570</v>
      </c>
      <c r="AR157" s="380">
        <v>7788570</v>
      </c>
      <c r="AS157" s="380">
        <v>0</v>
      </c>
      <c r="AT157" s="380">
        <v>0</v>
      </c>
      <c r="AU157" s="380">
        <v>45811546</v>
      </c>
      <c r="AV157" s="381">
        <v>260418859</v>
      </c>
      <c r="AW157" s="380">
        <v>89115830</v>
      </c>
      <c r="AX157" s="380">
        <v>64450116</v>
      </c>
      <c r="AY157" s="380">
        <v>64450116</v>
      </c>
      <c r="AZ157" s="380">
        <v>42402798</v>
      </c>
      <c r="BA157" s="380">
        <v>0</v>
      </c>
      <c r="BB157" s="380">
        <v>0</v>
      </c>
      <c r="BC157" s="380">
        <v>260418859</v>
      </c>
      <c r="BD157" s="379">
        <v>6026197</v>
      </c>
      <c r="BE157" s="380">
        <v>1714047</v>
      </c>
      <c r="BF157" s="380">
        <v>1605556</v>
      </c>
      <c r="BG157" s="380">
        <v>1353297</v>
      </c>
      <c r="BH157" s="380">
        <v>1353297</v>
      </c>
      <c r="BI157" s="380">
        <v>0</v>
      </c>
      <c r="BJ157" s="380">
        <v>0</v>
      </c>
      <c r="BK157" s="380">
        <v>6026197</v>
      </c>
      <c r="BL157" s="381">
        <v>1071246</v>
      </c>
      <c r="BM157" s="380">
        <v>357082</v>
      </c>
      <c r="BN157" s="380">
        <v>357082</v>
      </c>
      <c r="BO157" s="380">
        <v>357082</v>
      </c>
      <c r="BP157" s="380">
        <v>0</v>
      </c>
      <c r="BQ157" s="380">
        <v>0</v>
      </c>
      <c r="BR157" s="380">
        <v>0</v>
      </c>
      <c r="BS157" s="380">
        <v>1071246</v>
      </c>
      <c r="BT157" s="379">
        <v>5555245</v>
      </c>
      <c r="BU157" s="380">
        <v>1419089</v>
      </c>
      <c r="BV157" s="380">
        <v>1419089</v>
      </c>
      <c r="BW157" s="380">
        <v>1419089</v>
      </c>
      <c r="BX157" s="380">
        <v>1297979</v>
      </c>
      <c r="BY157" s="380">
        <v>0</v>
      </c>
      <c r="BZ157" s="380">
        <v>0</v>
      </c>
      <c r="CA157" s="380">
        <v>5555245</v>
      </c>
      <c r="CB157" s="381">
        <v>1583319.230058366</v>
      </c>
      <c r="CC157" s="380">
        <v>954205</v>
      </c>
      <c r="CD157" s="380">
        <v>629114</v>
      </c>
      <c r="CE157" s="380">
        <v>0</v>
      </c>
      <c r="CF157" s="380">
        <v>0</v>
      </c>
      <c r="CG157" s="380">
        <v>0</v>
      </c>
      <c r="CH157" s="380">
        <v>0</v>
      </c>
      <c r="CI157" s="380">
        <v>1583319.230058366</v>
      </c>
    </row>
    <row r="158" spans="1:87">
      <c r="A158" s="374">
        <v>34105</v>
      </c>
      <c r="B158" s="375" t="s">
        <v>510</v>
      </c>
      <c r="C158" s="381">
        <v>-7482127</v>
      </c>
      <c r="D158" s="380">
        <v>-5175698</v>
      </c>
      <c r="E158" s="380">
        <v>-4825259</v>
      </c>
      <c r="F158" s="380">
        <v>-2613243</v>
      </c>
      <c r="G158" s="380">
        <v>0</v>
      </c>
      <c r="H158" s="380">
        <v>0</v>
      </c>
      <c r="I158" s="380">
        <v>-20096327</v>
      </c>
      <c r="J158" s="446">
        <v>42394438</v>
      </c>
      <c r="K158" s="447">
        <v>49935763</v>
      </c>
      <c r="L158" s="447">
        <v>36235222</v>
      </c>
      <c r="M158" s="447">
        <v>34897404</v>
      </c>
      <c r="N158" s="447">
        <v>52085425</v>
      </c>
      <c r="O158" s="446">
        <v>3720725.5949280001</v>
      </c>
      <c r="P158" s="447">
        <v>2433540.1099999994</v>
      </c>
      <c r="Q158" s="447">
        <v>1287185.4849280007</v>
      </c>
      <c r="R158" s="448">
        <v>6.2899999999999998E-2</v>
      </c>
      <c r="S158" s="449">
        <v>1.7852656000000001E-3</v>
      </c>
      <c r="T158" s="450">
        <v>42394438</v>
      </c>
      <c r="U158" s="450">
        <v>38689031.955484889</v>
      </c>
      <c r="V158" s="451">
        <v>1.0957740697357976</v>
      </c>
      <c r="W158" s="451">
        <v>0.10581979340616332</v>
      </c>
      <c r="X158" s="379">
        <v>717768</v>
      </c>
      <c r="Y158" s="380">
        <v>179442</v>
      </c>
      <c r="Z158" s="380">
        <v>179442</v>
      </c>
      <c r="AA158" s="380">
        <v>179442</v>
      </c>
      <c r="AB158" s="380">
        <v>179442</v>
      </c>
      <c r="AC158" s="380">
        <v>0</v>
      </c>
      <c r="AD158" s="380">
        <v>0</v>
      </c>
      <c r="AE158" s="380">
        <v>717768</v>
      </c>
      <c r="AF158" s="381">
        <v>5575016</v>
      </c>
      <c r="AG158" s="381">
        <v>2313916</v>
      </c>
      <c r="AH158" s="381">
        <v>1851044</v>
      </c>
      <c r="AI158" s="381">
        <v>985540</v>
      </c>
      <c r="AJ158" s="381">
        <v>424516</v>
      </c>
      <c r="AK158" s="381">
        <v>0</v>
      </c>
      <c r="AL158" s="381">
        <v>0</v>
      </c>
      <c r="AM158" s="380">
        <v>5575016</v>
      </c>
      <c r="AN158" s="379">
        <v>3394226</v>
      </c>
      <c r="AO158" s="380">
        <v>1120049</v>
      </c>
      <c r="AP158" s="380">
        <v>1120049</v>
      </c>
      <c r="AQ158" s="380">
        <v>577063</v>
      </c>
      <c r="AR158" s="380">
        <v>577063</v>
      </c>
      <c r="AS158" s="380">
        <v>0</v>
      </c>
      <c r="AT158" s="380">
        <v>0</v>
      </c>
      <c r="AU158" s="380">
        <v>3394226</v>
      </c>
      <c r="AV158" s="381">
        <v>19294707</v>
      </c>
      <c r="AW158" s="380">
        <v>6602685</v>
      </c>
      <c r="AX158" s="380">
        <v>4775177</v>
      </c>
      <c r="AY158" s="380">
        <v>4775177</v>
      </c>
      <c r="AZ158" s="380">
        <v>3141668</v>
      </c>
      <c r="BA158" s="380">
        <v>0</v>
      </c>
      <c r="BB158" s="380">
        <v>0</v>
      </c>
      <c r="BC158" s="380">
        <v>19294707</v>
      </c>
      <c r="BD158" s="379">
        <v>446487</v>
      </c>
      <c r="BE158" s="380">
        <v>126996</v>
      </c>
      <c r="BF158" s="380">
        <v>118957</v>
      </c>
      <c r="BG158" s="380">
        <v>100267</v>
      </c>
      <c r="BH158" s="380">
        <v>100267</v>
      </c>
      <c r="BI158" s="380">
        <v>0</v>
      </c>
      <c r="BJ158" s="380">
        <v>0</v>
      </c>
      <c r="BK158" s="380">
        <v>446487</v>
      </c>
      <c r="BL158" s="381">
        <v>79371</v>
      </c>
      <c r="BM158" s="380">
        <v>26457</v>
      </c>
      <c r="BN158" s="380">
        <v>26457</v>
      </c>
      <c r="BO158" s="380">
        <v>26457</v>
      </c>
      <c r="BP158" s="380">
        <v>0</v>
      </c>
      <c r="BQ158" s="380">
        <v>0</v>
      </c>
      <c r="BR158" s="380">
        <v>0</v>
      </c>
      <c r="BS158" s="380">
        <v>79371</v>
      </c>
      <c r="BT158" s="379">
        <v>411594</v>
      </c>
      <c r="BU158" s="380">
        <v>105142</v>
      </c>
      <c r="BV158" s="380">
        <v>105142</v>
      </c>
      <c r="BW158" s="380">
        <v>105142</v>
      </c>
      <c r="BX158" s="380">
        <v>96169</v>
      </c>
      <c r="BY158" s="380">
        <v>0</v>
      </c>
      <c r="BZ158" s="380">
        <v>0</v>
      </c>
      <c r="CA158" s="380">
        <v>411594</v>
      </c>
      <c r="CB158" s="381">
        <v>117309.784723344</v>
      </c>
      <c r="CC158" s="380">
        <v>70698</v>
      </c>
      <c r="CD158" s="380">
        <v>46612</v>
      </c>
      <c r="CE158" s="380">
        <v>0</v>
      </c>
      <c r="CF158" s="380">
        <v>0</v>
      </c>
      <c r="CG158" s="380">
        <v>0</v>
      </c>
      <c r="CH158" s="380">
        <v>0</v>
      </c>
      <c r="CI158" s="380">
        <v>117309.784723344</v>
      </c>
    </row>
    <row r="159" spans="1:87">
      <c r="A159" s="374">
        <v>34200</v>
      </c>
      <c r="B159" s="375" t="s">
        <v>511</v>
      </c>
      <c r="C159" s="381">
        <v>-2916365</v>
      </c>
      <c r="D159" s="380">
        <v>-1813707</v>
      </c>
      <c r="E159" s="380">
        <v>-2327478</v>
      </c>
      <c r="F159" s="380">
        <v>-1206868</v>
      </c>
      <c r="G159" s="380">
        <v>0</v>
      </c>
      <c r="H159" s="380">
        <v>0</v>
      </c>
      <c r="I159" s="380">
        <v>-8264418</v>
      </c>
      <c r="J159" s="446">
        <v>18300017</v>
      </c>
      <c r="K159" s="447">
        <v>21555312</v>
      </c>
      <c r="L159" s="447">
        <v>15641325</v>
      </c>
      <c r="M159" s="447">
        <v>15063842</v>
      </c>
      <c r="N159" s="447">
        <v>22483237</v>
      </c>
      <c r="O159" s="446">
        <v>1606091.434596</v>
      </c>
      <c r="P159" s="447">
        <v>1027372.2999999999</v>
      </c>
      <c r="Q159" s="447">
        <v>578719.13459600008</v>
      </c>
      <c r="R159" s="448">
        <v>6.2899999999999998E-2</v>
      </c>
      <c r="S159" s="449">
        <v>7.7062919999999996E-4</v>
      </c>
      <c r="T159" s="450">
        <v>18300017</v>
      </c>
      <c r="U159" s="450">
        <v>16333422.893481717</v>
      </c>
      <c r="V159" s="451">
        <v>1.120403060604223</v>
      </c>
      <c r="W159" s="451">
        <v>0.10581979340616332</v>
      </c>
      <c r="X159" s="379">
        <v>1837428</v>
      </c>
      <c r="Y159" s="380">
        <v>605076</v>
      </c>
      <c r="Z159" s="380">
        <v>605076</v>
      </c>
      <c r="AA159" s="380">
        <v>313638</v>
      </c>
      <c r="AB159" s="380">
        <v>313638</v>
      </c>
      <c r="AC159" s="380">
        <v>0</v>
      </c>
      <c r="AD159" s="380">
        <v>0</v>
      </c>
      <c r="AE159" s="380">
        <v>1837428</v>
      </c>
      <c r="AF159" s="381">
        <v>3523733</v>
      </c>
      <c r="AG159" s="381">
        <v>1213069</v>
      </c>
      <c r="AH159" s="381">
        <v>906202</v>
      </c>
      <c r="AI159" s="381">
        <v>906202</v>
      </c>
      <c r="AJ159" s="381">
        <v>498260</v>
      </c>
      <c r="AK159" s="381">
        <v>0</v>
      </c>
      <c r="AL159" s="381">
        <v>0</v>
      </c>
      <c r="AM159" s="380">
        <v>3523733</v>
      </c>
      <c r="AN159" s="379">
        <v>1465154</v>
      </c>
      <c r="AO159" s="380">
        <v>483481</v>
      </c>
      <c r="AP159" s="380">
        <v>483481</v>
      </c>
      <c r="AQ159" s="380">
        <v>249096</v>
      </c>
      <c r="AR159" s="380">
        <v>249096</v>
      </c>
      <c r="AS159" s="380">
        <v>0</v>
      </c>
      <c r="AT159" s="380">
        <v>0</v>
      </c>
      <c r="AU159" s="380">
        <v>1465154</v>
      </c>
      <c r="AV159" s="381">
        <v>8328769</v>
      </c>
      <c r="AW159" s="380">
        <v>2850121</v>
      </c>
      <c r="AX159" s="380">
        <v>2061257</v>
      </c>
      <c r="AY159" s="380">
        <v>2061257</v>
      </c>
      <c r="AZ159" s="380">
        <v>1356135</v>
      </c>
      <c r="BA159" s="380">
        <v>0</v>
      </c>
      <c r="BB159" s="380">
        <v>0</v>
      </c>
      <c r="BC159" s="380">
        <v>8328769</v>
      </c>
      <c r="BD159" s="379">
        <v>192730</v>
      </c>
      <c r="BE159" s="380">
        <v>54819</v>
      </c>
      <c r="BF159" s="380">
        <v>51349</v>
      </c>
      <c r="BG159" s="380">
        <v>43281</v>
      </c>
      <c r="BH159" s="380">
        <v>43281</v>
      </c>
      <c r="BI159" s="380">
        <v>0</v>
      </c>
      <c r="BJ159" s="380">
        <v>0</v>
      </c>
      <c r="BK159" s="380">
        <v>192730</v>
      </c>
      <c r="BL159" s="381">
        <v>34260</v>
      </c>
      <c r="BM159" s="380">
        <v>11420</v>
      </c>
      <c r="BN159" s="380">
        <v>11420</v>
      </c>
      <c r="BO159" s="380">
        <v>11420</v>
      </c>
      <c r="BP159" s="380">
        <v>0</v>
      </c>
      <c r="BQ159" s="380">
        <v>0</v>
      </c>
      <c r="BR159" s="380">
        <v>0</v>
      </c>
      <c r="BS159" s="380">
        <v>34260</v>
      </c>
      <c r="BT159" s="379">
        <v>177669</v>
      </c>
      <c r="BU159" s="380">
        <v>45386</v>
      </c>
      <c r="BV159" s="380">
        <v>45386</v>
      </c>
      <c r="BW159" s="380">
        <v>45386</v>
      </c>
      <c r="BX159" s="380">
        <v>41512</v>
      </c>
      <c r="BY159" s="380">
        <v>0</v>
      </c>
      <c r="BZ159" s="380">
        <v>0</v>
      </c>
      <c r="CA159" s="380">
        <v>177669</v>
      </c>
      <c r="CB159" s="381">
        <v>50638.037025707999</v>
      </c>
      <c r="CC159" s="380">
        <v>30518</v>
      </c>
      <c r="CD159" s="380">
        <v>20120</v>
      </c>
      <c r="CE159" s="380">
        <v>0</v>
      </c>
      <c r="CF159" s="380">
        <v>0</v>
      </c>
      <c r="CG159" s="380">
        <v>0</v>
      </c>
      <c r="CH159" s="380">
        <v>0</v>
      </c>
      <c r="CI159" s="380">
        <v>50638.037025707999</v>
      </c>
    </row>
    <row r="160" spans="1:87">
      <c r="A160" s="374">
        <v>34205</v>
      </c>
      <c r="B160" s="375" t="s">
        <v>512</v>
      </c>
      <c r="C160" s="381">
        <v>-1322318</v>
      </c>
      <c r="D160" s="380">
        <v>-948948</v>
      </c>
      <c r="E160" s="380">
        <v>-895627</v>
      </c>
      <c r="F160" s="380">
        <v>-363425</v>
      </c>
      <c r="G160" s="380">
        <v>0</v>
      </c>
      <c r="H160" s="380">
        <v>0</v>
      </c>
      <c r="I160" s="380">
        <v>-3530318</v>
      </c>
      <c r="J160" s="446">
        <v>7849633</v>
      </c>
      <c r="K160" s="447">
        <v>9245964</v>
      </c>
      <c r="L160" s="447">
        <v>6709211</v>
      </c>
      <c r="M160" s="447">
        <v>6461504</v>
      </c>
      <c r="N160" s="447">
        <v>9643989</v>
      </c>
      <c r="O160" s="446">
        <v>688918.96691100008</v>
      </c>
      <c r="P160" s="447">
        <v>423294.89999999997</v>
      </c>
      <c r="Q160" s="447">
        <v>265624.06691100012</v>
      </c>
      <c r="R160" s="448">
        <v>6.2899999999999998E-2</v>
      </c>
      <c r="S160" s="449">
        <v>3.3055470000000002E-4</v>
      </c>
      <c r="T160" s="450">
        <v>7849633</v>
      </c>
      <c r="U160" s="450">
        <v>6729648.6486486485</v>
      </c>
      <c r="V160" s="451">
        <v>1.1664253826351321</v>
      </c>
      <c r="W160" s="451">
        <v>0.10581979340616332</v>
      </c>
      <c r="X160" s="379">
        <v>850148</v>
      </c>
      <c r="Y160" s="380">
        <v>212537</v>
      </c>
      <c r="Z160" s="380">
        <v>212537</v>
      </c>
      <c r="AA160" s="380">
        <v>212537</v>
      </c>
      <c r="AB160" s="380">
        <v>212537</v>
      </c>
      <c r="AC160" s="380">
        <v>0</v>
      </c>
      <c r="AD160" s="380">
        <v>0</v>
      </c>
      <c r="AE160" s="380">
        <v>850148</v>
      </c>
      <c r="AF160" s="381">
        <v>1558842</v>
      </c>
      <c r="AG160" s="381">
        <v>544699</v>
      </c>
      <c r="AH160" s="381">
        <v>512676</v>
      </c>
      <c r="AI160" s="381">
        <v>363988</v>
      </c>
      <c r="AJ160" s="381">
        <v>137479</v>
      </c>
      <c r="AK160" s="381">
        <v>0</v>
      </c>
      <c r="AL160" s="381">
        <v>0</v>
      </c>
      <c r="AM160" s="380">
        <v>1558842</v>
      </c>
      <c r="AN160" s="379">
        <v>628465</v>
      </c>
      <c r="AO160" s="380">
        <v>207385</v>
      </c>
      <c r="AP160" s="380">
        <v>207385</v>
      </c>
      <c r="AQ160" s="380">
        <v>106847</v>
      </c>
      <c r="AR160" s="380">
        <v>106847</v>
      </c>
      <c r="AS160" s="380">
        <v>0</v>
      </c>
      <c r="AT160" s="380">
        <v>0</v>
      </c>
      <c r="AU160" s="380">
        <v>628465</v>
      </c>
      <c r="AV160" s="381">
        <v>3572553</v>
      </c>
      <c r="AW160" s="380">
        <v>1222534</v>
      </c>
      <c r="AX160" s="380">
        <v>884158</v>
      </c>
      <c r="AY160" s="380">
        <v>884158</v>
      </c>
      <c r="AZ160" s="380">
        <v>581702</v>
      </c>
      <c r="BA160" s="380">
        <v>0</v>
      </c>
      <c r="BB160" s="380">
        <v>0</v>
      </c>
      <c r="BC160" s="380">
        <v>3572553</v>
      </c>
      <c r="BD160" s="379">
        <v>82670</v>
      </c>
      <c r="BE160" s="380">
        <v>23514</v>
      </c>
      <c r="BF160" s="380">
        <v>22026</v>
      </c>
      <c r="BG160" s="380">
        <v>18565</v>
      </c>
      <c r="BH160" s="380">
        <v>18565</v>
      </c>
      <c r="BI160" s="380">
        <v>0</v>
      </c>
      <c r="BJ160" s="380">
        <v>0</v>
      </c>
      <c r="BK160" s="380">
        <v>82670</v>
      </c>
      <c r="BL160" s="381">
        <v>14697</v>
      </c>
      <c r="BM160" s="380">
        <v>4899</v>
      </c>
      <c r="BN160" s="380">
        <v>4899</v>
      </c>
      <c r="BO160" s="380">
        <v>4899</v>
      </c>
      <c r="BP160" s="380">
        <v>0</v>
      </c>
      <c r="BQ160" s="380">
        <v>0</v>
      </c>
      <c r="BR160" s="380">
        <v>0</v>
      </c>
      <c r="BS160" s="380">
        <v>14697</v>
      </c>
      <c r="BT160" s="379">
        <v>76210</v>
      </c>
      <c r="BU160" s="380">
        <v>19468</v>
      </c>
      <c r="BV160" s="380">
        <v>19468</v>
      </c>
      <c r="BW160" s="380">
        <v>19468</v>
      </c>
      <c r="BX160" s="380">
        <v>17806</v>
      </c>
      <c r="BY160" s="380">
        <v>0</v>
      </c>
      <c r="BZ160" s="380">
        <v>0</v>
      </c>
      <c r="CA160" s="380">
        <v>76210</v>
      </c>
      <c r="CB160" s="381">
        <v>21720.746031453</v>
      </c>
      <c r="CC160" s="380">
        <v>13090</v>
      </c>
      <c r="CD160" s="380">
        <v>8630</v>
      </c>
      <c r="CE160" s="380">
        <v>0</v>
      </c>
      <c r="CF160" s="380">
        <v>0</v>
      </c>
      <c r="CG160" s="380">
        <v>0</v>
      </c>
      <c r="CH160" s="380">
        <v>0</v>
      </c>
      <c r="CI160" s="380">
        <v>21720.746031453</v>
      </c>
    </row>
    <row r="161" spans="1:87">
      <c r="A161" s="374">
        <v>34220</v>
      </c>
      <c r="B161" s="375" t="s">
        <v>513</v>
      </c>
      <c r="C161" s="381">
        <v>-3189521</v>
      </c>
      <c r="D161" s="380">
        <v>-2391704</v>
      </c>
      <c r="E161" s="380">
        <v>-2312930</v>
      </c>
      <c r="F161" s="380">
        <v>-1345761</v>
      </c>
      <c r="G161" s="380">
        <v>0</v>
      </c>
      <c r="H161" s="380">
        <v>0</v>
      </c>
      <c r="I161" s="380">
        <v>-9239916</v>
      </c>
      <c r="J161" s="446">
        <v>21764602</v>
      </c>
      <c r="K161" s="447">
        <v>25636194</v>
      </c>
      <c r="L161" s="447">
        <v>18602563</v>
      </c>
      <c r="M161" s="447">
        <v>17915749</v>
      </c>
      <c r="N161" s="447">
        <v>26739795</v>
      </c>
      <c r="O161" s="446">
        <v>1910158.9155540001</v>
      </c>
      <c r="P161" s="447">
        <v>1133917.1300000001</v>
      </c>
      <c r="Q161" s="447">
        <v>776241.78555399994</v>
      </c>
      <c r="R161" s="448">
        <v>6.2899999999999998E-2</v>
      </c>
      <c r="S161" s="449">
        <v>9.1652580000000001E-4</v>
      </c>
      <c r="T161" s="450">
        <v>21764602</v>
      </c>
      <c r="U161" s="450">
        <v>18027299.364069954</v>
      </c>
      <c r="V161" s="451">
        <v>1.2073135060584188</v>
      </c>
      <c r="W161" s="451">
        <v>0.10581979340616332</v>
      </c>
      <c r="X161" s="379">
        <v>813027</v>
      </c>
      <c r="Y161" s="380">
        <v>314733</v>
      </c>
      <c r="Z161" s="380">
        <v>166098</v>
      </c>
      <c r="AA161" s="380">
        <v>166098</v>
      </c>
      <c r="AB161" s="380">
        <v>166098</v>
      </c>
      <c r="AC161" s="380">
        <v>0</v>
      </c>
      <c r="AD161" s="380">
        <v>0</v>
      </c>
      <c r="AE161" s="380">
        <v>813027</v>
      </c>
      <c r="AF161" s="381">
        <v>2229451</v>
      </c>
      <c r="AG161" s="381">
        <v>758857</v>
      </c>
      <c r="AH161" s="381">
        <v>758857</v>
      </c>
      <c r="AI161" s="381">
        <v>415657</v>
      </c>
      <c r="AJ161" s="381">
        <v>296080</v>
      </c>
      <c r="AK161" s="381">
        <v>0</v>
      </c>
      <c r="AL161" s="381">
        <v>0</v>
      </c>
      <c r="AM161" s="380">
        <v>2229451</v>
      </c>
      <c r="AN161" s="379">
        <v>1742539</v>
      </c>
      <c r="AO161" s="380">
        <v>575015</v>
      </c>
      <c r="AP161" s="380">
        <v>575015</v>
      </c>
      <c r="AQ161" s="380">
        <v>296255</v>
      </c>
      <c r="AR161" s="380">
        <v>296255</v>
      </c>
      <c r="AS161" s="380">
        <v>0</v>
      </c>
      <c r="AT161" s="380">
        <v>0</v>
      </c>
      <c r="AU161" s="380">
        <v>1742539</v>
      </c>
      <c r="AV161" s="381">
        <v>9905583</v>
      </c>
      <c r="AW161" s="380">
        <v>3389709</v>
      </c>
      <c r="AX161" s="380">
        <v>2451497</v>
      </c>
      <c r="AY161" s="380">
        <v>2451497</v>
      </c>
      <c r="AZ161" s="380">
        <v>1612880</v>
      </c>
      <c r="BA161" s="380">
        <v>0</v>
      </c>
      <c r="BB161" s="380">
        <v>0</v>
      </c>
      <c r="BC161" s="380">
        <v>9905583</v>
      </c>
      <c r="BD161" s="379">
        <v>229220</v>
      </c>
      <c r="BE161" s="380">
        <v>65197</v>
      </c>
      <c r="BF161" s="380">
        <v>61071</v>
      </c>
      <c r="BG161" s="380">
        <v>51476</v>
      </c>
      <c r="BH161" s="380">
        <v>51476</v>
      </c>
      <c r="BI161" s="380">
        <v>0</v>
      </c>
      <c r="BJ161" s="380">
        <v>0</v>
      </c>
      <c r="BK161" s="380">
        <v>229220</v>
      </c>
      <c r="BL161" s="381">
        <v>40746</v>
      </c>
      <c r="BM161" s="380">
        <v>13582</v>
      </c>
      <c r="BN161" s="380">
        <v>13582</v>
      </c>
      <c r="BO161" s="380">
        <v>13582</v>
      </c>
      <c r="BP161" s="380">
        <v>0</v>
      </c>
      <c r="BQ161" s="380">
        <v>0</v>
      </c>
      <c r="BR161" s="380">
        <v>0</v>
      </c>
      <c r="BS161" s="380">
        <v>40746</v>
      </c>
      <c r="BT161" s="379">
        <v>211306</v>
      </c>
      <c r="BU161" s="380">
        <v>53978</v>
      </c>
      <c r="BV161" s="380">
        <v>53978</v>
      </c>
      <c r="BW161" s="380">
        <v>53978</v>
      </c>
      <c r="BX161" s="380">
        <v>49371</v>
      </c>
      <c r="BY161" s="380">
        <v>0</v>
      </c>
      <c r="BZ161" s="380">
        <v>0</v>
      </c>
      <c r="CA161" s="380">
        <v>211306</v>
      </c>
      <c r="CB161" s="381">
        <v>60224.901152742001</v>
      </c>
      <c r="CC161" s="380">
        <v>36295</v>
      </c>
      <c r="CD161" s="380">
        <v>23930</v>
      </c>
      <c r="CE161" s="380">
        <v>0</v>
      </c>
      <c r="CF161" s="380">
        <v>0</v>
      </c>
      <c r="CG161" s="380">
        <v>0</v>
      </c>
      <c r="CH161" s="380">
        <v>0</v>
      </c>
      <c r="CI161" s="380">
        <v>60224.901152742001</v>
      </c>
    </row>
    <row r="162" spans="1:87">
      <c r="A162" s="374">
        <v>34230</v>
      </c>
      <c r="B162" s="375" t="s">
        <v>514</v>
      </c>
      <c r="C162" s="381">
        <v>-1706767</v>
      </c>
      <c r="D162" s="380">
        <v>-1067342</v>
      </c>
      <c r="E162" s="380">
        <v>-785252</v>
      </c>
      <c r="F162" s="380">
        <v>-460429</v>
      </c>
      <c r="G162" s="380">
        <v>0</v>
      </c>
      <c r="H162" s="380">
        <v>0</v>
      </c>
      <c r="I162" s="380">
        <v>-4019790</v>
      </c>
      <c r="J162" s="446">
        <v>6949706</v>
      </c>
      <c r="K162" s="447">
        <v>8185953</v>
      </c>
      <c r="L162" s="447">
        <v>5940028</v>
      </c>
      <c r="M162" s="447">
        <v>5720720</v>
      </c>
      <c r="N162" s="447">
        <v>8538347</v>
      </c>
      <c r="O162" s="446">
        <v>609937.31753999996</v>
      </c>
      <c r="P162" s="447">
        <v>364562.42000000004</v>
      </c>
      <c r="Q162" s="447">
        <v>245374.89753999992</v>
      </c>
      <c r="R162" s="448">
        <v>6.2899999999999998E-2</v>
      </c>
      <c r="S162" s="449">
        <v>2.92658E-4</v>
      </c>
      <c r="T162" s="450">
        <v>6949706</v>
      </c>
      <c r="U162" s="450">
        <v>5795904.9284578701</v>
      </c>
      <c r="V162" s="451">
        <v>1.1990717732233618</v>
      </c>
      <c r="W162" s="451">
        <v>0.10581979340616332</v>
      </c>
      <c r="X162" s="379">
        <v>260252</v>
      </c>
      <c r="Y162" s="380">
        <v>65063</v>
      </c>
      <c r="Z162" s="380">
        <v>65063</v>
      </c>
      <c r="AA162" s="380">
        <v>65063</v>
      </c>
      <c r="AB162" s="380">
        <v>65063</v>
      </c>
      <c r="AC162" s="380">
        <v>0</v>
      </c>
      <c r="AD162" s="380">
        <v>0</v>
      </c>
      <c r="AE162" s="380">
        <v>260252</v>
      </c>
      <c r="AF162" s="381">
        <v>1781905</v>
      </c>
      <c r="AG162" s="381">
        <v>895191</v>
      </c>
      <c r="AH162" s="381">
        <v>557980</v>
      </c>
      <c r="AI162" s="381">
        <v>191455</v>
      </c>
      <c r="AJ162" s="381">
        <v>137279</v>
      </c>
      <c r="AK162" s="381">
        <v>0</v>
      </c>
      <c r="AL162" s="381">
        <v>0</v>
      </c>
      <c r="AM162" s="380">
        <v>1781905</v>
      </c>
      <c r="AN162" s="379">
        <v>556414</v>
      </c>
      <c r="AO162" s="380">
        <v>183609</v>
      </c>
      <c r="AP162" s="380">
        <v>183609</v>
      </c>
      <c r="AQ162" s="380">
        <v>94598</v>
      </c>
      <c r="AR162" s="380">
        <v>94598</v>
      </c>
      <c r="AS162" s="380">
        <v>0</v>
      </c>
      <c r="AT162" s="380">
        <v>0</v>
      </c>
      <c r="AU162" s="380">
        <v>556414</v>
      </c>
      <c r="AV162" s="381">
        <v>3162975</v>
      </c>
      <c r="AW162" s="380">
        <v>1082376</v>
      </c>
      <c r="AX162" s="380">
        <v>782793</v>
      </c>
      <c r="AY162" s="380">
        <v>782793</v>
      </c>
      <c r="AZ162" s="380">
        <v>515013</v>
      </c>
      <c r="BA162" s="380">
        <v>0</v>
      </c>
      <c r="BB162" s="380">
        <v>0</v>
      </c>
      <c r="BC162" s="380">
        <v>3162975</v>
      </c>
      <c r="BD162" s="379">
        <v>73193</v>
      </c>
      <c r="BE162" s="380">
        <v>20818</v>
      </c>
      <c r="BF162" s="380">
        <v>19501</v>
      </c>
      <c r="BG162" s="380">
        <v>16437</v>
      </c>
      <c r="BH162" s="380">
        <v>16437</v>
      </c>
      <c r="BI162" s="380">
        <v>0</v>
      </c>
      <c r="BJ162" s="380">
        <v>0</v>
      </c>
      <c r="BK162" s="380">
        <v>73193</v>
      </c>
      <c r="BL162" s="381">
        <v>13011</v>
      </c>
      <c r="BM162" s="380">
        <v>4337</v>
      </c>
      <c r="BN162" s="380">
        <v>4337</v>
      </c>
      <c r="BO162" s="380">
        <v>4337</v>
      </c>
      <c r="BP162" s="380">
        <v>0</v>
      </c>
      <c r="BQ162" s="380">
        <v>0</v>
      </c>
      <c r="BR162" s="380">
        <v>0</v>
      </c>
      <c r="BS162" s="380">
        <v>13011</v>
      </c>
      <c r="BT162" s="379">
        <v>67472</v>
      </c>
      <c r="BU162" s="380">
        <v>17236</v>
      </c>
      <c r="BV162" s="380">
        <v>17236</v>
      </c>
      <c r="BW162" s="380">
        <v>17236</v>
      </c>
      <c r="BX162" s="380">
        <v>15765</v>
      </c>
      <c r="BY162" s="380">
        <v>0</v>
      </c>
      <c r="BZ162" s="380">
        <v>0</v>
      </c>
      <c r="CA162" s="380">
        <v>67472</v>
      </c>
      <c r="CB162" s="381">
        <v>19230.554253419999</v>
      </c>
      <c r="CC162" s="380">
        <v>11590</v>
      </c>
      <c r="CD162" s="380">
        <v>7641</v>
      </c>
      <c r="CE162" s="380">
        <v>0</v>
      </c>
      <c r="CF162" s="380">
        <v>0</v>
      </c>
      <c r="CG162" s="380">
        <v>0</v>
      </c>
      <c r="CH162" s="380">
        <v>0</v>
      </c>
      <c r="CI162" s="380">
        <v>19230.554253419999</v>
      </c>
    </row>
    <row r="163" spans="1:87">
      <c r="A163" s="374">
        <v>34300</v>
      </c>
      <c r="B163" s="375" t="s">
        <v>515</v>
      </c>
      <c r="C163" s="381">
        <v>-22485493</v>
      </c>
      <c r="D163" s="380">
        <v>-15326324</v>
      </c>
      <c r="E163" s="380">
        <v>-15982053</v>
      </c>
      <c r="F163" s="380">
        <v>-10212288</v>
      </c>
      <c r="G163" s="380">
        <v>0</v>
      </c>
      <c r="H163" s="380">
        <v>0</v>
      </c>
      <c r="I163" s="380">
        <v>-64006158</v>
      </c>
      <c r="J163" s="446">
        <v>137467894</v>
      </c>
      <c r="K163" s="447">
        <v>161921341</v>
      </c>
      <c r="L163" s="447">
        <v>117496066</v>
      </c>
      <c r="M163" s="447">
        <v>113158067</v>
      </c>
      <c r="N163" s="447">
        <v>168891819</v>
      </c>
      <c r="O163" s="446">
        <v>12064797.648396</v>
      </c>
      <c r="P163" s="447">
        <v>6852699.9400000004</v>
      </c>
      <c r="Q163" s="447">
        <v>5212097.7083959999</v>
      </c>
      <c r="R163" s="448">
        <v>6.2899999999999998E-2</v>
      </c>
      <c r="S163" s="449">
        <v>5.7888892000000003E-3</v>
      </c>
      <c r="T163" s="450">
        <v>137467894</v>
      </c>
      <c r="U163" s="450">
        <v>108945944.99205089</v>
      </c>
      <c r="V163" s="451">
        <v>1.2617990877038165</v>
      </c>
      <c r="W163" s="451">
        <v>0.10581979340616332</v>
      </c>
      <c r="X163" s="379">
        <v>0</v>
      </c>
      <c r="Y163" s="380">
        <v>0</v>
      </c>
      <c r="Z163" s="380">
        <v>0</v>
      </c>
      <c r="AA163" s="380">
        <v>0</v>
      </c>
      <c r="AB163" s="380">
        <v>0</v>
      </c>
      <c r="AC163" s="380">
        <v>0</v>
      </c>
      <c r="AD163" s="380">
        <v>0</v>
      </c>
      <c r="AE163" s="380">
        <v>0</v>
      </c>
      <c r="AF163" s="381">
        <v>14592029</v>
      </c>
      <c r="AG163" s="381">
        <v>5145231</v>
      </c>
      <c r="AH163" s="381">
        <v>3963966</v>
      </c>
      <c r="AI163" s="381">
        <v>2949551</v>
      </c>
      <c r="AJ163" s="381">
        <v>2533281</v>
      </c>
      <c r="AK163" s="381">
        <v>0</v>
      </c>
      <c r="AL163" s="381">
        <v>0</v>
      </c>
      <c r="AM163" s="380">
        <v>14592029</v>
      </c>
      <c r="AN163" s="379">
        <v>11006091</v>
      </c>
      <c r="AO163" s="380">
        <v>3631864</v>
      </c>
      <c r="AP163" s="380">
        <v>3631864</v>
      </c>
      <c r="AQ163" s="380">
        <v>1871181</v>
      </c>
      <c r="AR163" s="380">
        <v>1871181</v>
      </c>
      <c r="AS163" s="380">
        <v>0</v>
      </c>
      <c r="AT163" s="380">
        <v>0</v>
      </c>
      <c r="AU163" s="380">
        <v>11006091</v>
      </c>
      <c r="AV163" s="381">
        <v>62564875</v>
      </c>
      <c r="AW163" s="380">
        <v>21409820</v>
      </c>
      <c r="AX163" s="380">
        <v>15483953</v>
      </c>
      <c r="AY163" s="380">
        <v>15483953</v>
      </c>
      <c r="AZ163" s="380">
        <v>10187149</v>
      </c>
      <c r="BA163" s="380">
        <v>0</v>
      </c>
      <c r="BB163" s="380">
        <v>0</v>
      </c>
      <c r="BC163" s="380">
        <v>62564875</v>
      </c>
      <c r="BD163" s="379">
        <v>1447777</v>
      </c>
      <c r="BE163" s="380">
        <v>411795</v>
      </c>
      <c r="BF163" s="380">
        <v>385730</v>
      </c>
      <c r="BG163" s="380">
        <v>325126</v>
      </c>
      <c r="BH163" s="380">
        <v>325126</v>
      </c>
      <c r="BI163" s="380">
        <v>0</v>
      </c>
      <c r="BJ163" s="380">
        <v>0</v>
      </c>
      <c r="BK163" s="380">
        <v>1447777</v>
      </c>
      <c r="BL163" s="381">
        <v>257364</v>
      </c>
      <c r="BM163" s="380">
        <v>85788</v>
      </c>
      <c r="BN163" s="380">
        <v>85788</v>
      </c>
      <c r="BO163" s="380">
        <v>85788</v>
      </c>
      <c r="BP163" s="380">
        <v>0</v>
      </c>
      <c r="BQ163" s="380">
        <v>0</v>
      </c>
      <c r="BR163" s="380">
        <v>0</v>
      </c>
      <c r="BS163" s="380">
        <v>257364</v>
      </c>
      <c r="BT163" s="379">
        <v>1334631</v>
      </c>
      <c r="BU163" s="380">
        <v>340932</v>
      </c>
      <c r="BV163" s="380">
        <v>340932</v>
      </c>
      <c r="BW163" s="380">
        <v>340932</v>
      </c>
      <c r="BX163" s="380">
        <v>311836</v>
      </c>
      <c r="BY163" s="380">
        <v>0</v>
      </c>
      <c r="BZ163" s="380">
        <v>0</v>
      </c>
      <c r="CA163" s="380">
        <v>1334631</v>
      </c>
      <c r="CB163" s="381">
        <v>380387.851443108</v>
      </c>
      <c r="CC163" s="380">
        <v>229245</v>
      </c>
      <c r="CD163" s="380">
        <v>151143</v>
      </c>
      <c r="CE163" s="380">
        <v>0</v>
      </c>
      <c r="CF163" s="380">
        <v>0</v>
      </c>
      <c r="CG163" s="380">
        <v>0</v>
      </c>
      <c r="CH163" s="380">
        <v>0</v>
      </c>
      <c r="CI163" s="380">
        <v>380387.851443108</v>
      </c>
    </row>
    <row r="164" spans="1:87">
      <c r="A164" s="374">
        <v>34400</v>
      </c>
      <c r="B164" s="375" t="s">
        <v>516</v>
      </c>
      <c r="C164" s="381">
        <v>-8144858</v>
      </c>
      <c r="D164" s="380">
        <v>-4650355</v>
      </c>
      <c r="E164" s="380">
        <v>-5259436</v>
      </c>
      <c r="F164" s="380">
        <v>-3262273</v>
      </c>
      <c r="G164" s="380">
        <v>0</v>
      </c>
      <c r="H164" s="380">
        <v>0</v>
      </c>
      <c r="I164" s="380">
        <v>-21316922</v>
      </c>
      <c r="J164" s="446">
        <v>60058303</v>
      </c>
      <c r="K164" s="447">
        <v>70741761</v>
      </c>
      <c r="L164" s="447">
        <v>51332818</v>
      </c>
      <c r="M164" s="447">
        <v>49437591</v>
      </c>
      <c r="N164" s="447">
        <v>73787091</v>
      </c>
      <c r="O164" s="446">
        <v>5270985.4793670001</v>
      </c>
      <c r="P164" s="447">
        <v>2896741.6399999997</v>
      </c>
      <c r="Q164" s="447">
        <v>2374243.8393670004</v>
      </c>
      <c r="R164" s="448">
        <v>6.2899999999999998E-2</v>
      </c>
      <c r="S164" s="449">
        <v>2.5291059000000001E-3</v>
      </c>
      <c r="T164" s="450">
        <v>60058303</v>
      </c>
      <c r="U164" s="450">
        <v>46053126.232114464</v>
      </c>
      <c r="V164" s="451">
        <v>1.3041091433684091</v>
      </c>
      <c r="W164" s="451">
        <v>0.10581979340616332</v>
      </c>
      <c r="X164" s="379">
        <v>3318920</v>
      </c>
      <c r="Y164" s="380">
        <v>915161</v>
      </c>
      <c r="Z164" s="380">
        <v>915161</v>
      </c>
      <c r="AA164" s="380">
        <v>915161</v>
      </c>
      <c r="AB164" s="380">
        <v>573437</v>
      </c>
      <c r="AC164" s="380">
        <v>0</v>
      </c>
      <c r="AD164" s="380">
        <v>0</v>
      </c>
      <c r="AE164" s="380">
        <v>3318920</v>
      </c>
      <c r="AF164" s="381">
        <v>3047319</v>
      </c>
      <c r="AG164" s="381">
        <v>1484238</v>
      </c>
      <c r="AH164" s="381">
        <v>601419</v>
      </c>
      <c r="AI164" s="381">
        <v>480831</v>
      </c>
      <c r="AJ164" s="381">
        <v>480831</v>
      </c>
      <c r="AK164" s="381">
        <v>0</v>
      </c>
      <c r="AL164" s="381">
        <v>0</v>
      </c>
      <c r="AM164" s="380">
        <v>3047319</v>
      </c>
      <c r="AN164" s="379">
        <v>4808447</v>
      </c>
      <c r="AO164" s="380">
        <v>1586724</v>
      </c>
      <c r="AP164" s="380">
        <v>1586724</v>
      </c>
      <c r="AQ164" s="380">
        <v>817500</v>
      </c>
      <c r="AR164" s="380">
        <v>817500</v>
      </c>
      <c r="AS164" s="380">
        <v>0</v>
      </c>
      <c r="AT164" s="380">
        <v>0</v>
      </c>
      <c r="AU164" s="380">
        <v>4808447</v>
      </c>
      <c r="AV164" s="381">
        <v>27333948</v>
      </c>
      <c r="AW164" s="380">
        <v>9353729</v>
      </c>
      <c r="AX164" s="380">
        <v>6764779</v>
      </c>
      <c r="AY164" s="380">
        <v>6764779</v>
      </c>
      <c r="AZ164" s="380">
        <v>4450660</v>
      </c>
      <c r="BA164" s="380">
        <v>0</v>
      </c>
      <c r="BB164" s="380">
        <v>0</v>
      </c>
      <c r="BC164" s="380">
        <v>27333948</v>
      </c>
      <c r="BD164" s="379">
        <v>632519</v>
      </c>
      <c r="BE164" s="380">
        <v>179909</v>
      </c>
      <c r="BF164" s="380">
        <v>168522</v>
      </c>
      <c r="BG164" s="380">
        <v>142044</v>
      </c>
      <c r="BH164" s="380">
        <v>142044</v>
      </c>
      <c r="BI164" s="380">
        <v>0</v>
      </c>
      <c r="BJ164" s="380">
        <v>0</v>
      </c>
      <c r="BK164" s="380">
        <v>632519</v>
      </c>
      <c r="BL164" s="381">
        <v>112440</v>
      </c>
      <c r="BM164" s="380">
        <v>37480</v>
      </c>
      <c r="BN164" s="380">
        <v>37480</v>
      </c>
      <c r="BO164" s="380">
        <v>37480</v>
      </c>
      <c r="BP164" s="380">
        <v>0</v>
      </c>
      <c r="BQ164" s="380">
        <v>0</v>
      </c>
      <c r="BR164" s="380">
        <v>0</v>
      </c>
      <c r="BS164" s="380">
        <v>112440</v>
      </c>
      <c r="BT164" s="379">
        <v>583087</v>
      </c>
      <c r="BU164" s="380">
        <v>148950</v>
      </c>
      <c r="BV164" s="380">
        <v>148950</v>
      </c>
      <c r="BW164" s="380">
        <v>148950</v>
      </c>
      <c r="BX164" s="380">
        <v>136238</v>
      </c>
      <c r="BY164" s="380">
        <v>0</v>
      </c>
      <c r="BZ164" s="380">
        <v>0</v>
      </c>
      <c r="CA164" s="380">
        <v>583087</v>
      </c>
      <c r="CB164" s="381">
        <v>166187.523397941</v>
      </c>
      <c r="CC164" s="380">
        <v>100155</v>
      </c>
      <c r="CD164" s="380">
        <v>66033</v>
      </c>
      <c r="CE164" s="380">
        <v>0</v>
      </c>
      <c r="CF164" s="380">
        <v>0</v>
      </c>
      <c r="CG164" s="380">
        <v>0</v>
      </c>
      <c r="CH164" s="380">
        <v>0</v>
      </c>
      <c r="CI164" s="380">
        <v>166187.523397941</v>
      </c>
    </row>
    <row r="165" spans="1:87">
      <c r="A165" s="374">
        <v>34405</v>
      </c>
      <c r="B165" s="375" t="s">
        <v>517</v>
      </c>
      <c r="C165" s="381">
        <v>-1687201</v>
      </c>
      <c r="D165" s="380">
        <v>-1224261</v>
      </c>
      <c r="E165" s="380">
        <v>-1333457</v>
      </c>
      <c r="F165" s="380">
        <v>-601818</v>
      </c>
      <c r="G165" s="380">
        <v>0</v>
      </c>
      <c r="H165" s="380">
        <v>0</v>
      </c>
      <c r="I165" s="380">
        <v>-4846737</v>
      </c>
      <c r="J165" s="446">
        <v>10435269</v>
      </c>
      <c r="K165" s="447">
        <v>12291545</v>
      </c>
      <c r="L165" s="447">
        <v>8919196</v>
      </c>
      <c r="M165" s="447">
        <v>8589896</v>
      </c>
      <c r="N165" s="447">
        <v>12820678</v>
      </c>
      <c r="O165" s="446">
        <v>915845.91894</v>
      </c>
      <c r="P165" s="447">
        <v>509983.05000000005</v>
      </c>
      <c r="Q165" s="447">
        <v>405862.86893999996</v>
      </c>
      <c r="R165" s="448">
        <v>6.2899999999999998E-2</v>
      </c>
      <c r="S165" s="449">
        <v>4.39438E-4</v>
      </c>
      <c r="T165" s="450">
        <v>10435269</v>
      </c>
      <c r="U165" s="450">
        <v>8107838.6327503985</v>
      </c>
      <c r="V165" s="451">
        <v>1.28705928579391</v>
      </c>
      <c r="W165" s="451">
        <v>0.10581979340616332</v>
      </c>
      <c r="X165" s="379">
        <v>85232</v>
      </c>
      <c r="Y165" s="380">
        <v>21308</v>
      </c>
      <c r="Z165" s="380">
        <v>21308</v>
      </c>
      <c r="AA165" s="380">
        <v>21308</v>
      </c>
      <c r="AB165" s="380">
        <v>21308</v>
      </c>
      <c r="AC165" s="380">
        <v>0</v>
      </c>
      <c r="AD165" s="380">
        <v>0</v>
      </c>
      <c r="AE165" s="380">
        <v>85232</v>
      </c>
      <c r="AF165" s="381">
        <v>1180913</v>
      </c>
      <c r="AG165" s="381">
        <v>392199</v>
      </c>
      <c r="AH165" s="381">
        <v>383046</v>
      </c>
      <c r="AI165" s="381">
        <v>365460</v>
      </c>
      <c r="AJ165" s="381">
        <v>40208</v>
      </c>
      <c r="AK165" s="381">
        <v>0</v>
      </c>
      <c r="AL165" s="381">
        <v>0</v>
      </c>
      <c r="AM165" s="380">
        <v>1180913</v>
      </c>
      <c r="AN165" s="379">
        <v>835479</v>
      </c>
      <c r="AO165" s="380">
        <v>275697</v>
      </c>
      <c r="AP165" s="380">
        <v>275697</v>
      </c>
      <c r="AQ165" s="380">
        <v>142042</v>
      </c>
      <c r="AR165" s="380">
        <v>142042</v>
      </c>
      <c r="AS165" s="380">
        <v>0</v>
      </c>
      <c r="AT165" s="380">
        <v>0</v>
      </c>
      <c r="AU165" s="380">
        <v>835479</v>
      </c>
      <c r="AV165" s="381">
        <v>4749337</v>
      </c>
      <c r="AW165" s="380">
        <v>1625232</v>
      </c>
      <c r="AX165" s="380">
        <v>1175396</v>
      </c>
      <c r="AY165" s="380">
        <v>1175396</v>
      </c>
      <c r="AZ165" s="380">
        <v>773313</v>
      </c>
      <c r="BA165" s="380">
        <v>0</v>
      </c>
      <c r="BB165" s="380">
        <v>0</v>
      </c>
      <c r="BC165" s="380">
        <v>4749337</v>
      </c>
      <c r="BD165" s="379">
        <v>109901</v>
      </c>
      <c r="BE165" s="380">
        <v>31260</v>
      </c>
      <c r="BF165" s="380">
        <v>29281</v>
      </c>
      <c r="BG165" s="380">
        <v>24680</v>
      </c>
      <c r="BH165" s="380">
        <v>24680</v>
      </c>
      <c r="BI165" s="380">
        <v>0</v>
      </c>
      <c r="BJ165" s="380">
        <v>0</v>
      </c>
      <c r="BK165" s="380">
        <v>109901</v>
      </c>
      <c r="BL165" s="381">
        <v>19536</v>
      </c>
      <c r="BM165" s="380">
        <v>6512</v>
      </c>
      <c r="BN165" s="380">
        <v>6512</v>
      </c>
      <c r="BO165" s="380">
        <v>6512</v>
      </c>
      <c r="BP165" s="380">
        <v>0</v>
      </c>
      <c r="BQ165" s="380">
        <v>0</v>
      </c>
      <c r="BR165" s="380">
        <v>0</v>
      </c>
      <c r="BS165" s="380">
        <v>19536</v>
      </c>
      <c r="BT165" s="379">
        <v>101313</v>
      </c>
      <c r="BU165" s="380">
        <v>25880</v>
      </c>
      <c r="BV165" s="380">
        <v>25880</v>
      </c>
      <c r="BW165" s="380">
        <v>25880</v>
      </c>
      <c r="BX165" s="380">
        <v>23672</v>
      </c>
      <c r="BY165" s="380">
        <v>0</v>
      </c>
      <c r="BZ165" s="380">
        <v>0</v>
      </c>
      <c r="CA165" s="380">
        <v>101313</v>
      </c>
      <c r="CB165" s="381">
        <v>28875.466585620001</v>
      </c>
      <c r="CC165" s="380">
        <v>17402</v>
      </c>
      <c r="CD165" s="380">
        <v>11473</v>
      </c>
      <c r="CE165" s="380">
        <v>0</v>
      </c>
      <c r="CF165" s="380">
        <v>0</v>
      </c>
      <c r="CG165" s="380">
        <v>0</v>
      </c>
      <c r="CH165" s="380">
        <v>0</v>
      </c>
      <c r="CI165" s="380">
        <v>28875.466585620001</v>
      </c>
    </row>
    <row r="166" spans="1:87">
      <c r="A166" s="374">
        <v>34500</v>
      </c>
      <c r="B166" s="375" t="s">
        <v>518</v>
      </c>
      <c r="C166" s="381">
        <v>-13953581</v>
      </c>
      <c r="D166" s="380">
        <v>-8939062</v>
      </c>
      <c r="E166" s="380">
        <v>-10033202</v>
      </c>
      <c r="F166" s="380">
        <v>-5611376</v>
      </c>
      <c r="G166" s="380">
        <v>0</v>
      </c>
      <c r="H166" s="380">
        <v>0</v>
      </c>
      <c r="I166" s="380">
        <v>-38537221</v>
      </c>
      <c r="J166" s="446">
        <v>107883439</v>
      </c>
      <c r="K166" s="447">
        <v>127074261</v>
      </c>
      <c r="L166" s="447">
        <v>92209747</v>
      </c>
      <c r="M166" s="447">
        <v>88805328</v>
      </c>
      <c r="N166" s="447">
        <v>132544624</v>
      </c>
      <c r="O166" s="446">
        <v>9468333.4733639993</v>
      </c>
      <c r="P166" s="447">
        <v>5412041.1899999995</v>
      </c>
      <c r="Q166" s="447">
        <v>4056292.2833639998</v>
      </c>
      <c r="R166" s="448">
        <v>6.2899999999999998E-2</v>
      </c>
      <c r="S166" s="449">
        <v>4.5430627999999999E-3</v>
      </c>
      <c r="T166" s="450">
        <v>107883439</v>
      </c>
      <c r="U166" s="450">
        <v>86041990.302066773</v>
      </c>
      <c r="V166" s="451">
        <v>1.2538463908291133</v>
      </c>
      <c r="W166" s="451">
        <v>0.10581979340616332</v>
      </c>
      <c r="X166" s="379">
        <v>5832320</v>
      </c>
      <c r="Y166" s="380">
        <v>1458080</v>
      </c>
      <c r="Z166" s="380">
        <v>1458080</v>
      </c>
      <c r="AA166" s="380">
        <v>1458080</v>
      </c>
      <c r="AB166" s="380">
        <v>1458080</v>
      </c>
      <c r="AC166" s="380">
        <v>0</v>
      </c>
      <c r="AD166" s="380">
        <v>0</v>
      </c>
      <c r="AE166" s="380">
        <v>5832320</v>
      </c>
      <c r="AF166" s="381">
        <v>5589823</v>
      </c>
      <c r="AG166" s="381">
        <v>1803196</v>
      </c>
      <c r="AH166" s="381">
        <v>1480076</v>
      </c>
      <c r="AI166" s="381">
        <v>1263503</v>
      </c>
      <c r="AJ166" s="381">
        <v>1043048</v>
      </c>
      <c r="AK166" s="381">
        <v>0</v>
      </c>
      <c r="AL166" s="381">
        <v>0</v>
      </c>
      <c r="AM166" s="380">
        <v>5589823</v>
      </c>
      <c r="AN166" s="379">
        <v>8637471</v>
      </c>
      <c r="AO166" s="380">
        <v>2850251</v>
      </c>
      <c r="AP166" s="380">
        <v>2850251</v>
      </c>
      <c r="AQ166" s="380">
        <v>1468485</v>
      </c>
      <c r="AR166" s="380">
        <v>1468485</v>
      </c>
      <c r="AS166" s="380">
        <v>0</v>
      </c>
      <c r="AT166" s="380">
        <v>0</v>
      </c>
      <c r="AU166" s="380">
        <v>8637471</v>
      </c>
      <c r="AV166" s="381">
        <v>49100293</v>
      </c>
      <c r="AW166" s="380">
        <v>16802214</v>
      </c>
      <c r="AX166" s="380">
        <v>12151653</v>
      </c>
      <c r="AY166" s="380">
        <v>12151653</v>
      </c>
      <c r="AZ166" s="380">
        <v>7994774</v>
      </c>
      <c r="BA166" s="380">
        <v>0</v>
      </c>
      <c r="BB166" s="380">
        <v>0</v>
      </c>
      <c r="BC166" s="380">
        <v>49100293</v>
      </c>
      <c r="BD166" s="379">
        <v>1136199</v>
      </c>
      <c r="BE166" s="380">
        <v>323172</v>
      </c>
      <c r="BF166" s="380">
        <v>302717</v>
      </c>
      <c r="BG166" s="380">
        <v>255155</v>
      </c>
      <c r="BH166" s="380">
        <v>255155</v>
      </c>
      <c r="BI166" s="380">
        <v>0</v>
      </c>
      <c r="BJ166" s="380">
        <v>0</v>
      </c>
      <c r="BK166" s="380">
        <v>1136199</v>
      </c>
      <c r="BL166" s="381">
        <v>201975</v>
      </c>
      <c r="BM166" s="380">
        <v>67325</v>
      </c>
      <c r="BN166" s="380">
        <v>67325</v>
      </c>
      <c r="BO166" s="380">
        <v>67325</v>
      </c>
      <c r="BP166" s="380">
        <v>0</v>
      </c>
      <c r="BQ166" s="380">
        <v>0</v>
      </c>
      <c r="BR166" s="380">
        <v>0</v>
      </c>
      <c r="BS166" s="380">
        <v>201975</v>
      </c>
      <c r="BT166" s="379">
        <v>1047406</v>
      </c>
      <c r="BU166" s="380">
        <v>267560</v>
      </c>
      <c r="BV166" s="380">
        <v>267560</v>
      </c>
      <c r="BW166" s="380">
        <v>267560</v>
      </c>
      <c r="BX166" s="380">
        <v>244725</v>
      </c>
      <c r="BY166" s="380">
        <v>0</v>
      </c>
      <c r="BZ166" s="380">
        <v>0</v>
      </c>
      <c r="CA166" s="380">
        <v>1047406</v>
      </c>
      <c r="CB166" s="381">
        <v>298524.61115737201</v>
      </c>
      <c r="CC166" s="380">
        <v>179909</v>
      </c>
      <c r="CD166" s="380">
        <v>118615</v>
      </c>
      <c r="CE166" s="380">
        <v>0</v>
      </c>
      <c r="CF166" s="380">
        <v>0</v>
      </c>
      <c r="CG166" s="380">
        <v>0</v>
      </c>
      <c r="CH166" s="380">
        <v>0</v>
      </c>
      <c r="CI166" s="380">
        <v>298524.61115737201</v>
      </c>
    </row>
    <row r="167" spans="1:87">
      <c r="A167" s="374">
        <v>34501</v>
      </c>
      <c r="B167" s="375" t="s">
        <v>519</v>
      </c>
      <c r="C167" s="381">
        <v>-157268</v>
      </c>
      <c r="D167" s="380">
        <v>-137659</v>
      </c>
      <c r="E167" s="380">
        <v>-142549</v>
      </c>
      <c r="F167" s="380">
        <v>-91019</v>
      </c>
      <c r="G167" s="380">
        <v>0</v>
      </c>
      <c r="H167" s="380">
        <v>0</v>
      </c>
      <c r="I167" s="380">
        <v>-528495</v>
      </c>
      <c r="J167" s="446">
        <v>1413968</v>
      </c>
      <c r="K167" s="447">
        <v>1665492</v>
      </c>
      <c r="L167" s="447">
        <v>1208542</v>
      </c>
      <c r="M167" s="447">
        <v>1163922</v>
      </c>
      <c r="N167" s="447">
        <v>1737189</v>
      </c>
      <c r="O167" s="446">
        <v>124096.18624200001</v>
      </c>
      <c r="P167" s="447">
        <v>65780.89</v>
      </c>
      <c r="Q167" s="447">
        <v>58315.296242000011</v>
      </c>
      <c r="R167" s="448">
        <v>6.2899999999999998E-2</v>
      </c>
      <c r="S167" s="449">
        <v>5.9543400000000003E-5</v>
      </c>
      <c r="T167" s="450">
        <v>1413968</v>
      </c>
      <c r="U167" s="450">
        <v>1045801.1128775835</v>
      </c>
      <c r="V167" s="451">
        <v>1.3520429291850566</v>
      </c>
      <c r="W167" s="451">
        <v>0.10581979340616332</v>
      </c>
      <c r="X167" s="379">
        <v>157668</v>
      </c>
      <c r="Y167" s="380">
        <v>71710</v>
      </c>
      <c r="Z167" s="380">
        <v>29831</v>
      </c>
      <c r="AA167" s="380">
        <v>29831</v>
      </c>
      <c r="AB167" s="380">
        <v>26296</v>
      </c>
      <c r="AC167" s="380">
        <v>0</v>
      </c>
      <c r="AD167" s="380">
        <v>0</v>
      </c>
      <c r="AE167" s="380">
        <v>157668</v>
      </c>
      <c r="AF167" s="381">
        <v>177898</v>
      </c>
      <c r="AG167" s="381">
        <v>50619</v>
      </c>
      <c r="AH167" s="381">
        <v>50619</v>
      </c>
      <c r="AI167" s="381">
        <v>38330</v>
      </c>
      <c r="AJ167" s="381">
        <v>38330</v>
      </c>
      <c r="AK167" s="381">
        <v>0</v>
      </c>
      <c r="AL167" s="381">
        <v>0</v>
      </c>
      <c r="AM167" s="380">
        <v>177898</v>
      </c>
      <c r="AN167" s="379">
        <v>113207</v>
      </c>
      <c r="AO167" s="380">
        <v>37357</v>
      </c>
      <c r="AP167" s="380">
        <v>37357</v>
      </c>
      <c r="AQ167" s="380">
        <v>19247</v>
      </c>
      <c r="AR167" s="380">
        <v>19247</v>
      </c>
      <c r="AS167" s="380">
        <v>0</v>
      </c>
      <c r="AT167" s="380">
        <v>0</v>
      </c>
      <c r="AU167" s="380">
        <v>113207</v>
      </c>
      <c r="AV167" s="381">
        <v>643530</v>
      </c>
      <c r="AW167" s="380">
        <v>220217</v>
      </c>
      <c r="AX167" s="380">
        <v>159265</v>
      </c>
      <c r="AY167" s="380">
        <v>159265</v>
      </c>
      <c r="AZ167" s="380">
        <v>104783</v>
      </c>
      <c r="BA167" s="380">
        <v>0</v>
      </c>
      <c r="BB167" s="380">
        <v>0</v>
      </c>
      <c r="BC167" s="380">
        <v>643530</v>
      </c>
      <c r="BD167" s="379">
        <v>14892</v>
      </c>
      <c r="BE167" s="380">
        <v>4236</v>
      </c>
      <c r="BF167" s="380">
        <v>3968</v>
      </c>
      <c r="BG167" s="380">
        <v>3344</v>
      </c>
      <c r="BH167" s="380">
        <v>3344</v>
      </c>
      <c r="BI167" s="380">
        <v>0</v>
      </c>
      <c r="BJ167" s="380">
        <v>0</v>
      </c>
      <c r="BK167" s="380">
        <v>14892</v>
      </c>
      <c r="BL167" s="381">
        <v>2646</v>
      </c>
      <c r="BM167" s="380">
        <v>882</v>
      </c>
      <c r="BN167" s="380">
        <v>882</v>
      </c>
      <c r="BO167" s="380">
        <v>882</v>
      </c>
      <c r="BP167" s="380">
        <v>0</v>
      </c>
      <c r="BQ167" s="380">
        <v>0</v>
      </c>
      <c r="BR167" s="380">
        <v>0</v>
      </c>
      <c r="BS167" s="380">
        <v>2646</v>
      </c>
      <c r="BT167" s="379">
        <v>13728</v>
      </c>
      <c r="BU167" s="380">
        <v>3507</v>
      </c>
      <c r="BV167" s="380">
        <v>3507</v>
      </c>
      <c r="BW167" s="380">
        <v>3507</v>
      </c>
      <c r="BX167" s="380">
        <v>3207</v>
      </c>
      <c r="BY167" s="380">
        <v>0</v>
      </c>
      <c r="BZ167" s="380">
        <v>0</v>
      </c>
      <c r="CA167" s="380">
        <v>13728</v>
      </c>
      <c r="CB167" s="381">
        <v>3912.5962185660001</v>
      </c>
      <c r="CC167" s="380">
        <v>2358</v>
      </c>
      <c r="CD167" s="380">
        <v>1555</v>
      </c>
      <c r="CE167" s="380">
        <v>0</v>
      </c>
      <c r="CF167" s="380">
        <v>0</v>
      </c>
      <c r="CG167" s="380">
        <v>0</v>
      </c>
      <c r="CH167" s="380">
        <v>0</v>
      </c>
      <c r="CI167" s="380">
        <v>3912.5962185660001</v>
      </c>
    </row>
    <row r="168" spans="1:87">
      <c r="A168" s="374">
        <v>34505</v>
      </c>
      <c r="B168" s="375" t="s">
        <v>520</v>
      </c>
      <c r="C168" s="381">
        <v>-1305076</v>
      </c>
      <c r="D168" s="380">
        <v>-1037114</v>
      </c>
      <c r="E168" s="380">
        <v>-1058155</v>
      </c>
      <c r="F168" s="380">
        <v>-617651</v>
      </c>
      <c r="G168" s="380">
        <v>0</v>
      </c>
      <c r="H168" s="380">
        <v>0</v>
      </c>
      <c r="I168" s="380">
        <v>-4017996</v>
      </c>
      <c r="J168" s="446">
        <v>13913952</v>
      </c>
      <c r="K168" s="447">
        <v>16389033</v>
      </c>
      <c r="L168" s="447">
        <v>11892484</v>
      </c>
      <c r="M168" s="447">
        <v>11453409</v>
      </c>
      <c r="N168" s="447">
        <v>17094557</v>
      </c>
      <c r="O168" s="446">
        <v>1221150.7478789999</v>
      </c>
      <c r="P168" s="447">
        <v>732629.08000000007</v>
      </c>
      <c r="Q168" s="447">
        <v>488521.66787899984</v>
      </c>
      <c r="R168" s="448">
        <v>6.2899999999999998E-2</v>
      </c>
      <c r="S168" s="449">
        <v>5.8592829999999999E-4</v>
      </c>
      <c r="T168" s="450">
        <v>13913952</v>
      </c>
      <c r="U168" s="450">
        <v>11647521.144674087</v>
      </c>
      <c r="V168" s="451">
        <v>1.194584824287892</v>
      </c>
      <c r="W168" s="451">
        <v>0.10581979340616332</v>
      </c>
      <c r="X168" s="379">
        <v>1279513</v>
      </c>
      <c r="Y168" s="380">
        <v>598040</v>
      </c>
      <c r="Z168" s="380">
        <v>260943</v>
      </c>
      <c r="AA168" s="380">
        <v>260943</v>
      </c>
      <c r="AB168" s="380">
        <v>159587</v>
      </c>
      <c r="AC168" s="380">
        <v>0</v>
      </c>
      <c r="AD168" s="380">
        <v>0</v>
      </c>
      <c r="AE168" s="380">
        <v>1279513</v>
      </c>
      <c r="AF168" s="381">
        <v>296008</v>
      </c>
      <c r="AG168" s="381">
        <v>148004</v>
      </c>
      <c r="AH168" s="381">
        <v>148004</v>
      </c>
      <c r="AI168" s="381">
        <v>0</v>
      </c>
      <c r="AJ168" s="381">
        <v>0</v>
      </c>
      <c r="AK168" s="381">
        <v>0</v>
      </c>
      <c r="AL168" s="381">
        <v>0</v>
      </c>
      <c r="AM168" s="380">
        <v>296008</v>
      </c>
      <c r="AN168" s="379">
        <v>1113993</v>
      </c>
      <c r="AO168" s="380">
        <v>367603</v>
      </c>
      <c r="AP168" s="380">
        <v>367603</v>
      </c>
      <c r="AQ168" s="380">
        <v>189394</v>
      </c>
      <c r="AR168" s="380">
        <v>189394</v>
      </c>
      <c r="AS168" s="380">
        <v>0</v>
      </c>
      <c r="AT168" s="380">
        <v>0</v>
      </c>
      <c r="AU168" s="380">
        <v>1113993</v>
      </c>
      <c r="AV168" s="381">
        <v>6332567</v>
      </c>
      <c r="AW168" s="380">
        <v>2167017</v>
      </c>
      <c r="AX168" s="380">
        <v>1567224</v>
      </c>
      <c r="AY168" s="380">
        <v>1567224</v>
      </c>
      <c r="AZ168" s="380">
        <v>1031103</v>
      </c>
      <c r="BA168" s="380">
        <v>0</v>
      </c>
      <c r="BB168" s="380">
        <v>0</v>
      </c>
      <c r="BC168" s="380">
        <v>6332567</v>
      </c>
      <c r="BD168" s="379">
        <v>146538</v>
      </c>
      <c r="BE168" s="380">
        <v>41680</v>
      </c>
      <c r="BF168" s="380">
        <v>39042</v>
      </c>
      <c r="BG168" s="380">
        <v>32908</v>
      </c>
      <c r="BH168" s="380">
        <v>32908</v>
      </c>
      <c r="BI168" s="380">
        <v>0</v>
      </c>
      <c r="BJ168" s="380">
        <v>0</v>
      </c>
      <c r="BK168" s="380">
        <v>146538</v>
      </c>
      <c r="BL168" s="381">
        <v>26049</v>
      </c>
      <c r="BM168" s="380">
        <v>8683</v>
      </c>
      <c r="BN168" s="380">
        <v>8683</v>
      </c>
      <c r="BO168" s="380">
        <v>8683</v>
      </c>
      <c r="BP168" s="380">
        <v>0</v>
      </c>
      <c r="BQ168" s="380">
        <v>0</v>
      </c>
      <c r="BR168" s="380">
        <v>0</v>
      </c>
      <c r="BS168" s="380">
        <v>26049</v>
      </c>
      <c r="BT168" s="379">
        <v>135086</v>
      </c>
      <c r="BU168" s="380">
        <v>34508</v>
      </c>
      <c r="BV168" s="380">
        <v>34508</v>
      </c>
      <c r="BW168" s="380">
        <v>34508</v>
      </c>
      <c r="BX168" s="380">
        <v>31563</v>
      </c>
      <c r="BY168" s="380">
        <v>0</v>
      </c>
      <c r="BZ168" s="380">
        <v>0</v>
      </c>
      <c r="CA168" s="380">
        <v>135086</v>
      </c>
      <c r="CB168" s="381">
        <v>38501.342733717</v>
      </c>
      <c r="CC168" s="380">
        <v>23203</v>
      </c>
      <c r="CD168" s="380">
        <v>15298</v>
      </c>
      <c r="CE168" s="380">
        <v>0</v>
      </c>
      <c r="CF168" s="380">
        <v>0</v>
      </c>
      <c r="CG168" s="380">
        <v>0</v>
      </c>
      <c r="CH168" s="380">
        <v>0</v>
      </c>
      <c r="CI168" s="380">
        <v>38501.342733717</v>
      </c>
    </row>
    <row r="169" spans="1:87">
      <c r="A169" s="374">
        <v>34600</v>
      </c>
      <c r="B169" s="375" t="s">
        <v>521</v>
      </c>
      <c r="C169" s="381">
        <v>-3641739</v>
      </c>
      <c r="D169" s="380">
        <v>-2465231</v>
      </c>
      <c r="E169" s="380">
        <v>-2355692</v>
      </c>
      <c r="F169" s="380">
        <v>-1392159</v>
      </c>
      <c r="G169" s="380">
        <v>0</v>
      </c>
      <c r="H169" s="380">
        <v>0</v>
      </c>
      <c r="I169" s="380">
        <v>-9854821</v>
      </c>
      <c r="J169" s="446">
        <v>22115201</v>
      </c>
      <c r="K169" s="447">
        <v>26049159</v>
      </c>
      <c r="L169" s="447">
        <v>18902225</v>
      </c>
      <c r="M169" s="447">
        <v>18204348</v>
      </c>
      <c r="N169" s="447">
        <v>27170537</v>
      </c>
      <c r="O169" s="446">
        <v>1940929.0108740001</v>
      </c>
      <c r="P169" s="447">
        <v>1181427.1800000002</v>
      </c>
      <c r="Q169" s="447">
        <v>759501.83087399998</v>
      </c>
      <c r="R169" s="448">
        <v>6.2899999999999998E-2</v>
      </c>
      <c r="S169" s="449">
        <v>9.3128980000000002E-4</v>
      </c>
      <c r="T169" s="450">
        <v>22115201</v>
      </c>
      <c r="U169" s="450">
        <v>18782626.07313196</v>
      </c>
      <c r="V169" s="451">
        <v>1.1774285935253324</v>
      </c>
      <c r="W169" s="451">
        <v>0.10581979340616332</v>
      </c>
      <c r="X169" s="379">
        <v>928832</v>
      </c>
      <c r="Y169" s="380">
        <v>232208</v>
      </c>
      <c r="Z169" s="380">
        <v>232208</v>
      </c>
      <c r="AA169" s="380">
        <v>232208</v>
      </c>
      <c r="AB169" s="380">
        <v>232208</v>
      </c>
      <c r="AC169" s="380">
        <v>0</v>
      </c>
      <c r="AD169" s="380">
        <v>0</v>
      </c>
      <c r="AE169" s="380">
        <v>928832</v>
      </c>
      <c r="AF169" s="381">
        <v>2834136</v>
      </c>
      <c r="AG169" s="381">
        <v>1084326</v>
      </c>
      <c r="AH169" s="381">
        <v>869515</v>
      </c>
      <c r="AI169" s="381">
        <v>491291</v>
      </c>
      <c r="AJ169" s="381">
        <v>389004</v>
      </c>
      <c r="AK169" s="381">
        <v>0</v>
      </c>
      <c r="AL169" s="381">
        <v>0</v>
      </c>
      <c r="AM169" s="380">
        <v>2834136</v>
      </c>
      <c r="AN169" s="379">
        <v>1770609</v>
      </c>
      <c r="AO169" s="380">
        <v>584278</v>
      </c>
      <c r="AP169" s="380">
        <v>584278</v>
      </c>
      <c r="AQ169" s="380">
        <v>301027</v>
      </c>
      <c r="AR169" s="380">
        <v>301027</v>
      </c>
      <c r="AS169" s="380">
        <v>0</v>
      </c>
      <c r="AT169" s="380">
        <v>0</v>
      </c>
      <c r="AU169" s="380">
        <v>1770609</v>
      </c>
      <c r="AV169" s="381">
        <v>10065149</v>
      </c>
      <c r="AW169" s="380">
        <v>3444313</v>
      </c>
      <c r="AX169" s="380">
        <v>2490987</v>
      </c>
      <c r="AY169" s="380">
        <v>2490987</v>
      </c>
      <c r="AZ169" s="380">
        <v>1638862</v>
      </c>
      <c r="BA169" s="380">
        <v>0</v>
      </c>
      <c r="BB169" s="380">
        <v>0</v>
      </c>
      <c r="BC169" s="380">
        <v>10065149</v>
      </c>
      <c r="BD169" s="379">
        <v>232913</v>
      </c>
      <c r="BE169" s="380">
        <v>66248</v>
      </c>
      <c r="BF169" s="380">
        <v>62055</v>
      </c>
      <c r="BG169" s="380">
        <v>52305</v>
      </c>
      <c r="BH169" s="380">
        <v>52305</v>
      </c>
      <c r="BI169" s="380">
        <v>0</v>
      </c>
      <c r="BJ169" s="380">
        <v>0</v>
      </c>
      <c r="BK169" s="380">
        <v>232913</v>
      </c>
      <c r="BL169" s="381">
        <v>41403</v>
      </c>
      <c r="BM169" s="380">
        <v>13801</v>
      </c>
      <c r="BN169" s="380">
        <v>13801</v>
      </c>
      <c r="BO169" s="380">
        <v>13801</v>
      </c>
      <c r="BP169" s="380">
        <v>0</v>
      </c>
      <c r="BQ169" s="380">
        <v>0</v>
      </c>
      <c r="BR169" s="380">
        <v>0</v>
      </c>
      <c r="BS169" s="380">
        <v>41403</v>
      </c>
      <c r="BT169" s="379">
        <v>214709</v>
      </c>
      <c r="BU169" s="380">
        <v>54848</v>
      </c>
      <c r="BV169" s="380">
        <v>54848</v>
      </c>
      <c r="BW169" s="380">
        <v>54848</v>
      </c>
      <c r="BX169" s="380">
        <v>50167</v>
      </c>
      <c r="BY169" s="380">
        <v>0</v>
      </c>
      <c r="BZ169" s="380">
        <v>0</v>
      </c>
      <c r="CA169" s="380">
        <v>214709</v>
      </c>
      <c r="CB169" s="381">
        <v>61195.043445102005</v>
      </c>
      <c r="CC169" s="380">
        <v>36880</v>
      </c>
      <c r="CD169" s="380">
        <v>24315</v>
      </c>
      <c r="CE169" s="380">
        <v>0</v>
      </c>
      <c r="CF169" s="380">
        <v>0</v>
      </c>
      <c r="CG169" s="380">
        <v>0</v>
      </c>
      <c r="CH169" s="380">
        <v>0</v>
      </c>
      <c r="CI169" s="380">
        <v>61195.043445102005</v>
      </c>
    </row>
    <row r="170" spans="1:87">
      <c r="A170" s="374">
        <v>34605</v>
      </c>
      <c r="B170" s="375" t="s">
        <v>522</v>
      </c>
      <c r="C170" s="381">
        <v>-932595</v>
      </c>
      <c r="D170" s="380">
        <v>-650161</v>
      </c>
      <c r="E170" s="380">
        <v>-528876</v>
      </c>
      <c r="F170" s="380">
        <v>-163695</v>
      </c>
      <c r="G170" s="380">
        <v>0</v>
      </c>
      <c r="H170" s="380">
        <v>0</v>
      </c>
      <c r="I170" s="380">
        <v>-2275327</v>
      </c>
      <c r="J170" s="446">
        <v>3814293</v>
      </c>
      <c r="K170" s="447">
        <v>4492798</v>
      </c>
      <c r="L170" s="447">
        <v>3260139</v>
      </c>
      <c r="M170" s="447">
        <v>3139773</v>
      </c>
      <c r="N170" s="447">
        <v>4686206</v>
      </c>
      <c r="O170" s="446">
        <v>334759.42140299996</v>
      </c>
      <c r="P170" s="447">
        <v>212899.13000000003</v>
      </c>
      <c r="Q170" s="447">
        <v>121860.29140299992</v>
      </c>
      <c r="R170" s="448">
        <v>6.2899999999999998E-2</v>
      </c>
      <c r="S170" s="449">
        <v>1.6062309999999999E-4</v>
      </c>
      <c r="T170" s="450">
        <v>3814293</v>
      </c>
      <c r="U170" s="450">
        <v>3384723.8473767894</v>
      </c>
      <c r="V170" s="451">
        <v>1.1269140916639722</v>
      </c>
      <c r="W170" s="451">
        <v>0.10581979340616332</v>
      </c>
      <c r="X170" s="379">
        <v>206476</v>
      </c>
      <c r="Y170" s="380">
        <v>51619</v>
      </c>
      <c r="Z170" s="380">
        <v>51619</v>
      </c>
      <c r="AA170" s="380">
        <v>51619</v>
      </c>
      <c r="AB170" s="380">
        <v>51619</v>
      </c>
      <c r="AC170" s="380">
        <v>0</v>
      </c>
      <c r="AD170" s="380">
        <v>0</v>
      </c>
      <c r="AE170" s="380">
        <v>206476</v>
      </c>
      <c r="AF170" s="381">
        <v>1110719</v>
      </c>
      <c r="AG170" s="381">
        <v>503077</v>
      </c>
      <c r="AH170" s="381">
        <v>386511</v>
      </c>
      <c r="AI170" s="381">
        <v>218885</v>
      </c>
      <c r="AJ170" s="381">
        <v>2246</v>
      </c>
      <c r="AK170" s="381">
        <v>0</v>
      </c>
      <c r="AL170" s="381">
        <v>0</v>
      </c>
      <c r="AM170" s="380">
        <v>1110719</v>
      </c>
      <c r="AN170" s="379">
        <v>305384</v>
      </c>
      <c r="AO170" s="380">
        <v>100773</v>
      </c>
      <c r="AP170" s="380">
        <v>100773</v>
      </c>
      <c r="AQ170" s="380">
        <v>51919</v>
      </c>
      <c r="AR170" s="380">
        <v>51919</v>
      </c>
      <c r="AS170" s="380">
        <v>0</v>
      </c>
      <c r="AT170" s="380">
        <v>0</v>
      </c>
      <c r="AU170" s="380">
        <v>305384</v>
      </c>
      <c r="AV170" s="381">
        <v>1735975</v>
      </c>
      <c r="AW170" s="380">
        <v>594054</v>
      </c>
      <c r="AX170" s="380">
        <v>429630</v>
      </c>
      <c r="AY170" s="380">
        <v>429630</v>
      </c>
      <c r="AZ170" s="380">
        <v>282661</v>
      </c>
      <c r="BA170" s="380">
        <v>0</v>
      </c>
      <c r="BB170" s="380">
        <v>0</v>
      </c>
      <c r="BC170" s="380">
        <v>1735975</v>
      </c>
      <c r="BD170" s="379">
        <v>40171</v>
      </c>
      <c r="BE170" s="380">
        <v>11426</v>
      </c>
      <c r="BF170" s="380">
        <v>10703</v>
      </c>
      <c r="BG170" s="380">
        <v>9021</v>
      </c>
      <c r="BH170" s="380">
        <v>9021</v>
      </c>
      <c r="BI170" s="380">
        <v>0</v>
      </c>
      <c r="BJ170" s="380">
        <v>0</v>
      </c>
      <c r="BK170" s="380">
        <v>40171</v>
      </c>
      <c r="BL170" s="381">
        <v>7140</v>
      </c>
      <c r="BM170" s="380">
        <v>2380</v>
      </c>
      <c r="BN170" s="380">
        <v>2380</v>
      </c>
      <c r="BO170" s="380">
        <v>2380</v>
      </c>
      <c r="BP170" s="380">
        <v>0</v>
      </c>
      <c r="BQ170" s="380">
        <v>0</v>
      </c>
      <c r="BR170" s="380">
        <v>0</v>
      </c>
      <c r="BS170" s="380">
        <v>7140</v>
      </c>
      <c r="BT170" s="379">
        <v>37032</v>
      </c>
      <c r="BU170" s="380">
        <v>9460</v>
      </c>
      <c r="BV170" s="380">
        <v>9460</v>
      </c>
      <c r="BW170" s="380">
        <v>9460</v>
      </c>
      <c r="BX170" s="380">
        <v>8652</v>
      </c>
      <c r="BY170" s="380">
        <v>0</v>
      </c>
      <c r="BZ170" s="380">
        <v>0</v>
      </c>
      <c r="CA170" s="380">
        <v>37032</v>
      </c>
      <c r="CB170" s="381">
        <v>10554.542294768999</v>
      </c>
      <c r="CC170" s="380">
        <v>6361</v>
      </c>
      <c r="CD170" s="380">
        <v>4194</v>
      </c>
      <c r="CE170" s="380">
        <v>0</v>
      </c>
      <c r="CF170" s="380">
        <v>0</v>
      </c>
      <c r="CG170" s="380">
        <v>0</v>
      </c>
      <c r="CH170" s="380">
        <v>0</v>
      </c>
      <c r="CI170" s="380">
        <v>10554.542294768999</v>
      </c>
    </row>
    <row r="171" spans="1:87">
      <c r="A171" s="374">
        <v>34700</v>
      </c>
      <c r="B171" s="375" t="s">
        <v>523</v>
      </c>
      <c r="C171" s="381">
        <v>-9136112</v>
      </c>
      <c r="D171" s="380">
        <v>-5874573</v>
      </c>
      <c r="E171" s="380">
        <v>-6524833</v>
      </c>
      <c r="F171" s="380">
        <v>-4124522</v>
      </c>
      <c r="G171" s="380">
        <v>0</v>
      </c>
      <c r="H171" s="380">
        <v>0</v>
      </c>
      <c r="I171" s="380">
        <v>-25660040</v>
      </c>
      <c r="J171" s="446">
        <v>71664399</v>
      </c>
      <c r="K171" s="447">
        <v>84412405</v>
      </c>
      <c r="L171" s="447">
        <v>61252738</v>
      </c>
      <c r="M171" s="447">
        <v>58991264</v>
      </c>
      <c r="N171" s="447">
        <v>88046236</v>
      </c>
      <c r="O171" s="446">
        <v>6289588.385892</v>
      </c>
      <c r="P171" s="447">
        <v>3443131.62</v>
      </c>
      <c r="Q171" s="447">
        <v>2846456.7658919999</v>
      </c>
      <c r="R171" s="448">
        <v>6.2899999999999998E-2</v>
      </c>
      <c r="S171" s="449">
        <v>3.0178484000000002E-3</v>
      </c>
      <c r="T171" s="450">
        <v>71664399</v>
      </c>
      <c r="U171" s="450">
        <v>54739771.383147858</v>
      </c>
      <c r="V171" s="451">
        <v>1.3091833814648073</v>
      </c>
      <c r="W171" s="451">
        <v>0.10581979340616332</v>
      </c>
      <c r="X171" s="379">
        <v>3247752</v>
      </c>
      <c r="Y171" s="380">
        <v>909578</v>
      </c>
      <c r="Z171" s="380">
        <v>909578</v>
      </c>
      <c r="AA171" s="380">
        <v>909578</v>
      </c>
      <c r="AB171" s="380">
        <v>519018</v>
      </c>
      <c r="AC171" s="380">
        <v>0</v>
      </c>
      <c r="AD171" s="380">
        <v>0</v>
      </c>
      <c r="AE171" s="380">
        <v>3247752</v>
      </c>
      <c r="AF171" s="381">
        <v>3147350</v>
      </c>
      <c r="AG171" s="381">
        <v>1005911</v>
      </c>
      <c r="AH171" s="381">
        <v>860757</v>
      </c>
      <c r="AI171" s="381">
        <v>640341</v>
      </c>
      <c r="AJ171" s="381">
        <v>640341</v>
      </c>
      <c r="AK171" s="381">
        <v>0</v>
      </c>
      <c r="AL171" s="381">
        <v>0</v>
      </c>
      <c r="AM171" s="380">
        <v>3147350</v>
      </c>
      <c r="AN171" s="379">
        <v>5737666</v>
      </c>
      <c r="AO171" s="380">
        <v>1893354</v>
      </c>
      <c r="AP171" s="380">
        <v>1893354</v>
      </c>
      <c r="AQ171" s="380">
        <v>975479</v>
      </c>
      <c r="AR171" s="380">
        <v>975479</v>
      </c>
      <c r="AS171" s="380">
        <v>0</v>
      </c>
      <c r="AT171" s="380">
        <v>0</v>
      </c>
      <c r="AU171" s="380">
        <v>5737666</v>
      </c>
      <c r="AV171" s="381">
        <v>32616155</v>
      </c>
      <c r="AW171" s="380">
        <v>11161310</v>
      </c>
      <c r="AX171" s="380">
        <v>8072054</v>
      </c>
      <c r="AY171" s="380">
        <v>8072054</v>
      </c>
      <c r="AZ171" s="380">
        <v>5310738</v>
      </c>
      <c r="BA171" s="380">
        <v>0</v>
      </c>
      <c r="BB171" s="380">
        <v>0</v>
      </c>
      <c r="BC171" s="380">
        <v>32616155</v>
      </c>
      <c r="BD171" s="379">
        <v>754752</v>
      </c>
      <c r="BE171" s="380">
        <v>214676</v>
      </c>
      <c r="BF171" s="380">
        <v>201088</v>
      </c>
      <c r="BG171" s="380">
        <v>169494</v>
      </c>
      <c r="BH171" s="380">
        <v>169494</v>
      </c>
      <c r="BI171" s="380">
        <v>0</v>
      </c>
      <c r="BJ171" s="380">
        <v>0</v>
      </c>
      <c r="BK171" s="380">
        <v>754752</v>
      </c>
      <c r="BL171" s="381">
        <v>134169</v>
      </c>
      <c r="BM171" s="380">
        <v>44723</v>
      </c>
      <c r="BN171" s="380">
        <v>44723</v>
      </c>
      <c r="BO171" s="380">
        <v>44723</v>
      </c>
      <c r="BP171" s="380">
        <v>0</v>
      </c>
      <c r="BQ171" s="380">
        <v>0</v>
      </c>
      <c r="BR171" s="380">
        <v>0</v>
      </c>
      <c r="BS171" s="380">
        <v>134169</v>
      </c>
      <c r="BT171" s="379">
        <v>695767</v>
      </c>
      <c r="BU171" s="380">
        <v>177734</v>
      </c>
      <c r="BV171" s="380">
        <v>177734</v>
      </c>
      <c r="BW171" s="380">
        <v>177734</v>
      </c>
      <c r="BX171" s="380">
        <v>162565</v>
      </c>
      <c r="BY171" s="380">
        <v>0</v>
      </c>
      <c r="BZ171" s="380">
        <v>0</v>
      </c>
      <c r="CA171" s="380">
        <v>695767</v>
      </c>
      <c r="CB171" s="381">
        <v>198302.78818551602</v>
      </c>
      <c r="CC171" s="380">
        <v>119509</v>
      </c>
      <c r="CD171" s="380">
        <v>78793</v>
      </c>
      <c r="CE171" s="380">
        <v>0</v>
      </c>
      <c r="CF171" s="380">
        <v>0</v>
      </c>
      <c r="CG171" s="380">
        <v>0</v>
      </c>
      <c r="CH171" s="380">
        <v>0</v>
      </c>
      <c r="CI171" s="380">
        <v>198302.78818551602</v>
      </c>
    </row>
    <row r="172" spans="1:87">
      <c r="A172" s="374">
        <v>34800</v>
      </c>
      <c r="B172" s="375" t="s">
        <v>524</v>
      </c>
      <c r="C172" s="381">
        <v>-1107547</v>
      </c>
      <c r="D172" s="380">
        <v>-814040</v>
      </c>
      <c r="E172" s="380">
        <v>-759957</v>
      </c>
      <c r="F172" s="380">
        <v>-384522</v>
      </c>
      <c r="G172" s="380">
        <v>0</v>
      </c>
      <c r="H172" s="380">
        <v>0</v>
      </c>
      <c r="I172" s="380">
        <v>-3066066</v>
      </c>
      <c r="J172" s="446">
        <v>7084315</v>
      </c>
      <c r="K172" s="447">
        <v>8344507</v>
      </c>
      <c r="L172" s="447">
        <v>6055081</v>
      </c>
      <c r="M172" s="447">
        <v>5831525</v>
      </c>
      <c r="N172" s="447">
        <v>8703726</v>
      </c>
      <c r="O172" s="446">
        <v>621751.208445</v>
      </c>
      <c r="P172" s="447">
        <v>400621.01999999996</v>
      </c>
      <c r="Q172" s="447">
        <v>221130.18844500004</v>
      </c>
      <c r="R172" s="448">
        <v>6.2899999999999998E-2</v>
      </c>
      <c r="S172" s="449">
        <v>2.9832650000000002E-4</v>
      </c>
      <c r="T172" s="450">
        <v>7084315</v>
      </c>
      <c r="U172" s="450">
        <v>6369173.6089030206</v>
      </c>
      <c r="V172" s="451">
        <v>1.1122816608574357</v>
      </c>
      <c r="W172" s="451">
        <v>0.10581979340616332</v>
      </c>
      <c r="X172" s="379">
        <v>308941</v>
      </c>
      <c r="Y172" s="380">
        <v>88156</v>
      </c>
      <c r="Z172" s="380">
        <v>73595</v>
      </c>
      <c r="AA172" s="380">
        <v>73595</v>
      </c>
      <c r="AB172" s="380">
        <v>73595</v>
      </c>
      <c r="AC172" s="380">
        <v>0</v>
      </c>
      <c r="AD172" s="380">
        <v>0</v>
      </c>
      <c r="AE172" s="380">
        <v>308941</v>
      </c>
      <c r="AF172" s="381">
        <v>828484</v>
      </c>
      <c r="AG172" s="381">
        <v>302084</v>
      </c>
      <c r="AH172" s="381">
        <v>302084</v>
      </c>
      <c r="AI172" s="381">
        <v>161931</v>
      </c>
      <c r="AJ172" s="381">
        <v>62385</v>
      </c>
      <c r="AK172" s="381">
        <v>0</v>
      </c>
      <c r="AL172" s="381">
        <v>0</v>
      </c>
      <c r="AM172" s="380">
        <v>828484</v>
      </c>
      <c r="AN172" s="379">
        <v>567191</v>
      </c>
      <c r="AO172" s="380">
        <v>187166</v>
      </c>
      <c r="AP172" s="380">
        <v>187166</v>
      </c>
      <c r="AQ172" s="380">
        <v>96430</v>
      </c>
      <c r="AR172" s="380">
        <v>96430</v>
      </c>
      <c r="AS172" s="380">
        <v>0</v>
      </c>
      <c r="AT172" s="380">
        <v>0</v>
      </c>
      <c r="AU172" s="380">
        <v>567191</v>
      </c>
      <c r="AV172" s="381">
        <v>3224239</v>
      </c>
      <c r="AW172" s="380">
        <v>1103341</v>
      </c>
      <c r="AX172" s="380">
        <v>797955</v>
      </c>
      <c r="AY172" s="380">
        <v>797955</v>
      </c>
      <c r="AZ172" s="380">
        <v>524988</v>
      </c>
      <c r="BA172" s="380">
        <v>0</v>
      </c>
      <c r="BB172" s="380">
        <v>0</v>
      </c>
      <c r="BC172" s="380">
        <v>3224239</v>
      </c>
      <c r="BD172" s="379">
        <v>74610</v>
      </c>
      <c r="BE172" s="380">
        <v>21222</v>
      </c>
      <c r="BF172" s="380">
        <v>19878</v>
      </c>
      <c r="BG172" s="380">
        <v>16755</v>
      </c>
      <c r="BH172" s="380">
        <v>16755</v>
      </c>
      <c r="BI172" s="380">
        <v>0</v>
      </c>
      <c r="BJ172" s="380">
        <v>0</v>
      </c>
      <c r="BK172" s="380">
        <v>74610</v>
      </c>
      <c r="BL172" s="381">
        <v>13263</v>
      </c>
      <c r="BM172" s="380">
        <v>4421</v>
      </c>
      <c r="BN172" s="380">
        <v>4421</v>
      </c>
      <c r="BO172" s="380">
        <v>4421</v>
      </c>
      <c r="BP172" s="380">
        <v>0</v>
      </c>
      <c r="BQ172" s="380">
        <v>0</v>
      </c>
      <c r="BR172" s="380">
        <v>0</v>
      </c>
      <c r="BS172" s="380">
        <v>13263</v>
      </c>
      <c r="BT172" s="379">
        <v>68779</v>
      </c>
      <c r="BU172" s="380">
        <v>17570</v>
      </c>
      <c r="BV172" s="380">
        <v>17570</v>
      </c>
      <c r="BW172" s="380">
        <v>17570</v>
      </c>
      <c r="BX172" s="380">
        <v>16070</v>
      </c>
      <c r="BY172" s="380">
        <v>0</v>
      </c>
      <c r="BZ172" s="380">
        <v>0</v>
      </c>
      <c r="CA172" s="380">
        <v>68779</v>
      </c>
      <c r="CB172" s="381">
        <v>19603.031331735001</v>
      </c>
      <c r="CC172" s="380">
        <v>11814</v>
      </c>
      <c r="CD172" s="380">
        <v>7789</v>
      </c>
      <c r="CE172" s="380">
        <v>0</v>
      </c>
      <c r="CF172" s="380">
        <v>0</v>
      </c>
      <c r="CG172" s="380">
        <v>0</v>
      </c>
      <c r="CH172" s="380">
        <v>0</v>
      </c>
      <c r="CI172" s="380">
        <v>19603.031331735001</v>
      </c>
    </row>
    <row r="173" spans="1:87">
      <c r="A173" s="374">
        <v>34900</v>
      </c>
      <c r="B173" s="375" t="s">
        <v>525</v>
      </c>
      <c r="C173" s="381">
        <v>-20851895</v>
      </c>
      <c r="D173" s="380">
        <v>-12742931</v>
      </c>
      <c r="E173" s="380">
        <v>-13426660</v>
      </c>
      <c r="F173" s="380">
        <v>-6861945</v>
      </c>
      <c r="G173" s="380">
        <v>0</v>
      </c>
      <c r="H173" s="380">
        <v>0</v>
      </c>
      <c r="I173" s="380">
        <v>-53883431</v>
      </c>
      <c r="J173" s="446">
        <v>152398029</v>
      </c>
      <c r="K173" s="447">
        <v>179507319</v>
      </c>
      <c r="L173" s="447">
        <v>130257098</v>
      </c>
      <c r="M173" s="447">
        <v>125447957</v>
      </c>
      <c r="N173" s="447">
        <v>187234849</v>
      </c>
      <c r="O173" s="446">
        <v>13375133.112474</v>
      </c>
      <c r="P173" s="447">
        <v>7644817.0899999999</v>
      </c>
      <c r="Q173" s="447">
        <v>5730316.0224740002</v>
      </c>
      <c r="R173" s="448">
        <v>6.2899999999999998E-2</v>
      </c>
      <c r="S173" s="449">
        <v>6.4176097999999997E-3</v>
      </c>
      <c r="T173" s="450">
        <v>152398029</v>
      </c>
      <c r="U173" s="450">
        <v>121539222.41653419</v>
      </c>
      <c r="V173" s="451">
        <v>1.2538999836423816</v>
      </c>
      <c r="W173" s="451">
        <v>0.10581979340616332</v>
      </c>
      <c r="X173" s="379">
        <v>6604256</v>
      </c>
      <c r="Y173" s="380">
        <v>1651064</v>
      </c>
      <c r="Z173" s="380">
        <v>1651064</v>
      </c>
      <c r="AA173" s="380">
        <v>1651064</v>
      </c>
      <c r="AB173" s="380">
        <v>1651064</v>
      </c>
      <c r="AC173" s="380">
        <v>0</v>
      </c>
      <c r="AD173" s="380">
        <v>0</v>
      </c>
      <c r="AE173" s="380">
        <v>6604256</v>
      </c>
      <c r="AF173" s="381">
        <v>5706782</v>
      </c>
      <c r="AG173" s="381">
        <v>3279404</v>
      </c>
      <c r="AH173" s="381">
        <v>1797593</v>
      </c>
      <c r="AI173" s="381">
        <v>629785</v>
      </c>
      <c r="AJ173" s="381">
        <v>0</v>
      </c>
      <c r="AK173" s="381">
        <v>0</v>
      </c>
      <c r="AL173" s="381">
        <v>0</v>
      </c>
      <c r="AM173" s="380">
        <v>5706782</v>
      </c>
      <c r="AN173" s="379">
        <v>12201442</v>
      </c>
      <c r="AO173" s="380">
        <v>4026314</v>
      </c>
      <c r="AP173" s="380">
        <v>4026314</v>
      </c>
      <c r="AQ173" s="380">
        <v>2074407</v>
      </c>
      <c r="AR173" s="380">
        <v>2074407</v>
      </c>
      <c r="AS173" s="380">
        <v>0</v>
      </c>
      <c r="AT173" s="380">
        <v>0</v>
      </c>
      <c r="AU173" s="380">
        <v>12201442</v>
      </c>
      <c r="AV173" s="381">
        <v>69359931</v>
      </c>
      <c r="AW173" s="380">
        <v>23735101</v>
      </c>
      <c r="AX173" s="380">
        <v>17165637</v>
      </c>
      <c r="AY173" s="380">
        <v>17165637</v>
      </c>
      <c r="AZ173" s="380">
        <v>11293557</v>
      </c>
      <c r="BA173" s="380">
        <v>0</v>
      </c>
      <c r="BB173" s="380">
        <v>0</v>
      </c>
      <c r="BC173" s="380">
        <v>69359931</v>
      </c>
      <c r="BD173" s="379">
        <v>1605017</v>
      </c>
      <c r="BE173" s="380">
        <v>456519</v>
      </c>
      <c r="BF173" s="380">
        <v>427624</v>
      </c>
      <c r="BG173" s="380">
        <v>360437</v>
      </c>
      <c r="BH173" s="380">
        <v>360437</v>
      </c>
      <c r="BI173" s="380">
        <v>0</v>
      </c>
      <c r="BJ173" s="380">
        <v>0</v>
      </c>
      <c r="BK173" s="380">
        <v>1605017</v>
      </c>
      <c r="BL173" s="381">
        <v>285315</v>
      </c>
      <c r="BM173" s="380">
        <v>95105</v>
      </c>
      <c r="BN173" s="380">
        <v>95105</v>
      </c>
      <c r="BO173" s="380">
        <v>95105</v>
      </c>
      <c r="BP173" s="380">
        <v>0</v>
      </c>
      <c r="BQ173" s="380">
        <v>0</v>
      </c>
      <c r="BR173" s="380">
        <v>0</v>
      </c>
      <c r="BS173" s="380">
        <v>285315</v>
      </c>
      <c r="BT173" s="379">
        <v>1479583</v>
      </c>
      <c r="BU173" s="380">
        <v>377960</v>
      </c>
      <c r="BV173" s="380">
        <v>377960</v>
      </c>
      <c r="BW173" s="380">
        <v>377960</v>
      </c>
      <c r="BX173" s="380">
        <v>345704</v>
      </c>
      <c r="BY173" s="380">
        <v>0</v>
      </c>
      <c r="BZ173" s="380">
        <v>0</v>
      </c>
      <c r="CA173" s="380">
        <v>1479583</v>
      </c>
      <c r="CB173" s="381">
        <v>421701.07578190201</v>
      </c>
      <c r="CC173" s="380">
        <v>254143</v>
      </c>
      <c r="CD173" s="380">
        <v>167558</v>
      </c>
      <c r="CE173" s="380">
        <v>0</v>
      </c>
      <c r="CF173" s="380">
        <v>0</v>
      </c>
      <c r="CG173" s="380">
        <v>0</v>
      </c>
      <c r="CH173" s="380">
        <v>0</v>
      </c>
      <c r="CI173" s="380">
        <v>421701.07578190201</v>
      </c>
    </row>
    <row r="174" spans="1:87">
      <c r="A174" s="374">
        <v>34901</v>
      </c>
      <c r="B174" s="375" t="s">
        <v>526</v>
      </c>
      <c r="C174" s="381">
        <v>-544475</v>
      </c>
      <c r="D174" s="380">
        <v>-311351</v>
      </c>
      <c r="E174" s="380">
        <v>-358005</v>
      </c>
      <c r="F174" s="380">
        <v>-210153</v>
      </c>
      <c r="G174" s="380">
        <v>0</v>
      </c>
      <c r="H174" s="380">
        <v>0</v>
      </c>
      <c r="I174" s="380">
        <v>-1423984</v>
      </c>
      <c r="J174" s="446">
        <v>4125080</v>
      </c>
      <c r="K174" s="447">
        <v>4858869</v>
      </c>
      <c r="L174" s="447">
        <v>3525774</v>
      </c>
      <c r="M174" s="447">
        <v>3395601</v>
      </c>
      <c r="N174" s="447">
        <v>5068036</v>
      </c>
      <c r="O174" s="446">
        <v>362035.472778</v>
      </c>
      <c r="P174" s="447">
        <v>198082.63</v>
      </c>
      <c r="Q174" s="447">
        <v>163952.84277799999</v>
      </c>
      <c r="R174" s="448">
        <v>6.2899999999999998E-2</v>
      </c>
      <c r="S174" s="449">
        <v>1.737106E-4</v>
      </c>
      <c r="T174" s="450">
        <v>4125080</v>
      </c>
      <c r="U174" s="450">
        <v>3149167.4085850557</v>
      </c>
      <c r="V174" s="451">
        <v>1.309895431012805</v>
      </c>
      <c r="W174" s="451">
        <v>0.10581979340616332</v>
      </c>
      <c r="X174" s="379">
        <v>227022</v>
      </c>
      <c r="Y174" s="380">
        <v>59954</v>
      </c>
      <c r="Z174" s="380">
        <v>59954</v>
      </c>
      <c r="AA174" s="380">
        <v>59954</v>
      </c>
      <c r="AB174" s="380">
        <v>47160</v>
      </c>
      <c r="AC174" s="380">
        <v>0</v>
      </c>
      <c r="AD174" s="380">
        <v>0</v>
      </c>
      <c r="AE174" s="380">
        <v>227022</v>
      </c>
      <c r="AF174" s="381">
        <v>168208</v>
      </c>
      <c r="AG174" s="381">
        <v>84090</v>
      </c>
      <c r="AH174" s="381">
        <v>30348</v>
      </c>
      <c r="AI174" s="381">
        <v>26885</v>
      </c>
      <c r="AJ174" s="381">
        <v>26885</v>
      </c>
      <c r="AK174" s="381">
        <v>0</v>
      </c>
      <c r="AL174" s="381">
        <v>0</v>
      </c>
      <c r="AM174" s="380">
        <v>168208</v>
      </c>
      <c r="AN174" s="379">
        <v>330266</v>
      </c>
      <c r="AO174" s="380">
        <v>108983</v>
      </c>
      <c r="AP174" s="380">
        <v>108983</v>
      </c>
      <c r="AQ174" s="380">
        <v>56150</v>
      </c>
      <c r="AR174" s="380">
        <v>56150</v>
      </c>
      <c r="AS174" s="380">
        <v>0</v>
      </c>
      <c r="AT174" s="380">
        <v>0</v>
      </c>
      <c r="AU174" s="380">
        <v>330266</v>
      </c>
      <c r="AV174" s="381">
        <v>1877421</v>
      </c>
      <c r="AW174" s="380">
        <v>642457</v>
      </c>
      <c r="AX174" s="380">
        <v>464636</v>
      </c>
      <c r="AY174" s="380">
        <v>464636</v>
      </c>
      <c r="AZ174" s="380">
        <v>305692</v>
      </c>
      <c r="BA174" s="380">
        <v>0</v>
      </c>
      <c r="BB174" s="380">
        <v>0</v>
      </c>
      <c r="BC174" s="380">
        <v>1877421</v>
      </c>
      <c r="BD174" s="379">
        <v>43444</v>
      </c>
      <c r="BE174" s="380">
        <v>12357</v>
      </c>
      <c r="BF174" s="380">
        <v>11575</v>
      </c>
      <c r="BG174" s="380">
        <v>9756</v>
      </c>
      <c r="BH174" s="380">
        <v>9756</v>
      </c>
      <c r="BI174" s="380">
        <v>0</v>
      </c>
      <c r="BJ174" s="380">
        <v>0</v>
      </c>
      <c r="BK174" s="380">
        <v>43444</v>
      </c>
      <c r="BL174" s="381">
        <v>7722</v>
      </c>
      <c r="BM174" s="380">
        <v>2574</v>
      </c>
      <c r="BN174" s="380">
        <v>2574</v>
      </c>
      <c r="BO174" s="380">
        <v>2574</v>
      </c>
      <c r="BP174" s="380">
        <v>0</v>
      </c>
      <c r="BQ174" s="380">
        <v>0</v>
      </c>
      <c r="BR174" s="380">
        <v>0</v>
      </c>
      <c r="BS174" s="380">
        <v>7722</v>
      </c>
      <c r="BT174" s="379">
        <v>40049</v>
      </c>
      <c r="BU174" s="380">
        <v>10231</v>
      </c>
      <c r="BV174" s="380">
        <v>10231</v>
      </c>
      <c r="BW174" s="380">
        <v>10231</v>
      </c>
      <c r="BX174" s="380">
        <v>9357</v>
      </c>
      <c r="BY174" s="380">
        <v>0</v>
      </c>
      <c r="BZ174" s="380">
        <v>0</v>
      </c>
      <c r="CA174" s="380">
        <v>40049</v>
      </c>
      <c r="CB174" s="381">
        <v>11414.521788894001</v>
      </c>
      <c r="CC174" s="380">
        <v>6879</v>
      </c>
      <c r="CD174" s="380">
        <v>4535</v>
      </c>
      <c r="CE174" s="380">
        <v>0</v>
      </c>
      <c r="CF174" s="380">
        <v>0</v>
      </c>
      <c r="CG174" s="380">
        <v>0</v>
      </c>
      <c r="CH174" s="380">
        <v>0</v>
      </c>
      <c r="CI174" s="380">
        <v>11414.521788894001</v>
      </c>
    </row>
    <row r="175" spans="1:87">
      <c r="A175" s="374">
        <v>34903</v>
      </c>
      <c r="B175" s="375" t="s">
        <v>527</v>
      </c>
      <c r="C175" s="381">
        <v>-11762</v>
      </c>
      <c r="D175" s="380">
        <v>14329</v>
      </c>
      <c r="E175" s="380">
        <v>26799</v>
      </c>
      <c r="F175" s="380">
        <v>22734</v>
      </c>
      <c r="G175" s="380">
        <v>0</v>
      </c>
      <c r="H175" s="380">
        <v>0</v>
      </c>
      <c r="I175" s="380">
        <v>52100</v>
      </c>
      <c r="J175" s="446">
        <v>314128</v>
      </c>
      <c r="K175" s="447">
        <v>370007</v>
      </c>
      <c r="L175" s="447">
        <v>268490</v>
      </c>
      <c r="M175" s="447">
        <v>258578</v>
      </c>
      <c r="N175" s="447">
        <v>385935</v>
      </c>
      <c r="O175" s="446">
        <v>27569.288465999998</v>
      </c>
      <c r="P175" s="447">
        <v>31750.750000000004</v>
      </c>
      <c r="Q175" s="447">
        <v>-4181.4615340000055</v>
      </c>
      <c r="R175" s="448">
        <v>6.2899999999999998E-2</v>
      </c>
      <c r="S175" s="449">
        <v>1.32282E-5</v>
      </c>
      <c r="T175" s="450">
        <v>314128</v>
      </c>
      <c r="U175" s="450">
        <v>504781.39904610498</v>
      </c>
      <c r="V175" s="451">
        <v>0.62230502271599875</v>
      </c>
      <c r="W175" s="451">
        <v>0.10581979340616332</v>
      </c>
      <c r="X175" s="379">
        <v>210021</v>
      </c>
      <c r="Y175" s="380">
        <v>56580</v>
      </c>
      <c r="Z175" s="380">
        <v>56580</v>
      </c>
      <c r="AA175" s="380">
        <v>56580</v>
      </c>
      <c r="AB175" s="380">
        <v>40281</v>
      </c>
      <c r="AC175" s="380">
        <v>0</v>
      </c>
      <c r="AD175" s="380">
        <v>0</v>
      </c>
      <c r="AE175" s="380">
        <v>210021</v>
      </c>
      <c r="AF175" s="381">
        <v>45005</v>
      </c>
      <c r="AG175" s="381">
        <v>28718</v>
      </c>
      <c r="AH175" s="381">
        <v>16287</v>
      </c>
      <c r="AI175" s="381">
        <v>0</v>
      </c>
      <c r="AJ175" s="381">
        <v>0</v>
      </c>
      <c r="AK175" s="381">
        <v>0</v>
      </c>
      <c r="AL175" s="381">
        <v>0</v>
      </c>
      <c r="AM175" s="380">
        <v>45005</v>
      </c>
      <c r="AN175" s="379">
        <v>25150</v>
      </c>
      <c r="AO175" s="380">
        <v>8299</v>
      </c>
      <c r="AP175" s="380">
        <v>8299</v>
      </c>
      <c r="AQ175" s="380">
        <v>4276</v>
      </c>
      <c r="AR175" s="380">
        <v>4276</v>
      </c>
      <c r="AS175" s="380">
        <v>0</v>
      </c>
      <c r="AT175" s="380">
        <v>0</v>
      </c>
      <c r="AU175" s="380">
        <v>25150</v>
      </c>
      <c r="AV175" s="381">
        <v>142967</v>
      </c>
      <c r="AW175" s="380">
        <v>48924</v>
      </c>
      <c r="AX175" s="380">
        <v>35382</v>
      </c>
      <c r="AY175" s="380">
        <v>35382</v>
      </c>
      <c r="AZ175" s="380">
        <v>23279</v>
      </c>
      <c r="BA175" s="380">
        <v>0</v>
      </c>
      <c r="BB175" s="380">
        <v>0</v>
      </c>
      <c r="BC175" s="380">
        <v>142967</v>
      </c>
      <c r="BD175" s="379">
        <v>3308</v>
      </c>
      <c r="BE175" s="380">
        <v>941</v>
      </c>
      <c r="BF175" s="380">
        <v>881</v>
      </c>
      <c r="BG175" s="380">
        <v>743</v>
      </c>
      <c r="BH175" s="380">
        <v>743</v>
      </c>
      <c r="BI175" s="380">
        <v>0</v>
      </c>
      <c r="BJ175" s="380">
        <v>0</v>
      </c>
      <c r="BK175" s="380">
        <v>3308</v>
      </c>
      <c r="BL175" s="381">
        <v>588</v>
      </c>
      <c r="BM175" s="380">
        <v>196</v>
      </c>
      <c r="BN175" s="380">
        <v>196</v>
      </c>
      <c r="BO175" s="380">
        <v>196</v>
      </c>
      <c r="BP175" s="380">
        <v>0</v>
      </c>
      <c r="BQ175" s="380">
        <v>0</v>
      </c>
      <c r="BR175" s="380">
        <v>0</v>
      </c>
      <c r="BS175" s="380">
        <v>588</v>
      </c>
      <c r="BT175" s="379">
        <v>3050</v>
      </c>
      <c r="BU175" s="380">
        <v>779</v>
      </c>
      <c r="BV175" s="380">
        <v>779</v>
      </c>
      <c r="BW175" s="380">
        <v>779</v>
      </c>
      <c r="BX175" s="380">
        <v>713</v>
      </c>
      <c r="BY175" s="380">
        <v>0</v>
      </c>
      <c r="BZ175" s="380">
        <v>0</v>
      </c>
      <c r="CA175" s="380">
        <v>3050</v>
      </c>
      <c r="CB175" s="381">
        <v>869.22488971799999</v>
      </c>
      <c r="CC175" s="380">
        <v>524</v>
      </c>
      <c r="CD175" s="380">
        <v>345</v>
      </c>
      <c r="CE175" s="380">
        <v>0</v>
      </c>
      <c r="CF175" s="380">
        <v>0</v>
      </c>
      <c r="CG175" s="380">
        <v>0</v>
      </c>
      <c r="CH175" s="380">
        <v>0</v>
      </c>
      <c r="CI175" s="380">
        <v>869.22488971799999</v>
      </c>
    </row>
    <row r="176" spans="1:87">
      <c r="A176" s="374">
        <v>34905</v>
      </c>
      <c r="B176" s="375" t="s">
        <v>528</v>
      </c>
      <c r="C176" s="381">
        <v>-1842485</v>
      </c>
      <c r="D176" s="380">
        <v>-1285952</v>
      </c>
      <c r="E176" s="380">
        <v>-1402939</v>
      </c>
      <c r="F176" s="380">
        <v>-910816</v>
      </c>
      <c r="G176" s="380">
        <v>0</v>
      </c>
      <c r="H176" s="380">
        <v>0</v>
      </c>
      <c r="I176" s="380">
        <v>-5442192</v>
      </c>
      <c r="J176" s="446">
        <v>13520011</v>
      </c>
      <c r="K176" s="447">
        <v>15925016</v>
      </c>
      <c r="L176" s="447">
        <v>11555776</v>
      </c>
      <c r="M176" s="447">
        <v>11129132</v>
      </c>
      <c r="N176" s="447">
        <v>16610564</v>
      </c>
      <c r="O176" s="446">
        <v>1186576.698483</v>
      </c>
      <c r="P176" s="447">
        <v>691351.8</v>
      </c>
      <c r="Q176" s="447">
        <v>495224.898483</v>
      </c>
      <c r="R176" s="448">
        <v>6.2899999999999998E-2</v>
      </c>
      <c r="S176" s="449">
        <v>5.6933910000000001E-4</v>
      </c>
      <c r="T176" s="450">
        <v>13520011</v>
      </c>
      <c r="U176" s="450">
        <v>10991284.578696344</v>
      </c>
      <c r="V176" s="451">
        <v>1.2300665043469909</v>
      </c>
      <c r="W176" s="451">
        <v>0.10581979340616332</v>
      </c>
      <c r="X176" s="379">
        <v>134581</v>
      </c>
      <c r="Y176" s="380">
        <v>65791</v>
      </c>
      <c r="Z176" s="380">
        <v>34395</v>
      </c>
      <c r="AA176" s="380">
        <v>34395</v>
      </c>
      <c r="AB176" s="380">
        <v>0</v>
      </c>
      <c r="AC176" s="380">
        <v>0</v>
      </c>
      <c r="AD176" s="380">
        <v>0</v>
      </c>
      <c r="AE176" s="380">
        <v>134581</v>
      </c>
      <c r="AF176" s="381">
        <v>716878</v>
      </c>
      <c r="AG176" s="381">
        <v>202856</v>
      </c>
      <c r="AH176" s="381">
        <v>202856</v>
      </c>
      <c r="AI176" s="381">
        <v>155583</v>
      </c>
      <c r="AJ176" s="381">
        <v>155583</v>
      </c>
      <c r="AK176" s="381">
        <v>0</v>
      </c>
      <c r="AL176" s="381">
        <v>0</v>
      </c>
      <c r="AM176" s="380">
        <v>716878</v>
      </c>
      <c r="AN176" s="379">
        <v>1082453</v>
      </c>
      <c r="AO176" s="380">
        <v>357195</v>
      </c>
      <c r="AP176" s="380">
        <v>357195</v>
      </c>
      <c r="AQ176" s="380">
        <v>184031</v>
      </c>
      <c r="AR176" s="380">
        <v>184031</v>
      </c>
      <c r="AS176" s="380">
        <v>0</v>
      </c>
      <c r="AT176" s="380">
        <v>0</v>
      </c>
      <c r="AU176" s="380">
        <v>1082453</v>
      </c>
      <c r="AV176" s="381">
        <v>6153275</v>
      </c>
      <c r="AW176" s="380">
        <v>2105663</v>
      </c>
      <c r="AX176" s="380">
        <v>1522852</v>
      </c>
      <c r="AY176" s="380">
        <v>1522852</v>
      </c>
      <c r="AZ176" s="380">
        <v>1001909</v>
      </c>
      <c r="BA176" s="380">
        <v>0</v>
      </c>
      <c r="BB176" s="380">
        <v>0</v>
      </c>
      <c r="BC176" s="380">
        <v>6153275</v>
      </c>
      <c r="BD176" s="379">
        <v>142389</v>
      </c>
      <c r="BE176" s="380">
        <v>40500</v>
      </c>
      <c r="BF176" s="380">
        <v>37937</v>
      </c>
      <c r="BG176" s="380">
        <v>31976</v>
      </c>
      <c r="BH176" s="380">
        <v>31976</v>
      </c>
      <c r="BI176" s="380">
        <v>0</v>
      </c>
      <c r="BJ176" s="380">
        <v>0</v>
      </c>
      <c r="BK176" s="380">
        <v>142389</v>
      </c>
      <c r="BL176" s="381">
        <v>25311</v>
      </c>
      <c r="BM176" s="380">
        <v>8437</v>
      </c>
      <c r="BN176" s="380">
        <v>8437</v>
      </c>
      <c r="BO176" s="380">
        <v>8437</v>
      </c>
      <c r="BP176" s="380">
        <v>0</v>
      </c>
      <c r="BQ176" s="380">
        <v>0</v>
      </c>
      <c r="BR176" s="380">
        <v>0</v>
      </c>
      <c r="BS176" s="380">
        <v>25311</v>
      </c>
      <c r="BT176" s="379">
        <v>131261</v>
      </c>
      <c r="BU176" s="380">
        <v>33531</v>
      </c>
      <c r="BV176" s="380">
        <v>33531</v>
      </c>
      <c r="BW176" s="380">
        <v>33531</v>
      </c>
      <c r="BX176" s="380">
        <v>30669</v>
      </c>
      <c r="BY176" s="380">
        <v>0</v>
      </c>
      <c r="BZ176" s="380">
        <v>0</v>
      </c>
      <c r="CA176" s="380">
        <v>131261</v>
      </c>
      <c r="CB176" s="381">
        <v>37411.266567609004</v>
      </c>
      <c r="CC176" s="380">
        <v>22546</v>
      </c>
      <c r="CD176" s="380">
        <v>14865</v>
      </c>
      <c r="CE176" s="380">
        <v>0</v>
      </c>
      <c r="CF176" s="380">
        <v>0</v>
      </c>
      <c r="CG176" s="380">
        <v>0</v>
      </c>
      <c r="CH176" s="380">
        <v>0</v>
      </c>
      <c r="CI176" s="380">
        <v>37411.266567609004</v>
      </c>
    </row>
    <row r="177" spans="1:87">
      <c r="A177" s="374">
        <v>34910</v>
      </c>
      <c r="B177" s="375" t="s">
        <v>529</v>
      </c>
      <c r="C177" s="381">
        <v>-6249929</v>
      </c>
      <c r="D177" s="380">
        <v>-3846978</v>
      </c>
      <c r="E177" s="380">
        <v>-4012367</v>
      </c>
      <c r="F177" s="380">
        <v>-2167746</v>
      </c>
      <c r="G177" s="380">
        <v>0</v>
      </c>
      <c r="H177" s="380">
        <v>0</v>
      </c>
      <c r="I177" s="380">
        <v>-16277020</v>
      </c>
      <c r="J177" s="446">
        <v>49607774</v>
      </c>
      <c r="K177" s="447">
        <v>58432242</v>
      </c>
      <c r="L177" s="447">
        <v>42400579</v>
      </c>
      <c r="M177" s="447">
        <v>40835134</v>
      </c>
      <c r="N177" s="447">
        <v>60947666</v>
      </c>
      <c r="O177" s="446">
        <v>4353800.2984890006</v>
      </c>
      <c r="P177" s="447">
        <v>2333231.46</v>
      </c>
      <c r="Q177" s="447">
        <v>2020568.8384890007</v>
      </c>
      <c r="R177" s="448">
        <v>6.2899999999999998E-2</v>
      </c>
      <c r="S177" s="449">
        <v>2.0890253000000001E-3</v>
      </c>
      <c r="T177" s="450">
        <v>49607774</v>
      </c>
      <c r="U177" s="450">
        <v>37094299.841017492</v>
      </c>
      <c r="V177" s="451">
        <v>1.3373422389050076</v>
      </c>
      <c r="W177" s="451">
        <v>0.10581979340616332</v>
      </c>
      <c r="X177" s="379">
        <v>2675303</v>
      </c>
      <c r="Y177" s="380">
        <v>690647</v>
      </c>
      <c r="Z177" s="380">
        <v>690647</v>
      </c>
      <c r="AA177" s="380">
        <v>690647</v>
      </c>
      <c r="AB177" s="380">
        <v>603362</v>
      </c>
      <c r="AC177" s="380">
        <v>0</v>
      </c>
      <c r="AD177" s="380">
        <v>0</v>
      </c>
      <c r="AE177" s="380">
        <v>2675303</v>
      </c>
      <c r="AF177" s="381">
        <v>1120342</v>
      </c>
      <c r="AG177" s="381">
        <v>683029</v>
      </c>
      <c r="AH177" s="381">
        <v>437313</v>
      </c>
      <c r="AI177" s="381">
        <v>0</v>
      </c>
      <c r="AJ177" s="381">
        <v>0</v>
      </c>
      <c r="AK177" s="381">
        <v>0</v>
      </c>
      <c r="AL177" s="381">
        <v>0</v>
      </c>
      <c r="AM177" s="380">
        <v>1120342</v>
      </c>
      <c r="AN177" s="379">
        <v>3971747</v>
      </c>
      <c r="AO177" s="380">
        <v>1310624</v>
      </c>
      <c r="AP177" s="380">
        <v>1310624</v>
      </c>
      <c r="AQ177" s="380">
        <v>675250</v>
      </c>
      <c r="AR177" s="380">
        <v>675250</v>
      </c>
      <c r="AS177" s="380">
        <v>0</v>
      </c>
      <c r="AT177" s="380">
        <v>0</v>
      </c>
      <c r="AU177" s="380">
        <v>3971747</v>
      </c>
      <c r="AV177" s="381">
        <v>22577666</v>
      </c>
      <c r="AW177" s="380">
        <v>7726120</v>
      </c>
      <c r="AX177" s="380">
        <v>5587664</v>
      </c>
      <c r="AY177" s="380">
        <v>5587664</v>
      </c>
      <c r="AZ177" s="380">
        <v>3676217</v>
      </c>
      <c r="BA177" s="380">
        <v>0</v>
      </c>
      <c r="BB177" s="380">
        <v>0</v>
      </c>
      <c r="BC177" s="380">
        <v>22577666</v>
      </c>
      <c r="BD177" s="379">
        <v>522456</v>
      </c>
      <c r="BE177" s="380">
        <v>148604</v>
      </c>
      <c r="BF177" s="380">
        <v>139198</v>
      </c>
      <c r="BG177" s="380">
        <v>117327</v>
      </c>
      <c r="BH177" s="380">
        <v>117327</v>
      </c>
      <c r="BI177" s="380">
        <v>0</v>
      </c>
      <c r="BJ177" s="380">
        <v>0</v>
      </c>
      <c r="BK177" s="380">
        <v>522456</v>
      </c>
      <c r="BL177" s="381">
        <v>92874</v>
      </c>
      <c r="BM177" s="380">
        <v>30958</v>
      </c>
      <c r="BN177" s="380">
        <v>30958</v>
      </c>
      <c r="BO177" s="380">
        <v>30958</v>
      </c>
      <c r="BP177" s="380">
        <v>0</v>
      </c>
      <c r="BQ177" s="380">
        <v>0</v>
      </c>
      <c r="BR177" s="380">
        <v>0</v>
      </c>
      <c r="BS177" s="380">
        <v>92874</v>
      </c>
      <c r="BT177" s="379">
        <v>481626</v>
      </c>
      <c r="BU177" s="380">
        <v>123031</v>
      </c>
      <c r="BV177" s="380">
        <v>123031</v>
      </c>
      <c r="BW177" s="380">
        <v>123031</v>
      </c>
      <c r="BX177" s="380">
        <v>112532</v>
      </c>
      <c r="BY177" s="380">
        <v>0</v>
      </c>
      <c r="BZ177" s="380">
        <v>0</v>
      </c>
      <c r="CA177" s="380">
        <v>481626</v>
      </c>
      <c r="CB177" s="381">
        <v>137269.831572747</v>
      </c>
      <c r="CC177" s="380">
        <v>82727</v>
      </c>
      <c r="CD177" s="380">
        <v>54543</v>
      </c>
      <c r="CE177" s="380">
        <v>0</v>
      </c>
      <c r="CF177" s="380">
        <v>0</v>
      </c>
      <c r="CG177" s="380">
        <v>0</v>
      </c>
      <c r="CH177" s="380">
        <v>0</v>
      </c>
      <c r="CI177" s="380">
        <v>137269.831572747</v>
      </c>
    </row>
    <row r="178" spans="1:87">
      <c r="A178" s="374">
        <v>35000</v>
      </c>
      <c r="B178" s="375" t="s">
        <v>530</v>
      </c>
      <c r="C178" s="381">
        <v>-4323110</v>
      </c>
      <c r="D178" s="380">
        <v>-2775731</v>
      </c>
      <c r="E178" s="380">
        <v>-3173923</v>
      </c>
      <c r="F178" s="380">
        <v>-1876938</v>
      </c>
      <c r="G178" s="380">
        <v>0</v>
      </c>
      <c r="H178" s="380">
        <v>0</v>
      </c>
      <c r="I178" s="380">
        <v>-12149702</v>
      </c>
      <c r="J178" s="446">
        <v>31108822</v>
      </c>
      <c r="K178" s="447">
        <v>36642608</v>
      </c>
      <c r="L178" s="447">
        <v>26589221</v>
      </c>
      <c r="M178" s="447">
        <v>25607537</v>
      </c>
      <c r="N178" s="447">
        <v>38220020</v>
      </c>
      <c r="O178" s="446">
        <v>2730249.4816440004</v>
      </c>
      <c r="P178" s="447">
        <v>1580112.75</v>
      </c>
      <c r="Q178" s="447">
        <v>1150136.7316440004</v>
      </c>
      <c r="R178" s="448">
        <v>6.2899999999999998E-2</v>
      </c>
      <c r="S178" s="449">
        <v>1.3100188000000001E-3</v>
      </c>
      <c r="T178" s="450">
        <v>31108822</v>
      </c>
      <c r="U178" s="450">
        <v>25121029.411764707</v>
      </c>
      <c r="V178" s="451">
        <v>1.2383577714944709</v>
      </c>
      <c r="W178" s="451">
        <v>0.10581979340616332</v>
      </c>
      <c r="X178" s="379">
        <v>373692</v>
      </c>
      <c r="Y178" s="380">
        <v>103543</v>
      </c>
      <c r="Z178" s="380">
        <v>103543</v>
      </c>
      <c r="AA178" s="380">
        <v>83303</v>
      </c>
      <c r="AB178" s="380">
        <v>83303</v>
      </c>
      <c r="AC178" s="380">
        <v>0</v>
      </c>
      <c r="AD178" s="380">
        <v>0</v>
      </c>
      <c r="AE178" s="380">
        <v>373692</v>
      </c>
      <c r="AF178" s="381">
        <v>1341035</v>
      </c>
      <c r="AG178" s="381">
        <v>502572</v>
      </c>
      <c r="AH178" s="381">
        <v>307986</v>
      </c>
      <c r="AI178" s="381">
        <v>307986</v>
      </c>
      <c r="AJ178" s="381">
        <v>222491</v>
      </c>
      <c r="AK178" s="381">
        <v>0</v>
      </c>
      <c r="AL178" s="381">
        <v>0</v>
      </c>
      <c r="AM178" s="380">
        <v>1341035</v>
      </c>
      <c r="AN178" s="379">
        <v>2490665</v>
      </c>
      <c r="AO178" s="380">
        <v>821887</v>
      </c>
      <c r="AP178" s="380">
        <v>821887</v>
      </c>
      <c r="AQ178" s="380">
        <v>423446</v>
      </c>
      <c r="AR178" s="380">
        <v>423446</v>
      </c>
      <c r="AS178" s="380">
        <v>0</v>
      </c>
      <c r="AT178" s="380">
        <v>0</v>
      </c>
      <c r="AU178" s="380">
        <v>2490665</v>
      </c>
      <c r="AV178" s="381">
        <v>14158358</v>
      </c>
      <c r="AW178" s="380">
        <v>4845017</v>
      </c>
      <c r="AX178" s="380">
        <v>3504000</v>
      </c>
      <c r="AY178" s="380">
        <v>3504000</v>
      </c>
      <c r="AZ178" s="380">
        <v>2305340</v>
      </c>
      <c r="BA178" s="380">
        <v>0</v>
      </c>
      <c r="BB178" s="380">
        <v>0</v>
      </c>
      <c r="BC178" s="380">
        <v>14158358</v>
      </c>
      <c r="BD178" s="379">
        <v>327631</v>
      </c>
      <c r="BE178" s="380">
        <v>93189</v>
      </c>
      <c r="BF178" s="380">
        <v>87290</v>
      </c>
      <c r="BG178" s="380">
        <v>73576</v>
      </c>
      <c r="BH178" s="380">
        <v>73576</v>
      </c>
      <c r="BI178" s="380">
        <v>0</v>
      </c>
      <c r="BJ178" s="380">
        <v>0</v>
      </c>
      <c r="BK178" s="380">
        <v>327631</v>
      </c>
      <c r="BL178" s="381">
        <v>58242</v>
      </c>
      <c r="BM178" s="380">
        <v>19414</v>
      </c>
      <c r="BN178" s="380">
        <v>19414</v>
      </c>
      <c r="BO178" s="380">
        <v>19414</v>
      </c>
      <c r="BP178" s="380">
        <v>0</v>
      </c>
      <c r="BQ178" s="380">
        <v>0</v>
      </c>
      <c r="BR178" s="380">
        <v>0</v>
      </c>
      <c r="BS178" s="380">
        <v>58242</v>
      </c>
      <c r="BT178" s="379">
        <v>302026</v>
      </c>
      <c r="BU178" s="380">
        <v>77152</v>
      </c>
      <c r="BV178" s="380">
        <v>77152</v>
      </c>
      <c r="BW178" s="380">
        <v>77152</v>
      </c>
      <c r="BX178" s="380">
        <v>70568</v>
      </c>
      <c r="BY178" s="380">
        <v>0</v>
      </c>
      <c r="BZ178" s="380">
        <v>0</v>
      </c>
      <c r="CA178" s="380">
        <v>302026</v>
      </c>
      <c r="CB178" s="381">
        <v>86081.322247812001</v>
      </c>
      <c r="CC178" s="380">
        <v>51878</v>
      </c>
      <c r="CD178" s="380">
        <v>34203</v>
      </c>
      <c r="CE178" s="380">
        <v>0</v>
      </c>
      <c r="CF178" s="380">
        <v>0</v>
      </c>
      <c r="CG178" s="380">
        <v>0</v>
      </c>
      <c r="CH178" s="380">
        <v>0</v>
      </c>
      <c r="CI178" s="380">
        <v>86081.322247812001</v>
      </c>
    </row>
    <row r="179" spans="1:87">
      <c r="A179" s="374">
        <v>35005</v>
      </c>
      <c r="B179" s="375" t="s">
        <v>531</v>
      </c>
      <c r="C179" s="381">
        <v>-1976650</v>
      </c>
      <c r="D179" s="380">
        <v>-1554837</v>
      </c>
      <c r="E179" s="380">
        <v>-1589683</v>
      </c>
      <c r="F179" s="380">
        <v>-758886</v>
      </c>
      <c r="G179" s="380">
        <v>0</v>
      </c>
      <c r="H179" s="380">
        <v>0</v>
      </c>
      <c r="I179" s="380">
        <v>-5880056</v>
      </c>
      <c r="J179" s="446">
        <v>12335969</v>
      </c>
      <c r="K179" s="447">
        <v>14530351</v>
      </c>
      <c r="L179" s="447">
        <v>10543756</v>
      </c>
      <c r="M179" s="447">
        <v>10154476</v>
      </c>
      <c r="N179" s="447">
        <v>15155861</v>
      </c>
      <c r="O179" s="446">
        <v>1082659.892553</v>
      </c>
      <c r="P179" s="447">
        <v>680566.71</v>
      </c>
      <c r="Q179" s="447">
        <v>402093.18255300005</v>
      </c>
      <c r="R179" s="448">
        <v>6.2899999999999998E-2</v>
      </c>
      <c r="S179" s="449">
        <v>5.1947810000000001E-4</v>
      </c>
      <c r="T179" s="450">
        <v>12335969</v>
      </c>
      <c r="U179" s="450">
        <v>10819820.508744039</v>
      </c>
      <c r="V179" s="451">
        <v>1.1401269540498093</v>
      </c>
      <c r="W179" s="451">
        <v>0.10581979340616332</v>
      </c>
      <c r="X179" s="379">
        <v>180987</v>
      </c>
      <c r="Y179" s="380">
        <v>131217</v>
      </c>
      <c r="Z179" s="380">
        <v>16590</v>
      </c>
      <c r="AA179" s="380">
        <v>16590</v>
      </c>
      <c r="AB179" s="380">
        <v>16590</v>
      </c>
      <c r="AC179" s="380">
        <v>0</v>
      </c>
      <c r="AD179" s="380">
        <v>0</v>
      </c>
      <c r="AE179" s="380">
        <v>180987</v>
      </c>
      <c r="AF179" s="381">
        <v>1626762</v>
      </c>
      <c r="AG179" s="381">
        <v>551802</v>
      </c>
      <c r="AH179" s="381">
        <v>551802</v>
      </c>
      <c r="AI179" s="381">
        <v>436774</v>
      </c>
      <c r="AJ179" s="381">
        <v>86384</v>
      </c>
      <c r="AK179" s="381">
        <v>0</v>
      </c>
      <c r="AL179" s="381">
        <v>0</v>
      </c>
      <c r="AM179" s="380">
        <v>1626762</v>
      </c>
      <c r="AN179" s="379">
        <v>987655</v>
      </c>
      <c r="AO179" s="380">
        <v>325913</v>
      </c>
      <c r="AP179" s="380">
        <v>325913</v>
      </c>
      <c r="AQ179" s="380">
        <v>167914</v>
      </c>
      <c r="AR179" s="380">
        <v>167914</v>
      </c>
      <c r="AS179" s="380">
        <v>0</v>
      </c>
      <c r="AT179" s="380">
        <v>0</v>
      </c>
      <c r="AU179" s="380">
        <v>987655</v>
      </c>
      <c r="AV179" s="381">
        <v>5614390</v>
      </c>
      <c r="AW179" s="380">
        <v>1921255</v>
      </c>
      <c r="AX179" s="380">
        <v>1389485</v>
      </c>
      <c r="AY179" s="380">
        <v>1389485</v>
      </c>
      <c r="AZ179" s="380">
        <v>914165</v>
      </c>
      <c r="BA179" s="380">
        <v>0</v>
      </c>
      <c r="BB179" s="380">
        <v>0</v>
      </c>
      <c r="BC179" s="380">
        <v>5614390</v>
      </c>
      <c r="BD179" s="379">
        <v>129919</v>
      </c>
      <c r="BE179" s="380">
        <v>36953</v>
      </c>
      <c r="BF179" s="380">
        <v>34614</v>
      </c>
      <c r="BG179" s="380">
        <v>29176</v>
      </c>
      <c r="BH179" s="380">
        <v>29176</v>
      </c>
      <c r="BI179" s="380">
        <v>0</v>
      </c>
      <c r="BJ179" s="380">
        <v>0</v>
      </c>
      <c r="BK179" s="380">
        <v>129919</v>
      </c>
      <c r="BL179" s="381">
        <v>23094</v>
      </c>
      <c r="BM179" s="380">
        <v>7698</v>
      </c>
      <c r="BN179" s="380">
        <v>7698</v>
      </c>
      <c r="BO179" s="380">
        <v>7698</v>
      </c>
      <c r="BP179" s="380">
        <v>0</v>
      </c>
      <c r="BQ179" s="380">
        <v>0</v>
      </c>
      <c r="BR179" s="380">
        <v>0</v>
      </c>
      <c r="BS179" s="380">
        <v>23094</v>
      </c>
      <c r="BT179" s="379">
        <v>119766</v>
      </c>
      <c r="BU179" s="380">
        <v>30594</v>
      </c>
      <c r="BV179" s="380">
        <v>30594</v>
      </c>
      <c r="BW179" s="380">
        <v>30594</v>
      </c>
      <c r="BX179" s="380">
        <v>27983</v>
      </c>
      <c r="BY179" s="380">
        <v>0</v>
      </c>
      <c r="BZ179" s="380">
        <v>0</v>
      </c>
      <c r="CA179" s="380">
        <v>119766</v>
      </c>
      <c r="CB179" s="381">
        <v>34134.900756219002</v>
      </c>
      <c r="CC179" s="380">
        <v>20572</v>
      </c>
      <c r="CD179" s="380">
        <v>13563</v>
      </c>
      <c r="CE179" s="380">
        <v>0</v>
      </c>
      <c r="CF179" s="380">
        <v>0</v>
      </c>
      <c r="CG179" s="380">
        <v>0</v>
      </c>
      <c r="CH179" s="380">
        <v>0</v>
      </c>
      <c r="CI179" s="380">
        <v>34134.900756219002</v>
      </c>
    </row>
    <row r="180" spans="1:87">
      <c r="A180" s="374">
        <v>35100</v>
      </c>
      <c r="B180" s="375" t="s">
        <v>532</v>
      </c>
      <c r="C180" s="381">
        <v>-36881297</v>
      </c>
      <c r="D180" s="380">
        <v>-24108064</v>
      </c>
      <c r="E180" s="380">
        <v>-27139497</v>
      </c>
      <c r="F180" s="380">
        <v>-16305442</v>
      </c>
      <c r="G180" s="380">
        <v>0</v>
      </c>
      <c r="H180" s="380">
        <v>0</v>
      </c>
      <c r="I180" s="380">
        <v>-104434300</v>
      </c>
      <c r="J180" s="446">
        <v>285632032</v>
      </c>
      <c r="K180" s="447">
        <v>336441625</v>
      </c>
      <c r="L180" s="447">
        <v>244134388</v>
      </c>
      <c r="M180" s="447">
        <v>235120855</v>
      </c>
      <c r="N180" s="447">
        <v>350924949</v>
      </c>
      <c r="O180" s="446">
        <v>25068345.596019</v>
      </c>
      <c r="P180" s="447">
        <v>13993352.5</v>
      </c>
      <c r="Q180" s="447">
        <v>11074993.096019</v>
      </c>
      <c r="R180" s="448">
        <v>6.2899999999999998E-2</v>
      </c>
      <c r="S180" s="449">
        <v>1.20282063E-2</v>
      </c>
      <c r="T180" s="450">
        <v>285632032</v>
      </c>
      <c r="U180" s="450">
        <v>222469833.06836247</v>
      </c>
      <c r="V180" s="451">
        <v>1.2839135448635344</v>
      </c>
      <c r="W180" s="451">
        <v>0.10581979340616332</v>
      </c>
      <c r="X180" s="379">
        <v>12463141</v>
      </c>
      <c r="Y180" s="380">
        <v>3188157</v>
      </c>
      <c r="Z180" s="380">
        <v>3188157</v>
      </c>
      <c r="AA180" s="380">
        <v>3188157</v>
      </c>
      <c r="AB180" s="380">
        <v>2898670</v>
      </c>
      <c r="AC180" s="380">
        <v>0</v>
      </c>
      <c r="AD180" s="380">
        <v>0</v>
      </c>
      <c r="AE180" s="380">
        <v>12463141</v>
      </c>
      <c r="AF180" s="381">
        <v>14224320</v>
      </c>
      <c r="AG180" s="381">
        <v>4039702</v>
      </c>
      <c r="AH180" s="381">
        <v>3687412</v>
      </c>
      <c r="AI180" s="381">
        <v>3248603</v>
      </c>
      <c r="AJ180" s="381">
        <v>3248603</v>
      </c>
      <c r="AK180" s="381">
        <v>0</v>
      </c>
      <c r="AL180" s="381">
        <v>0</v>
      </c>
      <c r="AM180" s="380">
        <v>14224320</v>
      </c>
      <c r="AN180" s="379">
        <v>22868555</v>
      </c>
      <c r="AO180" s="380">
        <v>7546320</v>
      </c>
      <c r="AP180" s="380">
        <v>7546320</v>
      </c>
      <c r="AQ180" s="380">
        <v>3887957</v>
      </c>
      <c r="AR180" s="380">
        <v>3887957</v>
      </c>
      <c r="AS180" s="380">
        <v>0</v>
      </c>
      <c r="AT180" s="380">
        <v>0</v>
      </c>
      <c r="AU180" s="380">
        <v>22868555</v>
      </c>
      <c r="AV180" s="381">
        <v>129997863</v>
      </c>
      <c r="AW180" s="380">
        <v>44485517</v>
      </c>
      <c r="AX180" s="380">
        <v>32172698</v>
      </c>
      <c r="AY180" s="380">
        <v>32172698</v>
      </c>
      <c r="AZ180" s="380">
        <v>21166951</v>
      </c>
      <c r="BA180" s="380">
        <v>0</v>
      </c>
      <c r="BB180" s="380">
        <v>0</v>
      </c>
      <c r="BC180" s="380">
        <v>129997863</v>
      </c>
      <c r="BD180" s="379">
        <v>3008203</v>
      </c>
      <c r="BE180" s="380">
        <v>855631</v>
      </c>
      <c r="BF180" s="380">
        <v>801474</v>
      </c>
      <c r="BG180" s="380">
        <v>675549</v>
      </c>
      <c r="BH180" s="380">
        <v>675549</v>
      </c>
      <c r="BI180" s="380">
        <v>0</v>
      </c>
      <c r="BJ180" s="380">
        <v>0</v>
      </c>
      <c r="BK180" s="380">
        <v>3008203</v>
      </c>
      <c r="BL180" s="381">
        <v>534753</v>
      </c>
      <c r="BM180" s="380">
        <v>178251</v>
      </c>
      <c r="BN180" s="380">
        <v>178251</v>
      </c>
      <c r="BO180" s="380">
        <v>178251</v>
      </c>
      <c r="BP180" s="380">
        <v>0</v>
      </c>
      <c r="BQ180" s="380">
        <v>0</v>
      </c>
      <c r="BR180" s="380">
        <v>0</v>
      </c>
      <c r="BS180" s="380">
        <v>534753</v>
      </c>
      <c r="BT180" s="379">
        <v>2773109</v>
      </c>
      <c r="BU180" s="380">
        <v>708391</v>
      </c>
      <c r="BV180" s="380">
        <v>708391</v>
      </c>
      <c r="BW180" s="380">
        <v>708391</v>
      </c>
      <c r="BX180" s="380">
        <v>647935</v>
      </c>
      <c r="BY180" s="380">
        <v>0</v>
      </c>
      <c r="BZ180" s="380">
        <v>0</v>
      </c>
      <c r="CA180" s="380">
        <v>2773109</v>
      </c>
      <c r="CB180" s="381">
        <v>790373.31569093699</v>
      </c>
      <c r="CC180" s="380">
        <v>476327</v>
      </c>
      <c r="CD180" s="380">
        <v>314046</v>
      </c>
      <c r="CE180" s="380">
        <v>0</v>
      </c>
      <c r="CF180" s="380">
        <v>0</v>
      </c>
      <c r="CG180" s="380">
        <v>0</v>
      </c>
      <c r="CH180" s="380">
        <v>0</v>
      </c>
      <c r="CI180" s="380">
        <v>790373.31569093699</v>
      </c>
    </row>
    <row r="181" spans="1:87">
      <c r="A181" s="374">
        <v>35105</v>
      </c>
      <c r="B181" s="375" t="s">
        <v>533</v>
      </c>
      <c r="C181" s="381">
        <v>-3114721</v>
      </c>
      <c r="D181" s="380">
        <v>-2296216</v>
      </c>
      <c r="E181" s="380">
        <v>-2565349</v>
      </c>
      <c r="F181" s="380">
        <v>-1703801</v>
      </c>
      <c r="G181" s="380">
        <v>0</v>
      </c>
      <c r="H181" s="380">
        <v>0</v>
      </c>
      <c r="I181" s="380">
        <v>-9680087</v>
      </c>
      <c r="J181" s="446">
        <v>22592014</v>
      </c>
      <c r="K181" s="447">
        <v>26610789</v>
      </c>
      <c r="L181" s="447">
        <v>19309765</v>
      </c>
      <c r="M181" s="447">
        <v>18596841</v>
      </c>
      <c r="N181" s="447">
        <v>27756345</v>
      </c>
      <c r="O181" s="446">
        <v>1982776.2571440001</v>
      </c>
      <c r="P181" s="447">
        <v>1125336.0499999998</v>
      </c>
      <c r="Q181" s="447">
        <v>857440.20714400033</v>
      </c>
      <c r="R181" s="448">
        <v>6.2899999999999998E-2</v>
      </c>
      <c r="S181" s="449">
        <v>9.5136880000000002E-4</v>
      </c>
      <c r="T181" s="450">
        <v>22592014</v>
      </c>
      <c r="U181" s="450">
        <v>17890875.198728137</v>
      </c>
      <c r="V181" s="451">
        <v>1.262767402323955</v>
      </c>
      <c r="W181" s="451">
        <v>0.10581979340616332</v>
      </c>
      <c r="X181" s="379">
        <v>218728</v>
      </c>
      <c r="Y181" s="380">
        <v>182194</v>
      </c>
      <c r="Z181" s="380">
        <v>18267</v>
      </c>
      <c r="AA181" s="380">
        <v>18267</v>
      </c>
      <c r="AB181" s="380">
        <v>0</v>
      </c>
      <c r="AC181" s="380">
        <v>0</v>
      </c>
      <c r="AD181" s="380">
        <v>0</v>
      </c>
      <c r="AE181" s="380">
        <v>218728</v>
      </c>
      <c r="AF181" s="381">
        <v>1777902</v>
      </c>
      <c r="AG181" s="381">
        <v>447148</v>
      </c>
      <c r="AH181" s="381">
        <v>447148</v>
      </c>
      <c r="AI181" s="381">
        <v>441803</v>
      </c>
      <c r="AJ181" s="381">
        <v>441803</v>
      </c>
      <c r="AK181" s="381">
        <v>0</v>
      </c>
      <c r="AL181" s="381">
        <v>0</v>
      </c>
      <c r="AM181" s="380">
        <v>1777902</v>
      </c>
      <c r="AN181" s="379">
        <v>1808784</v>
      </c>
      <c r="AO181" s="380">
        <v>596875</v>
      </c>
      <c r="AP181" s="380">
        <v>596875</v>
      </c>
      <c r="AQ181" s="380">
        <v>307517</v>
      </c>
      <c r="AR181" s="380">
        <v>307517</v>
      </c>
      <c r="AS181" s="380">
        <v>0</v>
      </c>
      <c r="AT181" s="380">
        <v>0</v>
      </c>
      <c r="AU181" s="380">
        <v>1808784</v>
      </c>
      <c r="AV181" s="381">
        <v>10282157</v>
      </c>
      <c r="AW181" s="380">
        <v>3518574</v>
      </c>
      <c r="AX181" s="380">
        <v>2544694</v>
      </c>
      <c r="AY181" s="380">
        <v>2544694</v>
      </c>
      <c r="AZ181" s="380">
        <v>1674196</v>
      </c>
      <c r="BA181" s="380">
        <v>0</v>
      </c>
      <c r="BB181" s="380">
        <v>0</v>
      </c>
      <c r="BC181" s="380">
        <v>10282157</v>
      </c>
      <c r="BD181" s="379">
        <v>237932</v>
      </c>
      <c r="BE181" s="380">
        <v>67676</v>
      </c>
      <c r="BF181" s="380">
        <v>63392</v>
      </c>
      <c r="BG181" s="380">
        <v>53432</v>
      </c>
      <c r="BH181" s="380">
        <v>53432</v>
      </c>
      <c r="BI181" s="380">
        <v>0</v>
      </c>
      <c r="BJ181" s="380">
        <v>0</v>
      </c>
      <c r="BK181" s="380">
        <v>237932</v>
      </c>
      <c r="BL181" s="381">
        <v>42297</v>
      </c>
      <c r="BM181" s="380">
        <v>14099</v>
      </c>
      <c r="BN181" s="380">
        <v>14099</v>
      </c>
      <c r="BO181" s="380">
        <v>14099</v>
      </c>
      <c r="BP181" s="380">
        <v>0</v>
      </c>
      <c r="BQ181" s="380">
        <v>0</v>
      </c>
      <c r="BR181" s="380">
        <v>0</v>
      </c>
      <c r="BS181" s="380">
        <v>42297</v>
      </c>
      <c r="BT181" s="379">
        <v>219339</v>
      </c>
      <c r="BU181" s="380">
        <v>56030</v>
      </c>
      <c r="BV181" s="380">
        <v>56030</v>
      </c>
      <c r="BW181" s="380">
        <v>56030</v>
      </c>
      <c r="BX181" s="380">
        <v>51248</v>
      </c>
      <c r="BY181" s="380">
        <v>0</v>
      </c>
      <c r="BZ181" s="380">
        <v>0</v>
      </c>
      <c r="CA181" s="380">
        <v>219339</v>
      </c>
      <c r="CB181" s="381">
        <v>62514.434334311998</v>
      </c>
      <c r="CC181" s="380">
        <v>37675</v>
      </c>
      <c r="CD181" s="380">
        <v>24839</v>
      </c>
      <c r="CE181" s="380">
        <v>0</v>
      </c>
      <c r="CF181" s="380">
        <v>0</v>
      </c>
      <c r="CG181" s="380">
        <v>0</v>
      </c>
      <c r="CH181" s="380">
        <v>0</v>
      </c>
      <c r="CI181" s="380">
        <v>62514.434334311998</v>
      </c>
    </row>
    <row r="182" spans="1:87">
      <c r="A182" s="374">
        <v>35106</v>
      </c>
      <c r="B182" s="375" t="s">
        <v>534</v>
      </c>
      <c r="C182" s="381">
        <v>-940947</v>
      </c>
      <c r="D182" s="380">
        <v>-628187</v>
      </c>
      <c r="E182" s="380">
        <v>-603399</v>
      </c>
      <c r="F182" s="380">
        <v>-410448</v>
      </c>
      <c r="G182" s="380">
        <v>0</v>
      </c>
      <c r="H182" s="380">
        <v>0</v>
      </c>
      <c r="I182" s="380">
        <v>-2582981</v>
      </c>
      <c r="J182" s="446">
        <v>5858467</v>
      </c>
      <c r="K182" s="447">
        <v>6900599</v>
      </c>
      <c r="L182" s="447">
        <v>5007328</v>
      </c>
      <c r="M182" s="447">
        <v>4822456</v>
      </c>
      <c r="N182" s="447">
        <v>7197660</v>
      </c>
      <c r="O182" s="446">
        <v>514165.29165000003</v>
      </c>
      <c r="P182" s="447">
        <v>249408.26999999996</v>
      </c>
      <c r="Q182" s="447">
        <v>264757.02165000007</v>
      </c>
      <c r="R182" s="448">
        <v>6.2899999999999998E-2</v>
      </c>
      <c r="S182" s="449">
        <v>2.46705E-4</v>
      </c>
      <c r="T182" s="450">
        <v>5858467</v>
      </c>
      <c r="U182" s="450">
        <v>3965155.3259141492</v>
      </c>
      <c r="V182" s="451">
        <v>1.477487391657061</v>
      </c>
      <c r="W182" s="451">
        <v>0.10581979340616332</v>
      </c>
      <c r="X182" s="379">
        <v>105597</v>
      </c>
      <c r="Y182" s="380">
        <v>35199</v>
      </c>
      <c r="Z182" s="380">
        <v>35199</v>
      </c>
      <c r="AA182" s="380">
        <v>35199</v>
      </c>
      <c r="AB182" s="380">
        <v>0</v>
      </c>
      <c r="AC182" s="380">
        <v>0</v>
      </c>
      <c r="AD182" s="380">
        <v>0</v>
      </c>
      <c r="AE182" s="380">
        <v>105597</v>
      </c>
      <c r="AF182" s="381">
        <v>582697</v>
      </c>
      <c r="AG182" s="381">
        <v>237156</v>
      </c>
      <c r="AH182" s="381">
        <v>179157</v>
      </c>
      <c r="AI182" s="381">
        <v>83192</v>
      </c>
      <c r="AJ182" s="381">
        <v>83192</v>
      </c>
      <c r="AK182" s="381">
        <v>0</v>
      </c>
      <c r="AL182" s="381">
        <v>0</v>
      </c>
      <c r="AM182" s="380">
        <v>582697</v>
      </c>
      <c r="AN182" s="379">
        <v>469046</v>
      </c>
      <c r="AO182" s="380">
        <v>154779</v>
      </c>
      <c r="AP182" s="380">
        <v>154779</v>
      </c>
      <c r="AQ182" s="380">
        <v>79744</v>
      </c>
      <c r="AR182" s="380">
        <v>79744</v>
      </c>
      <c r="AS182" s="380">
        <v>0</v>
      </c>
      <c r="AT182" s="380">
        <v>0</v>
      </c>
      <c r="AU182" s="380">
        <v>469046</v>
      </c>
      <c r="AV182" s="381">
        <v>2666326</v>
      </c>
      <c r="AW182" s="380">
        <v>912422</v>
      </c>
      <c r="AX182" s="380">
        <v>659879</v>
      </c>
      <c r="AY182" s="380">
        <v>659879</v>
      </c>
      <c r="AZ182" s="380">
        <v>434146</v>
      </c>
      <c r="BA182" s="380">
        <v>0</v>
      </c>
      <c r="BB182" s="380">
        <v>0</v>
      </c>
      <c r="BC182" s="380">
        <v>2666326</v>
      </c>
      <c r="BD182" s="379">
        <v>61700</v>
      </c>
      <c r="BE182" s="380">
        <v>17549</v>
      </c>
      <c r="BF182" s="380">
        <v>16439</v>
      </c>
      <c r="BG182" s="380">
        <v>13856</v>
      </c>
      <c r="BH182" s="380">
        <v>13856</v>
      </c>
      <c r="BI182" s="380">
        <v>0</v>
      </c>
      <c r="BJ182" s="380">
        <v>0</v>
      </c>
      <c r="BK182" s="380">
        <v>61700</v>
      </c>
      <c r="BL182" s="381">
        <v>10968</v>
      </c>
      <c r="BM182" s="380">
        <v>3656</v>
      </c>
      <c r="BN182" s="380">
        <v>3656</v>
      </c>
      <c r="BO182" s="380">
        <v>3656</v>
      </c>
      <c r="BP182" s="380">
        <v>0</v>
      </c>
      <c r="BQ182" s="380">
        <v>0</v>
      </c>
      <c r="BR182" s="380">
        <v>0</v>
      </c>
      <c r="BS182" s="380">
        <v>10968</v>
      </c>
      <c r="BT182" s="379">
        <v>56878</v>
      </c>
      <c r="BU182" s="380">
        <v>14529</v>
      </c>
      <c r="BV182" s="380">
        <v>14529</v>
      </c>
      <c r="BW182" s="380">
        <v>14529</v>
      </c>
      <c r="BX182" s="380">
        <v>13289</v>
      </c>
      <c r="BY182" s="380">
        <v>0</v>
      </c>
      <c r="BZ182" s="380">
        <v>0</v>
      </c>
      <c r="CA182" s="380">
        <v>56878</v>
      </c>
      <c r="CB182" s="381">
        <v>16210.983082950001</v>
      </c>
      <c r="CC182" s="380">
        <v>9770</v>
      </c>
      <c r="CD182" s="380">
        <v>6441</v>
      </c>
      <c r="CE182" s="380">
        <v>0</v>
      </c>
      <c r="CF182" s="380">
        <v>0</v>
      </c>
      <c r="CG182" s="380">
        <v>0</v>
      </c>
      <c r="CH182" s="380">
        <v>0</v>
      </c>
      <c r="CI182" s="380">
        <v>16210.983082950001</v>
      </c>
    </row>
    <row r="183" spans="1:87">
      <c r="A183" s="374">
        <v>35200</v>
      </c>
      <c r="B183" s="375" t="s">
        <v>535</v>
      </c>
      <c r="C183" s="381">
        <v>-1618712</v>
      </c>
      <c r="D183" s="380">
        <v>-1064979</v>
      </c>
      <c r="E183" s="380">
        <v>-1045171</v>
      </c>
      <c r="F183" s="380">
        <v>-402714</v>
      </c>
      <c r="G183" s="380">
        <v>0</v>
      </c>
      <c r="H183" s="380">
        <v>0</v>
      </c>
      <c r="I183" s="380">
        <v>-4131576</v>
      </c>
      <c r="J183" s="446">
        <v>11050754</v>
      </c>
      <c r="K183" s="447">
        <v>13016515</v>
      </c>
      <c r="L183" s="447">
        <v>9445261</v>
      </c>
      <c r="M183" s="447">
        <v>9096538</v>
      </c>
      <c r="N183" s="447">
        <v>13576857</v>
      </c>
      <c r="O183" s="446">
        <v>969863.65075799997</v>
      </c>
      <c r="P183" s="447">
        <v>606390.75</v>
      </c>
      <c r="Q183" s="447">
        <v>363472.90075799997</v>
      </c>
      <c r="R183" s="448">
        <v>6.2899999999999998E-2</v>
      </c>
      <c r="S183" s="449">
        <v>4.6535659999999998E-4</v>
      </c>
      <c r="T183" s="450">
        <v>11050754</v>
      </c>
      <c r="U183" s="450">
        <v>9640552.4642289355</v>
      </c>
      <c r="V183" s="451">
        <v>1.1462780832326349</v>
      </c>
      <c r="W183" s="451">
        <v>0.10581979340616332</v>
      </c>
      <c r="X183" s="379">
        <v>1062372</v>
      </c>
      <c r="Y183" s="380">
        <v>265593</v>
      </c>
      <c r="Z183" s="380">
        <v>265593</v>
      </c>
      <c r="AA183" s="380">
        <v>265593</v>
      </c>
      <c r="AB183" s="380">
        <v>265593</v>
      </c>
      <c r="AC183" s="380">
        <v>0</v>
      </c>
      <c r="AD183" s="380">
        <v>0</v>
      </c>
      <c r="AE183" s="380">
        <v>1062372</v>
      </c>
      <c r="AF183" s="381">
        <v>1221651</v>
      </c>
      <c r="AG183" s="381">
        <v>490358</v>
      </c>
      <c r="AH183" s="381">
        <v>417176</v>
      </c>
      <c r="AI183" s="381">
        <v>263109</v>
      </c>
      <c r="AJ183" s="381">
        <v>51008</v>
      </c>
      <c r="AK183" s="381">
        <v>0</v>
      </c>
      <c r="AL183" s="381">
        <v>0</v>
      </c>
      <c r="AM183" s="380">
        <v>1221651</v>
      </c>
      <c r="AN183" s="379">
        <v>884756</v>
      </c>
      <c r="AO183" s="380">
        <v>291958</v>
      </c>
      <c r="AP183" s="380">
        <v>291958</v>
      </c>
      <c r="AQ183" s="380">
        <v>150420</v>
      </c>
      <c r="AR183" s="380">
        <v>150420</v>
      </c>
      <c r="AS183" s="380">
        <v>0</v>
      </c>
      <c r="AT183" s="380">
        <v>0</v>
      </c>
      <c r="AU183" s="380">
        <v>884756</v>
      </c>
      <c r="AV183" s="381">
        <v>5029458</v>
      </c>
      <c r="AW183" s="380">
        <v>1721090</v>
      </c>
      <c r="AX183" s="380">
        <v>1244722</v>
      </c>
      <c r="AY183" s="380">
        <v>1244722</v>
      </c>
      <c r="AZ183" s="380">
        <v>818923</v>
      </c>
      <c r="BA183" s="380">
        <v>0</v>
      </c>
      <c r="BB183" s="380">
        <v>0</v>
      </c>
      <c r="BC183" s="380">
        <v>5029458</v>
      </c>
      <c r="BD183" s="379">
        <v>116383</v>
      </c>
      <c r="BE183" s="380">
        <v>33103</v>
      </c>
      <c r="BF183" s="380">
        <v>31008</v>
      </c>
      <c r="BG183" s="380">
        <v>26136</v>
      </c>
      <c r="BH183" s="380">
        <v>26136</v>
      </c>
      <c r="BI183" s="380">
        <v>0</v>
      </c>
      <c r="BJ183" s="380">
        <v>0</v>
      </c>
      <c r="BK183" s="380">
        <v>116383</v>
      </c>
      <c r="BL183" s="381">
        <v>20688</v>
      </c>
      <c r="BM183" s="380">
        <v>6896</v>
      </c>
      <c r="BN183" s="380">
        <v>6896</v>
      </c>
      <c r="BO183" s="380">
        <v>6896</v>
      </c>
      <c r="BP183" s="380">
        <v>0</v>
      </c>
      <c r="BQ183" s="380">
        <v>0</v>
      </c>
      <c r="BR183" s="380">
        <v>0</v>
      </c>
      <c r="BS183" s="380">
        <v>20688</v>
      </c>
      <c r="BT183" s="379">
        <v>107288</v>
      </c>
      <c r="BU183" s="380">
        <v>27407</v>
      </c>
      <c r="BV183" s="380">
        <v>27407</v>
      </c>
      <c r="BW183" s="380">
        <v>27407</v>
      </c>
      <c r="BX183" s="380">
        <v>25068</v>
      </c>
      <c r="BY183" s="380">
        <v>0</v>
      </c>
      <c r="BZ183" s="380">
        <v>0</v>
      </c>
      <c r="CA183" s="380">
        <v>107288</v>
      </c>
      <c r="CB183" s="381">
        <v>30578.577532433999</v>
      </c>
      <c r="CC183" s="380">
        <v>18429</v>
      </c>
      <c r="CD183" s="380">
        <v>12150</v>
      </c>
      <c r="CE183" s="380">
        <v>0</v>
      </c>
      <c r="CF183" s="380">
        <v>0</v>
      </c>
      <c r="CG183" s="380">
        <v>0</v>
      </c>
      <c r="CH183" s="380">
        <v>0</v>
      </c>
      <c r="CI183" s="380">
        <v>30578.577532433999</v>
      </c>
    </row>
    <row r="184" spans="1:87">
      <c r="A184" s="374">
        <v>35300</v>
      </c>
      <c r="B184" s="375" t="s">
        <v>536</v>
      </c>
      <c r="C184" s="381">
        <v>-11839714</v>
      </c>
      <c r="D184" s="380">
        <v>-8664591</v>
      </c>
      <c r="E184" s="380">
        <v>-8379786</v>
      </c>
      <c r="F184" s="380">
        <v>-4478339</v>
      </c>
      <c r="G184" s="380">
        <v>0</v>
      </c>
      <c r="H184" s="380">
        <v>0</v>
      </c>
      <c r="I184" s="380">
        <v>-33362430</v>
      </c>
      <c r="J184" s="446">
        <v>81723128</v>
      </c>
      <c r="K184" s="447">
        <v>96260429</v>
      </c>
      <c r="L184" s="447">
        <v>69850100</v>
      </c>
      <c r="M184" s="447">
        <v>67271208</v>
      </c>
      <c r="N184" s="447">
        <v>100404301</v>
      </c>
      <c r="O184" s="446">
        <v>7172387.5059000002</v>
      </c>
      <c r="P184" s="447">
        <v>4097597.27</v>
      </c>
      <c r="Q184" s="447">
        <v>3074790.2359000002</v>
      </c>
      <c r="R184" s="448">
        <v>6.2899999999999998E-2</v>
      </c>
      <c r="S184" s="449">
        <v>3.4414300000000001E-3</v>
      </c>
      <c r="T184" s="450">
        <v>81723128</v>
      </c>
      <c r="U184" s="450">
        <v>65144630.683624804</v>
      </c>
      <c r="V184" s="451">
        <v>1.2544875478209208</v>
      </c>
      <c r="W184" s="451">
        <v>0.10581979340616332</v>
      </c>
      <c r="X184" s="379">
        <v>6996126</v>
      </c>
      <c r="Y184" s="380">
        <v>2033037</v>
      </c>
      <c r="Z184" s="380">
        <v>1654363</v>
      </c>
      <c r="AA184" s="380">
        <v>1654363</v>
      </c>
      <c r="AB184" s="380">
        <v>1654363</v>
      </c>
      <c r="AC184" s="380">
        <v>0</v>
      </c>
      <c r="AD184" s="380">
        <v>0</v>
      </c>
      <c r="AE184" s="380">
        <v>6996126</v>
      </c>
      <c r="AF184" s="381">
        <v>10982408</v>
      </c>
      <c r="AG184" s="381">
        <v>3564159</v>
      </c>
      <c r="AH184" s="381">
        <v>3564159</v>
      </c>
      <c r="AI184" s="381">
        <v>2286472</v>
      </c>
      <c r="AJ184" s="381">
        <v>1567618</v>
      </c>
      <c r="AK184" s="381">
        <v>0</v>
      </c>
      <c r="AL184" s="381">
        <v>0</v>
      </c>
      <c r="AM184" s="380">
        <v>10982408</v>
      </c>
      <c r="AN184" s="379">
        <v>6542998</v>
      </c>
      <c r="AO184" s="380">
        <v>2159103</v>
      </c>
      <c r="AP184" s="380">
        <v>2159103</v>
      </c>
      <c r="AQ184" s="380">
        <v>1112396</v>
      </c>
      <c r="AR184" s="380">
        <v>1112396</v>
      </c>
      <c r="AS184" s="380">
        <v>0</v>
      </c>
      <c r="AT184" s="380">
        <v>0</v>
      </c>
      <c r="AU184" s="380">
        <v>6542998</v>
      </c>
      <c r="AV184" s="381">
        <v>37194120</v>
      </c>
      <c r="AW184" s="380">
        <v>12727899</v>
      </c>
      <c r="AX184" s="380">
        <v>9205037</v>
      </c>
      <c r="AY184" s="380">
        <v>9205037</v>
      </c>
      <c r="AZ184" s="380">
        <v>6056146</v>
      </c>
      <c r="BA184" s="380">
        <v>0</v>
      </c>
      <c r="BB184" s="380">
        <v>0</v>
      </c>
      <c r="BC184" s="380">
        <v>37194120</v>
      </c>
      <c r="BD184" s="379">
        <v>860687</v>
      </c>
      <c r="BE184" s="380">
        <v>244807</v>
      </c>
      <c r="BF184" s="380">
        <v>229312</v>
      </c>
      <c r="BG184" s="380">
        <v>193284</v>
      </c>
      <c r="BH184" s="380">
        <v>193284</v>
      </c>
      <c r="BI184" s="380">
        <v>0</v>
      </c>
      <c r="BJ184" s="380">
        <v>0</v>
      </c>
      <c r="BK184" s="380">
        <v>860687</v>
      </c>
      <c r="BL184" s="381">
        <v>153000</v>
      </c>
      <c r="BM184" s="380">
        <v>51000</v>
      </c>
      <c r="BN184" s="380">
        <v>51000</v>
      </c>
      <c r="BO184" s="380">
        <v>51000</v>
      </c>
      <c r="BP184" s="380">
        <v>0</v>
      </c>
      <c r="BQ184" s="380">
        <v>0</v>
      </c>
      <c r="BR184" s="380">
        <v>0</v>
      </c>
      <c r="BS184" s="380">
        <v>153000</v>
      </c>
      <c r="BT184" s="379">
        <v>793424</v>
      </c>
      <c r="BU184" s="380">
        <v>202680</v>
      </c>
      <c r="BV184" s="380">
        <v>202680</v>
      </c>
      <c r="BW184" s="380">
        <v>202680</v>
      </c>
      <c r="BX184" s="380">
        <v>185383</v>
      </c>
      <c r="BY184" s="380">
        <v>0</v>
      </c>
      <c r="BZ184" s="380">
        <v>0</v>
      </c>
      <c r="CA184" s="380">
        <v>793424</v>
      </c>
      <c r="CB184" s="381">
        <v>226136.33088570001</v>
      </c>
      <c r="CC184" s="380">
        <v>136284</v>
      </c>
      <c r="CD184" s="380">
        <v>89853</v>
      </c>
      <c r="CE184" s="380">
        <v>0</v>
      </c>
      <c r="CF184" s="380">
        <v>0</v>
      </c>
      <c r="CG184" s="380">
        <v>0</v>
      </c>
      <c r="CH184" s="380">
        <v>0</v>
      </c>
      <c r="CI184" s="380">
        <v>226136.33088570001</v>
      </c>
    </row>
    <row r="185" spans="1:87">
      <c r="A185" s="374">
        <v>35305</v>
      </c>
      <c r="B185" s="375" t="s">
        <v>537</v>
      </c>
      <c r="C185" s="381">
        <v>-3218488</v>
      </c>
      <c r="D185" s="380">
        <v>-2126207</v>
      </c>
      <c r="E185" s="380">
        <v>-2438956</v>
      </c>
      <c r="F185" s="380">
        <v>-1051884</v>
      </c>
      <c r="G185" s="380">
        <v>0</v>
      </c>
      <c r="H185" s="380">
        <v>0</v>
      </c>
      <c r="I185" s="380">
        <v>-8835535</v>
      </c>
      <c r="J185" s="446">
        <v>31518731</v>
      </c>
      <c r="K185" s="447">
        <v>37125434</v>
      </c>
      <c r="L185" s="447">
        <v>26939577</v>
      </c>
      <c r="M185" s="447">
        <v>25944958</v>
      </c>
      <c r="N185" s="447">
        <v>38723630</v>
      </c>
      <c r="O185" s="446">
        <v>2766224.9000520003</v>
      </c>
      <c r="P185" s="447">
        <v>1537170.35</v>
      </c>
      <c r="Q185" s="447">
        <v>1229054.5500520002</v>
      </c>
      <c r="R185" s="448">
        <v>6.2899999999999998E-2</v>
      </c>
      <c r="S185" s="449">
        <v>1.3272804E-3</v>
      </c>
      <c r="T185" s="450">
        <v>31518731</v>
      </c>
      <c r="U185" s="450">
        <v>24438320.349761527</v>
      </c>
      <c r="V185" s="451">
        <v>1.2897257482880802</v>
      </c>
      <c r="W185" s="451">
        <v>0.10581979340616332</v>
      </c>
      <c r="X185" s="379">
        <v>3113393</v>
      </c>
      <c r="Y185" s="380">
        <v>987101</v>
      </c>
      <c r="Z185" s="380">
        <v>708764</v>
      </c>
      <c r="AA185" s="380">
        <v>708764</v>
      </c>
      <c r="AB185" s="380">
        <v>708764</v>
      </c>
      <c r="AC185" s="380">
        <v>0</v>
      </c>
      <c r="AD185" s="380">
        <v>0</v>
      </c>
      <c r="AE185" s="380">
        <v>3113393</v>
      </c>
      <c r="AF185" s="381">
        <v>619223</v>
      </c>
      <c r="AG185" s="381">
        <v>229802</v>
      </c>
      <c r="AH185" s="381">
        <v>229802</v>
      </c>
      <c r="AI185" s="381">
        <v>159619</v>
      </c>
      <c r="AJ185" s="381">
        <v>0</v>
      </c>
      <c r="AK185" s="381">
        <v>0</v>
      </c>
      <c r="AL185" s="381">
        <v>0</v>
      </c>
      <c r="AM185" s="380">
        <v>619223</v>
      </c>
      <c r="AN185" s="379">
        <v>2523484</v>
      </c>
      <c r="AO185" s="380">
        <v>832716</v>
      </c>
      <c r="AP185" s="380">
        <v>832716</v>
      </c>
      <c r="AQ185" s="380">
        <v>429026</v>
      </c>
      <c r="AR185" s="380">
        <v>429026</v>
      </c>
      <c r="AS185" s="380">
        <v>0</v>
      </c>
      <c r="AT185" s="380">
        <v>0</v>
      </c>
      <c r="AU185" s="380">
        <v>2523484</v>
      </c>
      <c r="AV185" s="381">
        <v>14344917</v>
      </c>
      <c r="AW185" s="380">
        <v>4908858</v>
      </c>
      <c r="AX185" s="380">
        <v>3550171</v>
      </c>
      <c r="AY185" s="380">
        <v>3550171</v>
      </c>
      <c r="AZ185" s="380">
        <v>2335716</v>
      </c>
      <c r="BA185" s="380">
        <v>0</v>
      </c>
      <c r="BB185" s="380">
        <v>0</v>
      </c>
      <c r="BC185" s="380">
        <v>14344917</v>
      </c>
      <c r="BD185" s="379">
        <v>331947</v>
      </c>
      <c r="BE185" s="380">
        <v>94417</v>
      </c>
      <c r="BF185" s="380">
        <v>88440</v>
      </c>
      <c r="BG185" s="380">
        <v>74545</v>
      </c>
      <c r="BH185" s="380">
        <v>74545</v>
      </c>
      <c r="BI185" s="380">
        <v>0</v>
      </c>
      <c r="BJ185" s="380">
        <v>0</v>
      </c>
      <c r="BK185" s="380">
        <v>331947</v>
      </c>
      <c r="BL185" s="381">
        <v>59010</v>
      </c>
      <c r="BM185" s="380">
        <v>19670</v>
      </c>
      <c r="BN185" s="380">
        <v>19670</v>
      </c>
      <c r="BO185" s="380">
        <v>19670</v>
      </c>
      <c r="BP185" s="380">
        <v>0</v>
      </c>
      <c r="BQ185" s="380">
        <v>0</v>
      </c>
      <c r="BR185" s="380">
        <v>0</v>
      </c>
      <c r="BS185" s="380">
        <v>59010</v>
      </c>
      <c r="BT185" s="379">
        <v>306005</v>
      </c>
      <c r="BU185" s="380">
        <v>78169</v>
      </c>
      <c r="BV185" s="380">
        <v>78169</v>
      </c>
      <c r="BW185" s="380">
        <v>78169</v>
      </c>
      <c r="BX185" s="380">
        <v>71498</v>
      </c>
      <c r="BY185" s="380">
        <v>0</v>
      </c>
      <c r="BZ185" s="380">
        <v>0</v>
      </c>
      <c r="CA185" s="380">
        <v>306005</v>
      </c>
      <c r="CB185" s="381">
        <v>87215.581811195996</v>
      </c>
      <c r="CC185" s="380">
        <v>52561</v>
      </c>
      <c r="CD185" s="380">
        <v>34654</v>
      </c>
      <c r="CE185" s="380">
        <v>0</v>
      </c>
      <c r="CF185" s="380">
        <v>0</v>
      </c>
      <c r="CG185" s="380">
        <v>0</v>
      </c>
      <c r="CH185" s="380">
        <v>0</v>
      </c>
      <c r="CI185" s="380">
        <v>87215.581811195996</v>
      </c>
    </row>
    <row r="186" spans="1:87">
      <c r="A186" s="374">
        <v>35400</v>
      </c>
      <c r="B186" s="375" t="s">
        <v>538</v>
      </c>
      <c r="C186" s="381">
        <v>-8373688</v>
      </c>
      <c r="D186" s="380">
        <v>-5193130</v>
      </c>
      <c r="E186" s="380">
        <v>-5550034</v>
      </c>
      <c r="F186" s="380">
        <v>-3345218</v>
      </c>
      <c r="G186" s="380">
        <v>0</v>
      </c>
      <c r="H186" s="380">
        <v>0</v>
      </c>
      <c r="I186" s="380">
        <v>-22462070</v>
      </c>
      <c r="J186" s="446">
        <v>62329706</v>
      </c>
      <c r="K186" s="447">
        <v>73417212</v>
      </c>
      <c r="L186" s="447">
        <v>53274223</v>
      </c>
      <c r="M186" s="447">
        <v>51307319</v>
      </c>
      <c r="N186" s="447">
        <v>76577717</v>
      </c>
      <c r="O186" s="446">
        <v>5470333.9727579998</v>
      </c>
      <c r="P186" s="447">
        <v>3301530.1799999997</v>
      </c>
      <c r="Q186" s="447">
        <v>2168803.7927580001</v>
      </c>
      <c r="R186" s="448">
        <v>6.2899999999999998E-2</v>
      </c>
      <c r="S186" s="449">
        <v>2.6247566E-3</v>
      </c>
      <c r="T186" s="450">
        <v>62329706</v>
      </c>
      <c r="U186" s="450">
        <v>52488556.120826706</v>
      </c>
      <c r="V186" s="451">
        <v>1.1874913429990213</v>
      </c>
      <c r="W186" s="451">
        <v>0.10581979340616332</v>
      </c>
      <c r="X186" s="379">
        <v>3330084</v>
      </c>
      <c r="Y186" s="380">
        <v>888153</v>
      </c>
      <c r="Z186" s="380">
        <v>888153</v>
      </c>
      <c r="AA186" s="380">
        <v>888153</v>
      </c>
      <c r="AB186" s="380">
        <v>665625</v>
      </c>
      <c r="AC186" s="380">
        <v>0</v>
      </c>
      <c r="AD186" s="380">
        <v>0</v>
      </c>
      <c r="AE186" s="380">
        <v>3330084</v>
      </c>
      <c r="AF186" s="381">
        <v>3387154</v>
      </c>
      <c r="AG186" s="381">
        <v>1399544</v>
      </c>
      <c r="AH186" s="381">
        <v>929444</v>
      </c>
      <c r="AI186" s="381">
        <v>529083</v>
      </c>
      <c r="AJ186" s="381">
        <v>529083</v>
      </c>
      <c r="AK186" s="381">
        <v>0</v>
      </c>
      <c r="AL186" s="381">
        <v>0</v>
      </c>
      <c r="AM186" s="380">
        <v>3387154</v>
      </c>
      <c r="AN186" s="379">
        <v>4990303</v>
      </c>
      <c r="AO186" s="380">
        <v>1646734</v>
      </c>
      <c r="AP186" s="380">
        <v>1646734</v>
      </c>
      <c r="AQ186" s="380">
        <v>848418</v>
      </c>
      <c r="AR186" s="380">
        <v>848418</v>
      </c>
      <c r="AS186" s="380">
        <v>0</v>
      </c>
      <c r="AT186" s="380">
        <v>0</v>
      </c>
      <c r="AU186" s="380">
        <v>4990303</v>
      </c>
      <c r="AV186" s="381">
        <v>28367717</v>
      </c>
      <c r="AW186" s="380">
        <v>9707487</v>
      </c>
      <c r="AX186" s="380">
        <v>7020623</v>
      </c>
      <c r="AY186" s="380">
        <v>7020623</v>
      </c>
      <c r="AZ186" s="380">
        <v>4618984</v>
      </c>
      <c r="BA186" s="380">
        <v>0</v>
      </c>
      <c r="BB186" s="380">
        <v>0</v>
      </c>
      <c r="BC186" s="380">
        <v>28367717</v>
      </c>
      <c r="BD186" s="379">
        <v>656440</v>
      </c>
      <c r="BE186" s="380">
        <v>186713</v>
      </c>
      <c r="BF186" s="380">
        <v>174895</v>
      </c>
      <c r="BG186" s="380">
        <v>147416</v>
      </c>
      <c r="BH186" s="380">
        <v>147416</v>
      </c>
      <c r="BI186" s="380">
        <v>0</v>
      </c>
      <c r="BJ186" s="380">
        <v>0</v>
      </c>
      <c r="BK186" s="380">
        <v>656440</v>
      </c>
      <c r="BL186" s="381">
        <v>116691</v>
      </c>
      <c r="BM186" s="380">
        <v>38897</v>
      </c>
      <c r="BN186" s="380">
        <v>38897</v>
      </c>
      <c r="BO186" s="380">
        <v>38897</v>
      </c>
      <c r="BP186" s="380">
        <v>0</v>
      </c>
      <c r="BQ186" s="380">
        <v>0</v>
      </c>
      <c r="BR186" s="380">
        <v>0</v>
      </c>
      <c r="BS186" s="380">
        <v>116691</v>
      </c>
      <c r="BT186" s="379">
        <v>605139</v>
      </c>
      <c r="BU186" s="380">
        <v>154583</v>
      </c>
      <c r="BV186" s="380">
        <v>154583</v>
      </c>
      <c r="BW186" s="380">
        <v>154583</v>
      </c>
      <c r="BX186" s="380">
        <v>141390</v>
      </c>
      <c r="BY186" s="380">
        <v>0</v>
      </c>
      <c r="BZ186" s="380">
        <v>0</v>
      </c>
      <c r="CA186" s="380">
        <v>605139</v>
      </c>
      <c r="CB186" s="381">
        <v>172472.729938434</v>
      </c>
      <c r="CC186" s="380">
        <v>103943</v>
      </c>
      <c r="CD186" s="380">
        <v>68530</v>
      </c>
      <c r="CE186" s="380">
        <v>0</v>
      </c>
      <c r="CF186" s="380">
        <v>0</v>
      </c>
      <c r="CG186" s="380">
        <v>0</v>
      </c>
      <c r="CH186" s="380">
        <v>0</v>
      </c>
      <c r="CI186" s="380">
        <v>172472.729938434</v>
      </c>
    </row>
    <row r="187" spans="1:87">
      <c r="A187" s="374">
        <v>35401</v>
      </c>
      <c r="B187" s="375" t="s">
        <v>539</v>
      </c>
      <c r="C187" s="381">
        <v>-79843</v>
      </c>
      <c r="D187" s="380">
        <v>-2005</v>
      </c>
      <c r="E187" s="380">
        <v>-8295</v>
      </c>
      <c r="F187" s="380">
        <v>41619</v>
      </c>
      <c r="G187" s="380">
        <v>0</v>
      </c>
      <c r="H187" s="380">
        <v>0</v>
      </c>
      <c r="I187" s="380">
        <v>-48524</v>
      </c>
      <c r="J187" s="446">
        <v>910965</v>
      </c>
      <c r="K187" s="447">
        <v>1073012</v>
      </c>
      <c r="L187" s="447">
        <v>778617</v>
      </c>
      <c r="M187" s="447">
        <v>749870</v>
      </c>
      <c r="N187" s="447">
        <v>1119203</v>
      </c>
      <c r="O187" s="446">
        <v>79950.352995000008</v>
      </c>
      <c r="P187" s="447">
        <v>50178.879999999997</v>
      </c>
      <c r="Q187" s="447">
        <v>29771.472995000011</v>
      </c>
      <c r="R187" s="448">
        <v>6.2899999999999998E-2</v>
      </c>
      <c r="S187" s="449">
        <v>3.8361500000000002E-5</v>
      </c>
      <c r="T187" s="450">
        <v>910965</v>
      </c>
      <c r="U187" s="450">
        <v>797756.43879173289</v>
      </c>
      <c r="V187" s="451">
        <v>1.1419086775153213</v>
      </c>
      <c r="W187" s="451">
        <v>0.10581979340616332</v>
      </c>
      <c r="X187" s="379">
        <v>370024</v>
      </c>
      <c r="Y187" s="380">
        <v>92506</v>
      </c>
      <c r="Z187" s="380">
        <v>92506</v>
      </c>
      <c r="AA187" s="380">
        <v>92506</v>
      </c>
      <c r="AB187" s="380">
        <v>92506</v>
      </c>
      <c r="AC187" s="380">
        <v>0</v>
      </c>
      <c r="AD187" s="380">
        <v>0</v>
      </c>
      <c r="AE187" s="380">
        <v>370024</v>
      </c>
      <c r="AF187" s="381">
        <v>91093</v>
      </c>
      <c r="AG187" s="381">
        <v>57439</v>
      </c>
      <c r="AH187" s="381">
        <v>19216</v>
      </c>
      <c r="AI187" s="381">
        <v>14438</v>
      </c>
      <c r="AJ187" s="381">
        <v>0</v>
      </c>
      <c r="AK187" s="381">
        <v>0</v>
      </c>
      <c r="AL187" s="381">
        <v>0</v>
      </c>
      <c r="AM187" s="380">
        <v>91093</v>
      </c>
      <c r="AN187" s="379">
        <v>72935</v>
      </c>
      <c r="AO187" s="380">
        <v>24067</v>
      </c>
      <c r="AP187" s="380">
        <v>24067</v>
      </c>
      <c r="AQ187" s="380">
        <v>12400</v>
      </c>
      <c r="AR187" s="380">
        <v>12400</v>
      </c>
      <c r="AS187" s="380">
        <v>0</v>
      </c>
      <c r="AT187" s="380">
        <v>0</v>
      </c>
      <c r="AU187" s="380">
        <v>72935</v>
      </c>
      <c r="AV187" s="381">
        <v>414602</v>
      </c>
      <c r="AW187" s="380">
        <v>141877</v>
      </c>
      <c r="AX187" s="380">
        <v>102608</v>
      </c>
      <c r="AY187" s="380">
        <v>102608</v>
      </c>
      <c r="AZ187" s="380">
        <v>67508</v>
      </c>
      <c r="BA187" s="380">
        <v>0</v>
      </c>
      <c r="BB187" s="380">
        <v>0</v>
      </c>
      <c r="BC187" s="380">
        <v>414602</v>
      </c>
      <c r="BD187" s="379">
        <v>9595</v>
      </c>
      <c r="BE187" s="380">
        <v>2729</v>
      </c>
      <c r="BF187" s="380">
        <v>2556</v>
      </c>
      <c r="BG187" s="380">
        <v>2155</v>
      </c>
      <c r="BH187" s="380">
        <v>2155</v>
      </c>
      <c r="BI187" s="380">
        <v>0</v>
      </c>
      <c r="BJ187" s="380">
        <v>0</v>
      </c>
      <c r="BK187" s="380">
        <v>9595</v>
      </c>
      <c r="BL187" s="381">
        <v>1704</v>
      </c>
      <c r="BM187" s="380">
        <v>568</v>
      </c>
      <c r="BN187" s="380">
        <v>568</v>
      </c>
      <c r="BO187" s="380">
        <v>568</v>
      </c>
      <c r="BP187" s="380">
        <v>0</v>
      </c>
      <c r="BQ187" s="380">
        <v>0</v>
      </c>
      <c r="BR187" s="380">
        <v>0</v>
      </c>
      <c r="BS187" s="380">
        <v>1704</v>
      </c>
      <c r="BT187" s="379">
        <v>8844</v>
      </c>
      <c r="BU187" s="380">
        <v>2259</v>
      </c>
      <c r="BV187" s="380">
        <v>2259</v>
      </c>
      <c r="BW187" s="380">
        <v>2259</v>
      </c>
      <c r="BX187" s="380">
        <v>2066</v>
      </c>
      <c r="BY187" s="380">
        <v>0</v>
      </c>
      <c r="BZ187" s="380">
        <v>0</v>
      </c>
      <c r="CA187" s="380">
        <v>8844</v>
      </c>
      <c r="CB187" s="381">
        <v>2520.7337813849999</v>
      </c>
      <c r="CC187" s="380">
        <v>1519</v>
      </c>
      <c r="CD187" s="380">
        <v>1002</v>
      </c>
      <c r="CE187" s="380">
        <v>0</v>
      </c>
      <c r="CF187" s="380">
        <v>0</v>
      </c>
      <c r="CG187" s="380">
        <v>0</v>
      </c>
      <c r="CH187" s="380">
        <v>0</v>
      </c>
      <c r="CI187" s="380">
        <v>2520.7337813849999</v>
      </c>
    </row>
    <row r="188" spans="1:87">
      <c r="A188" s="374">
        <v>35405</v>
      </c>
      <c r="B188" s="375" t="s">
        <v>540</v>
      </c>
      <c r="C188" s="381">
        <v>-3183092</v>
      </c>
      <c r="D188" s="380">
        <v>-2369836</v>
      </c>
      <c r="E188" s="380">
        <v>-2308783</v>
      </c>
      <c r="F188" s="380">
        <v>-1397209</v>
      </c>
      <c r="G188" s="380">
        <v>0</v>
      </c>
      <c r="H188" s="380">
        <v>0</v>
      </c>
      <c r="I188" s="380">
        <v>-9258920</v>
      </c>
      <c r="J188" s="446">
        <v>17724558</v>
      </c>
      <c r="K188" s="447">
        <v>20877487</v>
      </c>
      <c r="L188" s="447">
        <v>15149470</v>
      </c>
      <c r="M188" s="447">
        <v>14590146</v>
      </c>
      <c r="N188" s="447">
        <v>21776232</v>
      </c>
      <c r="O188" s="446">
        <v>1555586.5038930001</v>
      </c>
      <c r="P188" s="447">
        <v>887556.1100000001</v>
      </c>
      <c r="Q188" s="447">
        <v>668030.39389299997</v>
      </c>
      <c r="R188" s="448">
        <v>6.2899999999999998E-2</v>
      </c>
      <c r="S188" s="449">
        <v>7.4639610000000001E-4</v>
      </c>
      <c r="T188" s="450">
        <v>17724558</v>
      </c>
      <c r="U188" s="450">
        <v>14110589.984101752</v>
      </c>
      <c r="V188" s="451">
        <v>1.2561174281139249</v>
      </c>
      <c r="W188" s="451">
        <v>0.10581979340616332</v>
      </c>
      <c r="X188" s="379">
        <v>278044</v>
      </c>
      <c r="Y188" s="380">
        <v>69511</v>
      </c>
      <c r="Z188" s="380">
        <v>69511</v>
      </c>
      <c r="AA188" s="380">
        <v>69511</v>
      </c>
      <c r="AB188" s="380">
        <v>69511</v>
      </c>
      <c r="AC188" s="380">
        <v>0</v>
      </c>
      <c r="AD188" s="380">
        <v>0</v>
      </c>
      <c r="AE188" s="380">
        <v>278044</v>
      </c>
      <c r="AF188" s="381">
        <v>3165705</v>
      </c>
      <c r="AG188" s="381">
        <v>1016819</v>
      </c>
      <c r="AH188" s="381">
        <v>974330</v>
      </c>
      <c r="AI188" s="381">
        <v>697936</v>
      </c>
      <c r="AJ188" s="381">
        <v>476620</v>
      </c>
      <c r="AK188" s="381">
        <v>0</v>
      </c>
      <c r="AL188" s="381">
        <v>0</v>
      </c>
      <c r="AM188" s="380">
        <v>3165705</v>
      </c>
      <c r="AN188" s="379">
        <v>1419081</v>
      </c>
      <c r="AO188" s="380">
        <v>468278</v>
      </c>
      <c r="AP188" s="380">
        <v>468278</v>
      </c>
      <c r="AQ188" s="380">
        <v>241263</v>
      </c>
      <c r="AR188" s="380">
        <v>241263</v>
      </c>
      <c r="AS188" s="380">
        <v>0</v>
      </c>
      <c r="AT188" s="380">
        <v>0</v>
      </c>
      <c r="AU188" s="380">
        <v>1419081</v>
      </c>
      <c r="AV188" s="381">
        <v>8066863</v>
      </c>
      <c r="AW188" s="380">
        <v>2760496</v>
      </c>
      <c r="AX188" s="380">
        <v>1996439</v>
      </c>
      <c r="AY188" s="380">
        <v>1996439</v>
      </c>
      <c r="AZ188" s="380">
        <v>1313490</v>
      </c>
      <c r="BA188" s="380">
        <v>0</v>
      </c>
      <c r="BB188" s="380">
        <v>0</v>
      </c>
      <c r="BC188" s="380">
        <v>8066863</v>
      </c>
      <c r="BD188" s="379">
        <v>186670</v>
      </c>
      <c r="BE188" s="380">
        <v>53095</v>
      </c>
      <c r="BF188" s="380">
        <v>49735</v>
      </c>
      <c r="BG188" s="380">
        <v>41920</v>
      </c>
      <c r="BH188" s="380">
        <v>41920</v>
      </c>
      <c r="BI188" s="380">
        <v>0</v>
      </c>
      <c r="BJ188" s="380">
        <v>0</v>
      </c>
      <c r="BK188" s="380">
        <v>186670</v>
      </c>
      <c r="BL188" s="381">
        <v>33183</v>
      </c>
      <c r="BM188" s="380">
        <v>11061</v>
      </c>
      <c r="BN188" s="380">
        <v>11061</v>
      </c>
      <c r="BO188" s="380">
        <v>11061</v>
      </c>
      <c r="BP188" s="380">
        <v>0</v>
      </c>
      <c r="BQ188" s="380">
        <v>0</v>
      </c>
      <c r="BR188" s="380">
        <v>0</v>
      </c>
      <c r="BS188" s="380">
        <v>33183</v>
      </c>
      <c r="BT188" s="379">
        <v>172082</v>
      </c>
      <c r="BU188" s="380">
        <v>43958</v>
      </c>
      <c r="BV188" s="380">
        <v>43958</v>
      </c>
      <c r="BW188" s="380">
        <v>43958</v>
      </c>
      <c r="BX188" s="380">
        <v>40207</v>
      </c>
      <c r="BY188" s="380">
        <v>0</v>
      </c>
      <c r="BZ188" s="380">
        <v>0</v>
      </c>
      <c r="CA188" s="380">
        <v>172082</v>
      </c>
      <c r="CB188" s="381">
        <v>49045.680267039003</v>
      </c>
      <c r="CC188" s="380">
        <v>29558</v>
      </c>
      <c r="CD188" s="380">
        <v>19488</v>
      </c>
      <c r="CE188" s="380">
        <v>0</v>
      </c>
      <c r="CF188" s="380">
        <v>0</v>
      </c>
      <c r="CG188" s="380">
        <v>0</v>
      </c>
      <c r="CH188" s="380">
        <v>0</v>
      </c>
      <c r="CI188" s="380">
        <v>49045.680267039003</v>
      </c>
    </row>
    <row r="189" spans="1:87">
      <c r="A189" s="374">
        <v>35500</v>
      </c>
      <c r="B189" s="375" t="s">
        <v>541</v>
      </c>
      <c r="C189" s="381">
        <v>-12159579</v>
      </c>
      <c r="D189" s="380">
        <v>-7649489</v>
      </c>
      <c r="E189" s="380">
        <v>-7818916</v>
      </c>
      <c r="F189" s="380">
        <v>-4256354</v>
      </c>
      <c r="G189" s="380">
        <v>0</v>
      </c>
      <c r="H189" s="380">
        <v>0</v>
      </c>
      <c r="I189" s="380">
        <v>-31884338</v>
      </c>
      <c r="J189" s="446">
        <v>84670597</v>
      </c>
      <c r="K189" s="447">
        <v>99732208</v>
      </c>
      <c r="L189" s="447">
        <v>72369350</v>
      </c>
      <c r="M189" s="447">
        <v>69697446</v>
      </c>
      <c r="N189" s="447">
        <v>104025535</v>
      </c>
      <c r="O189" s="446">
        <v>7431070.5551519999</v>
      </c>
      <c r="P189" s="447">
        <v>4345658.79</v>
      </c>
      <c r="Q189" s="447">
        <v>3085411.7651519999</v>
      </c>
      <c r="R189" s="448">
        <v>6.2899999999999998E-2</v>
      </c>
      <c r="S189" s="449">
        <v>3.5655503999999999E-3</v>
      </c>
      <c r="T189" s="450">
        <v>84670597</v>
      </c>
      <c r="U189" s="450">
        <v>69088375.039745629</v>
      </c>
      <c r="V189" s="451">
        <v>1.2255404321101795</v>
      </c>
      <c r="W189" s="451">
        <v>0.10581979340616332</v>
      </c>
      <c r="X189" s="379">
        <v>5093032</v>
      </c>
      <c r="Y189" s="380">
        <v>1273258</v>
      </c>
      <c r="Z189" s="380">
        <v>1273258</v>
      </c>
      <c r="AA189" s="380">
        <v>1273258</v>
      </c>
      <c r="AB189" s="380">
        <v>1273258</v>
      </c>
      <c r="AC189" s="380">
        <v>0</v>
      </c>
      <c r="AD189" s="380">
        <v>0</v>
      </c>
      <c r="AE189" s="380">
        <v>5093032</v>
      </c>
      <c r="AF189" s="381">
        <v>6541727</v>
      </c>
      <c r="AG189" s="381">
        <v>2752450</v>
      </c>
      <c r="AH189" s="381">
        <v>1924330</v>
      </c>
      <c r="AI189" s="381">
        <v>1065065</v>
      </c>
      <c r="AJ189" s="381">
        <v>799882</v>
      </c>
      <c r="AK189" s="381">
        <v>0</v>
      </c>
      <c r="AL189" s="381">
        <v>0</v>
      </c>
      <c r="AM189" s="380">
        <v>6541727</v>
      </c>
      <c r="AN189" s="379">
        <v>6778981</v>
      </c>
      <c r="AO189" s="380">
        <v>2236974</v>
      </c>
      <c r="AP189" s="380">
        <v>2236974</v>
      </c>
      <c r="AQ189" s="380">
        <v>1152517</v>
      </c>
      <c r="AR189" s="380">
        <v>1152517</v>
      </c>
      <c r="AS189" s="380">
        <v>0</v>
      </c>
      <c r="AT189" s="380">
        <v>0</v>
      </c>
      <c r="AU189" s="380">
        <v>6778981</v>
      </c>
      <c r="AV189" s="381">
        <v>38535582</v>
      </c>
      <c r="AW189" s="380">
        <v>13186950</v>
      </c>
      <c r="AX189" s="380">
        <v>9537031</v>
      </c>
      <c r="AY189" s="380">
        <v>9537031</v>
      </c>
      <c r="AZ189" s="380">
        <v>6274571</v>
      </c>
      <c r="BA189" s="380">
        <v>0</v>
      </c>
      <c r="BB189" s="380">
        <v>0</v>
      </c>
      <c r="BC189" s="380">
        <v>38535582</v>
      </c>
      <c r="BD189" s="379">
        <v>891730</v>
      </c>
      <c r="BE189" s="380">
        <v>253637</v>
      </c>
      <c r="BF189" s="380">
        <v>237583</v>
      </c>
      <c r="BG189" s="380">
        <v>200255</v>
      </c>
      <c r="BH189" s="380">
        <v>200255</v>
      </c>
      <c r="BI189" s="380">
        <v>0</v>
      </c>
      <c r="BJ189" s="380">
        <v>0</v>
      </c>
      <c r="BK189" s="380">
        <v>891730</v>
      </c>
      <c r="BL189" s="381">
        <v>158517</v>
      </c>
      <c r="BM189" s="380">
        <v>52839</v>
      </c>
      <c r="BN189" s="380">
        <v>52839</v>
      </c>
      <c r="BO189" s="380">
        <v>52839</v>
      </c>
      <c r="BP189" s="380">
        <v>0</v>
      </c>
      <c r="BQ189" s="380">
        <v>0</v>
      </c>
      <c r="BR189" s="380">
        <v>0</v>
      </c>
      <c r="BS189" s="380">
        <v>158517</v>
      </c>
      <c r="BT189" s="379">
        <v>822040</v>
      </c>
      <c r="BU189" s="380">
        <v>209990</v>
      </c>
      <c r="BV189" s="380">
        <v>209990</v>
      </c>
      <c r="BW189" s="380">
        <v>209990</v>
      </c>
      <c r="BX189" s="380">
        <v>192069</v>
      </c>
      <c r="BY189" s="380">
        <v>0</v>
      </c>
      <c r="BZ189" s="380">
        <v>0</v>
      </c>
      <c r="CA189" s="380">
        <v>822040</v>
      </c>
      <c r="CB189" s="381">
        <v>234292.28112849599</v>
      </c>
      <c r="CC189" s="380">
        <v>141199</v>
      </c>
      <c r="CD189" s="380">
        <v>93093</v>
      </c>
      <c r="CE189" s="380">
        <v>0</v>
      </c>
      <c r="CF189" s="380">
        <v>0</v>
      </c>
      <c r="CG189" s="380">
        <v>0</v>
      </c>
      <c r="CH189" s="380">
        <v>0</v>
      </c>
      <c r="CI189" s="380">
        <v>234292.28112849599</v>
      </c>
    </row>
    <row r="190" spans="1:87">
      <c r="A190" s="374">
        <v>35600</v>
      </c>
      <c r="B190" s="375" t="s">
        <v>542</v>
      </c>
      <c r="C190" s="381">
        <v>-4578267</v>
      </c>
      <c r="D190" s="380">
        <v>-2858895</v>
      </c>
      <c r="E190" s="380">
        <v>-2995773</v>
      </c>
      <c r="F190" s="380">
        <v>-1410858</v>
      </c>
      <c r="G190" s="380">
        <v>0</v>
      </c>
      <c r="H190" s="380">
        <v>0</v>
      </c>
      <c r="I190" s="380">
        <v>-11843793</v>
      </c>
      <c r="J190" s="446">
        <v>37274935</v>
      </c>
      <c r="K190" s="447">
        <v>43905578</v>
      </c>
      <c r="L190" s="447">
        <v>31859499</v>
      </c>
      <c r="M190" s="447">
        <v>30683234</v>
      </c>
      <c r="N190" s="447">
        <v>45795650</v>
      </c>
      <c r="O190" s="446">
        <v>3271415.0942700002</v>
      </c>
      <c r="P190" s="447">
        <v>1920921.4600000002</v>
      </c>
      <c r="Q190" s="447">
        <v>1350493.63427</v>
      </c>
      <c r="R190" s="448">
        <v>6.2899999999999998E-2</v>
      </c>
      <c r="S190" s="449">
        <v>1.569679E-3</v>
      </c>
      <c r="T190" s="450">
        <v>37274935</v>
      </c>
      <c r="U190" s="450">
        <v>30539291.891891897</v>
      </c>
      <c r="V190" s="451">
        <v>1.2205566236424885</v>
      </c>
      <c r="W190" s="451">
        <v>0.10581979340616332</v>
      </c>
      <c r="X190" s="379">
        <v>3438444</v>
      </c>
      <c r="Y190" s="380">
        <v>859611</v>
      </c>
      <c r="Z190" s="380">
        <v>859611</v>
      </c>
      <c r="AA190" s="380">
        <v>859611</v>
      </c>
      <c r="AB190" s="380">
        <v>859611</v>
      </c>
      <c r="AC190" s="380">
        <v>0</v>
      </c>
      <c r="AD190" s="380">
        <v>0</v>
      </c>
      <c r="AE190" s="380">
        <v>3438444</v>
      </c>
      <c r="AF190" s="381">
        <v>1883411</v>
      </c>
      <c r="AG190" s="381">
        <v>736001</v>
      </c>
      <c r="AH190" s="381">
        <v>637560</v>
      </c>
      <c r="AI190" s="381">
        <v>321572</v>
      </c>
      <c r="AJ190" s="381">
        <v>188278</v>
      </c>
      <c r="AK190" s="381">
        <v>0</v>
      </c>
      <c r="AL190" s="381">
        <v>0</v>
      </c>
      <c r="AM190" s="380">
        <v>1883411</v>
      </c>
      <c r="AN190" s="379">
        <v>2984343</v>
      </c>
      <c r="AO190" s="380">
        <v>984794</v>
      </c>
      <c r="AP190" s="380">
        <v>984794</v>
      </c>
      <c r="AQ190" s="380">
        <v>507378</v>
      </c>
      <c r="AR190" s="380">
        <v>507378</v>
      </c>
      <c r="AS190" s="380">
        <v>0</v>
      </c>
      <c r="AT190" s="380">
        <v>0</v>
      </c>
      <c r="AU190" s="380">
        <v>2984343</v>
      </c>
      <c r="AV190" s="381">
        <v>16964700</v>
      </c>
      <c r="AW190" s="380">
        <v>5805353</v>
      </c>
      <c r="AX190" s="380">
        <v>4198532</v>
      </c>
      <c r="AY190" s="380">
        <v>4198532</v>
      </c>
      <c r="AZ190" s="380">
        <v>2762284</v>
      </c>
      <c r="BA190" s="380">
        <v>0</v>
      </c>
      <c r="BB190" s="380">
        <v>0</v>
      </c>
      <c r="BC190" s="380">
        <v>16964700</v>
      </c>
      <c r="BD190" s="379">
        <v>392570</v>
      </c>
      <c r="BE190" s="380">
        <v>111660</v>
      </c>
      <c r="BF190" s="380">
        <v>104592</v>
      </c>
      <c r="BG190" s="380">
        <v>88159</v>
      </c>
      <c r="BH190" s="380">
        <v>88159</v>
      </c>
      <c r="BI190" s="380">
        <v>0</v>
      </c>
      <c r="BJ190" s="380">
        <v>0</v>
      </c>
      <c r="BK190" s="380">
        <v>392570</v>
      </c>
      <c r="BL190" s="381">
        <v>69786</v>
      </c>
      <c r="BM190" s="380">
        <v>23262</v>
      </c>
      <c r="BN190" s="380">
        <v>23262</v>
      </c>
      <c r="BO190" s="380">
        <v>23262</v>
      </c>
      <c r="BP190" s="380">
        <v>0</v>
      </c>
      <c r="BQ190" s="380">
        <v>0</v>
      </c>
      <c r="BR190" s="380">
        <v>0</v>
      </c>
      <c r="BS190" s="380">
        <v>69786</v>
      </c>
      <c r="BT190" s="379">
        <v>361890</v>
      </c>
      <c r="BU190" s="380">
        <v>92445</v>
      </c>
      <c r="BV190" s="380">
        <v>92445</v>
      </c>
      <c r="BW190" s="380">
        <v>92445</v>
      </c>
      <c r="BX190" s="380">
        <v>84555</v>
      </c>
      <c r="BY190" s="380">
        <v>0</v>
      </c>
      <c r="BZ190" s="380">
        <v>0</v>
      </c>
      <c r="CA190" s="380">
        <v>361890</v>
      </c>
      <c r="CB190" s="381">
        <v>103143.59139321001</v>
      </c>
      <c r="CC190" s="380">
        <v>62161</v>
      </c>
      <c r="CD190" s="380">
        <v>40983</v>
      </c>
      <c r="CE190" s="380">
        <v>0</v>
      </c>
      <c r="CF190" s="380">
        <v>0</v>
      </c>
      <c r="CG190" s="380">
        <v>0</v>
      </c>
      <c r="CH190" s="380">
        <v>0</v>
      </c>
      <c r="CI190" s="380">
        <v>103143.59139321001</v>
      </c>
    </row>
    <row r="191" spans="1:87">
      <c r="A191" s="374">
        <v>35700</v>
      </c>
      <c r="B191" s="375" t="s">
        <v>543</v>
      </c>
      <c r="C191" s="381">
        <v>-2835920</v>
      </c>
      <c r="D191" s="380">
        <v>-1668294</v>
      </c>
      <c r="E191" s="380">
        <v>-1781687</v>
      </c>
      <c r="F191" s="380">
        <v>-995057</v>
      </c>
      <c r="G191" s="380">
        <v>0</v>
      </c>
      <c r="H191" s="380">
        <v>0</v>
      </c>
      <c r="I191" s="380">
        <v>-7280958</v>
      </c>
      <c r="J191" s="446">
        <v>19120025</v>
      </c>
      <c r="K191" s="447">
        <v>22521186</v>
      </c>
      <c r="L191" s="447">
        <v>16342199</v>
      </c>
      <c r="M191" s="447">
        <v>15738839</v>
      </c>
      <c r="N191" s="447">
        <v>23490691</v>
      </c>
      <c r="O191" s="446">
        <v>1678058.9444520001</v>
      </c>
      <c r="P191" s="447">
        <v>1069305.9000000001</v>
      </c>
      <c r="Q191" s="447">
        <v>608753.04445199994</v>
      </c>
      <c r="R191" s="448">
        <v>6.2899999999999998E-2</v>
      </c>
      <c r="S191" s="449">
        <v>8.051604E-4</v>
      </c>
      <c r="T191" s="450">
        <v>19120025</v>
      </c>
      <c r="U191" s="450">
        <v>17000093.799682036</v>
      </c>
      <c r="V191" s="451">
        <v>1.1247011472582353</v>
      </c>
      <c r="W191" s="451">
        <v>0.10581979340616332</v>
      </c>
      <c r="X191" s="379">
        <v>905620</v>
      </c>
      <c r="Y191" s="380">
        <v>226405</v>
      </c>
      <c r="Z191" s="380">
        <v>226405</v>
      </c>
      <c r="AA191" s="380">
        <v>226405</v>
      </c>
      <c r="AB191" s="380">
        <v>226405</v>
      </c>
      <c r="AC191" s="380">
        <v>0</v>
      </c>
      <c r="AD191" s="380">
        <v>0</v>
      </c>
      <c r="AE191" s="380">
        <v>905620</v>
      </c>
      <c r="AF191" s="381">
        <v>1313705</v>
      </c>
      <c r="AG191" s="381">
        <v>650517</v>
      </c>
      <c r="AH191" s="381">
        <v>314340</v>
      </c>
      <c r="AI191" s="381">
        <v>195438</v>
      </c>
      <c r="AJ191" s="381">
        <v>153410</v>
      </c>
      <c r="AK191" s="381">
        <v>0</v>
      </c>
      <c r="AL191" s="381">
        <v>0</v>
      </c>
      <c r="AM191" s="380">
        <v>1313705</v>
      </c>
      <c r="AN191" s="379">
        <v>1530806</v>
      </c>
      <c r="AO191" s="380">
        <v>505146</v>
      </c>
      <c r="AP191" s="380">
        <v>505146</v>
      </c>
      <c r="AQ191" s="380">
        <v>260257</v>
      </c>
      <c r="AR191" s="380">
        <v>260257</v>
      </c>
      <c r="AS191" s="380">
        <v>0</v>
      </c>
      <c r="AT191" s="380">
        <v>0</v>
      </c>
      <c r="AU191" s="380">
        <v>1530806</v>
      </c>
      <c r="AV191" s="381">
        <v>8701973</v>
      </c>
      <c r="AW191" s="380">
        <v>2977832</v>
      </c>
      <c r="AX191" s="380">
        <v>2153620</v>
      </c>
      <c r="AY191" s="380">
        <v>2153620</v>
      </c>
      <c r="AZ191" s="380">
        <v>1416902</v>
      </c>
      <c r="BA191" s="380">
        <v>0</v>
      </c>
      <c r="BB191" s="380">
        <v>0</v>
      </c>
      <c r="BC191" s="380">
        <v>8701973</v>
      </c>
      <c r="BD191" s="379">
        <v>201367</v>
      </c>
      <c r="BE191" s="380">
        <v>57275</v>
      </c>
      <c r="BF191" s="380">
        <v>53650</v>
      </c>
      <c r="BG191" s="380">
        <v>45221</v>
      </c>
      <c r="BH191" s="380">
        <v>45221</v>
      </c>
      <c r="BI191" s="380">
        <v>0</v>
      </c>
      <c r="BJ191" s="380">
        <v>0</v>
      </c>
      <c r="BK191" s="380">
        <v>201367</v>
      </c>
      <c r="BL191" s="381">
        <v>35796</v>
      </c>
      <c r="BM191" s="380">
        <v>11932</v>
      </c>
      <c r="BN191" s="380">
        <v>11932</v>
      </c>
      <c r="BO191" s="380">
        <v>11932</v>
      </c>
      <c r="BP191" s="380">
        <v>0</v>
      </c>
      <c r="BQ191" s="380">
        <v>0</v>
      </c>
      <c r="BR191" s="380">
        <v>0</v>
      </c>
      <c r="BS191" s="380">
        <v>35796</v>
      </c>
      <c r="BT191" s="379">
        <v>185630</v>
      </c>
      <c r="BU191" s="380">
        <v>47419</v>
      </c>
      <c r="BV191" s="380">
        <v>47419</v>
      </c>
      <c r="BW191" s="380">
        <v>47419</v>
      </c>
      <c r="BX191" s="380">
        <v>43372</v>
      </c>
      <c r="BY191" s="380">
        <v>0</v>
      </c>
      <c r="BZ191" s="380">
        <v>0</v>
      </c>
      <c r="CA191" s="380">
        <v>185630</v>
      </c>
      <c r="CB191" s="381">
        <v>52907.081832395997</v>
      </c>
      <c r="CC191" s="380">
        <v>31885</v>
      </c>
      <c r="CD191" s="380">
        <v>21022</v>
      </c>
      <c r="CE191" s="380">
        <v>0</v>
      </c>
      <c r="CF191" s="380">
        <v>0</v>
      </c>
      <c r="CG191" s="380">
        <v>0</v>
      </c>
      <c r="CH191" s="380">
        <v>0</v>
      </c>
      <c r="CI191" s="380">
        <v>52907.081832395997</v>
      </c>
    </row>
    <row r="192" spans="1:87">
      <c r="A192" s="374">
        <v>35800</v>
      </c>
      <c r="B192" s="375" t="s">
        <v>544</v>
      </c>
      <c r="C192" s="381">
        <v>-4261772</v>
      </c>
      <c r="D192" s="380">
        <v>-2598097</v>
      </c>
      <c r="E192" s="380">
        <v>-2616301</v>
      </c>
      <c r="F192" s="380">
        <v>-1741390</v>
      </c>
      <c r="G192" s="380">
        <v>0</v>
      </c>
      <c r="H192" s="380">
        <v>0</v>
      </c>
      <c r="I192" s="380">
        <v>-11217560</v>
      </c>
      <c r="J192" s="446">
        <v>23986545</v>
      </c>
      <c r="K192" s="447">
        <v>28253387</v>
      </c>
      <c r="L192" s="447">
        <v>20501694</v>
      </c>
      <c r="M192" s="447">
        <v>19744764</v>
      </c>
      <c r="N192" s="447">
        <v>29469654</v>
      </c>
      <c r="O192" s="446">
        <v>2105166.5829809997</v>
      </c>
      <c r="P192" s="447">
        <v>1325475.92</v>
      </c>
      <c r="Q192" s="447">
        <v>779690.6629809998</v>
      </c>
      <c r="R192" s="448">
        <v>6.2899999999999998E-2</v>
      </c>
      <c r="S192" s="449">
        <v>1.0100936999999999E-3</v>
      </c>
      <c r="T192" s="450">
        <v>23986545</v>
      </c>
      <c r="U192" s="450">
        <v>21072749.125596184</v>
      </c>
      <c r="V192" s="451">
        <v>1.138273172476796</v>
      </c>
      <c r="W192" s="451">
        <v>0.10581979340616332</v>
      </c>
      <c r="X192" s="379">
        <v>585904</v>
      </c>
      <c r="Y192" s="380">
        <v>161279</v>
      </c>
      <c r="Z192" s="380">
        <v>161279</v>
      </c>
      <c r="AA192" s="380">
        <v>161279</v>
      </c>
      <c r="AB192" s="380">
        <v>102067</v>
      </c>
      <c r="AC192" s="380">
        <v>0</v>
      </c>
      <c r="AD192" s="380">
        <v>0</v>
      </c>
      <c r="AE192" s="380">
        <v>585904</v>
      </c>
      <c r="AF192" s="381">
        <v>3181274</v>
      </c>
      <c r="AG192" s="381">
        <v>1397377</v>
      </c>
      <c r="AH192" s="381">
        <v>776777</v>
      </c>
      <c r="AI192" s="381">
        <v>503560</v>
      </c>
      <c r="AJ192" s="381">
        <v>503560</v>
      </c>
      <c r="AK192" s="381">
        <v>0</v>
      </c>
      <c r="AL192" s="381">
        <v>0</v>
      </c>
      <c r="AM192" s="380">
        <v>3181274</v>
      </c>
      <c r="AN192" s="379">
        <v>1920435</v>
      </c>
      <c r="AO192" s="380">
        <v>633718</v>
      </c>
      <c r="AP192" s="380">
        <v>633718</v>
      </c>
      <c r="AQ192" s="380">
        <v>326499</v>
      </c>
      <c r="AR192" s="380">
        <v>326499</v>
      </c>
      <c r="AS192" s="380">
        <v>0</v>
      </c>
      <c r="AT192" s="380">
        <v>0</v>
      </c>
      <c r="AU192" s="380">
        <v>1920435</v>
      </c>
      <c r="AV192" s="381">
        <v>10916842</v>
      </c>
      <c r="AW192" s="380">
        <v>3735764</v>
      </c>
      <c r="AX192" s="380">
        <v>2701769</v>
      </c>
      <c r="AY192" s="380">
        <v>2701769</v>
      </c>
      <c r="AZ192" s="380">
        <v>1777539</v>
      </c>
      <c r="BA192" s="380">
        <v>0</v>
      </c>
      <c r="BB192" s="380">
        <v>0</v>
      </c>
      <c r="BC192" s="380">
        <v>10916842</v>
      </c>
      <c r="BD192" s="379">
        <v>252620</v>
      </c>
      <c r="BE192" s="380">
        <v>71853</v>
      </c>
      <c r="BF192" s="380">
        <v>67305</v>
      </c>
      <c r="BG192" s="380">
        <v>56731</v>
      </c>
      <c r="BH192" s="380">
        <v>56731</v>
      </c>
      <c r="BI192" s="380">
        <v>0</v>
      </c>
      <c r="BJ192" s="380">
        <v>0</v>
      </c>
      <c r="BK192" s="380">
        <v>252620</v>
      </c>
      <c r="BL192" s="381">
        <v>44907</v>
      </c>
      <c r="BM192" s="380">
        <v>14969</v>
      </c>
      <c r="BN192" s="380">
        <v>14969</v>
      </c>
      <c r="BO192" s="380">
        <v>14969</v>
      </c>
      <c r="BP192" s="380">
        <v>0</v>
      </c>
      <c r="BQ192" s="380">
        <v>0</v>
      </c>
      <c r="BR192" s="380">
        <v>0</v>
      </c>
      <c r="BS192" s="380">
        <v>44907</v>
      </c>
      <c r="BT192" s="379">
        <v>232878</v>
      </c>
      <c r="BU192" s="380">
        <v>59489</v>
      </c>
      <c r="BV192" s="380">
        <v>59489</v>
      </c>
      <c r="BW192" s="380">
        <v>59489</v>
      </c>
      <c r="BX192" s="380">
        <v>54412</v>
      </c>
      <c r="BY192" s="380">
        <v>0</v>
      </c>
      <c r="BZ192" s="380">
        <v>0</v>
      </c>
      <c r="CA192" s="380">
        <v>232878</v>
      </c>
      <c r="CB192" s="381">
        <v>66373.246926062988</v>
      </c>
      <c r="CC192" s="380">
        <v>40001</v>
      </c>
      <c r="CD192" s="380">
        <v>26373</v>
      </c>
      <c r="CE192" s="380">
        <v>0</v>
      </c>
      <c r="CF192" s="380">
        <v>0</v>
      </c>
      <c r="CG192" s="380">
        <v>0</v>
      </c>
      <c r="CH192" s="380">
        <v>0</v>
      </c>
      <c r="CI192" s="380">
        <v>66373.246926062988</v>
      </c>
    </row>
    <row r="193" spans="1:87">
      <c r="A193" s="374">
        <v>35805</v>
      </c>
      <c r="B193" s="375" t="s">
        <v>545</v>
      </c>
      <c r="C193" s="381">
        <v>-445712</v>
      </c>
      <c r="D193" s="380">
        <v>-385559</v>
      </c>
      <c r="E193" s="380">
        <v>-533431</v>
      </c>
      <c r="F193" s="380">
        <v>-316647</v>
      </c>
      <c r="G193" s="380">
        <v>0</v>
      </c>
      <c r="H193" s="380">
        <v>0</v>
      </c>
      <c r="I193" s="380">
        <v>-1681349</v>
      </c>
      <c r="J193" s="446">
        <v>5034273</v>
      </c>
      <c r="K193" s="447">
        <v>5929794</v>
      </c>
      <c r="L193" s="447">
        <v>4302876</v>
      </c>
      <c r="M193" s="447">
        <v>4144012</v>
      </c>
      <c r="N193" s="447">
        <v>6185063</v>
      </c>
      <c r="O193" s="446">
        <v>441830.349675</v>
      </c>
      <c r="P193" s="447">
        <v>292497.18000000005</v>
      </c>
      <c r="Q193" s="447">
        <v>149333.16967499995</v>
      </c>
      <c r="R193" s="448">
        <v>6.2899999999999998E-2</v>
      </c>
      <c r="S193" s="449">
        <v>2.1199749999999999E-4</v>
      </c>
      <c r="T193" s="450">
        <v>5034273</v>
      </c>
      <c r="U193" s="450">
        <v>4650193.6406995244</v>
      </c>
      <c r="V193" s="451">
        <v>1.0825942721909316</v>
      </c>
      <c r="W193" s="451">
        <v>0.10581979340616332</v>
      </c>
      <c r="X193" s="379">
        <v>332184</v>
      </c>
      <c r="Y193" s="380">
        <v>245475</v>
      </c>
      <c r="Z193" s="380">
        <v>86709</v>
      </c>
      <c r="AA193" s="380">
        <v>0</v>
      </c>
      <c r="AB193" s="380">
        <v>0</v>
      </c>
      <c r="AC193" s="380">
        <v>0</v>
      </c>
      <c r="AD193" s="380">
        <v>0</v>
      </c>
      <c r="AE193" s="380">
        <v>332184</v>
      </c>
      <c r="AF193" s="381">
        <v>203917</v>
      </c>
      <c r="AG193" s="381">
        <v>56162</v>
      </c>
      <c r="AH193" s="381">
        <v>56162</v>
      </c>
      <c r="AI193" s="381">
        <v>56162</v>
      </c>
      <c r="AJ193" s="381">
        <v>35431</v>
      </c>
      <c r="AK193" s="381">
        <v>0</v>
      </c>
      <c r="AL193" s="381">
        <v>0</v>
      </c>
      <c r="AM193" s="380">
        <v>203917</v>
      </c>
      <c r="AN193" s="379">
        <v>403059</v>
      </c>
      <c r="AO193" s="380">
        <v>133004</v>
      </c>
      <c r="AP193" s="380">
        <v>133004</v>
      </c>
      <c r="AQ193" s="380">
        <v>68525</v>
      </c>
      <c r="AR193" s="380">
        <v>68525</v>
      </c>
      <c r="AS193" s="380">
        <v>0</v>
      </c>
      <c r="AT193" s="380">
        <v>0</v>
      </c>
      <c r="AU193" s="380">
        <v>403059</v>
      </c>
      <c r="AV193" s="381">
        <v>2291216</v>
      </c>
      <c r="AW193" s="380">
        <v>784059</v>
      </c>
      <c r="AX193" s="380">
        <v>567045</v>
      </c>
      <c r="AY193" s="380">
        <v>567045</v>
      </c>
      <c r="AZ193" s="380">
        <v>373068</v>
      </c>
      <c r="BA193" s="380">
        <v>0</v>
      </c>
      <c r="BB193" s="380">
        <v>0</v>
      </c>
      <c r="BC193" s="380">
        <v>2291216</v>
      </c>
      <c r="BD193" s="379">
        <v>53021</v>
      </c>
      <c r="BE193" s="380">
        <v>15081</v>
      </c>
      <c r="BF193" s="380">
        <v>14126</v>
      </c>
      <c r="BG193" s="380">
        <v>11907</v>
      </c>
      <c r="BH193" s="380">
        <v>11907</v>
      </c>
      <c r="BI193" s="380">
        <v>0</v>
      </c>
      <c r="BJ193" s="380">
        <v>0</v>
      </c>
      <c r="BK193" s="380">
        <v>53021</v>
      </c>
      <c r="BL193" s="381">
        <v>9426</v>
      </c>
      <c r="BM193" s="380">
        <v>3142</v>
      </c>
      <c r="BN193" s="380">
        <v>3142</v>
      </c>
      <c r="BO193" s="380">
        <v>3142</v>
      </c>
      <c r="BP193" s="380">
        <v>0</v>
      </c>
      <c r="BQ193" s="380">
        <v>0</v>
      </c>
      <c r="BR193" s="380">
        <v>0</v>
      </c>
      <c r="BS193" s="380">
        <v>9426</v>
      </c>
      <c r="BT193" s="379">
        <v>48876</v>
      </c>
      <c r="BU193" s="380">
        <v>12485</v>
      </c>
      <c r="BV193" s="380">
        <v>12485</v>
      </c>
      <c r="BW193" s="380">
        <v>12485</v>
      </c>
      <c r="BX193" s="380">
        <v>11420</v>
      </c>
      <c r="BY193" s="380">
        <v>0</v>
      </c>
      <c r="BZ193" s="380">
        <v>0</v>
      </c>
      <c r="CA193" s="380">
        <v>48876</v>
      </c>
      <c r="CB193" s="381">
        <v>13930.353605024999</v>
      </c>
      <c r="CC193" s="380">
        <v>8395</v>
      </c>
      <c r="CD193" s="380">
        <v>5535</v>
      </c>
      <c r="CE193" s="380">
        <v>0</v>
      </c>
      <c r="CF193" s="380">
        <v>0</v>
      </c>
      <c r="CG193" s="380">
        <v>0</v>
      </c>
      <c r="CH193" s="380">
        <v>0</v>
      </c>
      <c r="CI193" s="380">
        <v>13930.353605024999</v>
      </c>
    </row>
    <row r="194" spans="1:87">
      <c r="A194" s="374">
        <v>35900</v>
      </c>
      <c r="B194" s="375" t="s">
        <v>546</v>
      </c>
      <c r="C194" s="381">
        <v>-7585834</v>
      </c>
      <c r="D194" s="380">
        <v>-5131103</v>
      </c>
      <c r="E194" s="380">
        <v>-5060231</v>
      </c>
      <c r="F194" s="380">
        <v>-2914704</v>
      </c>
      <c r="G194" s="380">
        <v>0</v>
      </c>
      <c r="H194" s="380">
        <v>0</v>
      </c>
      <c r="I194" s="380">
        <v>-20691872</v>
      </c>
      <c r="J194" s="446">
        <v>47724452</v>
      </c>
      <c r="K194" s="447">
        <v>56213906</v>
      </c>
      <c r="L194" s="447">
        <v>40790873</v>
      </c>
      <c r="M194" s="447">
        <v>39284858</v>
      </c>
      <c r="N194" s="447">
        <v>58633833</v>
      </c>
      <c r="O194" s="446">
        <v>4188511.4912099997</v>
      </c>
      <c r="P194" s="447">
        <v>2511392.36</v>
      </c>
      <c r="Q194" s="447">
        <v>1677119.1312099998</v>
      </c>
      <c r="R194" s="448">
        <v>6.2899999999999998E-2</v>
      </c>
      <c r="S194" s="449">
        <v>2.0097169999999998E-3</v>
      </c>
      <c r="T194" s="450">
        <v>47724452</v>
      </c>
      <c r="U194" s="450">
        <v>39926746.581875995</v>
      </c>
      <c r="V194" s="451">
        <v>1.1953002958088157</v>
      </c>
      <c r="W194" s="451">
        <v>0.10581979340616332</v>
      </c>
      <c r="X194" s="379">
        <v>1457076</v>
      </c>
      <c r="Y194" s="380">
        <v>364269</v>
      </c>
      <c r="Z194" s="380">
        <v>364269</v>
      </c>
      <c r="AA194" s="380">
        <v>364269</v>
      </c>
      <c r="AB194" s="380">
        <v>364269</v>
      </c>
      <c r="AC194" s="380">
        <v>0</v>
      </c>
      <c r="AD194" s="380">
        <v>0</v>
      </c>
      <c r="AE194" s="380">
        <v>1457076</v>
      </c>
      <c r="AF194" s="381">
        <v>4993944</v>
      </c>
      <c r="AG194" s="381">
        <v>1930119</v>
      </c>
      <c r="AH194" s="381">
        <v>1550725</v>
      </c>
      <c r="AI194" s="381">
        <v>900032</v>
      </c>
      <c r="AJ194" s="381">
        <v>613068</v>
      </c>
      <c r="AK194" s="381">
        <v>0</v>
      </c>
      <c r="AL194" s="381">
        <v>0</v>
      </c>
      <c r="AM194" s="380">
        <v>4993944</v>
      </c>
      <c r="AN194" s="379">
        <v>3820962</v>
      </c>
      <c r="AO194" s="380">
        <v>1260867</v>
      </c>
      <c r="AP194" s="380">
        <v>1260867</v>
      </c>
      <c r="AQ194" s="380">
        <v>649614</v>
      </c>
      <c r="AR194" s="380">
        <v>649614</v>
      </c>
      <c r="AS194" s="380">
        <v>0</v>
      </c>
      <c r="AT194" s="380">
        <v>0</v>
      </c>
      <c r="AU194" s="380">
        <v>3820962</v>
      </c>
      <c r="AV194" s="381">
        <v>21720522</v>
      </c>
      <c r="AW194" s="380">
        <v>7432804</v>
      </c>
      <c r="AX194" s="380">
        <v>5375533</v>
      </c>
      <c r="AY194" s="380">
        <v>5375533</v>
      </c>
      <c r="AZ194" s="380">
        <v>3536652</v>
      </c>
      <c r="BA194" s="380">
        <v>0</v>
      </c>
      <c r="BB194" s="380">
        <v>0</v>
      </c>
      <c r="BC194" s="380">
        <v>21720522</v>
      </c>
      <c r="BD194" s="379">
        <v>502621</v>
      </c>
      <c r="BE194" s="380">
        <v>142962</v>
      </c>
      <c r="BF194" s="380">
        <v>133913</v>
      </c>
      <c r="BG194" s="380">
        <v>112873</v>
      </c>
      <c r="BH194" s="380">
        <v>112873</v>
      </c>
      <c r="BI194" s="380">
        <v>0</v>
      </c>
      <c r="BJ194" s="380">
        <v>0</v>
      </c>
      <c r="BK194" s="380">
        <v>502621</v>
      </c>
      <c r="BL194" s="381">
        <v>89349</v>
      </c>
      <c r="BM194" s="380">
        <v>29783</v>
      </c>
      <c r="BN194" s="380">
        <v>29783</v>
      </c>
      <c r="BO194" s="380">
        <v>29783</v>
      </c>
      <c r="BP194" s="380">
        <v>0</v>
      </c>
      <c r="BQ194" s="380">
        <v>0</v>
      </c>
      <c r="BR194" s="380">
        <v>0</v>
      </c>
      <c r="BS194" s="380">
        <v>89349</v>
      </c>
      <c r="BT194" s="379">
        <v>463341</v>
      </c>
      <c r="BU194" s="380">
        <v>118361</v>
      </c>
      <c r="BV194" s="380">
        <v>118361</v>
      </c>
      <c r="BW194" s="380">
        <v>118361</v>
      </c>
      <c r="BX194" s="380">
        <v>108259</v>
      </c>
      <c r="BY194" s="380">
        <v>0</v>
      </c>
      <c r="BZ194" s="380">
        <v>0</v>
      </c>
      <c r="CA194" s="380">
        <v>463341</v>
      </c>
      <c r="CB194" s="381">
        <v>132058.48397283</v>
      </c>
      <c r="CC194" s="380">
        <v>79587</v>
      </c>
      <c r="CD194" s="380">
        <v>52472</v>
      </c>
      <c r="CE194" s="380">
        <v>0</v>
      </c>
      <c r="CF194" s="380">
        <v>0</v>
      </c>
      <c r="CG194" s="380">
        <v>0</v>
      </c>
      <c r="CH194" s="380">
        <v>0</v>
      </c>
      <c r="CI194" s="380">
        <v>132058.48397283</v>
      </c>
    </row>
    <row r="195" spans="1:87">
      <c r="A195" s="374">
        <v>35905</v>
      </c>
      <c r="B195" s="375" t="s">
        <v>547</v>
      </c>
      <c r="C195" s="381">
        <v>-998271</v>
      </c>
      <c r="D195" s="380">
        <v>-594737</v>
      </c>
      <c r="E195" s="380">
        <v>-508513</v>
      </c>
      <c r="F195" s="380">
        <v>-117155</v>
      </c>
      <c r="G195" s="380">
        <v>0</v>
      </c>
      <c r="H195" s="380">
        <v>0</v>
      </c>
      <c r="I195" s="380">
        <v>-2218676</v>
      </c>
      <c r="J195" s="446">
        <v>5782252</v>
      </c>
      <c r="K195" s="447">
        <v>6810826</v>
      </c>
      <c r="L195" s="447">
        <v>4942185</v>
      </c>
      <c r="M195" s="447">
        <v>4759718</v>
      </c>
      <c r="N195" s="447">
        <v>7104022</v>
      </c>
      <c r="O195" s="446">
        <v>507476.27641499997</v>
      </c>
      <c r="P195" s="447">
        <v>370265.88</v>
      </c>
      <c r="Q195" s="447">
        <v>137210.39641499997</v>
      </c>
      <c r="R195" s="448">
        <v>6.2899999999999998E-2</v>
      </c>
      <c r="S195" s="449">
        <v>2.4349549999999999E-4</v>
      </c>
      <c r="T195" s="450">
        <v>5782252</v>
      </c>
      <c r="U195" s="450">
        <v>5886579.9682034981</v>
      </c>
      <c r="V195" s="451">
        <v>0.98227698107100758</v>
      </c>
      <c r="W195" s="451">
        <v>0.10581979340616332</v>
      </c>
      <c r="X195" s="379">
        <v>823376</v>
      </c>
      <c r="Y195" s="380">
        <v>205844</v>
      </c>
      <c r="Z195" s="380">
        <v>205844</v>
      </c>
      <c r="AA195" s="380">
        <v>205844</v>
      </c>
      <c r="AB195" s="380">
        <v>205844</v>
      </c>
      <c r="AC195" s="380">
        <v>0</v>
      </c>
      <c r="AD195" s="380">
        <v>0</v>
      </c>
      <c r="AE195" s="380">
        <v>823376</v>
      </c>
      <c r="AF195" s="381">
        <v>963567</v>
      </c>
      <c r="AG195" s="381">
        <v>474739</v>
      </c>
      <c r="AH195" s="381">
        <v>322651</v>
      </c>
      <c r="AI195" s="381">
        <v>166177</v>
      </c>
      <c r="AJ195" s="381">
        <v>0</v>
      </c>
      <c r="AK195" s="381">
        <v>0</v>
      </c>
      <c r="AL195" s="381">
        <v>0</v>
      </c>
      <c r="AM195" s="380">
        <v>963567</v>
      </c>
      <c r="AN195" s="379">
        <v>462944</v>
      </c>
      <c r="AO195" s="380">
        <v>152766</v>
      </c>
      <c r="AP195" s="380">
        <v>152766</v>
      </c>
      <c r="AQ195" s="380">
        <v>78707</v>
      </c>
      <c r="AR195" s="380">
        <v>78707</v>
      </c>
      <c r="AS195" s="380">
        <v>0</v>
      </c>
      <c r="AT195" s="380">
        <v>0</v>
      </c>
      <c r="AU195" s="380">
        <v>462944</v>
      </c>
      <c r="AV195" s="381">
        <v>2631639</v>
      </c>
      <c r="AW195" s="380">
        <v>900552</v>
      </c>
      <c r="AX195" s="380">
        <v>651295</v>
      </c>
      <c r="AY195" s="380">
        <v>651295</v>
      </c>
      <c r="AZ195" s="380">
        <v>428498</v>
      </c>
      <c r="BA195" s="380">
        <v>0</v>
      </c>
      <c r="BB195" s="380">
        <v>0</v>
      </c>
      <c r="BC195" s="380">
        <v>2631639</v>
      </c>
      <c r="BD195" s="379">
        <v>60898</v>
      </c>
      <c r="BE195" s="380">
        <v>17321</v>
      </c>
      <c r="BF195" s="380">
        <v>16225</v>
      </c>
      <c r="BG195" s="380">
        <v>13676</v>
      </c>
      <c r="BH195" s="380">
        <v>13676</v>
      </c>
      <c r="BI195" s="380">
        <v>0</v>
      </c>
      <c r="BJ195" s="380">
        <v>0</v>
      </c>
      <c r="BK195" s="380">
        <v>60898</v>
      </c>
      <c r="BL195" s="381">
        <v>10824</v>
      </c>
      <c r="BM195" s="380">
        <v>3608</v>
      </c>
      <c r="BN195" s="380">
        <v>3608</v>
      </c>
      <c r="BO195" s="380">
        <v>3608</v>
      </c>
      <c r="BP195" s="380">
        <v>0</v>
      </c>
      <c r="BQ195" s="380">
        <v>0</v>
      </c>
      <c r="BR195" s="380">
        <v>0</v>
      </c>
      <c r="BS195" s="380">
        <v>10824</v>
      </c>
      <c r="BT195" s="379">
        <v>56138</v>
      </c>
      <c r="BU195" s="380">
        <v>14340</v>
      </c>
      <c r="BV195" s="380">
        <v>14340</v>
      </c>
      <c r="BW195" s="380">
        <v>14340</v>
      </c>
      <c r="BX195" s="380">
        <v>13117</v>
      </c>
      <c r="BY195" s="380">
        <v>0</v>
      </c>
      <c r="BZ195" s="380">
        <v>0</v>
      </c>
      <c r="CA195" s="380">
        <v>56138</v>
      </c>
      <c r="CB195" s="381">
        <v>16000.086870044999</v>
      </c>
      <c r="CC195" s="380">
        <v>9643</v>
      </c>
      <c r="CD195" s="380">
        <v>6357</v>
      </c>
      <c r="CE195" s="380">
        <v>0</v>
      </c>
      <c r="CF195" s="380">
        <v>0</v>
      </c>
      <c r="CG195" s="380">
        <v>0</v>
      </c>
      <c r="CH195" s="380">
        <v>0</v>
      </c>
      <c r="CI195" s="380">
        <v>16000.086870044999</v>
      </c>
    </row>
    <row r="196" spans="1:87">
      <c r="A196" s="374">
        <v>36000</v>
      </c>
      <c r="B196" s="375" t="s">
        <v>548</v>
      </c>
      <c r="C196" s="381">
        <v>-171003795</v>
      </c>
      <c r="D196" s="380">
        <v>-110879923</v>
      </c>
      <c r="E196" s="380">
        <v>-118472609</v>
      </c>
      <c r="F196" s="380">
        <v>-71601511</v>
      </c>
      <c r="G196" s="380">
        <v>0</v>
      </c>
      <c r="H196" s="380">
        <v>0</v>
      </c>
      <c r="I196" s="380">
        <v>-471957838</v>
      </c>
      <c r="J196" s="446">
        <v>1292000707</v>
      </c>
      <c r="K196" s="447">
        <v>1521827975</v>
      </c>
      <c r="L196" s="447">
        <v>1104294221</v>
      </c>
      <c r="M196" s="447">
        <v>1063523261</v>
      </c>
      <c r="N196" s="447">
        <v>1587340462</v>
      </c>
      <c r="O196" s="446">
        <v>113391764.852634</v>
      </c>
      <c r="P196" s="447">
        <v>59334147.829999983</v>
      </c>
      <c r="Q196" s="447">
        <v>54057617.022634014</v>
      </c>
      <c r="R196" s="448">
        <v>6.2899999999999998E-2</v>
      </c>
      <c r="S196" s="449">
        <v>5.4407241799999999E-2</v>
      </c>
      <c r="T196" s="450">
        <v>1292000707</v>
      </c>
      <c r="U196" s="450">
        <v>943309186.48648632</v>
      </c>
      <c r="V196" s="451">
        <v>1.3696471162464492</v>
      </c>
      <c r="W196" s="451">
        <v>0.10581979340616332</v>
      </c>
      <c r="X196" s="379">
        <v>13977162</v>
      </c>
      <c r="Y196" s="380">
        <v>4355308</v>
      </c>
      <c r="Z196" s="380">
        <v>4355308</v>
      </c>
      <c r="AA196" s="380">
        <v>4355308</v>
      </c>
      <c r="AB196" s="380">
        <v>911238</v>
      </c>
      <c r="AC196" s="380">
        <v>0</v>
      </c>
      <c r="AD196" s="380">
        <v>0</v>
      </c>
      <c r="AE196" s="380">
        <v>13977162</v>
      </c>
      <c r="AF196" s="381">
        <v>21513186</v>
      </c>
      <c r="AG196" s="381">
        <v>12385557</v>
      </c>
      <c r="AH196" s="381">
        <v>8445393</v>
      </c>
      <c r="AI196" s="381">
        <v>341118</v>
      </c>
      <c r="AJ196" s="381">
        <v>341118</v>
      </c>
      <c r="AK196" s="381">
        <v>0</v>
      </c>
      <c r="AL196" s="381">
        <v>0</v>
      </c>
      <c r="AM196" s="380">
        <v>21513186</v>
      </c>
      <c r="AN196" s="379">
        <v>103441443</v>
      </c>
      <c r="AO196" s="380">
        <v>34134306</v>
      </c>
      <c r="AP196" s="380">
        <v>34134306</v>
      </c>
      <c r="AQ196" s="380">
        <v>17586416</v>
      </c>
      <c r="AR196" s="380">
        <v>17586416</v>
      </c>
      <c r="AS196" s="380">
        <v>0</v>
      </c>
      <c r="AT196" s="380">
        <v>0</v>
      </c>
      <c r="AU196" s="380">
        <v>103441443</v>
      </c>
      <c r="AV196" s="381">
        <v>588019944</v>
      </c>
      <c r="AW196" s="380">
        <v>201221545</v>
      </c>
      <c r="AX196" s="380">
        <v>145526916</v>
      </c>
      <c r="AY196" s="380">
        <v>145526916</v>
      </c>
      <c r="AZ196" s="380">
        <v>95744566</v>
      </c>
      <c r="BA196" s="380">
        <v>0</v>
      </c>
      <c r="BB196" s="380">
        <v>0</v>
      </c>
      <c r="BC196" s="380">
        <v>588019944</v>
      </c>
      <c r="BD196" s="379">
        <v>13607015</v>
      </c>
      <c r="BE196" s="380">
        <v>3870279</v>
      </c>
      <c r="BF196" s="380">
        <v>3625310</v>
      </c>
      <c r="BG196" s="380">
        <v>3055713</v>
      </c>
      <c r="BH196" s="380">
        <v>3055713</v>
      </c>
      <c r="BI196" s="380">
        <v>0</v>
      </c>
      <c r="BJ196" s="380">
        <v>0</v>
      </c>
      <c r="BK196" s="380">
        <v>13607015</v>
      </c>
      <c r="BL196" s="381">
        <v>2418849</v>
      </c>
      <c r="BM196" s="380">
        <v>806283</v>
      </c>
      <c r="BN196" s="380">
        <v>806283</v>
      </c>
      <c r="BO196" s="380">
        <v>806283</v>
      </c>
      <c r="BP196" s="380">
        <v>0</v>
      </c>
      <c r="BQ196" s="380">
        <v>0</v>
      </c>
      <c r="BR196" s="380">
        <v>0</v>
      </c>
      <c r="BS196" s="380">
        <v>2418849</v>
      </c>
      <c r="BT196" s="379">
        <v>12543618</v>
      </c>
      <c r="BU196" s="380">
        <v>3204271</v>
      </c>
      <c r="BV196" s="380">
        <v>3204271</v>
      </c>
      <c r="BW196" s="380">
        <v>3204271</v>
      </c>
      <c r="BX196" s="380">
        <v>2930807</v>
      </c>
      <c r="BY196" s="380">
        <v>0</v>
      </c>
      <c r="BZ196" s="380">
        <v>0</v>
      </c>
      <c r="CA196" s="380">
        <v>12543618</v>
      </c>
      <c r="CB196" s="381">
        <v>3575099.314605582</v>
      </c>
      <c r="CC196" s="380">
        <v>2154574</v>
      </c>
      <c r="CD196" s="380">
        <v>1420525</v>
      </c>
      <c r="CE196" s="380">
        <v>0</v>
      </c>
      <c r="CF196" s="380">
        <v>0</v>
      </c>
      <c r="CG196" s="380">
        <v>0</v>
      </c>
      <c r="CH196" s="380">
        <v>0</v>
      </c>
      <c r="CI196" s="380">
        <v>3575099.314605582</v>
      </c>
    </row>
    <row r="197" spans="1:87">
      <c r="A197" s="374">
        <v>36001</v>
      </c>
      <c r="B197" s="375" t="s">
        <v>549</v>
      </c>
      <c r="C197" s="381">
        <v>-218360</v>
      </c>
      <c r="D197" s="380">
        <v>0</v>
      </c>
      <c r="E197" s="380">
        <v>0</v>
      </c>
      <c r="F197" s="380">
        <v>0</v>
      </c>
      <c r="G197" s="380">
        <v>0</v>
      </c>
      <c r="H197" s="380">
        <v>0</v>
      </c>
      <c r="I197" s="380">
        <v>-218360</v>
      </c>
      <c r="J197" s="446">
        <v>0</v>
      </c>
      <c r="K197" s="447">
        <v>0</v>
      </c>
      <c r="L197" s="447">
        <v>0</v>
      </c>
      <c r="M197" s="447">
        <v>0</v>
      </c>
      <c r="N197" s="447">
        <v>0</v>
      </c>
      <c r="O197" s="446">
        <v>0</v>
      </c>
      <c r="P197" s="447">
        <v>0</v>
      </c>
      <c r="Q197" s="447">
        <v>0</v>
      </c>
      <c r="R197" s="448" t="e">
        <v>#DIV/0!</v>
      </c>
      <c r="S197" s="449">
        <v>0</v>
      </c>
      <c r="T197" s="450">
        <v>0</v>
      </c>
      <c r="U197" s="450">
        <v>0</v>
      </c>
      <c r="V197" s="451">
        <v>0</v>
      </c>
      <c r="W197" s="451">
        <v>0.10581979340616332</v>
      </c>
      <c r="X197" s="379">
        <v>0</v>
      </c>
      <c r="Y197" s="380">
        <v>0</v>
      </c>
      <c r="Z197" s="380">
        <v>0</v>
      </c>
      <c r="AA197" s="380">
        <v>0</v>
      </c>
      <c r="AB197" s="380">
        <v>0</v>
      </c>
      <c r="AC197" s="380">
        <v>0</v>
      </c>
      <c r="AD197" s="380">
        <v>0</v>
      </c>
      <c r="AE197" s="380">
        <v>0</v>
      </c>
      <c r="AF197" s="381">
        <v>218360</v>
      </c>
      <c r="AG197" s="381">
        <v>218360</v>
      </c>
      <c r="AH197" s="381">
        <v>0</v>
      </c>
      <c r="AI197" s="381">
        <v>0</v>
      </c>
      <c r="AJ197" s="381">
        <v>0</v>
      </c>
      <c r="AK197" s="381">
        <v>0</v>
      </c>
      <c r="AL197" s="381">
        <v>0</v>
      </c>
      <c r="AM197" s="380">
        <v>218360</v>
      </c>
      <c r="AN197" s="379">
        <v>0</v>
      </c>
      <c r="AO197" s="380">
        <v>0</v>
      </c>
      <c r="AP197" s="380">
        <v>0</v>
      </c>
      <c r="AQ197" s="380">
        <v>0</v>
      </c>
      <c r="AR197" s="380">
        <v>0</v>
      </c>
      <c r="AS197" s="380">
        <v>0</v>
      </c>
      <c r="AT197" s="380">
        <v>0</v>
      </c>
      <c r="AU197" s="380">
        <v>0</v>
      </c>
      <c r="AV197" s="381">
        <v>0</v>
      </c>
      <c r="AW197" s="380">
        <v>0</v>
      </c>
      <c r="AX197" s="380">
        <v>0</v>
      </c>
      <c r="AY197" s="380">
        <v>0</v>
      </c>
      <c r="AZ197" s="380">
        <v>0</v>
      </c>
      <c r="BA197" s="380">
        <v>0</v>
      </c>
      <c r="BB197" s="380">
        <v>0</v>
      </c>
      <c r="BC197" s="380">
        <v>0</v>
      </c>
      <c r="BD197" s="379">
        <v>0</v>
      </c>
      <c r="BE197" s="380">
        <v>0</v>
      </c>
      <c r="BF197" s="380">
        <v>0</v>
      </c>
      <c r="BG197" s="380">
        <v>0</v>
      </c>
      <c r="BH197" s="380">
        <v>0</v>
      </c>
      <c r="BI197" s="380">
        <v>0</v>
      </c>
      <c r="BJ197" s="380">
        <v>0</v>
      </c>
      <c r="BK197" s="380">
        <v>0</v>
      </c>
      <c r="BL197" s="381">
        <v>0</v>
      </c>
      <c r="BM197" s="380">
        <v>0</v>
      </c>
      <c r="BN197" s="380">
        <v>0</v>
      </c>
      <c r="BO197" s="380">
        <v>0</v>
      </c>
      <c r="BP197" s="380">
        <v>0</v>
      </c>
      <c r="BQ197" s="380">
        <v>0</v>
      </c>
      <c r="BR197" s="380">
        <v>0</v>
      </c>
      <c r="BS197" s="380">
        <v>0</v>
      </c>
      <c r="BT197" s="379">
        <v>0</v>
      </c>
      <c r="BU197" s="380">
        <v>0</v>
      </c>
      <c r="BV197" s="380">
        <v>0</v>
      </c>
      <c r="BW197" s="380">
        <v>0</v>
      </c>
      <c r="BX197" s="380">
        <v>0</v>
      </c>
      <c r="BY197" s="380">
        <v>0</v>
      </c>
      <c r="BZ197" s="380">
        <v>0</v>
      </c>
      <c r="CA197" s="380">
        <v>0</v>
      </c>
      <c r="CB197" s="381">
        <v>0</v>
      </c>
      <c r="CC197" s="380">
        <v>0</v>
      </c>
      <c r="CD197" s="380">
        <v>0</v>
      </c>
      <c r="CE197" s="380">
        <v>0</v>
      </c>
      <c r="CF197" s="380">
        <v>0</v>
      </c>
      <c r="CG197" s="380">
        <v>0</v>
      </c>
      <c r="CH197" s="380">
        <v>0</v>
      </c>
      <c r="CI197" s="380">
        <v>0</v>
      </c>
    </row>
    <row r="198" spans="1:87">
      <c r="A198" s="374">
        <v>36002</v>
      </c>
      <c r="B198" s="375" t="s">
        <v>550</v>
      </c>
      <c r="C198" s="381">
        <v>-161620</v>
      </c>
      <c r="D198" s="380">
        <v>0</v>
      </c>
      <c r="E198" s="380">
        <v>0</v>
      </c>
      <c r="F198" s="380">
        <v>0</v>
      </c>
      <c r="G198" s="380">
        <v>0</v>
      </c>
      <c r="H198" s="380">
        <v>0</v>
      </c>
      <c r="I198" s="380">
        <v>-161620</v>
      </c>
      <c r="J198" s="446">
        <v>0</v>
      </c>
      <c r="K198" s="447">
        <v>0</v>
      </c>
      <c r="L198" s="447">
        <v>0</v>
      </c>
      <c r="M198" s="447">
        <v>0</v>
      </c>
      <c r="N198" s="447">
        <v>0</v>
      </c>
      <c r="O198" s="446">
        <v>0</v>
      </c>
      <c r="P198" s="447">
        <v>0</v>
      </c>
      <c r="Q198" s="447">
        <v>0</v>
      </c>
      <c r="R198" s="448" t="e">
        <v>#DIV/0!</v>
      </c>
      <c r="S198" s="449">
        <v>0</v>
      </c>
      <c r="T198" s="450">
        <v>0</v>
      </c>
      <c r="U198" s="450">
        <v>0</v>
      </c>
      <c r="V198" s="451">
        <v>0</v>
      </c>
      <c r="W198" s="451">
        <v>0.10581979340616332</v>
      </c>
      <c r="X198" s="379">
        <v>0</v>
      </c>
      <c r="Y198" s="380">
        <v>0</v>
      </c>
      <c r="Z198" s="380">
        <v>0</v>
      </c>
      <c r="AA198" s="380">
        <v>0</v>
      </c>
      <c r="AB198" s="380">
        <v>0</v>
      </c>
      <c r="AC198" s="380">
        <v>0</v>
      </c>
      <c r="AD198" s="380">
        <v>0</v>
      </c>
      <c r="AE198" s="380">
        <v>0</v>
      </c>
      <c r="AF198" s="381">
        <v>161620</v>
      </c>
      <c r="AG198" s="381">
        <v>161620</v>
      </c>
      <c r="AH198" s="381">
        <v>0</v>
      </c>
      <c r="AI198" s="381">
        <v>0</v>
      </c>
      <c r="AJ198" s="381">
        <v>0</v>
      </c>
      <c r="AK198" s="381">
        <v>0</v>
      </c>
      <c r="AL198" s="381">
        <v>0</v>
      </c>
      <c r="AM198" s="380">
        <v>161620</v>
      </c>
      <c r="AN198" s="379">
        <v>0</v>
      </c>
      <c r="AO198" s="380">
        <v>0</v>
      </c>
      <c r="AP198" s="380">
        <v>0</v>
      </c>
      <c r="AQ198" s="380">
        <v>0</v>
      </c>
      <c r="AR198" s="380">
        <v>0</v>
      </c>
      <c r="AS198" s="380">
        <v>0</v>
      </c>
      <c r="AT198" s="380">
        <v>0</v>
      </c>
      <c r="AU198" s="380">
        <v>0</v>
      </c>
      <c r="AV198" s="381">
        <v>0</v>
      </c>
      <c r="AW198" s="380">
        <v>0</v>
      </c>
      <c r="AX198" s="380">
        <v>0</v>
      </c>
      <c r="AY198" s="380">
        <v>0</v>
      </c>
      <c r="AZ198" s="380">
        <v>0</v>
      </c>
      <c r="BA198" s="380">
        <v>0</v>
      </c>
      <c r="BB198" s="380">
        <v>0</v>
      </c>
      <c r="BC198" s="380">
        <v>0</v>
      </c>
      <c r="BD198" s="379">
        <v>0</v>
      </c>
      <c r="BE198" s="380">
        <v>0</v>
      </c>
      <c r="BF198" s="380">
        <v>0</v>
      </c>
      <c r="BG198" s="380">
        <v>0</v>
      </c>
      <c r="BH198" s="380">
        <v>0</v>
      </c>
      <c r="BI198" s="380">
        <v>0</v>
      </c>
      <c r="BJ198" s="380">
        <v>0</v>
      </c>
      <c r="BK198" s="380">
        <v>0</v>
      </c>
      <c r="BL198" s="381">
        <v>0</v>
      </c>
      <c r="BM198" s="380">
        <v>0</v>
      </c>
      <c r="BN198" s="380">
        <v>0</v>
      </c>
      <c r="BO198" s="380">
        <v>0</v>
      </c>
      <c r="BP198" s="380">
        <v>0</v>
      </c>
      <c r="BQ198" s="380">
        <v>0</v>
      </c>
      <c r="BR198" s="380">
        <v>0</v>
      </c>
      <c r="BS198" s="380">
        <v>0</v>
      </c>
      <c r="BT198" s="379">
        <v>0</v>
      </c>
      <c r="BU198" s="380">
        <v>0</v>
      </c>
      <c r="BV198" s="380">
        <v>0</v>
      </c>
      <c r="BW198" s="380">
        <v>0</v>
      </c>
      <c r="BX198" s="380">
        <v>0</v>
      </c>
      <c r="BY198" s="380">
        <v>0</v>
      </c>
      <c r="BZ198" s="380">
        <v>0</v>
      </c>
      <c r="CA198" s="380">
        <v>0</v>
      </c>
      <c r="CB198" s="381">
        <v>0</v>
      </c>
      <c r="CC198" s="380">
        <v>0</v>
      </c>
      <c r="CD198" s="380">
        <v>0</v>
      </c>
      <c r="CE198" s="380">
        <v>0</v>
      </c>
      <c r="CF198" s="380">
        <v>0</v>
      </c>
      <c r="CG198" s="380">
        <v>0</v>
      </c>
      <c r="CH198" s="380">
        <v>0</v>
      </c>
      <c r="CI198" s="380">
        <v>0</v>
      </c>
    </row>
    <row r="199" spans="1:87">
      <c r="A199" s="374">
        <v>36003</v>
      </c>
      <c r="B199" s="375" t="s">
        <v>551</v>
      </c>
      <c r="C199" s="381">
        <v>-1287666</v>
      </c>
      <c r="D199" s="380">
        <v>-698554</v>
      </c>
      <c r="E199" s="380">
        <v>-724919</v>
      </c>
      <c r="F199" s="380">
        <v>-278349</v>
      </c>
      <c r="G199" s="380">
        <v>0</v>
      </c>
      <c r="H199" s="380">
        <v>0</v>
      </c>
      <c r="I199" s="380">
        <v>-2989488</v>
      </c>
      <c r="J199" s="446">
        <v>9127872</v>
      </c>
      <c r="K199" s="447">
        <v>10751581</v>
      </c>
      <c r="L199" s="447">
        <v>7801742</v>
      </c>
      <c r="M199" s="447">
        <v>7513699</v>
      </c>
      <c r="N199" s="447">
        <v>11214421</v>
      </c>
      <c r="O199" s="446">
        <v>801102.89131199999</v>
      </c>
      <c r="P199" s="447">
        <v>427087.56</v>
      </c>
      <c r="Q199" s="447">
        <v>374015.33131199999</v>
      </c>
      <c r="R199" s="448">
        <v>6.2899999999999998E-2</v>
      </c>
      <c r="S199" s="449">
        <v>3.8438239999999998E-4</v>
      </c>
      <c r="T199" s="450">
        <v>9127872</v>
      </c>
      <c r="U199" s="450">
        <v>6789945.3100158982</v>
      </c>
      <c r="V199" s="451">
        <v>1.3443218734818687</v>
      </c>
      <c r="W199" s="451">
        <v>0.10581979340616332</v>
      </c>
      <c r="X199" s="379">
        <v>1271616</v>
      </c>
      <c r="Y199" s="380">
        <v>317904</v>
      </c>
      <c r="Z199" s="380">
        <v>317904</v>
      </c>
      <c r="AA199" s="380">
        <v>317904</v>
      </c>
      <c r="AB199" s="380">
        <v>317904</v>
      </c>
      <c r="AC199" s="380">
        <v>0</v>
      </c>
      <c r="AD199" s="380">
        <v>0</v>
      </c>
      <c r="AE199" s="380">
        <v>1271616</v>
      </c>
      <c r="AF199" s="381">
        <v>980004</v>
      </c>
      <c r="AG199" s="381">
        <v>454176</v>
      </c>
      <c r="AH199" s="381">
        <v>261997</v>
      </c>
      <c r="AI199" s="381">
        <v>177464</v>
      </c>
      <c r="AJ199" s="381">
        <v>86367</v>
      </c>
      <c r="AK199" s="381">
        <v>0</v>
      </c>
      <c r="AL199" s="381">
        <v>0</v>
      </c>
      <c r="AM199" s="380">
        <v>980004</v>
      </c>
      <c r="AN199" s="379">
        <v>730805</v>
      </c>
      <c r="AO199" s="380">
        <v>241156</v>
      </c>
      <c r="AP199" s="380">
        <v>241156</v>
      </c>
      <c r="AQ199" s="380">
        <v>124246</v>
      </c>
      <c r="AR199" s="380">
        <v>124246</v>
      </c>
      <c r="AS199" s="380">
        <v>0</v>
      </c>
      <c r="AT199" s="380">
        <v>0</v>
      </c>
      <c r="AU199" s="380">
        <v>730805</v>
      </c>
      <c r="AV199" s="381">
        <v>4154309</v>
      </c>
      <c r="AW199" s="380">
        <v>1421613</v>
      </c>
      <c r="AX199" s="380">
        <v>1028135</v>
      </c>
      <c r="AY199" s="380">
        <v>1028135</v>
      </c>
      <c r="AZ199" s="380">
        <v>676427</v>
      </c>
      <c r="BA199" s="380">
        <v>0</v>
      </c>
      <c r="BB199" s="380">
        <v>0</v>
      </c>
      <c r="BC199" s="380">
        <v>4154309</v>
      </c>
      <c r="BD199" s="379">
        <v>96131</v>
      </c>
      <c r="BE199" s="380">
        <v>27343</v>
      </c>
      <c r="BF199" s="380">
        <v>25612</v>
      </c>
      <c r="BG199" s="380">
        <v>21588</v>
      </c>
      <c r="BH199" s="380">
        <v>21588</v>
      </c>
      <c r="BI199" s="380">
        <v>0</v>
      </c>
      <c r="BJ199" s="380">
        <v>0</v>
      </c>
      <c r="BK199" s="380">
        <v>96131</v>
      </c>
      <c r="BL199" s="381">
        <v>17088</v>
      </c>
      <c r="BM199" s="380">
        <v>5696</v>
      </c>
      <c r="BN199" s="380">
        <v>5696</v>
      </c>
      <c r="BO199" s="380">
        <v>5696</v>
      </c>
      <c r="BP199" s="380">
        <v>0</v>
      </c>
      <c r="BQ199" s="380">
        <v>0</v>
      </c>
      <c r="BR199" s="380">
        <v>0</v>
      </c>
      <c r="BS199" s="380">
        <v>17088</v>
      </c>
      <c r="BT199" s="379">
        <v>88620</v>
      </c>
      <c r="BU199" s="380">
        <v>22638</v>
      </c>
      <c r="BV199" s="380">
        <v>22638</v>
      </c>
      <c r="BW199" s="380">
        <v>22638</v>
      </c>
      <c r="BX199" s="380">
        <v>20706</v>
      </c>
      <c r="BY199" s="380">
        <v>0</v>
      </c>
      <c r="BZ199" s="380">
        <v>0</v>
      </c>
      <c r="CA199" s="380">
        <v>88620</v>
      </c>
      <c r="CB199" s="381">
        <v>25257.763660175999</v>
      </c>
      <c r="CC199" s="380">
        <v>15222</v>
      </c>
      <c r="CD199" s="380">
        <v>10036</v>
      </c>
      <c r="CE199" s="380">
        <v>0</v>
      </c>
      <c r="CF199" s="380">
        <v>0</v>
      </c>
      <c r="CG199" s="380">
        <v>0</v>
      </c>
      <c r="CH199" s="380">
        <v>0</v>
      </c>
      <c r="CI199" s="380">
        <v>25257.763660175999</v>
      </c>
    </row>
    <row r="200" spans="1:87">
      <c r="A200" s="374">
        <v>36004</v>
      </c>
      <c r="B200" s="375" t="s">
        <v>552</v>
      </c>
      <c r="C200" s="381">
        <v>-354232</v>
      </c>
      <c r="D200" s="380">
        <v>-80000</v>
      </c>
      <c r="E200" s="380">
        <v>-378171</v>
      </c>
      <c r="F200" s="380">
        <v>-170954</v>
      </c>
      <c r="G200" s="380">
        <v>0</v>
      </c>
      <c r="H200" s="380">
        <v>0</v>
      </c>
      <c r="I200" s="380">
        <v>-983357</v>
      </c>
      <c r="J200" s="446">
        <v>7316593</v>
      </c>
      <c r="K200" s="447">
        <v>8618103</v>
      </c>
      <c r="L200" s="447">
        <v>6253612</v>
      </c>
      <c r="M200" s="447">
        <v>6022726</v>
      </c>
      <c r="N200" s="447">
        <v>8989100</v>
      </c>
      <c r="O200" s="446">
        <v>642136.91762700002</v>
      </c>
      <c r="P200" s="447">
        <v>319637.34999999998</v>
      </c>
      <c r="Q200" s="447">
        <v>322499.56762700004</v>
      </c>
      <c r="R200" s="448">
        <v>6.2899999999999998E-2</v>
      </c>
      <c r="S200" s="449">
        <v>3.0810789999999999E-4</v>
      </c>
      <c r="T200" s="450">
        <v>7316593</v>
      </c>
      <c r="U200" s="450">
        <v>5081674.8807631163</v>
      </c>
      <c r="V200" s="451">
        <v>1.4397995093502056</v>
      </c>
      <c r="W200" s="451">
        <v>0.10581979340616332</v>
      </c>
      <c r="X200" s="379">
        <v>1646661</v>
      </c>
      <c r="Y200" s="380">
        <v>568686</v>
      </c>
      <c r="Z200" s="380">
        <v>524750</v>
      </c>
      <c r="AA200" s="380">
        <v>315471</v>
      </c>
      <c r="AB200" s="380">
        <v>237754</v>
      </c>
      <c r="AC200" s="380">
        <v>0</v>
      </c>
      <c r="AD200" s="380">
        <v>0</v>
      </c>
      <c r="AE200" s="380">
        <v>1646661</v>
      </c>
      <c r="AF200" s="381">
        <v>0</v>
      </c>
      <c r="AG200" s="381">
        <v>0</v>
      </c>
      <c r="AH200" s="381">
        <v>0</v>
      </c>
      <c r="AI200" s="381">
        <v>0</v>
      </c>
      <c r="AJ200" s="381">
        <v>0</v>
      </c>
      <c r="AK200" s="381">
        <v>0</v>
      </c>
      <c r="AL200" s="381">
        <v>0</v>
      </c>
      <c r="AM200" s="380">
        <v>0</v>
      </c>
      <c r="AN200" s="379">
        <v>585788</v>
      </c>
      <c r="AO200" s="380">
        <v>193302</v>
      </c>
      <c r="AP200" s="380">
        <v>193302</v>
      </c>
      <c r="AQ200" s="380">
        <v>99592</v>
      </c>
      <c r="AR200" s="380">
        <v>99592</v>
      </c>
      <c r="AS200" s="380">
        <v>0</v>
      </c>
      <c r="AT200" s="380">
        <v>0</v>
      </c>
      <c r="AU200" s="380">
        <v>585788</v>
      </c>
      <c r="AV200" s="381">
        <v>3329954</v>
      </c>
      <c r="AW200" s="380">
        <v>1139516</v>
      </c>
      <c r="AX200" s="380">
        <v>824118</v>
      </c>
      <c r="AY200" s="380">
        <v>824118</v>
      </c>
      <c r="AZ200" s="380">
        <v>542201</v>
      </c>
      <c r="BA200" s="380">
        <v>0</v>
      </c>
      <c r="BB200" s="380">
        <v>0</v>
      </c>
      <c r="BC200" s="380">
        <v>3329954</v>
      </c>
      <c r="BD200" s="379">
        <v>77055</v>
      </c>
      <c r="BE200" s="380">
        <v>21917</v>
      </c>
      <c r="BF200" s="380">
        <v>20530</v>
      </c>
      <c r="BG200" s="380">
        <v>17304</v>
      </c>
      <c r="BH200" s="380">
        <v>17304</v>
      </c>
      <c r="BI200" s="380">
        <v>0</v>
      </c>
      <c r="BJ200" s="380">
        <v>0</v>
      </c>
      <c r="BK200" s="380">
        <v>77055</v>
      </c>
      <c r="BL200" s="381">
        <v>13698</v>
      </c>
      <c r="BM200" s="380">
        <v>4566</v>
      </c>
      <c r="BN200" s="380">
        <v>4566</v>
      </c>
      <c r="BO200" s="380">
        <v>4566</v>
      </c>
      <c r="BP200" s="380">
        <v>0</v>
      </c>
      <c r="BQ200" s="380">
        <v>0</v>
      </c>
      <c r="BR200" s="380">
        <v>0</v>
      </c>
      <c r="BS200" s="380">
        <v>13698</v>
      </c>
      <c r="BT200" s="379">
        <v>71034</v>
      </c>
      <c r="BU200" s="380">
        <v>18146</v>
      </c>
      <c r="BV200" s="380">
        <v>18146</v>
      </c>
      <c r="BW200" s="380">
        <v>18146</v>
      </c>
      <c r="BX200" s="380">
        <v>16597</v>
      </c>
      <c r="BY200" s="380">
        <v>0</v>
      </c>
      <c r="BZ200" s="380">
        <v>0</v>
      </c>
      <c r="CA200" s="380">
        <v>71034</v>
      </c>
      <c r="CB200" s="381">
        <v>20245.767027921</v>
      </c>
      <c r="CC200" s="380">
        <v>12201</v>
      </c>
      <c r="CD200" s="380">
        <v>8044</v>
      </c>
      <c r="CE200" s="380">
        <v>0</v>
      </c>
      <c r="CF200" s="380">
        <v>0</v>
      </c>
      <c r="CG200" s="380">
        <v>0</v>
      </c>
      <c r="CH200" s="380">
        <v>0</v>
      </c>
      <c r="CI200" s="380">
        <v>20245.767027921</v>
      </c>
    </row>
    <row r="201" spans="1:87">
      <c r="A201" s="374">
        <v>36005</v>
      </c>
      <c r="B201" s="375" t="s">
        <v>553</v>
      </c>
      <c r="C201" s="381">
        <v>-14073663</v>
      </c>
      <c r="D201" s="380">
        <v>-11418694</v>
      </c>
      <c r="E201" s="380">
        <v>-11195861</v>
      </c>
      <c r="F201" s="380">
        <v>-6519511</v>
      </c>
      <c r="G201" s="380">
        <v>0</v>
      </c>
      <c r="H201" s="380">
        <v>0</v>
      </c>
      <c r="I201" s="380">
        <v>-43207729</v>
      </c>
      <c r="J201" s="446">
        <v>89008864</v>
      </c>
      <c r="K201" s="447">
        <v>104842187</v>
      </c>
      <c r="L201" s="447">
        <v>76077338</v>
      </c>
      <c r="M201" s="447">
        <v>73268534</v>
      </c>
      <c r="N201" s="447">
        <v>109355491</v>
      </c>
      <c r="O201" s="446">
        <v>7811816.305005</v>
      </c>
      <c r="P201" s="447">
        <v>4443453.7</v>
      </c>
      <c r="Q201" s="447">
        <v>3368362.6050049998</v>
      </c>
      <c r="R201" s="448">
        <v>6.2899999999999998E-2</v>
      </c>
      <c r="S201" s="449">
        <v>3.7482384999999998E-3</v>
      </c>
      <c r="T201" s="450">
        <v>89008864</v>
      </c>
      <c r="U201" s="450">
        <v>70643143.084260732</v>
      </c>
      <c r="V201" s="451">
        <v>1.259978819088404</v>
      </c>
      <c r="W201" s="451">
        <v>0.10581979340616332</v>
      </c>
      <c r="X201" s="379">
        <v>1215654</v>
      </c>
      <c r="Y201" s="380">
        <v>1215654</v>
      </c>
      <c r="Z201" s="380">
        <v>0</v>
      </c>
      <c r="AA201" s="380">
        <v>0</v>
      </c>
      <c r="AB201" s="380">
        <v>0</v>
      </c>
      <c r="AC201" s="380">
        <v>0</v>
      </c>
      <c r="AD201" s="380">
        <v>0</v>
      </c>
      <c r="AE201" s="380">
        <v>1215654</v>
      </c>
      <c r="AF201" s="381">
        <v>12428308</v>
      </c>
      <c r="AG201" s="381">
        <v>4061699</v>
      </c>
      <c r="AH201" s="381">
        <v>4061699</v>
      </c>
      <c r="AI201" s="381">
        <v>2757467</v>
      </c>
      <c r="AJ201" s="381">
        <v>1547443</v>
      </c>
      <c r="AK201" s="381">
        <v>0</v>
      </c>
      <c r="AL201" s="381">
        <v>0</v>
      </c>
      <c r="AM201" s="380">
        <v>12428308</v>
      </c>
      <c r="AN201" s="379">
        <v>7126316</v>
      </c>
      <c r="AO201" s="380">
        <v>2351590</v>
      </c>
      <c r="AP201" s="380">
        <v>2351590</v>
      </c>
      <c r="AQ201" s="380">
        <v>1211568</v>
      </c>
      <c r="AR201" s="380">
        <v>1211568</v>
      </c>
      <c r="AS201" s="380">
        <v>0</v>
      </c>
      <c r="AT201" s="380">
        <v>0</v>
      </c>
      <c r="AU201" s="380">
        <v>7126316</v>
      </c>
      <c r="AV201" s="381">
        <v>40510030</v>
      </c>
      <c r="AW201" s="380">
        <v>13862609</v>
      </c>
      <c r="AX201" s="380">
        <v>10025680</v>
      </c>
      <c r="AY201" s="380">
        <v>10025680</v>
      </c>
      <c r="AZ201" s="380">
        <v>6596061</v>
      </c>
      <c r="BA201" s="380">
        <v>0</v>
      </c>
      <c r="BB201" s="380">
        <v>0</v>
      </c>
      <c r="BC201" s="380">
        <v>40510030</v>
      </c>
      <c r="BD201" s="379">
        <v>937418</v>
      </c>
      <c r="BE201" s="380">
        <v>266632</v>
      </c>
      <c r="BF201" s="380">
        <v>249756</v>
      </c>
      <c r="BG201" s="380">
        <v>210515</v>
      </c>
      <c r="BH201" s="380">
        <v>210515</v>
      </c>
      <c r="BI201" s="380">
        <v>0</v>
      </c>
      <c r="BJ201" s="380">
        <v>0</v>
      </c>
      <c r="BK201" s="380">
        <v>937418</v>
      </c>
      <c r="BL201" s="381">
        <v>166641</v>
      </c>
      <c r="BM201" s="380">
        <v>55547</v>
      </c>
      <c r="BN201" s="380">
        <v>55547</v>
      </c>
      <c r="BO201" s="380">
        <v>55547</v>
      </c>
      <c r="BP201" s="380">
        <v>0</v>
      </c>
      <c r="BQ201" s="380">
        <v>0</v>
      </c>
      <c r="BR201" s="380">
        <v>0</v>
      </c>
      <c r="BS201" s="380">
        <v>166641</v>
      </c>
      <c r="BT201" s="379">
        <v>864158</v>
      </c>
      <c r="BU201" s="380">
        <v>220749</v>
      </c>
      <c r="BV201" s="380">
        <v>220749</v>
      </c>
      <c r="BW201" s="380">
        <v>220749</v>
      </c>
      <c r="BX201" s="380">
        <v>201910</v>
      </c>
      <c r="BY201" s="380">
        <v>0</v>
      </c>
      <c r="BZ201" s="380">
        <v>0</v>
      </c>
      <c r="CA201" s="380">
        <v>864158</v>
      </c>
      <c r="CB201" s="381">
        <v>246296.714352615</v>
      </c>
      <c r="CC201" s="380">
        <v>148433</v>
      </c>
      <c r="CD201" s="380">
        <v>97863</v>
      </c>
      <c r="CE201" s="380">
        <v>0</v>
      </c>
      <c r="CF201" s="380">
        <v>0</v>
      </c>
      <c r="CG201" s="380">
        <v>0</v>
      </c>
      <c r="CH201" s="380">
        <v>0</v>
      </c>
      <c r="CI201" s="380">
        <v>246296.714352615</v>
      </c>
    </row>
    <row r="202" spans="1:87">
      <c r="A202" s="374">
        <v>36006</v>
      </c>
      <c r="B202" s="375" t="s">
        <v>554</v>
      </c>
      <c r="C202" s="381">
        <v>-1161972</v>
      </c>
      <c r="D202" s="380">
        <v>-925466</v>
      </c>
      <c r="E202" s="380">
        <v>-1331588</v>
      </c>
      <c r="F202" s="380">
        <v>-783503</v>
      </c>
      <c r="G202" s="380">
        <v>0</v>
      </c>
      <c r="H202" s="380">
        <v>0</v>
      </c>
      <c r="I202" s="380">
        <v>-4202529</v>
      </c>
      <c r="J202" s="446">
        <v>15255346</v>
      </c>
      <c r="K202" s="447">
        <v>17969040</v>
      </c>
      <c r="L202" s="447">
        <v>13038994</v>
      </c>
      <c r="M202" s="447">
        <v>12557590</v>
      </c>
      <c r="N202" s="447">
        <v>18742581</v>
      </c>
      <c r="O202" s="446">
        <v>1338877.4160149998</v>
      </c>
      <c r="P202" s="447">
        <v>630308.02999999991</v>
      </c>
      <c r="Q202" s="447">
        <v>708569.38601499994</v>
      </c>
      <c r="R202" s="448">
        <v>6.2899999999999998E-2</v>
      </c>
      <c r="S202" s="449">
        <v>6.4241549999999998E-4</v>
      </c>
      <c r="T202" s="450">
        <v>15255346</v>
      </c>
      <c r="U202" s="450">
        <v>10020795.389507154</v>
      </c>
      <c r="V202" s="451">
        <v>1.5223687748353769</v>
      </c>
      <c r="W202" s="451">
        <v>0.10581979340616332</v>
      </c>
      <c r="X202" s="379">
        <v>1281148</v>
      </c>
      <c r="Y202" s="380">
        <v>762344</v>
      </c>
      <c r="Z202" s="380">
        <v>335459</v>
      </c>
      <c r="AA202" s="380">
        <v>114679</v>
      </c>
      <c r="AB202" s="380">
        <v>68666</v>
      </c>
      <c r="AC202" s="380">
        <v>0</v>
      </c>
      <c r="AD202" s="380">
        <v>0</v>
      </c>
      <c r="AE202" s="380">
        <v>1281148</v>
      </c>
      <c r="AF202" s="381">
        <v>0</v>
      </c>
      <c r="AG202" s="381">
        <v>0</v>
      </c>
      <c r="AH202" s="381">
        <v>0</v>
      </c>
      <c r="AI202" s="381">
        <v>0</v>
      </c>
      <c r="AJ202" s="381">
        <v>0</v>
      </c>
      <c r="AK202" s="381">
        <v>0</v>
      </c>
      <c r="AL202" s="381">
        <v>0</v>
      </c>
      <c r="AM202" s="380">
        <v>0</v>
      </c>
      <c r="AN202" s="379">
        <v>1221389</v>
      </c>
      <c r="AO202" s="380">
        <v>403042</v>
      </c>
      <c r="AP202" s="380">
        <v>403042</v>
      </c>
      <c r="AQ202" s="380">
        <v>207652</v>
      </c>
      <c r="AR202" s="380">
        <v>207652</v>
      </c>
      <c r="AS202" s="380">
        <v>0</v>
      </c>
      <c r="AT202" s="380">
        <v>0</v>
      </c>
      <c r="AU202" s="380">
        <v>1221389</v>
      </c>
      <c r="AV202" s="381">
        <v>6943067</v>
      </c>
      <c r="AW202" s="380">
        <v>2375931</v>
      </c>
      <c r="AX202" s="380">
        <v>1718314</v>
      </c>
      <c r="AY202" s="380">
        <v>1718314</v>
      </c>
      <c r="AZ202" s="380">
        <v>1130507</v>
      </c>
      <c r="BA202" s="380">
        <v>0</v>
      </c>
      <c r="BB202" s="380">
        <v>0</v>
      </c>
      <c r="BC202" s="380">
        <v>6943067</v>
      </c>
      <c r="BD202" s="379">
        <v>160664</v>
      </c>
      <c r="BE202" s="380">
        <v>45698</v>
      </c>
      <c r="BF202" s="380">
        <v>42806</v>
      </c>
      <c r="BG202" s="380">
        <v>36080</v>
      </c>
      <c r="BH202" s="380">
        <v>36080</v>
      </c>
      <c r="BI202" s="380">
        <v>0</v>
      </c>
      <c r="BJ202" s="380">
        <v>0</v>
      </c>
      <c r="BK202" s="380">
        <v>160664</v>
      </c>
      <c r="BL202" s="381">
        <v>28560</v>
      </c>
      <c r="BM202" s="380">
        <v>9520</v>
      </c>
      <c r="BN202" s="380">
        <v>9520</v>
      </c>
      <c r="BO202" s="380">
        <v>9520</v>
      </c>
      <c r="BP202" s="380">
        <v>0</v>
      </c>
      <c r="BQ202" s="380">
        <v>0</v>
      </c>
      <c r="BR202" s="380">
        <v>0</v>
      </c>
      <c r="BS202" s="380">
        <v>28560</v>
      </c>
      <c r="BT202" s="379">
        <v>148109</v>
      </c>
      <c r="BU202" s="380">
        <v>37835</v>
      </c>
      <c r="BV202" s="380">
        <v>37835</v>
      </c>
      <c r="BW202" s="380">
        <v>37835</v>
      </c>
      <c r="BX202" s="380">
        <v>34606</v>
      </c>
      <c r="BY202" s="380">
        <v>0</v>
      </c>
      <c r="BZ202" s="380">
        <v>0</v>
      </c>
      <c r="CA202" s="380">
        <v>148109</v>
      </c>
      <c r="CB202" s="381">
        <v>42213.116080845</v>
      </c>
      <c r="CC202" s="380">
        <v>25440</v>
      </c>
      <c r="CD202" s="380">
        <v>16773</v>
      </c>
      <c r="CE202" s="380">
        <v>0</v>
      </c>
      <c r="CF202" s="380">
        <v>0</v>
      </c>
      <c r="CG202" s="380">
        <v>0</v>
      </c>
      <c r="CH202" s="380">
        <v>0</v>
      </c>
      <c r="CI202" s="380">
        <v>42213.116080845</v>
      </c>
    </row>
    <row r="203" spans="1:87">
      <c r="A203" s="374">
        <v>36007</v>
      </c>
      <c r="B203" s="375" t="s">
        <v>555</v>
      </c>
      <c r="C203" s="381">
        <v>-254568</v>
      </c>
      <c r="D203" s="380">
        <v>-79357</v>
      </c>
      <c r="E203" s="380">
        <v>-180802</v>
      </c>
      <c r="F203" s="380">
        <v>-23315</v>
      </c>
      <c r="G203" s="380">
        <v>0</v>
      </c>
      <c r="H203" s="380">
        <v>0</v>
      </c>
      <c r="I203" s="380">
        <v>-538042</v>
      </c>
      <c r="J203" s="446">
        <v>5708434</v>
      </c>
      <c r="K203" s="447">
        <v>6723878</v>
      </c>
      <c r="L203" s="447">
        <v>4879093</v>
      </c>
      <c r="M203" s="447">
        <v>4698955</v>
      </c>
      <c r="N203" s="447">
        <v>7013331</v>
      </c>
      <c r="O203" s="446">
        <v>500997.75831</v>
      </c>
      <c r="P203" s="447">
        <v>236567.58000000002</v>
      </c>
      <c r="Q203" s="447">
        <v>264430.17830999999</v>
      </c>
      <c r="R203" s="448">
        <v>6.2899999999999998E-2</v>
      </c>
      <c r="S203" s="449">
        <v>2.40387E-4</v>
      </c>
      <c r="T203" s="450">
        <v>5708434</v>
      </c>
      <c r="U203" s="450">
        <v>3761010.8108108114</v>
      </c>
      <c r="V203" s="451">
        <v>1.5177924997161485</v>
      </c>
      <c r="W203" s="451">
        <v>0.10581979340616332</v>
      </c>
      <c r="X203" s="379">
        <v>1616648</v>
      </c>
      <c r="Y203" s="380">
        <v>491181</v>
      </c>
      <c r="Z203" s="380">
        <v>418157</v>
      </c>
      <c r="AA203" s="380">
        <v>386065</v>
      </c>
      <c r="AB203" s="380">
        <v>321245</v>
      </c>
      <c r="AC203" s="380">
        <v>0</v>
      </c>
      <c r="AD203" s="380">
        <v>0</v>
      </c>
      <c r="AE203" s="380">
        <v>1616648</v>
      </c>
      <c r="AF203" s="381">
        <v>102740</v>
      </c>
      <c r="AG203" s="381">
        <v>25685</v>
      </c>
      <c r="AH203" s="381">
        <v>25685</v>
      </c>
      <c r="AI203" s="381">
        <v>25685</v>
      </c>
      <c r="AJ203" s="381">
        <v>25685</v>
      </c>
      <c r="AK203" s="381">
        <v>0</v>
      </c>
      <c r="AL203" s="381">
        <v>0</v>
      </c>
      <c r="AM203" s="380">
        <v>102740</v>
      </c>
      <c r="AN203" s="379">
        <v>457034</v>
      </c>
      <c r="AO203" s="380">
        <v>150815</v>
      </c>
      <c r="AP203" s="380">
        <v>150815</v>
      </c>
      <c r="AQ203" s="380">
        <v>77702</v>
      </c>
      <c r="AR203" s="380">
        <v>77702</v>
      </c>
      <c r="AS203" s="380">
        <v>0</v>
      </c>
      <c r="AT203" s="380">
        <v>0</v>
      </c>
      <c r="AU203" s="380">
        <v>457034</v>
      </c>
      <c r="AV203" s="381">
        <v>2598043</v>
      </c>
      <c r="AW203" s="380">
        <v>889055</v>
      </c>
      <c r="AX203" s="380">
        <v>642980</v>
      </c>
      <c r="AY203" s="380">
        <v>642980</v>
      </c>
      <c r="AZ203" s="380">
        <v>423027</v>
      </c>
      <c r="BA203" s="380">
        <v>0</v>
      </c>
      <c r="BB203" s="380">
        <v>0</v>
      </c>
      <c r="BC203" s="380">
        <v>2598043</v>
      </c>
      <c r="BD203" s="379">
        <v>60120</v>
      </c>
      <c r="BE203" s="380">
        <v>17100</v>
      </c>
      <c r="BF203" s="380">
        <v>16018</v>
      </c>
      <c r="BG203" s="380">
        <v>13501</v>
      </c>
      <c r="BH203" s="380">
        <v>13501</v>
      </c>
      <c r="BI203" s="380">
        <v>0</v>
      </c>
      <c r="BJ203" s="380">
        <v>0</v>
      </c>
      <c r="BK203" s="380">
        <v>60120</v>
      </c>
      <c r="BL203" s="381">
        <v>10686</v>
      </c>
      <c r="BM203" s="380">
        <v>3562</v>
      </c>
      <c r="BN203" s="380">
        <v>3562</v>
      </c>
      <c r="BO203" s="380">
        <v>3562</v>
      </c>
      <c r="BP203" s="380">
        <v>0</v>
      </c>
      <c r="BQ203" s="380">
        <v>0</v>
      </c>
      <c r="BR203" s="380">
        <v>0</v>
      </c>
      <c r="BS203" s="380">
        <v>10686</v>
      </c>
      <c r="BT203" s="379">
        <v>55421</v>
      </c>
      <c r="BU203" s="380">
        <v>14157</v>
      </c>
      <c r="BV203" s="380">
        <v>14157</v>
      </c>
      <c r="BW203" s="380">
        <v>14157</v>
      </c>
      <c r="BX203" s="380">
        <v>12949</v>
      </c>
      <c r="BY203" s="380">
        <v>0</v>
      </c>
      <c r="BZ203" s="380">
        <v>0</v>
      </c>
      <c r="CA203" s="380">
        <v>55421</v>
      </c>
      <c r="CB203" s="381">
        <v>15795.827366130001</v>
      </c>
      <c r="CC203" s="380">
        <v>9520</v>
      </c>
      <c r="CD203" s="380">
        <v>6276</v>
      </c>
      <c r="CE203" s="380">
        <v>0</v>
      </c>
      <c r="CF203" s="380">
        <v>0</v>
      </c>
      <c r="CG203" s="380">
        <v>0</v>
      </c>
      <c r="CH203" s="380">
        <v>0</v>
      </c>
      <c r="CI203" s="380">
        <v>15795.827366130001</v>
      </c>
    </row>
    <row r="204" spans="1:87">
      <c r="A204" s="374">
        <v>36008</v>
      </c>
      <c r="B204" s="375" t="s">
        <v>556</v>
      </c>
      <c r="C204" s="381">
        <v>-1852885</v>
      </c>
      <c r="D204" s="380">
        <v>-942419</v>
      </c>
      <c r="E204" s="380">
        <v>-1041805</v>
      </c>
      <c r="F204" s="380">
        <v>-564194</v>
      </c>
      <c r="G204" s="380">
        <v>0</v>
      </c>
      <c r="H204" s="380">
        <v>0</v>
      </c>
      <c r="I204" s="380">
        <v>-4401303</v>
      </c>
      <c r="J204" s="446">
        <v>13578523</v>
      </c>
      <c r="K204" s="447">
        <v>15993936</v>
      </c>
      <c r="L204" s="447">
        <v>11605787</v>
      </c>
      <c r="M204" s="447">
        <v>11177297</v>
      </c>
      <c r="N204" s="447">
        <v>16682452</v>
      </c>
      <c r="O204" s="446">
        <v>1191711.994803</v>
      </c>
      <c r="P204" s="447">
        <v>563241.59</v>
      </c>
      <c r="Q204" s="447">
        <v>628470.40480300004</v>
      </c>
      <c r="R204" s="448">
        <v>6.2899999999999998E-2</v>
      </c>
      <c r="S204" s="449">
        <v>5.7180309999999999E-4</v>
      </c>
      <c r="T204" s="450">
        <v>13578523</v>
      </c>
      <c r="U204" s="450">
        <v>8954556.2798092216</v>
      </c>
      <c r="V204" s="451">
        <v>1.5163814460150216</v>
      </c>
      <c r="W204" s="451">
        <v>0.10581979340616332</v>
      </c>
      <c r="X204" s="379">
        <v>1171078</v>
      </c>
      <c r="Y204" s="380">
        <v>305566</v>
      </c>
      <c r="Z204" s="380">
        <v>305566</v>
      </c>
      <c r="AA204" s="380">
        <v>305566</v>
      </c>
      <c r="AB204" s="380">
        <v>254380</v>
      </c>
      <c r="AC204" s="380">
        <v>0</v>
      </c>
      <c r="AD204" s="380">
        <v>0</v>
      </c>
      <c r="AE204" s="380">
        <v>1171078</v>
      </c>
      <c r="AF204" s="381">
        <v>691453</v>
      </c>
      <c r="AG204" s="381">
        <v>445650</v>
      </c>
      <c r="AH204" s="381">
        <v>125657</v>
      </c>
      <c r="AI204" s="381">
        <v>60073</v>
      </c>
      <c r="AJ204" s="381">
        <v>60073</v>
      </c>
      <c r="AK204" s="381">
        <v>0</v>
      </c>
      <c r="AL204" s="381">
        <v>0</v>
      </c>
      <c r="AM204" s="380">
        <v>691453</v>
      </c>
      <c r="AN204" s="379">
        <v>1087137</v>
      </c>
      <c r="AO204" s="380">
        <v>358741</v>
      </c>
      <c r="AP204" s="380">
        <v>358741</v>
      </c>
      <c r="AQ204" s="380">
        <v>184828</v>
      </c>
      <c r="AR204" s="380">
        <v>184828</v>
      </c>
      <c r="AS204" s="380">
        <v>0</v>
      </c>
      <c r="AT204" s="380">
        <v>0</v>
      </c>
      <c r="AU204" s="380">
        <v>1087137</v>
      </c>
      <c r="AV204" s="381">
        <v>6179906</v>
      </c>
      <c r="AW204" s="380">
        <v>2114776</v>
      </c>
      <c r="AX204" s="380">
        <v>1529442</v>
      </c>
      <c r="AY204" s="380">
        <v>1529442</v>
      </c>
      <c r="AZ204" s="380">
        <v>1006245</v>
      </c>
      <c r="BA204" s="380">
        <v>0</v>
      </c>
      <c r="BB204" s="380">
        <v>0</v>
      </c>
      <c r="BC204" s="380">
        <v>6179906</v>
      </c>
      <c r="BD204" s="379">
        <v>143006</v>
      </c>
      <c r="BE204" s="380">
        <v>40675</v>
      </c>
      <c r="BF204" s="380">
        <v>38101</v>
      </c>
      <c r="BG204" s="380">
        <v>32115</v>
      </c>
      <c r="BH204" s="380">
        <v>32115</v>
      </c>
      <c r="BI204" s="380">
        <v>0</v>
      </c>
      <c r="BJ204" s="380">
        <v>0</v>
      </c>
      <c r="BK204" s="380">
        <v>143006</v>
      </c>
      <c r="BL204" s="381">
        <v>25422</v>
      </c>
      <c r="BM204" s="380">
        <v>8474</v>
      </c>
      <c r="BN204" s="380">
        <v>8474</v>
      </c>
      <c r="BO204" s="380">
        <v>8474</v>
      </c>
      <c r="BP204" s="380">
        <v>0</v>
      </c>
      <c r="BQ204" s="380">
        <v>0</v>
      </c>
      <c r="BR204" s="380">
        <v>0</v>
      </c>
      <c r="BS204" s="380">
        <v>25422</v>
      </c>
      <c r="BT204" s="379">
        <v>131830</v>
      </c>
      <c r="BU204" s="380">
        <v>33676</v>
      </c>
      <c r="BV204" s="380">
        <v>33676</v>
      </c>
      <c r="BW204" s="380">
        <v>33676</v>
      </c>
      <c r="BX204" s="380">
        <v>30802</v>
      </c>
      <c r="BY204" s="380">
        <v>0</v>
      </c>
      <c r="BZ204" s="380">
        <v>0</v>
      </c>
      <c r="CA204" s="380">
        <v>131830</v>
      </c>
      <c r="CB204" s="381">
        <v>37573.175982968998</v>
      </c>
      <c r="CC204" s="380">
        <v>22644</v>
      </c>
      <c r="CD204" s="380">
        <v>14929</v>
      </c>
      <c r="CE204" s="380">
        <v>0</v>
      </c>
      <c r="CF204" s="380">
        <v>0</v>
      </c>
      <c r="CG204" s="380">
        <v>0</v>
      </c>
      <c r="CH204" s="380">
        <v>0</v>
      </c>
      <c r="CI204" s="380">
        <v>37573.175982968998</v>
      </c>
    </row>
    <row r="205" spans="1:87">
      <c r="A205" s="374">
        <v>36009</v>
      </c>
      <c r="B205" s="375" t="s">
        <v>557</v>
      </c>
      <c r="C205" s="381">
        <v>-850087</v>
      </c>
      <c r="D205" s="380">
        <v>-454089</v>
      </c>
      <c r="E205" s="380">
        <v>-310428</v>
      </c>
      <c r="F205" s="380">
        <v>-181963</v>
      </c>
      <c r="G205" s="380">
        <v>0</v>
      </c>
      <c r="H205" s="380">
        <v>0</v>
      </c>
      <c r="I205" s="380">
        <v>-1796567</v>
      </c>
      <c r="J205" s="446">
        <v>1973819</v>
      </c>
      <c r="K205" s="447">
        <v>2324932</v>
      </c>
      <c r="L205" s="447">
        <v>1687056</v>
      </c>
      <c r="M205" s="447">
        <v>1624769</v>
      </c>
      <c r="N205" s="447">
        <v>2425017</v>
      </c>
      <c r="O205" s="446">
        <v>173231.21829600001</v>
      </c>
      <c r="P205" s="447">
        <v>82345.209999999992</v>
      </c>
      <c r="Q205" s="447">
        <v>90886.008296000015</v>
      </c>
      <c r="R205" s="448">
        <v>6.2899999999999998E-2</v>
      </c>
      <c r="S205" s="449">
        <v>8.3119200000000002E-5</v>
      </c>
      <c r="T205" s="450">
        <v>1973819</v>
      </c>
      <c r="U205" s="450">
        <v>1309144.8330683624</v>
      </c>
      <c r="V205" s="451">
        <v>1.5077162970377997</v>
      </c>
      <c r="W205" s="451">
        <v>0.10581979340616332</v>
      </c>
      <c r="X205" s="379">
        <v>60088</v>
      </c>
      <c r="Y205" s="380">
        <v>15022</v>
      </c>
      <c r="Z205" s="380">
        <v>15022</v>
      </c>
      <c r="AA205" s="380">
        <v>15022</v>
      </c>
      <c r="AB205" s="380">
        <v>15022</v>
      </c>
      <c r="AC205" s="380">
        <v>0</v>
      </c>
      <c r="AD205" s="380">
        <v>0</v>
      </c>
      <c r="AE205" s="380">
        <v>60088</v>
      </c>
      <c r="AF205" s="381">
        <v>1147148</v>
      </c>
      <c r="AG205" s="381">
        <v>616131</v>
      </c>
      <c r="AH205" s="381">
        <v>305966</v>
      </c>
      <c r="AI205" s="381">
        <v>138324</v>
      </c>
      <c r="AJ205" s="381">
        <v>86727</v>
      </c>
      <c r="AK205" s="381">
        <v>0</v>
      </c>
      <c r="AL205" s="381">
        <v>0</v>
      </c>
      <c r="AM205" s="380">
        <v>1147148</v>
      </c>
      <c r="AN205" s="379">
        <v>158030</v>
      </c>
      <c r="AO205" s="380">
        <v>52148</v>
      </c>
      <c r="AP205" s="380">
        <v>52148</v>
      </c>
      <c r="AQ205" s="380">
        <v>26867</v>
      </c>
      <c r="AR205" s="380">
        <v>26867</v>
      </c>
      <c r="AS205" s="380">
        <v>0</v>
      </c>
      <c r="AT205" s="380">
        <v>0</v>
      </c>
      <c r="AU205" s="380">
        <v>158030</v>
      </c>
      <c r="AV205" s="381">
        <v>898332</v>
      </c>
      <c r="AW205" s="380">
        <v>307411</v>
      </c>
      <c r="AX205" s="380">
        <v>222325</v>
      </c>
      <c r="AY205" s="380">
        <v>222325</v>
      </c>
      <c r="AZ205" s="380">
        <v>146271</v>
      </c>
      <c r="BA205" s="380">
        <v>0</v>
      </c>
      <c r="BB205" s="380">
        <v>0</v>
      </c>
      <c r="BC205" s="380">
        <v>898332</v>
      </c>
      <c r="BD205" s="379">
        <v>20787</v>
      </c>
      <c r="BE205" s="380">
        <v>5913</v>
      </c>
      <c r="BF205" s="380">
        <v>5538</v>
      </c>
      <c r="BG205" s="380">
        <v>4668</v>
      </c>
      <c r="BH205" s="380">
        <v>4668</v>
      </c>
      <c r="BI205" s="380">
        <v>0</v>
      </c>
      <c r="BJ205" s="380">
        <v>0</v>
      </c>
      <c r="BK205" s="380">
        <v>20787</v>
      </c>
      <c r="BL205" s="381">
        <v>3696</v>
      </c>
      <c r="BM205" s="380">
        <v>1232</v>
      </c>
      <c r="BN205" s="380">
        <v>1232</v>
      </c>
      <c r="BO205" s="380">
        <v>1232</v>
      </c>
      <c r="BP205" s="380">
        <v>0</v>
      </c>
      <c r="BQ205" s="380">
        <v>0</v>
      </c>
      <c r="BR205" s="380">
        <v>0</v>
      </c>
      <c r="BS205" s="380">
        <v>3696</v>
      </c>
      <c r="BT205" s="379">
        <v>19163</v>
      </c>
      <c r="BU205" s="380">
        <v>4895</v>
      </c>
      <c r="BV205" s="380">
        <v>4895</v>
      </c>
      <c r="BW205" s="380">
        <v>4895</v>
      </c>
      <c r="BX205" s="380">
        <v>4477</v>
      </c>
      <c r="BY205" s="380">
        <v>0</v>
      </c>
      <c r="BZ205" s="380">
        <v>0</v>
      </c>
      <c r="CA205" s="380">
        <v>19163</v>
      </c>
      <c r="CB205" s="381">
        <v>5461.7618008079999</v>
      </c>
      <c r="CC205" s="380">
        <v>3292</v>
      </c>
      <c r="CD205" s="380">
        <v>2170</v>
      </c>
      <c r="CE205" s="380">
        <v>0</v>
      </c>
      <c r="CF205" s="380">
        <v>0</v>
      </c>
      <c r="CG205" s="380">
        <v>0</v>
      </c>
      <c r="CH205" s="380">
        <v>0</v>
      </c>
      <c r="CI205" s="380">
        <v>5461.7618008079999</v>
      </c>
    </row>
    <row r="206" spans="1:87">
      <c r="A206" s="374">
        <v>36100</v>
      </c>
      <c r="B206" s="375" t="s">
        <v>558</v>
      </c>
      <c r="C206" s="381">
        <v>-2203475</v>
      </c>
      <c r="D206" s="380">
        <v>-1371923</v>
      </c>
      <c r="E206" s="380">
        <v>-1476775</v>
      </c>
      <c r="F206" s="380">
        <v>-835919</v>
      </c>
      <c r="G206" s="380">
        <v>0</v>
      </c>
      <c r="H206" s="380">
        <v>0</v>
      </c>
      <c r="I206" s="380">
        <v>-5888092</v>
      </c>
      <c r="J206" s="446">
        <v>14710023</v>
      </c>
      <c r="K206" s="447">
        <v>17326712</v>
      </c>
      <c r="L206" s="447">
        <v>12572898</v>
      </c>
      <c r="M206" s="447">
        <v>12108702</v>
      </c>
      <c r="N206" s="447">
        <v>18072602</v>
      </c>
      <c r="O206" s="446">
        <v>1291017.4546950001</v>
      </c>
      <c r="P206" s="447">
        <v>796777.69999999984</v>
      </c>
      <c r="Q206" s="447">
        <v>494239.75469500024</v>
      </c>
      <c r="R206" s="448">
        <v>6.2899999999999998E-2</v>
      </c>
      <c r="S206" s="449">
        <v>6.1945149999999998E-4</v>
      </c>
      <c r="T206" s="450">
        <v>14710023</v>
      </c>
      <c r="U206" s="450">
        <v>12667372.019077899</v>
      </c>
      <c r="V206" s="451">
        <v>1.1612529400609481</v>
      </c>
      <c r="W206" s="451">
        <v>0.10581979340616332</v>
      </c>
      <c r="X206" s="379">
        <v>1078444</v>
      </c>
      <c r="Y206" s="380">
        <v>269611</v>
      </c>
      <c r="Z206" s="380">
        <v>269611</v>
      </c>
      <c r="AA206" s="380">
        <v>269611</v>
      </c>
      <c r="AB206" s="380">
        <v>269611</v>
      </c>
      <c r="AC206" s="380">
        <v>0</v>
      </c>
      <c r="AD206" s="380">
        <v>0</v>
      </c>
      <c r="AE206" s="380">
        <v>1078444</v>
      </c>
      <c r="AF206" s="381">
        <v>1678880</v>
      </c>
      <c r="AG206" s="381">
        <v>617557</v>
      </c>
      <c r="AH206" s="381">
        <v>425683</v>
      </c>
      <c r="AI206" s="381">
        <v>351817</v>
      </c>
      <c r="AJ206" s="381">
        <v>283823</v>
      </c>
      <c r="AK206" s="381">
        <v>0</v>
      </c>
      <c r="AL206" s="381">
        <v>0</v>
      </c>
      <c r="AM206" s="380">
        <v>1678880</v>
      </c>
      <c r="AN206" s="379">
        <v>1177728</v>
      </c>
      <c r="AO206" s="380">
        <v>388635</v>
      </c>
      <c r="AP206" s="380">
        <v>388635</v>
      </c>
      <c r="AQ206" s="380">
        <v>200229</v>
      </c>
      <c r="AR206" s="380">
        <v>200229</v>
      </c>
      <c r="AS206" s="380">
        <v>0</v>
      </c>
      <c r="AT206" s="380">
        <v>0</v>
      </c>
      <c r="AU206" s="380">
        <v>1177728</v>
      </c>
      <c r="AV206" s="381">
        <v>6694878</v>
      </c>
      <c r="AW206" s="380">
        <v>2291000</v>
      </c>
      <c r="AX206" s="380">
        <v>1656891</v>
      </c>
      <c r="AY206" s="380">
        <v>1656891</v>
      </c>
      <c r="AZ206" s="380">
        <v>1090096</v>
      </c>
      <c r="BA206" s="380">
        <v>0</v>
      </c>
      <c r="BB206" s="380">
        <v>0</v>
      </c>
      <c r="BC206" s="380">
        <v>6694878</v>
      </c>
      <c r="BD206" s="379">
        <v>154923</v>
      </c>
      <c r="BE206" s="380">
        <v>44065</v>
      </c>
      <c r="BF206" s="380">
        <v>41276</v>
      </c>
      <c r="BG206" s="380">
        <v>34791</v>
      </c>
      <c r="BH206" s="380">
        <v>34791</v>
      </c>
      <c r="BI206" s="380">
        <v>0</v>
      </c>
      <c r="BJ206" s="380">
        <v>0</v>
      </c>
      <c r="BK206" s="380">
        <v>154923</v>
      </c>
      <c r="BL206" s="381">
        <v>27540</v>
      </c>
      <c r="BM206" s="380">
        <v>9180</v>
      </c>
      <c r="BN206" s="380">
        <v>9180</v>
      </c>
      <c r="BO206" s="380">
        <v>9180</v>
      </c>
      <c r="BP206" s="380">
        <v>0</v>
      </c>
      <c r="BQ206" s="380">
        <v>0</v>
      </c>
      <c r="BR206" s="380">
        <v>0</v>
      </c>
      <c r="BS206" s="380">
        <v>27540</v>
      </c>
      <c r="BT206" s="379">
        <v>142815</v>
      </c>
      <c r="BU206" s="380">
        <v>36482</v>
      </c>
      <c r="BV206" s="380">
        <v>36482</v>
      </c>
      <c r="BW206" s="380">
        <v>36482</v>
      </c>
      <c r="BX206" s="380">
        <v>33369</v>
      </c>
      <c r="BY206" s="380">
        <v>0</v>
      </c>
      <c r="BZ206" s="380">
        <v>0</v>
      </c>
      <c r="CA206" s="380">
        <v>142815</v>
      </c>
      <c r="CB206" s="381">
        <v>40704.151870485002</v>
      </c>
      <c r="CC206" s="380">
        <v>24531</v>
      </c>
      <c r="CD206" s="380">
        <v>16173</v>
      </c>
      <c r="CE206" s="380">
        <v>0</v>
      </c>
      <c r="CF206" s="380">
        <v>0</v>
      </c>
      <c r="CG206" s="380">
        <v>0</v>
      </c>
      <c r="CH206" s="380">
        <v>0</v>
      </c>
      <c r="CI206" s="380">
        <v>40704.151870485002</v>
      </c>
    </row>
    <row r="207" spans="1:87">
      <c r="A207" s="374">
        <v>36102</v>
      </c>
      <c r="B207" s="375" t="s">
        <v>559</v>
      </c>
      <c r="C207" s="381">
        <v>-1163596</v>
      </c>
      <c r="D207" s="380">
        <v>-1550309</v>
      </c>
      <c r="E207" s="380">
        <v>-1607964</v>
      </c>
      <c r="F207" s="380">
        <v>-1864039</v>
      </c>
      <c r="G207" s="380">
        <v>0</v>
      </c>
      <c r="H207" s="380">
        <v>0</v>
      </c>
      <c r="I207" s="380">
        <v>-6185908</v>
      </c>
      <c r="J207" s="446">
        <v>0</v>
      </c>
      <c r="K207" s="447">
        <v>0</v>
      </c>
      <c r="L207" s="447">
        <v>0</v>
      </c>
      <c r="M207" s="447">
        <v>0</v>
      </c>
      <c r="N207" s="447">
        <v>0</v>
      </c>
      <c r="O207" s="446">
        <v>0</v>
      </c>
      <c r="P207" s="447">
        <v>0</v>
      </c>
      <c r="Q207" s="447">
        <v>0</v>
      </c>
      <c r="R207" s="448" t="e">
        <v>#DIV/0!</v>
      </c>
      <c r="S207" s="449">
        <v>0</v>
      </c>
      <c r="T207" s="450">
        <v>0</v>
      </c>
      <c r="U207" s="450">
        <v>0</v>
      </c>
      <c r="V207" s="451">
        <v>0</v>
      </c>
      <c r="W207" s="451">
        <v>0.10581979340616332</v>
      </c>
      <c r="X207" s="379">
        <v>1270248</v>
      </c>
      <c r="Y207" s="380">
        <v>700443</v>
      </c>
      <c r="Z207" s="380">
        <v>313730</v>
      </c>
      <c r="AA207" s="380">
        <v>256075</v>
      </c>
      <c r="AB207" s="380">
        <v>0</v>
      </c>
      <c r="AC207" s="380">
        <v>0</v>
      </c>
      <c r="AD207" s="380">
        <v>0</v>
      </c>
      <c r="AE207" s="380">
        <v>1270248</v>
      </c>
      <c r="AF207" s="381">
        <v>7456156</v>
      </c>
      <c r="AG207" s="381">
        <v>1864039</v>
      </c>
      <c r="AH207" s="381">
        <v>1864039</v>
      </c>
      <c r="AI207" s="381">
        <v>1864039</v>
      </c>
      <c r="AJ207" s="381">
        <v>1864039</v>
      </c>
      <c r="AK207" s="381">
        <v>0</v>
      </c>
      <c r="AL207" s="381">
        <v>0</v>
      </c>
      <c r="AM207" s="380">
        <v>7456156</v>
      </c>
      <c r="AN207" s="379">
        <v>0</v>
      </c>
      <c r="AO207" s="380">
        <v>0</v>
      </c>
      <c r="AP207" s="380">
        <v>0</v>
      </c>
      <c r="AQ207" s="380">
        <v>0</v>
      </c>
      <c r="AR207" s="380">
        <v>0</v>
      </c>
      <c r="AS207" s="380">
        <v>0</v>
      </c>
      <c r="AT207" s="380">
        <v>0</v>
      </c>
      <c r="AU207" s="380">
        <v>0</v>
      </c>
      <c r="AV207" s="381">
        <v>0</v>
      </c>
      <c r="AW207" s="380">
        <v>0</v>
      </c>
      <c r="AX207" s="380">
        <v>0</v>
      </c>
      <c r="AY207" s="380">
        <v>0</v>
      </c>
      <c r="AZ207" s="380">
        <v>0</v>
      </c>
      <c r="BA207" s="380">
        <v>0</v>
      </c>
      <c r="BB207" s="380">
        <v>0</v>
      </c>
      <c r="BC207" s="380">
        <v>0</v>
      </c>
      <c r="BD207" s="379">
        <v>0</v>
      </c>
      <c r="BE207" s="380">
        <v>0</v>
      </c>
      <c r="BF207" s="380">
        <v>0</v>
      </c>
      <c r="BG207" s="380">
        <v>0</v>
      </c>
      <c r="BH207" s="380">
        <v>0</v>
      </c>
      <c r="BI207" s="380">
        <v>0</v>
      </c>
      <c r="BJ207" s="380">
        <v>0</v>
      </c>
      <c r="BK207" s="380">
        <v>0</v>
      </c>
      <c r="BL207" s="381">
        <v>0</v>
      </c>
      <c r="BM207" s="380">
        <v>0</v>
      </c>
      <c r="BN207" s="380">
        <v>0</v>
      </c>
      <c r="BO207" s="380">
        <v>0</v>
      </c>
      <c r="BP207" s="380">
        <v>0</v>
      </c>
      <c r="BQ207" s="380">
        <v>0</v>
      </c>
      <c r="BR207" s="380">
        <v>0</v>
      </c>
      <c r="BS207" s="380">
        <v>0</v>
      </c>
      <c r="BT207" s="379">
        <v>0</v>
      </c>
      <c r="BU207" s="380">
        <v>0</v>
      </c>
      <c r="BV207" s="380">
        <v>0</v>
      </c>
      <c r="BW207" s="380">
        <v>0</v>
      </c>
      <c r="BX207" s="380">
        <v>0</v>
      </c>
      <c r="BY207" s="380">
        <v>0</v>
      </c>
      <c r="BZ207" s="380">
        <v>0</v>
      </c>
      <c r="CA207" s="380">
        <v>0</v>
      </c>
      <c r="CB207" s="381">
        <v>0</v>
      </c>
      <c r="CC207" s="380">
        <v>0</v>
      </c>
      <c r="CD207" s="380">
        <v>0</v>
      </c>
      <c r="CE207" s="380">
        <v>0</v>
      </c>
      <c r="CF207" s="380">
        <v>0</v>
      </c>
      <c r="CG207" s="380">
        <v>0</v>
      </c>
      <c r="CH207" s="380">
        <v>0</v>
      </c>
      <c r="CI207" s="380">
        <v>0</v>
      </c>
    </row>
    <row r="208" spans="1:87">
      <c r="A208" s="374">
        <v>36105</v>
      </c>
      <c r="B208" s="375" t="s">
        <v>560</v>
      </c>
      <c r="C208" s="381">
        <v>-1241722</v>
      </c>
      <c r="D208" s="380">
        <v>-983540</v>
      </c>
      <c r="E208" s="380">
        <v>-822508</v>
      </c>
      <c r="F208" s="380">
        <v>-638101</v>
      </c>
      <c r="G208" s="380">
        <v>0</v>
      </c>
      <c r="H208" s="380">
        <v>0</v>
      </c>
      <c r="I208" s="380">
        <v>-3685871</v>
      </c>
      <c r="J208" s="446">
        <v>6640883</v>
      </c>
      <c r="K208" s="447">
        <v>7822195</v>
      </c>
      <c r="L208" s="447">
        <v>5676072</v>
      </c>
      <c r="M208" s="447">
        <v>5466509</v>
      </c>
      <c r="N208" s="447">
        <v>8158929</v>
      </c>
      <c r="O208" s="446">
        <v>582833.623716</v>
      </c>
      <c r="P208" s="447">
        <v>365615.53</v>
      </c>
      <c r="Q208" s="447">
        <v>217218.09371599997</v>
      </c>
      <c r="R208" s="448">
        <v>6.2899999999999998E-2</v>
      </c>
      <c r="S208" s="449">
        <v>2.796532E-4</v>
      </c>
      <c r="T208" s="450">
        <v>6640883</v>
      </c>
      <c r="U208" s="450">
        <v>5812647.5357710654</v>
      </c>
      <c r="V208" s="451">
        <v>1.1424885061638383</v>
      </c>
      <c r="W208" s="451">
        <v>0.10581979340616332</v>
      </c>
      <c r="X208" s="379">
        <v>253241</v>
      </c>
      <c r="Y208" s="380">
        <v>104815</v>
      </c>
      <c r="Z208" s="380">
        <v>74213</v>
      </c>
      <c r="AA208" s="380">
        <v>74213</v>
      </c>
      <c r="AB208" s="380">
        <v>0</v>
      </c>
      <c r="AC208" s="380">
        <v>0</v>
      </c>
      <c r="AD208" s="380">
        <v>0</v>
      </c>
      <c r="AE208" s="380">
        <v>253241</v>
      </c>
      <c r="AF208" s="381">
        <v>1551984</v>
      </c>
      <c r="AG208" s="381">
        <v>508853</v>
      </c>
      <c r="AH208" s="381">
        <v>508853</v>
      </c>
      <c r="AI208" s="381">
        <v>267139</v>
      </c>
      <c r="AJ208" s="381">
        <v>267139</v>
      </c>
      <c r="AK208" s="381">
        <v>0</v>
      </c>
      <c r="AL208" s="381">
        <v>0</v>
      </c>
      <c r="AM208" s="380">
        <v>1551984</v>
      </c>
      <c r="AN208" s="379">
        <v>531689</v>
      </c>
      <c r="AO208" s="380">
        <v>175450</v>
      </c>
      <c r="AP208" s="380">
        <v>175450</v>
      </c>
      <c r="AQ208" s="380">
        <v>90394</v>
      </c>
      <c r="AR208" s="380">
        <v>90394</v>
      </c>
      <c r="AS208" s="380">
        <v>0</v>
      </c>
      <c r="AT208" s="380">
        <v>0</v>
      </c>
      <c r="AU208" s="380">
        <v>531689</v>
      </c>
      <c r="AV208" s="381">
        <v>3022422</v>
      </c>
      <c r="AW208" s="380">
        <v>1034279</v>
      </c>
      <c r="AX208" s="380">
        <v>748008</v>
      </c>
      <c r="AY208" s="380">
        <v>748008</v>
      </c>
      <c r="AZ208" s="380">
        <v>492127</v>
      </c>
      <c r="BA208" s="380">
        <v>0</v>
      </c>
      <c r="BB208" s="380">
        <v>0</v>
      </c>
      <c r="BC208" s="380">
        <v>3022422</v>
      </c>
      <c r="BD208" s="379">
        <v>69939</v>
      </c>
      <c r="BE208" s="380">
        <v>19893</v>
      </c>
      <c r="BF208" s="380">
        <v>18634</v>
      </c>
      <c r="BG208" s="380">
        <v>15706</v>
      </c>
      <c r="BH208" s="380">
        <v>15706</v>
      </c>
      <c r="BI208" s="380">
        <v>0</v>
      </c>
      <c r="BJ208" s="380">
        <v>0</v>
      </c>
      <c r="BK208" s="380">
        <v>69939</v>
      </c>
      <c r="BL208" s="381">
        <v>12432</v>
      </c>
      <c r="BM208" s="380">
        <v>4144</v>
      </c>
      <c r="BN208" s="380">
        <v>4144</v>
      </c>
      <c r="BO208" s="380">
        <v>4144</v>
      </c>
      <c r="BP208" s="380">
        <v>0</v>
      </c>
      <c r="BQ208" s="380">
        <v>0</v>
      </c>
      <c r="BR208" s="380">
        <v>0</v>
      </c>
      <c r="BS208" s="380">
        <v>12432</v>
      </c>
      <c r="BT208" s="379">
        <v>64474</v>
      </c>
      <c r="BU208" s="380">
        <v>16470</v>
      </c>
      <c r="BV208" s="380">
        <v>16470</v>
      </c>
      <c r="BW208" s="380">
        <v>16470</v>
      </c>
      <c r="BX208" s="380">
        <v>15064</v>
      </c>
      <c r="BY208" s="380">
        <v>0</v>
      </c>
      <c r="BZ208" s="380">
        <v>0</v>
      </c>
      <c r="CA208" s="380">
        <v>64474</v>
      </c>
      <c r="CB208" s="381">
        <v>18376.008975468001</v>
      </c>
      <c r="CC208" s="380">
        <v>11075</v>
      </c>
      <c r="CD208" s="380">
        <v>7301</v>
      </c>
      <c r="CE208" s="380">
        <v>0</v>
      </c>
      <c r="CF208" s="380">
        <v>0</v>
      </c>
      <c r="CG208" s="380">
        <v>0</v>
      </c>
      <c r="CH208" s="380">
        <v>0</v>
      </c>
      <c r="CI208" s="380">
        <v>18376.008975468001</v>
      </c>
    </row>
    <row r="209" spans="1:87">
      <c r="A209" s="374">
        <v>36200</v>
      </c>
      <c r="B209" s="375" t="s">
        <v>561</v>
      </c>
      <c r="C209" s="381">
        <v>-5483513</v>
      </c>
      <c r="D209" s="380">
        <v>-3856958</v>
      </c>
      <c r="E209" s="380">
        <v>-3490857</v>
      </c>
      <c r="F209" s="380">
        <v>-2116164</v>
      </c>
      <c r="G209" s="380">
        <v>0</v>
      </c>
      <c r="H209" s="380">
        <v>0</v>
      </c>
      <c r="I209" s="380">
        <v>-14947492</v>
      </c>
      <c r="J209" s="446">
        <v>26504875</v>
      </c>
      <c r="K209" s="447">
        <v>31219689</v>
      </c>
      <c r="L209" s="447">
        <v>22654152</v>
      </c>
      <c r="M209" s="447">
        <v>21817752</v>
      </c>
      <c r="N209" s="447">
        <v>32563652</v>
      </c>
      <c r="O209" s="446">
        <v>2326186.485351</v>
      </c>
      <c r="P209" s="447">
        <v>1472019.7699999998</v>
      </c>
      <c r="Q209" s="447">
        <v>854166.7153510002</v>
      </c>
      <c r="R209" s="448">
        <v>6.2899999999999998E-2</v>
      </c>
      <c r="S209" s="449">
        <v>1.1161426999999999E-3</v>
      </c>
      <c r="T209" s="450">
        <v>26504875</v>
      </c>
      <c r="U209" s="450">
        <v>23402540.063593004</v>
      </c>
      <c r="V209" s="451">
        <v>1.1325640262970109</v>
      </c>
      <c r="W209" s="451">
        <v>0.10581979340616332</v>
      </c>
      <c r="X209" s="379">
        <v>0</v>
      </c>
      <c r="Y209" s="380">
        <v>0</v>
      </c>
      <c r="Z209" s="380">
        <v>0</v>
      </c>
      <c r="AA209" s="380">
        <v>0</v>
      </c>
      <c r="AB209" s="380">
        <v>0</v>
      </c>
      <c r="AC209" s="380">
        <v>0</v>
      </c>
      <c r="AD209" s="380">
        <v>0</v>
      </c>
      <c r="AE209" s="380">
        <v>0</v>
      </c>
      <c r="AF209" s="381">
        <v>5420065</v>
      </c>
      <c r="AG209" s="381">
        <v>2140176</v>
      </c>
      <c r="AH209" s="381">
        <v>1666207</v>
      </c>
      <c r="AI209" s="381">
        <v>978090</v>
      </c>
      <c r="AJ209" s="381">
        <v>635592</v>
      </c>
      <c r="AK209" s="381">
        <v>0</v>
      </c>
      <c r="AL209" s="381">
        <v>0</v>
      </c>
      <c r="AM209" s="380">
        <v>5420065</v>
      </c>
      <c r="AN209" s="379">
        <v>2122060</v>
      </c>
      <c r="AO209" s="380">
        <v>700252</v>
      </c>
      <c r="AP209" s="380">
        <v>700252</v>
      </c>
      <c r="AQ209" s="380">
        <v>360778</v>
      </c>
      <c r="AR209" s="380">
        <v>360778</v>
      </c>
      <c r="AS209" s="380">
        <v>0</v>
      </c>
      <c r="AT209" s="380">
        <v>0</v>
      </c>
      <c r="AU209" s="380">
        <v>2122060</v>
      </c>
      <c r="AV209" s="381">
        <v>12062993</v>
      </c>
      <c r="AW209" s="380">
        <v>4127979</v>
      </c>
      <c r="AX209" s="380">
        <v>2985426</v>
      </c>
      <c r="AY209" s="380">
        <v>2985426</v>
      </c>
      <c r="AZ209" s="380">
        <v>1964161</v>
      </c>
      <c r="BA209" s="380">
        <v>0</v>
      </c>
      <c r="BB209" s="380">
        <v>0</v>
      </c>
      <c r="BC209" s="380">
        <v>12062993</v>
      </c>
      <c r="BD209" s="379">
        <v>279143</v>
      </c>
      <c r="BE209" s="380">
        <v>79397</v>
      </c>
      <c r="BF209" s="380">
        <v>74372</v>
      </c>
      <c r="BG209" s="380">
        <v>62687</v>
      </c>
      <c r="BH209" s="380">
        <v>62687</v>
      </c>
      <c r="BI209" s="380">
        <v>0</v>
      </c>
      <c r="BJ209" s="380">
        <v>0</v>
      </c>
      <c r="BK209" s="380">
        <v>279143</v>
      </c>
      <c r="BL209" s="381">
        <v>49623</v>
      </c>
      <c r="BM209" s="380">
        <v>16541</v>
      </c>
      <c r="BN209" s="380">
        <v>16541</v>
      </c>
      <c r="BO209" s="380">
        <v>16541</v>
      </c>
      <c r="BP209" s="380">
        <v>0</v>
      </c>
      <c r="BQ209" s="380">
        <v>0</v>
      </c>
      <c r="BR209" s="380">
        <v>0</v>
      </c>
      <c r="BS209" s="380">
        <v>49623</v>
      </c>
      <c r="BT209" s="379">
        <v>257327</v>
      </c>
      <c r="BU209" s="380">
        <v>65734</v>
      </c>
      <c r="BV209" s="380">
        <v>65734</v>
      </c>
      <c r="BW209" s="380">
        <v>65734</v>
      </c>
      <c r="BX209" s="380">
        <v>60124</v>
      </c>
      <c r="BY209" s="380">
        <v>0</v>
      </c>
      <c r="BZ209" s="380">
        <v>0</v>
      </c>
      <c r="CA209" s="380">
        <v>257327</v>
      </c>
      <c r="CB209" s="381">
        <v>73341.725655572998</v>
      </c>
      <c r="CC209" s="380">
        <v>44200</v>
      </c>
      <c r="CD209" s="380">
        <v>29142</v>
      </c>
      <c r="CE209" s="380">
        <v>0</v>
      </c>
      <c r="CF209" s="380">
        <v>0</v>
      </c>
      <c r="CG209" s="380">
        <v>0</v>
      </c>
      <c r="CH209" s="380">
        <v>0</v>
      </c>
      <c r="CI209" s="380">
        <v>73341.725655572998</v>
      </c>
    </row>
    <row r="210" spans="1:87">
      <c r="A210" s="374">
        <v>36205</v>
      </c>
      <c r="B210" s="375" t="s">
        <v>562</v>
      </c>
      <c r="C210" s="381">
        <v>-559939</v>
      </c>
      <c r="D210" s="380">
        <v>-438879</v>
      </c>
      <c r="E210" s="380">
        <v>-561367</v>
      </c>
      <c r="F210" s="380">
        <v>-382167</v>
      </c>
      <c r="G210" s="380">
        <v>0</v>
      </c>
      <c r="H210" s="380">
        <v>0</v>
      </c>
      <c r="I210" s="380">
        <v>-1942352</v>
      </c>
      <c r="J210" s="446">
        <v>6183941</v>
      </c>
      <c r="K210" s="447">
        <v>7283971</v>
      </c>
      <c r="L210" s="447">
        <v>5285516</v>
      </c>
      <c r="M210" s="447">
        <v>5090373</v>
      </c>
      <c r="N210" s="447">
        <v>7597535</v>
      </c>
      <c r="O210" s="446">
        <v>542730.37742999999</v>
      </c>
      <c r="P210" s="447">
        <v>292658.56000000006</v>
      </c>
      <c r="Q210" s="447">
        <v>250071.81742999994</v>
      </c>
      <c r="R210" s="448">
        <v>6.2899999999999998E-2</v>
      </c>
      <c r="S210" s="449">
        <v>2.60411E-4</v>
      </c>
      <c r="T210" s="450">
        <v>6183941</v>
      </c>
      <c r="U210" s="450">
        <v>4652759.3004769487</v>
      </c>
      <c r="V210" s="451">
        <v>1.3290911050064618</v>
      </c>
      <c r="W210" s="451">
        <v>0.10581979340616332</v>
      </c>
      <c r="X210" s="379">
        <v>427443</v>
      </c>
      <c r="Y210" s="380">
        <v>256836</v>
      </c>
      <c r="Z210" s="380">
        <v>108982</v>
      </c>
      <c r="AA210" s="380">
        <v>61625</v>
      </c>
      <c r="AB210" s="380">
        <v>0</v>
      </c>
      <c r="AC210" s="380">
        <v>0</v>
      </c>
      <c r="AD210" s="380">
        <v>0</v>
      </c>
      <c r="AE210" s="380">
        <v>427443</v>
      </c>
      <c r="AF210" s="381">
        <v>146920</v>
      </c>
      <c r="AG210" s="381">
        <v>36730</v>
      </c>
      <c r="AH210" s="381">
        <v>36730</v>
      </c>
      <c r="AI210" s="381">
        <v>36730</v>
      </c>
      <c r="AJ210" s="381">
        <v>36730</v>
      </c>
      <c r="AK210" s="381">
        <v>0</v>
      </c>
      <c r="AL210" s="381">
        <v>0</v>
      </c>
      <c r="AM210" s="380">
        <v>146920</v>
      </c>
      <c r="AN210" s="379">
        <v>495105</v>
      </c>
      <c r="AO210" s="380">
        <v>163378</v>
      </c>
      <c r="AP210" s="380">
        <v>163378</v>
      </c>
      <c r="AQ210" s="380">
        <v>84174</v>
      </c>
      <c r="AR210" s="380">
        <v>84174</v>
      </c>
      <c r="AS210" s="380">
        <v>0</v>
      </c>
      <c r="AT210" s="380">
        <v>0</v>
      </c>
      <c r="AU210" s="380">
        <v>495105</v>
      </c>
      <c r="AV210" s="381">
        <v>2814457</v>
      </c>
      <c r="AW210" s="380">
        <v>963113</v>
      </c>
      <c r="AX210" s="380">
        <v>696540</v>
      </c>
      <c r="AY210" s="380">
        <v>696540</v>
      </c>
      <c r="AZ210" s="380">
        <v>458265</v>
      </c>
      <c r="BA210" s="380">
        <v>0</v>
      </c>
      <c r="BB210" s="380">
        <v>0</v>
      </c>
      <c r="BC210" s="380">
        <v>2814457</v>
      </c>
      <c r="BD210" s="379">
        <v>65128</v>
      </c>
      <c r="BE210" s="380">
        <v>18524</v>
      </c>
      <c r="BF210" s="380">
        <v>17352</v>
      </c>
      <c r="BG210" s="380">
        <v>14626</v>
      </c>
      <c r="BH210" s="380">
        <v>14626</v>
      </c>
      <c r="BI210" s="380">
        <v>0</v>
      </c>
      <c r="BJ210" s="380">
        <v>0</v>
      </c>
      <c r="BK210" s="380">
        <v>65128</v>
      </c>
      <c r="BL210" s="381">
        <v>11577</v>
      </c>
      <c r="BM210" s="380">
        <v>3859</v>
      </c>
      <c r="BN210" s="380">
        <v>3859</v>
      </c>
      <c r="BO210" s="380">
        <v>3859</v>
      </c>
      <c r="BP210" s="380">
        <v>0</v>
      </c>
      <c r="BQ210" s="380">
        <v>0</v>
      </c>
      <c r="BR210" s="380">
        <v>0</v>
      </c>
      <c r="BS210" s="380">
        <v>11577</v>
      </c>
      <c r="BT210" s="379">
        <v>60038</v>
      </c>
      <c r="BU210" s="380">
        <v>15337</v>
      </c>
      <c r="BV210" s="380">
        <v>15337</v>
      </c>
      <c r="BW210" s="380">
        <v>15337</v>
      </c>
      <c r="BX210" s="380">
        <v>14028</v>
      </c>
      <c r="BY210" s="380">
        <v>0</v>
      </c>
      <c r="BZ210" s="380">
        <v>0</v>
      </c>
      <c r="CA210" s="380">
        <v>60038</v>
      </c>
      <c r="CB210" s="381">
        <v>17111.604205889998</v>
      </c>
      <c r="CC210" s="380">
        <v>10313</v>
      </c>
      <c r="CD210" s="380">
        <v>6799</v>
      </c>
      <c r="CE210" s="380">
        <v>0</v>
      </c>
      <c r="CF210" s="380">
        <v>0</v>
      </c>
      <c r="CG210" s="380">
        <v>0</v>
      </c>
      <c r="CH210" s="380">
        <v>0</v>
      </c>
      <c r="CI210" s="380">
        <v>17111.604205889998</v>
      </c>
    </row>
    <row r="211" spans="1:87">
      <c r="A211" s="374">
        <v>36300</v>
      </c>
      <c r="B211" s="375" t="s">
        <v>563</v>
      </c>
      <c r="C211" s="381">
        <v>-15931933</v>
      </c>
      <c r="D211" s="380">
        <v>-10239138</v>
      </c>
      <c r="E211" s="380">
        <v>-10923051</v>
      </c>
      <c r="F211" s="380">
        <v>-7239329</v>
      </c>
      <c r="G211" s="380">
        <v>0</v>
      </c>
      <c r="H211" s="380">
        <v>0</v>
      </c>
      <c r="I211" s="380">
        <v>-44333451</v>
      </c>
      <c r="J211" s="446">
        <v>98125157</v>
      </c>
      <c r="K211" s="447">
        <v>115580129</v>
      </c>
      <c r="L211" s="447">
        <v>83869183</v>
      </c>
      <c r="M211" s="447">
        <v>80772701</v>
      </c>
      <c r="N211" s="447">
        <v>120555686</v>
      </c>
      <c r="O211" s="446">
        <v>8611902.974529</v>
      </c>
      <c r="P211" s="447">
        <v>4945312.8500000006</v>
      </c>
      <c r="Q211" s="447">
        <v>3666590.1245289994</v>
      </c>
      <c r="R211" s="448">
        <v>6.2899999999999998E-2</v>
      </c>
      <c r="S211" s="449">
        <v>4.1321333000000002E-3</v>
      </c>
      <c r="T211" s="450">
        <v>98125157</v>
      </c>
      <c r="U211" s="450">
        <v>78621825.914149448</v>
      </c>
      <c r="V211" s="451">
        <v>1.2480650997236706</v>
      </c>
      <c r="W211" s="451">
        <v>0.10581979340616332</v>
      </c>
      <c r="X211" s="379">
        <v>412878</v>
      </c>
      <c r="Y211" s="380">
        <v>137626</v>
      </c>
      <c r="Z211" s="380">
        <v>137626</v>
      </c>
      <c r="AA211" s="380">
        <v>137626</v>
      </c>
      <c r="AB211" s="380">
        <v>0</v>
      </c>
      <c r="AC211" s="380">
        <v>0</v>
      </c>
      <c r="AD211" s="380">
        <v>0</v>
      </c>
      <c r="AE211" s="380">
        <v>412878</v>
      </c>
      <c r="AF211" s="381">
        <v>9474318</v>
      </c>
      <c r="AG211" s="381">
        <v>3692008</v>
      </c>
      <c r="AH211" s="381">
        <v>2266266</v>
      </c>
      <c r="AI211" s="381">
        <v>1758022</v>
      </c>
      <c r="AJ211" s="381">
        <v>1758022</v>
      </c>
      <c r="AK211" s="381">
        <v>0</v>
      </c>
      <c r="AL211" s="381">
        <v>0</v>
      </c>
      <c r="AM211" s="380">
        <v>9474318</v>
      </c>
      <c r="AN211" s="379">
        <v>7856194</v>
      </c>
      <c r="AO211" s="380">
        <v>2592440</v>
      </c>
      <c r="AP211" s="380">
        <v>2592440</v>
      </c>
      <c r="AQ211" s="380">
        <v>1335657</v>
      </c>
      <c r="AR211" s="380">
        <v>1335657</v>
      </c>
      <c r="AS211" s="380">
        <v>0</v>
      </c>
      <c r="AT211" s="380">
        <v>0</v>
      </c>
      <c r="AU211" s="380">
        <v>7856194</v>
      </c>
      <c r="AV211" s="381">
        <v>44659069</v>
      </c>
      <c r="AW211" s="380">
        <v>15282419</v>
      </c>
      <c r="AX211" s="380">
        <v>11052511</v>
      </c>
      <c r="AY211" s="380">
        <v>11052511</v>
      </c>
      <c r="AZ211" s="380">
        <v>7271630</v>
      </c>
      <c r="BA211" s="380">
        <v>0</v>
      </c>
      <c r="BB211" s="380">
        <v>0</v>
      </c>
      <c r="BC211" s="380">
        <v>44659069</v>
      </c>
      <c r="BD211" s="379">
        <v>1033429</v>
      </c>
      <c r="BE211" s="380">
        <v>293941</v>
      </c>
      <c r="BF211" s="380">
        <v>275336</v>
      </c>
      <c r="BG211" s="380">
        <v>232076</v>
      </c>
      <c r="BH211" s="380">
        <v>232076</v>
      </c>
      <c r="BI211" s="380">
        <v>0</v>
      </c>
      <c r="BJ211" s="380">
        <v>0</v>
      </c>
      <c r="BK211" s="380">
        <v>1033429</v>
      </c>
      <c r="BL211" s="381">
        <v>183708</v>
      </c>
      <c r="BM211" s="380">
        <v>61236</v>
      </c>
      <c r="BN211" s="380">
        <v>61236</v>
      </c>
      <c r="BO211" s="380">
        <v>61236</v>
      </c>
      <c r="BP211" s="380">
        <v>0</v>
      </c>
      <c r="BQ211" s="380">
        <v>0</v>
      </c>
      <c r="BR211" s="380">
        <v>0</v>
      </c>
      <c r="BS211" s="380">
        <v>183708</v>
      </c>
      <c r="BT211" s="379">
        <v>952666</v>
      </c>
      <c r="BU211" s="380">
        <v>243359</v>
      </c>
      <c r="BV211" s="380">
        <v>243359</v>
      </c>
      <c r="BW211" s="380">
        <v>243359</v>
      </c>
      <c r="BX211" s="380">
        <v>222590</v>
      </c>
      <c r="BY211" s="380">
        <v>0</v>
      </c>
      <c r="BZ211" s="380">
        <v>0</v>
      </c>
      <c r="CA211" s="380">
        <v>952666</v>
      </c>
      <c r="CB211" s="381">
        <v>271522.437821667</v>
      </c>
      <c r="CC211" s="380">
        <v>163636</v>
      </c>
      <c r="CD211" s="380">
        <v>107886</v>
      </c>
      <c r="CE211" s="380">
        <v>0</v>
      </c>
      <c r="CF211" s="380">
        <v>0</v>
      </c>
      <c r="CG211" s="380">
        <v>0</v>
      </c>
      <c r="CH211" s="380">
        <v>0</v>
      </c>
      <c r="CI211" s="380">
        <v>271522.437821667</v>
      </c>
    </row>
    <row r="212" spans="1:87">
      <c r="A212" s="374">
        <v>36301</v>
      </c>
      <c r="B212" s="375" t="s">
        <v>564</v>
      </c>
      <c r="C212" s="381">
        <v>-37055</v>
      </c>
      <c r="D212" s="380">
        <v>59020</v>
      </c>
      <c r="E212" s="380">
        <v>-67283</v>
      </c>
      <c r="F212" s="380">
        <v>-32449</v>
      </c>
      <c r="G212" s="380">
        <v>0</v>
      </c>
      <c r="H212" s="380">
        <v>0</v>
      </c>
      <c r="I212" s="380">
        <v>-77767</v>
      </c>
      <c r="J212" s="446">
        <v>2785503</v>
      </c>
      <c r="K212" s="447">
        <v>3281002</v>
      </c>
      <c r="L212" s="447">
        <v>2380815</v>
      </c>
      <c r="M212" s="447">
        <v>2292915</v>
      </c>
      <c r="N212" s="447">
        <v>3422244</v>
      </c>
      <c r="O212" s="446">
        <v>244468.24058700001</v>
      </c>
      <c r="P212" s="447">
        <v>137223.97999999998</v>
      </c>
      <c r="Q212" s="447">
        <v>107244.26058700003</v>
      </c>
      <c r="R212" s="448">
        <v>6.2899999999999998E-2</v>
      </c>
      <c r="S212" s="449">
        <v>1.172999E-4</v>
      </c>
      <c r="T212" s="450">
        <v>2785503</v>
      </c>
      <c r="U212" s="450">
        <v>2181621.3036565976</v>
      </c>
      <c r="V212" s="451">
        <v>1.2768040884690854</v>
      </c>
      <c r="W212" s="451">
        <v>0.10581979340616332</v>
      </c>
      <c r="X212" s="379">
        <v>923509</v>
      </c>
      <c r="Y212" s="380">
        <v>314310</v>
      </c>
      <c r="Z212" s="380">
        <v>289255</v>
      </c>
      <c r="AA212" s="380">
        <v>196794</v>
      </c>
      <c r="AB212" s="380">
        <v>123150</v>
      </c>
      <c r="AC212" s="380">
        <v>0</v>
      </c>
      <c r="AD212" s="380">
        <v>0</v>
      </c>
      <c r="AE212" s="380">
        <v>923509</v>
      </c>
      <c r="AF212" s="381">
        <v>0</v>
      </c>
      <c r="AG212" s="381">
        <v>0</v>
      </c>
      <c r="AH212" s="381">
        <v>0</v>
      </c>
      <c r="AI212" s="381">
        <v>0</v>
      </c>
      <c r="AJ212" s="381">
        <v>0</v>
      </c>
      <c r="AK212" s="381">
        <v>0</v>
      </c>
      <c r="AL212" s="381">
        <v>0</v>
      </c>
      <c r="AM212" s="380">
        <v>0</v>
      </c>
      <c r="AN212" s="379">
        <v>223016</v>
      </c>
      <c r="AO212" s="380">
        <v>73592</v>
      </c>
      <c r="AP212" s="380">
        <v>73592</v>
      </c>
      <c r="AQ212" s="380">
        <v>37916</v>
      </c>
      <c r="AR212" s="380">
        <v>37916</v>
      </c>
      <c r="AS212" s="380">
        <v>0</v>
      </c>
      <c r="AT212" s="380">
        <v>0</v>
      </c>
      <c r="AU212" s="380">
        <v>223016</v>
      </c>
      <c r="AV212" s="381">
        <v>1267748</v>
      </c>
      <c r="AW212" s="380">
        <v>433826</v>
      </c>
      <c r="AX212" s="380">
        <v>313750</v>
      </c>
      <c r="AY212" s="380">
        <v>313750</v>
      </c>
      <c r="AZ212" s="380">
        <v>206422</v>
      </c>
      <c r="BA212" s="380">
        <v>0</v>
      </c>
      <c r="BB212" s="380">
        <v>0</v>
      </c>
      <c r="BC212" s="380">
        <v>1267748</v>
      </c>
      <c r="BD212" s="379">
        <v>29336</v>
      </c>
      <c r="BE212" s="380">
        <v>8344</v>
      </c>
      <c r="BF212" s="380">
        <v>7816</v>
      </c>
      <c r="BG212" s="380">
        <v>6588</v>
      </c>
      <c r="BH212" s="380">
        <v>6588</v>
      </c>
      <c r="BI212" s="380">
        <v>0</v>
      </c>
      <c r="BJ212" s="380">
        <v>0</v>
      </c>
      <c r="BK212" s="380">
        <v>29336</v>
      </c>
      <c r="BL212" s="381">
        <v>5214</v>
      </c>
      <c r="BM212" s="380">
        <v>1738</v>
      </c>
      <c r="BN212" s="380">
        <v>1738</v>
      </c>
      <c r="BO212" s="380">
        <v>1738</v>
      </c>
      <c r="BP212" s="380">
        <v>0</v>
      </c>
      <c r="BQ212" s="380">
        <v>0</v>
      </c>
      <c r="BR212" s="380">
        <v>0</v>
      </c>
      <c r="BS212" s="380">
        <v>5214</v>
      </c>
      <c r="BT212" s="379">
        <v>27044</v>
      </c>
      <c r="BU212" s="380">
        <v>6908</v>
      </c>
      <c r="BV212" s="380">
        <v>6908</v>
      </c>
      <c r="BW212" s="380">
        <v>6908</v>
      </c>
      <c r="BX212" s="380">
        <v>6319</v>
      </c>
      <c r="BY212" s="380">
        <v>0</v>
      </c>
      <c r="BZ212" s="380">
        <v>0</v>
      </c>
      <c r="CA212" s="380">
        <v>27044</v>
      </c>
      <c r="CB212" s="381">
        <v>7707.7752560009994</v>
      </c>
      <c r="CC212" s="380">
        <v>4645</v>
      </c>
      <c r="CD212" s="380">
        <v>3063</v>
      </c>
      <c r="CE212" s="380">
        <v>0</v>
      </c>
      <c r="CF212" s="380">
        <v>0</v>
      </c>
      <c r="CG212" s="380">
        <v>0</v>
      </c>
      <c r="CH212" s="380">
        <v>0</v>
      </c>
      <c r="CI212" s="380">
        <v>7707.7752560009994</v>
      </c>
    </row>
    <row r="213" spans="1:87">
      <c r="A213" s="374">
        <v>36302</v>
      </c>
      <c r="B213" s="375" t="s">
        <v>565</v>
      </c>
      <c r="C213" s="381">
        <v>-113485</v>
      </c>
      <c r="D213" s="380">
        <v>75957</v>
      </c>
      <c r="E213" s="380">
        <v>-46502</v>
      </c>
      <c r="F213" s="380">
        <v>32816</v>
      </c>
      <c r="G213" s="380">
        <v>0</v>
      </c>
      <c r="H213" s="380">
        <v>0</v>
      </c>
      <c r="I213" s="380">
        <v>-51214</v>
      </c>
      <c r="J213" s="446">
        <v>4255989</v>
      </c>
      <c r="K213" s="447">
        <v>5013065</v>
      </c>
      <c r="L213" s="447">
        <v>3637664</v>
      </c>
      <c r="M213" s="447">
        <v>3503360</v>
      </c>
      <c r="N213" s="447">
        <v>5228870</v>
      </c>
      <c r="O213" s="446">
        <v>373524.65622900001</v>
      </c>
      <c r="P213" s="447">
        <v>179538.02999999994</v>
      </c>
      <c r="Q213" s="447">
        <v>193986.62622900007</v>
      </c>
      <c r="R213" s="448">
        <v>6.2899999999999998E-2</v>
      </c>
      <c r="S213" s="449">
        <v>1.792233E-4</v>
      </c>
      <c r="T213" s="450">
        <v>4255989</v>
      </c>
      <c r="U213" s="450">
        <v>2854340.6995230517</v>
      </c>
      <c r="V213" s="451">
        <v>1.4910585133411571</v>
      </c>
      <c r="W213" s="451">
        <v>0.10581979340616332</v>
      </c>
      <c r="X213" s="379">
        <v>1483008</v>
      </c>
      <c r="Y213" s="380">
        <v>427734</v>
      </c>
      <c r="Z213" s="380">
        <v>427734</v>
      </c>
      <c r="AA213" s="380">
        <v>356983</v>
      </c>
      <c r="AB213" s="380">
        <v>270557</v>
      </c>
      <c r="AC213" s="380">
        <v>0</v>
      </c>
      <c r="AD213" s="380">
        <v>0</v>
      </c>
      <c r="AE213" s="380">
        <v>1483008</v>
      </c>
      <c r="AF213" s="381">
        <v>4367</v>
      </c>
      <c r="AG213" s="381">
        <v>4367</v>
      </c>
      <c r="AH213" s="381">
        <v>0</v>
      </c>
      <c r="AI213" s="381">
        <v>0</v>
      </c>
      <c r="AJ213" s="381">
        <v>0</v>
      </c>
      <c r="AK213" s="381">
        <v>0</v>
      </c>
      <c r="AL213" s="381">
        <v>0</v>
      </c>
      <c r="AM213" s="380">
        <v>4367</v>
      </c>
      <c r="AN213" s="379">
        <v>340747</v>
      </c>
      <c r="AO213" s="380">
        <v>112442</v>
      </c>
      <c r="AP213" s="380">
        <v>112442</v>
      </c>
      <c r="AQ213" s="380">
        <v>57932</v>
      </c>
      <c r="AR213" s="380">
        <v>57932</v>
      </c>
      <c r="AS213" s="380">
        <v>0</v>
      </c>
      <c r="AT213" s="380">
        <v>0</v>
      </c>
      <c r="AU213" s="380">
        <v>340747</v>
      </c>
      <c r="AV213" s="381">
        <v>1937001</v>
      </c>
      <c r="AW213" s="380">
        <v>662845</v>
      </c>
      <c r="AX213" s="380">
        <v>479381</v>
      </c>
      <c r="AY213" s="380">
        <v>479381</v>
      </c>
      <c r="AZ213" s="380">
        <v>315393</v>
      </c>
      <c r="BA213" s="380">
        <v>0</v>
      </c>
      <c r="BB213" s="380">
        <v>0</v>
      </c>
      <c r="BC213" s="380">
        <v>1937001</v>
      </c>
      <c r="BD213" s="379">
        <v>44823</v>
      </c>
      <c r="BE213" s="380">
        <v>12749</v>
      </c>
      <c r="BF213" s="380">
        <v>11942</v>
      </c>
      <c r="BG213" s="380">
        <v>10066</v>
      </c>
      <c r="BH213" s="380">
        <v>10066</v>
      </c>
      <c r="BI213" s="380">
        <v>0</v>
      </c>
      <c r="BJ213" s="380">
        <v>0</v>
      </c>
      <c r="BK213" s="380">
        <v>44823</v>
      </c>
      <c r="BL213" s="381">
        <v>7968</v>
      </c>
      <c r="BM213" s="380">
        <v>2656</v>
      </c>
      <c r="BN213" s="380">
        <v>2656</v>
      </c>
      <c r="BO213" s="380">
        <v>2656</v>
      </c>
      <c r="BP213" s="380">
        <v>0</v>
      </c>
      <c r="BQ213" s="380">
        <v>0</v>
      </c>
      <c r="BR213" s="380">
        <v>0</v>
      </c>
      <c r="BS213" s="380">
        <v>7968</v>
      </c>
      <c r="BT213" s="379">
        <v>41320</v>
      </c>
      <c r="BU213" s="380">
        <v>10555</v>
      </c>
      <c r="BV213" s="380">
        <v>10555</v>
      </c>
      <c r="BW213" s="380">
        <v>10555</v>
      </c>
      <c r="BX213" s="380">
        <v>9654</v>
      </c>
      <c r="BY213" s="380">
        <v>0</v>
      </c>
      <c r="BZ213" s="380">
        <v>0</v>
      </c>
      <c r="CA213" s="380">
        <v>41320</v>
      </c>
      <c r="CB213" s="381">
        <v>11776.761250767</v>
      </c>
      <c r="CC213" s="380">
        <v>7097</v>
      </c>
      <c r="CD213" s="380">
        <v>4679</v>
      </c>
      <c r="CE213" s="380">
        <v>0</v>
      </c>
      <c r="CF213" s="380">
        <v>0</v>
      </c>
      <c r="CG213" s="380">
        <v>0</v>
      </c>
      <c r="CH213" s="380">
        <v>0</v>
      </c>
      <c r="CI213" s="380">
        <v>11776.761250767</v>
      </c>
    </row>
    <row r="214" spans="1:87">
      <c r="A214" s="374">
        <v>36303</v>
      </c>
      <c r="B214" s="375" t="s">
        <v>712</v>
      </c>
      <c r="C214" s="381">
        <v>1002588</v>
      </c>
      <c r="D214" s="380">
        <v>226989</v>
      </c>
      <c r="E214" s="380">
        <v>-152032</v>
      </c>
      <c r="F214" s="380">
        <v>-44041</v>
      </c>
      <c r="G214" s="380">
        <v>0</v>
      </c>
      <c r="H214" s="380">
        <v>0</v>
      </c>
      <c r="I214" s="380">
        <v>1033504</v>
      </c>
      <c r="J214" s="446">
        <v>5887999</v>
      </c>
      <c r="K214" s="447">
        <v>6935384</v>
      </c>
      <c r="L214" s="447">
        <v>5032569</v>
      </c>
      <c r="M214" s="447">
        <v>4846765</v>
      </c>
      <c r="N214" s="447">
        <v>7233942</v>
      </c>
      <c r="O214" s="446">
        <v>516757.11571799999</v>
      </c>
      <c r="P214" s="447">
        <v>228590.15999999997</v>
      </c>
      <c r="Q214" s="447">
        <v>288166.95571800001</v>
      </c>
      <c r="R214" s="448">
        <v>6.2899999999999998E-2</v>
      </c>
      <c r="S214" s="449">
        <v>2.4794859999999999E-4</v>
      </c>
      <c r="T214" s="450">
        <v>5887999</v>
      </c>
      <c r="U214" s="450">
        <v>3634183.7837837837</v>
      </c>
      <c r="V214" s="451">
        <v>1.6201709518029999</v>
      </c>
      <c r="W214" s="451">
        <v>0.10581979340616332</v>
      </c>
      <c r="X214" s="379">
        <v>3150001</v>
      </c>
      <c r="Y214" s="380">
        <v>1745303</v>
      </c>
      <c r="Z214" s="380">
        <v>713659</v>
      </c>
      <c r="AA214" s="380">
        <v>406174</v>
      </c>
      <c r="AB214" s="380">
        <v>284865</v>
      </c>
      <c r="AC214" s="380">
        <v>0</v>
      </c>
      <c r="AD214" s="380">
        <v>0</v>
      </c>
      <c r="AE214" s="380">
        <v>3150001</v>
      </c>
      <c r="AF214" s="381">
        <v>0</v>
      </c>
      <c r="AG214" s="381">
        <v>0</v>
      </c>
      <c r="AH214" s="381">
        <v>0</v>
      </c>
      <c r="AI214" s="381">
        <v>0</v>
      </c>
      <c r="AJ214" s="381">
        <v>0</v>
      </c>
      <c r="AK214" s="381">
        <v>0</v>
      </c>
      <c r="AL214" s="381">
        <v>0</v>
      </c>
      <c r="AM214" s="380">
        <v>0</v>
      </c>
      <c r="AN214" s="379">
        <v>471411</v>
      </c>
      <c r="AO214" s="380">
        <v>155559</v>
      </c>
      <c r="AP214" s="380">
        <v>155559</v>
      </c>
      <c r="AQ214" s="380">
        <v>80146</v>
      </c>
      <c r="AR214" s="380">
        <v>80146</v>
      </c>
      <c r="AS214" s="380">
        <v>0</v>
      </c>
      <c r="AT214" s="380">
        <v>0</v>
      </c>
      <c r="AU214" s="380">
        <v>471411</v>
      </c>
      <c r="AV214" s="381">
        <v>2679767</v>
      </c>
      <c r="AW214" s="380">
        <v>917021</v>
      </c>
      <c r="AX214" s="380">
        <v>663206</v>
      </c>
      <c r="AY214" s="380">
        <v>663206</v>
      </c>
      <c r="AZ214" s="380">
        <v>436334</v>
      </c>
      <c r="BA214" s="380">
        <v>0</v>
      </c>
      <c r="BB214" s="380">
        <v>0</v>
      </c>
      <c r="BC214" s="380">
        <v>2679767</v>
      </c>
      <c r="BD214" s="379">
        <v>62012</v>
      </c>
      <c r="BE214" s="380">
        <v>17638</v>
      </c>
      <c r="BF214" s="380">
        <v>16522</v>
      </c>
      <c r="BG214" s="380">
        <v>13926</v>
      </c>
      <c r="BH214" s="380">
        <v>13926</v>
      </c>
      <c r="BI214" s="380">
        <v>0</v>
      </c>
      <c r="BJ214" s="380">
        <v>0</v>
      </c>
      <c r="BK214" s="380">
        <v>62012</v>
      </c>
      <c r="BL214" s="381">
        <v>11022</v>
      </c>
      <c r="BM214" s="380">
        <v>3674</v>
      </c>
      <c r="BN214" s="380">
        <v>3674</v>
      </c>
      <c r="BO214" s="380">
        <v>3674</v>
      </c>
      <c r="BP214" s="380">
        <v>0</v>
      </c>
      <c r="BQ214" s="380">
        <v>0</v>
      </c>
      <c r="BR214" s="380">
        <v>0</v>
      </c>
      <c r="BS214" s="380">
        <v>11022</v>
      </c>
      <c r="BT214" s="379">
        <v>57165</v>
      </c>
      <c r="BU214" s="380">
        <v>14603</v>
      </c>
      <c r="BV214" s="380">
        <v>14603</v>
      </c>
      <c r="BW214" s="380">
        <v>14603</v>
      </c>
      <c r="BX214" s="380">
        <v>13356</v>
      </c>
      <c r="BY214" s="380">
        <v>0</v>
      </c>
      <c r="BZ214" s="380">
        <v>0</v>
      </c>
      <c r="CA214" s="380">
        <v>57165</v>
      </c>
      <c r="CB214" s="381">
        <v>16292.700026514</v>
      </c>
      <c r="CC214" s="380">
        <v>9819</v>
      </c>
      <c r="CD214" s="380">
        <v>6474</v>
      </c>
      <c r="CE214" s="380">
        <v>0</v>
      </c>
      <c r="CF214" s="380">
        <v>0</v>
      </c>
      <c r="CG214" s="380">
        <v>0</v>
      </c>
      <c r="CH214" s="380">
        <v>0</v>
      </c>
      <c r="CI214" s="380">
        <v>16292.700026514</v>
      </c>
    </row>
    <row r="215" spans="1:87">
      <c r="A215" s="374">
        <v>36305</v>
      </c>
      <c r="B215" s="375" t="s">
        <v>566</v>
      </c>
      <c r="C215" s="381">
        <v>-2280556</v>
      </c>
      <c r="D215" s="380">
        <v>-1380440</v>
      </c>
      <c r="E215" s="380">
        <v>-1593374</v>
      </c>
      <c r="F215" s="380">
        <v>-789215</v>
      </c>
      <c r="G215" s="380">
        <v>0</v>
      </c>
      <c r="H215" s="380">
        <v>0</v>
      </c>
      <c r="I215" s="380">
        <v>-6043585</v>
      </c>
      <c r="J215" s="446">
        <v>19547948</v>
      </c>
      <c r="K215" s="447">
        <v>23025230</v>
      </c>
      <c r="L215" s="447">
        <v>16707952</v>
      </c>
      <c r="M215" s="447">
        <v>16091088</v>
      </c>
      <c r="N215" s="447">
        <v>24016433</v>
      </c>
      <c r="O215" s="446">
        <v>1715615.3838779998</v>
      </c>
      <c r="P215" s="447">
        <v>1102940.8999999999</v>
      </c>
      <c r="Q215" s="447">
        <v>612674.48387799994</v>
      </c>
      <c r="R215" s="448">
        <v>6.2899999999999998E-2</v>
      </c>
      <c r="S215" s="449">
        <v>8.2318059999999995E-4</v>
      </c>
      <c r="T215" s="450">
        <v>19547948</v>
      </c>
      <c r="U215" s="450">
        <v>17534831.478537358</v>
      </c>
      <c r="V215" s="451">
        <v>1.1148067219195519</v>
      </c>
      <c r="W215" s="451">
        <v>0.10581979340616332</v>
      </c>
      <c r="X215" s="379">
        <v>1210960</v>
      </c>
      <c r="Y215" s="380">
        <v>302740</v>
      </c>
      <c r="Z215" s="380">
        <v>302740</v>
      </c>
      <c r="AA215" s="380">
        <v>302740</v>
      </c>
      <c r="AB215" s="380">
        <v>302740</v>
      </c>
      <c r="AC215" s="380">
        <v>0</v>
      </c>
      <c r="AD215" s="380">
        <v>0</v>
      </c>
      <c r="AE215" s="380">
        <v>1210960</v>
      </c>
      <c r="AF215" s="381">
        <v>227852</v>
      </c>
      <c r="AG215" s="381">
        <v>117509</v>
      </c>
      <c r="AH215" s="381">
        <v>67452</v>
      </c>
      <c r="AI215" s="381">
        <v>42891</v>
      </c>
      <c r="AJ215" s="381">
        <v>0</v>
      </c>
      <c r="AK215" s="381">
        <v>0</v>
      </c>
      <c r="AL215" s="381">
        <v>0</v>
      </c>
      <c r="AM215" s="380">
        <v>227852</v>
      </c>
      <c r="AN215" s="379">
        <v>1565067</v>
      </c>
      <c r="AO215" s="380">
        <v>516451</v>
      </c>
      <c r="AP215" s="380">
        <v>516451</v>
      </c>
      <c r="AQ215" s="380">
        <v>266082</v>
      </c>
      <c r="AR215" s="380">
        <v>266082</v>
      </c>
      <c r="AS215" s="380">
        <v>0</v>
      </c>
      <c r="AT215" s="380">
        <v>0</v>
      </c>
      <c r="AU215" s="380">
        <v>1565067</v>
      </c>
      <c r="AV215" s="381">
        <v>8896731</v>
      </c>
      <c r="AW215" s="380">
        <v>3044478</v>
      </c>
      <c r="AX215" s="380">
        <v>2201820</v>
      </c>
      <c r="AY215" s="380">
        <v>2201820</v>
      </c>
      <c r="AZ215" s="380">
        <v>1448614</v>
      </c>
      <c r="BA215" s="380">
        <v>0</v>
      </c>
      <c r="BB215" s="380">
        <v>0</v>
      </c>
      <c r="BC215" s="380">
        <v>8896731</v>
      </c>
      <c r="BD215" s="379">
        <v>205874</v>
      </c>
      <c r="BE215" s="380">
        <v>58557</v>
      </c>
      <c r="BF215" s="380">
        <v>54851</v>
      </c>
      <c r="BG215" s="380">
        <v>46233</v>
      </c>
      <c r="BH215" s="380">
        <v>46233</v>
      </c>
      <c r="BI215" s="380">
        <v>0</v>
      </c>
      <c r="BJ215" s="380">
        <v>0</v>
      </c>
      <c r="BK215" s="380">
        <v>205874</v>
      </c>
      <c r="BL215" s="381">
        <v>36597</v>
      </c>
      <c r="BM215" s="380">
        <v>12199</v>
      </c>
      <c r="BN215" s="380">
        <v>12199</v>
      </c>
      <c r="BO215" s="380">
        <v>12199</v>
      </c>
      <c r="BP215" s="380">
        <v>0</v>
      </c>
      <c r="BQ215" s="380">
        <v>0</v>
      </c>
      <c r="BR215" s="380">
        <v>0</v>
      </c>
      <c r="BS215" s="380">
        <v>36597</v>
      </c>
      <c r="BT215" s="379">
        <v>189785</v>
      </c>
      <c r="BU215" s="380">
        <v>48481</v>
      </c>
      <c r="BV215" s="380">
        <v>48481</v>
      </c>
      <c r="BW215" s="380">
        <v>48481</v>
      </c>
      <c r="BX215" s="380">
        <v>44343</v>
      </c>
      <c r="BY215" s="380">
        <v>0</v>
      </c>
      <c r="BZ215" s="380">
        <v>0</v>
      </c>
      <c r="CA215" s="380">
        <v>189785</v>
      </c>
      <c r="CB215" s="381">
        <v>54091.188994193995</v>
      </c>
      <c r="CC215" s="380">
        <v>32599</v>
      </c>
      <c r="CD215" s="380">
        <v>21493</v>
      </c>
      <c r="CE215" s="380">
        <v>0</v>
      </c>
      <c r="CF215" s="380">
        <v>0</v>
      </c>
      <c r="CG215" s="380">
        <v>0</v>
      </c>
      <c r="CH215" s="380">
        <v>0</v>
      </c>
      <c r="CI215" s="380">
        <v>54091.188994193995</v>
      </c>
    </row>
    <row r="216" spans="1:87">
      <c r="A216" s="374">
        <v>36310</v>
      </c>
      <c r="B216" s="375" t="s">
        <v>567</v>
      </c>
      <c r="C216" s="381">
        <v>-179981</v>
      </c>
      <c r="D216" s="380">
        <v>0</v>
      </c>
      <c r="E216" s="380">
        <v>0</v>
      </c>
      <c r="F216" s="380">
        <v>0</v>
      </c>
      <c r="G216" s="380">
        <v>0</v>
      </c>
      <c r="H216" s="380">
        <v>0</v>
      </c>
      <c r="I216" s="380">
        <v>-179981</v>
      </c>
      <c r="J216" s="446">
        <v>0</v>
      </c>
      <c r="K216" s="447">
        <v>0</v>
      </c>
      <c r="L216" s="447">
        <v>0</v>
      </c>
      <c r="M216" s="447">
        <v>0</v>
      </c>
      <c r="N216" s="447">
        <v>0</v>
      </c>
      <c r="O216" s="446">
        <v>0</v>
      </c>
      <c r="P216" s="447">
        <v>0</v>
      </c>
      <c r="Q216" s="447">
        <v>0</v>
      </c>
      <c r="R216" s="448" t="e">
        <v>#DIV/0!</v>
      </c>
      <c r="S216" s="449">
        <v>0</v>
      </c>
      <c r="T216" s="450">
        <v>0</v>
      </c>
      <c r="U216" s="450">
        <v>0</v>
      </c>
      <c r="V216" s="451">
        <v>0</v>
      </c>
      <c r="W216" s="451">
        <v>0.10581979340616332</v>
      </c>
      <c r="X216" s="379">
        <v>0</v>
      </c>
      <c r="Y216" s="380">
        <v>0</v>
      </c>
      <c r="Z216" s="380">
        <v>0</v>
      </c>
      <c r="AA216" s="380">
        <v>0</v>
      </c>
      <c r="AB216" s="380">
        <v>0</v>
      </c>
      <c r="AC216" s="380">
        <v>0</v>
      </c>
      <c r="AD216" s="380">
        <v>0</v>
      </c>
      <c r="AE216" s="380">
        <v>0</v>
      </c>
      <c r="AF216" s="381">
        <v>179981</v>
      </c>
      <c r="AG216" s="381">
        <v>179981</v>
      </c>
      <c r="AH216" s="381">
        <v>0</v>
      </c>
      <c r="AI216" s="381">
        <v>0</v>
      </c>
      <c r="AJ216" s="381">
        <v>0</v>
      </c>
      <c r="AK216" s="381">
        <v>0</v>
      </c>
      <c r="AL216" s="381">
        <v>0</v>
      </c>
      <c r="AM216" s="380">
        <v>179981</v>
      </c>
      <c r="AN216" s="379">
        <v>0</v>
      </c>
      <c r="AO216" s="380">
        <v>0</v>
      </c>
      <c r="AP216" s="380">
        <v>0</v>
      </c>
      <c r="AQ216" s="380">
        <v>0</v>
      </c>
      <c r="AR216" s="380">
        <v>0</v>
      </c>
      <c r="AS216" s="380">
        <v>0</v>
      </c>
      <c r="AT216" s="380">
        <v>0</v>
      </c>
      <c r="AU216" s="380">
        <v>0</v>
      </c>
      <c r="AV216" s="381">
        <v>0</v>
      </c>
      <c r="AW216" s="380">
        <v>0</v>
      </c>
      <c r="AX216" s="380">
        <v>0</v>
      </c>
      <c r="AY216" s="380">
        <v>0</v>
      </c>
      <c r="AZ216" s="380">
        <v>0</v>
      </c>
      <c r="BA216" s="380">
        <v>0</v>
      </c>
      <c r="BB216" s="380">
        <v>0</v>
      </c>
      <c r="BC216" s="380">
        <v>0</v>
      </c>
      <c r="BD216" s="379">
        <v>0</v>
      </c>
      <c r="BE216" s="380">
        <v>0</v>
      </c>
      <c r="BF216" s="380">
        <v>0</v>
      </c>
      <c r="BG216" s="380">
        <v>0</v>
      </c>
      <c r="BH216" s="380">
        <v>0</v>
      </c>
      <c r="BI216" s="380">
        <v>0</v>
      </c>
      <c r="BJ216" s="380">
        <v>0</v>
      </c>
      <c r="BK216" s="380">
        <v>0</v>
      </c>
      <c r="BL216" s="381">
        <v>0</v>
      </c>
      <c r="BM216" s="380">
        <v>0</v>
      </c>
      <c r="BN216" s="380">
        <v>0</v>
      </c>
      <c r="BO216" s="380">
        <v>0</v>
      </c>
      <c r="BP216" s="380">
        <v>0</v>
      </c>
      <c r="BQ216" s="380">
        <v>0</v>
      </c>
      <c r="BR216" s="380">
        <v>0</v>
      </c>
      <c r="BS216" s="380">
        <v>0</v>
      </c>
      <c r="BT216" s="379">
        <v>0</v>
      </c>
      <c r="BU216" s="380">
        <v>0</v>
      </c>
      <c r="BV216" s="380">
        <v>0</v>
      </c>
      <c r="BW216" s="380">
        <v>0</v>
      </c>
      <c r="BX216" s="380">
        <v>0</v>
      </c>
      <c r="BY216" s="380">
        <v>0</v>
      </c>
      <c r="BZ216" s="380">
        <v>0</v>
      </c>
      <c r="CA216" s="380">
        <v>0</v>
      </c>
      <c r="CB216" s="381">
        <v>0</v>
      </c>
      <c r="CC216" s="380">
        <v>0</v>
      </c>
      <c r="CD216" s="380">
        <v>0</v>
      </c>
      <c r="CE216" s="380">
        <v>0</v>
      </c>
      <c r="CF216" s="380">
        <v>0</v>
      </c>
      <c r="CG216" s="380">
        <v>0</v>
      </c>
      <c r="CH216" s="380">
        <v>0</v>
      </c>
      <c r="CI216" s="380">
        <v>0</v>
      </c>
    </row>
    <row r="217" spans="1:87">
      <c r="A217" s="374">
        <v>36400</v>
      </c>
      <c r="B217" s="375" t="s">
        <v>568</v>
      </c>
      <c r="C217" s="381">
        <v>-17546099</v>
      </c>
      <c r="D217" s="380">
        <v>-11311293</v>
      </c>
      <c r="E217" s="380">
        <v>-10624022</v>
      </c>
      <c r="F217" s="380">
        <v>-5255183</v>
      </c>
      <c r="G217" s="380">
        <v>0</v>
      </c>
      <c r="H217" s="380">
        <v>0</v>
      </c>
      <c r="I217" s="380">
        <v>-44736597</v>
      </c>
      <c r="J217" s="446">
        <v>105849015</v>
      </c>
      <c r="K217" s="447">
        <v>124677945</v>
      </c>
      <c r="L217" s="447">
        <v>90470892</v>
      </c>
      <c r="M217" s="447">
        <v>87130672</v>
      </c>
      <c r="N217" s="447">
        <v>130045149</v>
      </c>
      <c r="O217" s="446">
        <v>9289783.346895</v>
      </c>
      <c r="P217" s="447">
        <v>5707411.6699999999</v>
      </c>
      <c r="Q217" s="447">
        <v>3582371.676895</v>
      </c>
      <c r="R217" s="448">
        <v>6.2899999999999998E-2</v>
      </c>
      <c r="S217" s="449">
        <v>4.4573915000000004E-3</v>
      </c>
      <c r="T217" s="450">
        <v>105849015</v>
      </c>
      <c r="U217" s="450">
        <v>90737864.387917325</v>
      </c>
      <c r="V217" s="451">
        <v>1.1665363265271524</v>
      </c>
      <c r="W217" s="451">
        <v>0.10581979340616332</v>
      </c>
      <c r="X217" s="379">
        <v>8434244</v>
      </c>
      <c r="Y217" s="380">
        <v>2108561</v>
      </c>
      <c r="Z217" s="380">
        <v>2108561</v>
      </c>
      <c r="AA217" s="380">
        <v>2108561</v>
      </c>
      <c r="AB217" s="380">
        <v>2108561</v>
      </c>
      <c r="AC217" s="380">
        <v>0</v>
      </c>
      <c r="AD217" s="380">
        <v>0</v>
      </c>
      <c r="AE217" s="380">
        <v>8434244</v>
      </c>
      <c r="AF217" s="381">
        <v>15122416</v>
      </c>
      <c r="AG217" s="381">
        <v>6302818</v>
      </c>
      <c r="AH217" s="381">
        <v>4670943</v>
      </c>
      <c r="AI217" s="381">
        <v>2697676</v>
      </c>
      <c r="AJ217" s="381">
        <v>1450979</v>
      </c>
      <c r="AK217" s="381">
        <v>0</v>
      </c>
      <c r="AL217" s="381">
        <v>0</v>
      </c>
      <c r="AM217" s="380">
        <v>15122416</v>
      </c>
      <c r="AN217" s="379">
        <v>8474589</v>
      </c>
      <c r="AO217" s="380">
        <v>2796502</v>
      </c>
      <c r="AP217" s="380">
        <v>2796502</v>
      </c>
      <c r="AQ217" s="380">
        <v>1440792</v>
      </c>
      <c r="AR217" s="380">
        <v>1440792</v>
      </c>
      <c r="AS217" s="380">
        <v>0</v>
      </c>
      <c r="AT217" s="380">
        <v>0</v>
      </c>
      <c r="AU217" s="380">
        <v>8474589</v>
      </c>
      <c r="AV217" s="381">
        <v>48174379</v>
      </c>
      <c r="AW217" s="380">
        <v>16485364</v>
      </c>
      <c r="AX217" s="380">
        <v>11922502</v>
      </c>
      <c r="AY217" s="380">
        <v>11922502</v>
      </c>
      <c r="AZ217" s="380">
        <v>7844011</v>
      </c>
      <c r="BA217" s="380">
        <v>0</v>
      </c>
      <c r="BB217" s="380">
        <v>0</v>
      </c>
      <c r="BC217" s="380">
        <v>48174379</v>
      </c>
      <c r="BD217" s="379">
        <v>1114775</v>
      </c>
      <c r="BE217" s="380">
        <v>317078</v>
      </c>
      <c r="BF217" s="380">
        <v>297009</v>
      </c>
      <c r="BG217" s="380">
        <v>250344</v>
      </c>
      <c r="BH217" s="380">
        <v>250344</v>
      </c>
      <c r="BI217" s="380">
        <v>0</v>
      </c>
      <c r="BJ217" s="380">
        <v>0</v>
      </c>
      <c r="BK217" s="380">
        <v>1114775</v>
      </c>
      <c r="BL217" s="381">
        <v>198168</v>
      </c>
      <c r="BM217" s="380">
        <v>66056</v>
      </c>
      <c r="BN217" s="380">
        <v>66056</v>
      </c>
      <c r="BO217" s="380">
        <v>66056</v>
      </c>
      <c r="BP217" s="380">
        <v>0</v>
      </c>
      <c r="BQ217" s="380">
        <v>0</v>
      </c>
      <c r="BR217" s="380">
        <v>0</v>
      </c>
      <c r="BS217" s="380">
        <v>198168</v>
      </c>
      <c r="BT217" s="379">
        <v>1027654</v>
      </c>
      <c r="BU217" s="380">
        <v>262514</v>
      </c>
      <c r="BV217" s="380">
        <v>262514</v>
      </c>
      <c r="BW217" s="380">
        <v>262514</v>
      </c>
      <c r="BX217" s="380">
        <v>240111</v>
      </c>
      <c r="BY217" s="380">
        <v>0</v>
      </c>
      <c r="BZ217" s="380">
        <v>0</v>
      </c>
      <c r="CA217" s="380">
        <v>1027654</v>
      </c>
      <c r="CB217" s="381">
        <v>292895.15089108504</v>
      </c>
      <c r="CC217" s="380">
        <v>176517</v>
      </c>
      <c r="CD217" s="380">
        <v>116379</v>
      </c>
      <c r="CE217" s="380">
        <v>0</v>
      </c>
      <c r="CF217" s="380">
        <v>0</v>
      </c>
      <c r="CG217" s="380">
        <v>0</v>
      </c>
      <c r="CH217" s="380">
        <v>0</v>
      </c>
      <c r="CI217" s="380">
        <v>292895.15089108504</v>
      </c>
    </row>
    <row r="218" spans="1:87">
      <c r="A218" s="374">
        <v>36405</v>
      </c>
      <c r="B218" s="375" t="s">
        <v>569</v>
      </c>
      <c r="C218" s="381">
        <v>-2903244</v>
      </c>
      <c r="D218" s="380">
        <v>-2394081</v>
      </c>
      <c r="E218" s="380">
        <v>-2194909</v>
      </c>
      <c r="F218" s="380">
        <v>-1314331</v>
      </c>
      <c r="G218" s="380">
        <v>0</v>
      </c>
      <c r="H218" s="380">
        <v>0</v>
      </c>
      <c r="I218" s="380">
        <v>-8806565</v>
      </c>
      <c r="J218" s="446">
        <v>15394692</v>
      </c>
      <c r="K218" s="447">
        <v>18133174</v>
      </c>
      <c r="L218" s="447">
        <v>13158096</v>
      </c>
      <c r="M218" s="447">
        <v>12672294</v>
      </c>
      <c r="N218" s="447">
        <v>18913781</v>
      </c>
      <c r="O218" s="446">
        <v>1351107.0908550001</v>
      </c>
      <c r="P218" s="447">
        <v>810472.02</v>
      </c>
      <c r="Q218" s="447">
        <v>540635.07085500006</v>
      </c>
      <c r="R218" s="448">
        <v>6.2899999999999998E-2</v>
      </c>
      <c r="S218" s="449">
        <v>6.4828349999999999E-4</v>
      </c>
      <c r="T218" s="450">
        <v>15394692</v>
      </c>
      <c r="U218" s="450">
        <v>12885087.758346582</v>
      </c>
      <c r="V218" s="451">
        <v>1.1947681140182977</v>
      </c>
      <c r="W218" s="451">
        <v>0.10581979340616332</v>
      </c>
      <c r="X218" s="379">
        <v>160287</v>
      </c>
      <c r="Y218" s="380">
        <v>160287</v>
      </c>
      <c r="Z218" s="380">
        <v>0</v>
      </c>
      <c r="AA218" s="380">
        <v>0</v>
      </c>
      <c r="AB218" s="380">
        <v>0</v>
      </c>
      <c r="AC218" s="380">
        <v>0</v>
      </c>
      <c r="AD218" s="380">
        <v>0</v>
      </c>
      <c r="AE218" s="380">
        <v>160287</v>
      </c>
      <c r="AF218" s="381">
        <v>3433085</v>
      </c>
      <c r="AG218" s="381">
        <v>1121638</v>
      </c>
      <c r="AH218" s="381">
        <v>1121638</v>
      </c>
      <c r="AI218" s="381">
        <v>735431</v>
      </c>
      <c r="AJ218" s="381">
        <v>454378</v>
      </c>
      <c r="AK218" s="381">
        <v>0</v>
      </c>
      <c r="AL218" s="381">
        <v>0</v>
      </c>
      <c r="AM218" s="380">
        <v>3433085</v>
      </c>
      <c r="AN218" s="379">
        <v>1232545</v>
      </c>
      <c r="AO218" s="380">
        <v>406724</v>
      </c>
      <c r="AP218" s="380">
        <v>406724</v>
      </c>
      <c r="AQ218" s="380">
        <v>209549</v>
      </c>
      <c r="AR218" s="380">
        <v>209549</v>
      </c>
      <c r="AS218" s="380">
        <v>0</v>
      </c>
      <c r="AT218" s="380">
        <v>0</v>
      </c>
      <c r="AU218" s="380">
        <v>1232545</v>
      </c>
      <c r="AV218" s="381">
        <v>7006487</v>
      </c>
      <c r="AW218" s="380">
        <v>2397633</v>
      </c>
      <c r="AX218" s="380">
        <v>1734010</v>
      </c>
      <c r="AY218" s="380">
        <v>1734010</v>
      </c>
      <c r="AZ218" s="380">
        <v>1140834</v>
      </c>
      <c r="BA218" s="380">
        <v>0</v>
      </c>
      <c r="BB218" s="380">
        <v>0</v>
      </c>
      <c r="BC218" s="380">
        <v>7006487</v>
      </c>
      <c r="BD218" s="379">
        <v>162133</v>
      </c>
      <c r="BE218" s="380">
        <v>46116</v>
      </c>
      <c r="BF218" s="380">
        <v>43197</v>
      </c>
      <c r="BG218" s="380">
        <v>36410</v>
      </c>
      <c r="BH218" s="380">
        <v>36410</v>
      </c>
      <c r="BI218" s="380">
        <v>0</v>
      </c>
      <c r="BJ218" s="380">
        <v>0</v>
      </c>
      <c r="BK218" s="380">
        <v>162133</v>
      </c>
      <c r="BL218" s="381">
        <v>28821</v>
      </c>
      <c r="BM218" s="380">
        <v>9607</v>
      </c>
      <c r="BN218" s="380">
        <v>9607</v>
      </c>
      <c r="BO218" s="380">
        <v>9607</v>
      </c>
      <c r="BP218" s="380">
        <v>0</v>
      </c>
      <c r="BQ218" s="380">
        <v>0</v>
      </c>
      <c r="BR218" s="380">
        <v>0</v>
      </c>
      <c r="BS218" s="380">
        <v>28821</v>
      </c>
      <c r="BT218" s="379">
        <v>149462</v>
      </c>
      <c r="BU218" s="380">
        <v>38180</v>
      </c>
      <c r="BV218" s="380">
        <v>38180</v>
      </c>
      <c r="BW218" s="380">
        <v>38180</v>
      </c>
      <c r="BX218" s="380">
        <v>34922</v>
      </c>
      <c r="BY218" s="380">
        <v>0</v>
      </c>
      <c r="BZ218" s="380">
        <v>0</v>
      </c>
      <c r="CA218" s="380">
        <v>149462</v>
      </c>
      <c r="CB218" s="381">
        <v>42598.702302165002</v>
      </c>
      <c r="CC218" s="380">
        <v>25673</v>
      </c>
      <c r="CD218" s="380">
        <v>16926</v>
      </c>
      <c r="CE218" s="380">
        <v>0</v>
      </c>
      <c r="CF218" s="380">
        <v>0</v>
      </c>
      <c r="CG218" s="380">
        <v>0</v>
      </c>
      <c r="CH218" s="380">
        <v>0</v>
      </c>
      <c r="CI218" s="380">
        <v>42598.702302165002</v>
      </c>
    </row>
    <row r="219" spans="1:87">
      <c r="A219" s="374">
        <v>36500</v>
      </c>
      <c r="B219" s="375" t="s">
        <v>570</v>
      </c>
      <c r="C219" s="381">
        <v>-31718882</v>
      </c>
      <c r="D219" s="380">
        <v>-21646442</v>
      </c>
      <c r="E219" s="380">
        <v>-22396425</v>
      </c>
      <c r="F219" s="380">
        <v>-12383542</v>
      </c>
      <c r="G219" s="380">
        <v>0</v>
      </c>
      <c r="H219" s="380">
        <v>0</v>
      </c>
      <c r="I219" s="380">
        <v>-88145291</v>
      </c>
      <c r="J219" s="446">
        <v>223112670</v>
      </c>
      <c r="K219" s="447">
        <v>262801019</v>
      </c>
      <c r="L219" s="447">
        <v>190698063</v>
      </c>
      <c r="M219" s="447">
        <v>183657418</v>
      </c>
      <c r="N219" s="447">
        <v>274114222</v>
      </c>
      <c r="O219" s="446">
        <v>19581366.510602999</v>
      </c>
      <c r="P219" s="447">
        <v>11503336.790000001</v>
      </c>
      <c r="Q219" s="447">
        <v>8078029.7206029985</v>
      </c>
      <c r="R219" s="448">
        <v>6.2899999999999998E-2</v>
      </c>
      <c r="S219" s="449">
        <v>9.3954630999999993E-3</v>
      </c>
      <c r="T219" s="450">
        <v>223112670</v>
      </c>
      <c r="U219" s="450">
        <v>182882937.83783787</v>
      </c>
      <c r="V219" s="451">
        <v>1.2199753166576632</v>
      </c>
      <c r="W219" s="451">
        <v>0.10581979340616332</v>
      </c>
      <c r="X219" s="379">
        <v>823528</v>
      </c>
      <c r="Y219" s="380">
        <v>205882</v>
      </c>
      <c r="Z219" s="380">
        <v>205882</v>
      </c>
      <c r="AA219" s="380">
        <v>205882</v>
      </c>
      <c r="AB219" s="380">
        <v>205882</v>
      </c>
      <c r="AC219" s="380">
        <v>0</v>
      </c>
      <c r="AD219" s="380">
        <v>0</v>
      </c>
      <c r="AE219" s="380">
        <v>823528</v>
      </c>
      <c r="AF219" s="381">
        <v>8768870</v>
      </c>
      <c r="AG219" s="381">
        <v>3781232</v>
      </c>
      <c r="AH219" s="381">
        <v>3411029</v>
      </c>
      <c r="AI219" s="381">
        <v>1450340</v>
      </c>
      <c r="AJ219" s="381">
        <v>126269</v>
      </c>
      <c r="AK219" s="381">
        <v>0</v>
      </c>
      <c r="AL219" s="381">
        <v>0</v>
      </c>
      <c r="AM219" s="380">
        <v>8768870</v>
      </c>
      <c r="AN219" s="379">
        <v>17863068</v>
      </c>
      <c r="AO219" s="380">
        <v>5894576</v>
      </c>
      <c r="AP219" s="380">
        <v>5894576</v>
      </c>
      <c r="AQ219" s="380">
        <v>3036958</v>
      </c>
      <c r="AR219" s="380">
        <v>3036958</v>
      </c>
      <c r="AS219" s="380">
        <v>0</v>
      </c>
      <c r="AT219" s="380">
        <v>0</v>
      </c>
      <c r="AU219" s="380">
        <v>17863068</v>
      </c>
      <c r="AV219" s="381">
        <v>101543829</v>
      </c>
      <c r="AW219" s="380">
        <v>34748492</v>
      </c>
      <c r="AX219" s="380">
        <v>25130713</v>
      </c>
      <c r="AY219" s="380">
        <v>25130713</v>
      </c>
      <c r="AZ219" s="380">
        <v>16533912</v>
      </c>
      <c r="BA219" s="380">
        <v>0</v>
      </c>
      <c r="BB219" s="380">
        <v>0</v>
      </c>
      <c r="BC219" s="380">
        <v>101543829</v>
      </c>
      <c r="BD219" s="379">
        <v>2349765</v>
      </c>
      <c r="BE219" s="380">
        <v>668350</v>
      </c>
      <c r="BF219" s="380">
        <v>626047</v>
      </c>
      <c r="BG219" s="380">
        <v>527684</v>
      </c>
      <c r="BH219" s="380">
        <v>527684</v>
      </c>
      <c r="BI219" s="380">
        <v>0</v>
      </c>
      <c r="BJ219" s="380">
        <v>0</v>
      </c>
      <c r="BK219" s="380">
        <v>2349765</v>
      </c>
      <c r="BL219" s="381">
        <v>417705</v>
      </c>
      <c r="BM219" s="380">
        <v>139235</v>
      </c>
      <c r="BN219" s="380">
        <v>139235</v>
      </c>
      <c r="BO219" s="380">
        <v>139235</v>
      </c>
      <c r="BP219" s="380">
        <v>0</v>
      </c>
      <c r="BQ219" s="380">
        <v>0</v>
      </c>
      <c r="BR219" s="380">
        <v>0</v>
      </c>
      <c r="BS219" s="380">
        <v>417705</v>
      </c>
      <c r="BT219" s="379">
        <v>2166129</v>
      </c>
      <c r="BU219" s="380">
        <v>553338</v>
      </c>
      <c r="BV219" s="380">
        <v>553338</v>
      </c>
      <c r="BW219" s="380">
        <v>553338</v>
      </c>
      <c r="BX219" s="380">
        <v>506114</v>
      </c>
      <c r="BY219" s="380">
        <v>0</v>
      </c>
      <c r="BZ219" s="380">
        <v>0</v>
      </c>
      <c r="CA219" s="380">
        <v>2166129</v>
      </c>
      <c r="CB219" s="381">
        <v>617375.78634636896</v>
      </c>
      <c r="CC219" s="380">
        <v>372068</v>
      </c>
      <c r="CD219" s="380">
        <v>245307</v>
      </c>
      <c r="CE219" s="380">
        <v>0</v>
      </c>
      <c r="CF219" s="380">
        <v>0</v>
      </c>
      <c r="CG219" s="380">
        <v>0</v>
      </c>
      <c r="CH219" s="380">
        <v>0</v>
      </c>
      <c r="CI219" s="380">
        <v>617375.78634636896</v>
      </c>
    </row>
    <row r="220" spans="1:87">
      <c r="A220" s="374">
        <v>36501</v>
      </c>
      <c r="B220" s="375" t="s">
        <v>571</v>
      </c>
      <c r="C220" s="381">
        <v>-357393</v>
      </c>
      <c r="D220" s="380">
        <v>-289630</v>
      </c>
      <c r="E220" s="380">
        <v>-297653</v>
      </c>
      <c r="F220" s="380">
        <v>-170889</v>
      </c>
      <c r="G220" s="380">
        <v>0</v>
      </c>
      <c r="H220" s="380">
        <v>0</v>
      </c>
      <c r="I220" s="380">
        <v>-1115565</v>
      </c>
      <c r="J220" s="446">
        <v>3075367</v>
      </c>
      <c r="K220" s="447">
        <v>3622428</v>
      </c>
      <c r="L220" s="447">
        <v>2628567</v>
      </c>
      <c r="M220" s="447">
        <v>2531519</v>
      </c>
      <c r="N220" s="447">
        <v>3778368</v>
      </c>
      <c r="O220" s="446">
        <v>269907.965019</v>
      </c>
      <c r="P220" s="447">
        <v>140435.93000000002</v>
      </c>
      <c r="Q220" s="447">
        <v>129472.03501899997</v>
      </c>
      <c r="R220" s="448">
        <v>6.2899999999999998E-2</v>
      </c>
      <c r="S220" s="449">
        <v>1.2950630000000001E-4</v>
      </c>
      <c r="T220" s="450">
        <v>3075367</v>
      </c>
      <c r="U220" s="450">
        <v>2232685.6915739272</v>
      </c>
      <c r="V220" s="451">
        <v>1.3774294391755726</v>
      </c>
      <c r="W220" s="451">
        <v>0.10581979340616332</v>
      </c>
      <c r="X220" s="379">
        <v>126532</v>
      </c>
      <c r="Y220" s="380">
        <v>81112</v>
      </c>
      <c r="Z220" s="380">
        <v>15140</v>
      </c>
      <c r="AA220" s="380">
        <v>15140</v>
      </c>
      <c r="AB220" s="380">
        <v>15140</v>
      </c>
      <c r="AC220" s="380">
        <v>0</v>
      </c>
      <c r="AD220" s="380">
        <v>0</v>
      </c>
      <c r="AE220" s="380">
        <v>126532</v>
      </c>
      <c r="AF220" s="381">
        <v>136628</v>
      </c>
      <c r="AG220" s="381">
        <v>50577</v>
      </c>
      <c r="AH220" s="381">
        <v>50577</v>
      </c>
      <c r="AI220" s="381">
        <v>21236</v>
      </c>
      <c r="AJ220" s="381">
        <v>14238</v>
      </c>
      <c r="AK220" s="381">
        <v>0</v>
      </c>
      <c r="AL220" s="381">
        <v>0</v>
      </c>
      <c r="AM220" s="380">
        <v>136628</v>
      </c>
      <c r="AN220" s="379">
        <v>246223</v>
      </c>
      <c r="AO220" s="380">
        <v>81250</v>
      </c>
      <c r="AP220" s="380">
        <v>81250</v>
      </c>
      <c r="AQ220" s="380">
        <v>41861</v>
      </c>
      <c r="AR220" s="380">
        <v>41861</v>
      </c>
      <c r="AS220" s="380">
        <v>0</v>
      </c>
      <c r="AT220" s="380">
        <v>0</v>
      </c>
      <c r="AU220" s="380">
        <v>246223</v>
      </c>
      <c r="AV220" s="381">
        <v>1399672</v>
      </c>
      <c r="AW220" s="380">
        <v>478970</v>
      </c>
      <c r="AX220" s="380">
        <v>346400</v>
      </c>
      <c r="AY220" s="380">
        <v>346400</v>
      </c>
      <c r="AZ220" s="380">
        <v>227902</v>
      </c>
      <c r="BA220" s="380">
        <v>0</v>
      </c>
      <c r="BB220" s="380">
        <v>0</v>
      </c>
      <c r="BC220" s="380">
        <v>1399672</v>
      </c>
      <c r="BD220" s="379">
        <v>32389</v>
      </c>
      <c r="BE220" s="380">
        <v>9212</v>
      </c>
      <c r="BF220" s="380">
        <v>8629</v>
      </c>
      <c r="BG220" s="380">
        <v>7274</v>
      </c>
      <c r="BH220" s="380">
        <v>7274</v>
      </c>
      <c r="BI220" s="380">
        <v>0</v>
      </c>
      <c r="BJ220" s="380">
        <v>0</v>
      </c>
      <c r="BK220" s="380">
        <v>32389</v>
      </c>
      <c r="BL220" s="381">
        <v>5757</v>
      </c>
      <c r="BM220" s="380">
        <v>1919</v>
      </c>
      <c r="BN220" s="380">
        <v>1919</v>
      </c>
      <c r="BO220" s="380">
        <v>1919</v>
      </c>
      <c r="BP220" s="380">
        <v>0</v>
      </c>
      <c r="BQ220" s="380">
        <v>0</v>
      </c>
      <c r="BR220" s="380">
        <v>0</v>
      </c>
      <c r="BS220" s="380">
        <v>5757</v>
      </c>
      <c r="BT220" s="379">
        <v>29858</v>
      </c>
      <c r="BU220" s="380">
        <v>7627</v>
      </c>
      <c r="BV220" s="380">
        <v>7627</v>
      </c>
      <c r="BW220" s="380">
        <v>7627</v>
      </c>
      <c r="BX220" s="380">
        <v>6976</v>
      </c>
      <c r="BY220" s="380">
        <v>0</v>
      </c>
      <c r="BZ220" s="380">
        <v>0</v>
      </c>
      <c r="CA220" s="380">
        <v>29858</v>
      </c>
      <c r="CB220" s="381">
        <v>8509.8576779370014</v>
      </c>
      <c r="CC220" s="380">
        <v>5129</v>
      </c>
      <c r="CD220" s="380">
        <v>3381</v>
      </c>
      <c r="CE220" s="380">
        <v>0</v>
      </c>
      <c r="CF220" s="380">
        <v>0</v>
      </c>
      <c r="CG220" s="380">
        <v>0</v>
      </c>
      <c r="CH220" s="380">
        <v>0</v>
      </c>
      <c r="CI220" s="380">
        <v>8509.8576779370014</v>
      </c>
    </row>
    <row r="221" spans="1:87">
      <c r="A221" s="374">
        <v>36502</v>
      </c>
      <c r="B221" s="375" t="s">
        <v>572</v>
      </c>
      <c r="C221" s="381">
        <v>-200005</v>
      </c>
      <c r="D221" s="380">
        <v>-181890</v>
      </c>
      <c r="E221" s="380">
        <v>-178964</v>
      </c>
      <c r="F221" s="380">
        <v>-139152</v>
      </c>
      <c r="G221" s="380">
        <v>0</v>
      </c>
      <c r="H221" s="380">
        <v>0</v>
      </c>
      <c r="I221" s="380">
        <v>-700011</v>
      </c>
      <c r="J221" s="446">
        <v>734863</v>
      </c>
      <c r="K221" s="447">
        <v>865584</v>
      </c>
      <c r="L221" s="447">
        <v>628099</v>
      </c>
      <c r="M221" s="447">
        <v>604910</v>
      </c>
      <c r="N221" s="447">
        <v>902846</v>
      </c>
      <c r="O221" s="446">
        <v>64494.861740999993</v>
      </c>
      <c r="P221" s="447">
        <v>29786.620000000003</v>
      </c>
      <c r="Q221" s="447">
        <v>34708.241740999991</v>
      </c>
      <c r="R221" s="448">
        <v>6.2899999999999998E-2</v>
      </c>
      <c r="S221" s="449">
        <v>3.0945699999999997E-5</v>
      </c>
      <c r="T221" s="450">
        <v>734863</v>
      </c>
      <c r="U221" s="450">
        <v>473555.16693163756</v>
      </c>
      <c r="V221" s="451">
        <v>1.5518001941811457</v>
      </c>
      <c r="W221" s="451">
        <v>0.10581979340616332</v>
      </c>
      <c r="X221" s="379">
        <v>13841</v>
      </c>
      <c r="Y221" s="380">
        <v>13841</v>
      </c>
      <c r="Z221" s="380">
        <v>0</v>
      </c>
      <c r="AA221" s="380">
        <v>0</v>
      </c>
      <c r="AB221" s="380">
        <v>0</v>
      </c>
      <c r="AC221" s="380">
        <v>0</v>
      </c>
      <c r="AD221" s="380">
        <v>0</v>
      </c>
      <c r="AE221" s="380">
        <v>13841</v>
      </c>
      <c r="AF221" s="381">
        <v>449698</v>
      </c>
      <c r="AG221" s="381">
        <v>121150</v>
      </c>
      <c r="AH221" s="381">
        <v>121150</v>
      </c>
      <c r="AI221" s="381">
        <v>109296</v>
      </c>
      <c r="AJ221" s="381">
        <v>98102</v>
      </c>
      <c r="AK221" s="381">
        <v>0</v>
      </c>
      <c r="AL221" s="381">
        <v>0</v>
      </c>
      <c r="AM221" s="380">
        <v>449698</v>
      </c>
      <c r="AN221" s="379">
        <v>58835</v>
      </c>
      <c r="AO221" s="380">
        <v>19415</v>
      </c>
      <c r="AP221" s="380">
        <v>19415</v>
      </c>
      <c r="AQ221" s="380">
        <v>10003</v>
      </c>
      <c r="AR221" s="380">
        <v>10003</v>
      </c>
      <c r="AS221" s="380">
        <v>0</v>
      </c>
      <c r="AT221" s="380">
        <v>0</v>
      </c>
      <c r="AU221" s="380">
        <v>58835</v>
      </c>
      <c r="AV221" s="381">
        <v>334453</v>
      </c>
      <c r="AW221" s="380">
        <v>114451</v>
      </c>
      <c r="AX221" s="380">
        <v>82773</v>
      </c>
      <c r="AY221" s="380">
        <v>82773</v>
      </c>
      <c r="AZ221" s="380">
        <v>54458</v>
      </c>
      <c r="BA221" s="380">
        <v>0</v>
      </c>
      <c r="BB221" s="380">
        <v>0</v>
      </c>
      <c r="BC221" s="380">
        <v>334453</v>
      </c>
      <c r="BD221" s="379">
        <v>7739</v>
      </c>
      <c r="BE221" s="380">
        <v>2201</v>
      </c>
      <c r="BF221" s="380">
        <v>2062</v>
      </c>
      <c r="BG221" s="380">
        <v>1738</v>
      </c>
      <c r="BH221" s="380">
        <v>1738</v>
      </c>
      <c r="BI221" s="380">
        <v>0</v>
      </c>
      <c r="BJ221" s="380">
        <v>0</v>
      </c>
      <c r="BK221" s="380">
        <v>7739</v>
      </c>
      <c r="BL221" s="381">
        <v>1377</v>
      </c>
      <c r="BM221" s="380">
        <v>459</v>
      </c>
      <c r="BN221" s="380">
        <v>459</v>
      </c>
      <c r="BO221" s="380">
        <v>459</v>
      </c>
      <c r="BP221" s="380">
        <v>0</v>
      </c>
      <c r="BQ221" s="380">
        <v>0</v>
      </c>
      <c r="BR221" s="380">
        <v>0</v>
      </c>
      <c r="BS221" s="380">
        <v>1377</v>
      </c>
      <c r="BT221" s="379">
        <v>7135</v>
      </c>
      <c r="BU221" s="380">
        <v>1823</v>
      </c>
      <c r="BV221" s="380">
        <v>1823</v>
      </c>
      <c r="BW221" s="380">
        <v>1823</v>
      </c>
      <c r="BX221" s="380">
        <v>1667</v>
      </c>
      <c r="BY221" s="380">
        <v>0</v>
      </c>
      <c r="BZ221" s="380">
        <v>0</v>
      </c>
      <c r="CA221" s="380">
        <v>7135</v>
      </c>
      <c r="CB221" s="381">
        <v>2033.4416375429998</v>
      </c>
      <c r="CC221" s="380">
        <v>1225</v>
      </c>
      <c r="CD221" s="380">
        <v>808</v>
      </c>
      <c r="CE221" s="380">
        <v>0</v>
      </c>
      <c r="CF221" s="380">
        <v>0</v>
      </c>
      <c r="CG221" s="380">
        <v>0</v>
      </c>
      <c r="CH221" s="380">
        <v>0</v>
      </c>
      <c r="CI221" s="380">
        <v>2033.4416375429998</v>
      </c>
    </row>
    <row r="222" spans="1:87">
      <c r="A222" s="374">
        <v>36505</v>
      </c>
      <c r="B222" s="375" t="s">
        <v>573</v>
      </c>
      <c r="C222" s="381">
        <v>-6041401</v>
      </c>
      <c r="D222" s="380">
        <v>-4191440</v>
      </c>
      <c r="E222" s="380">
        <v>-4323599</v>
      </c>
      <c r="F222" s="380">
        <v>-2284938</v>
      </c>
      <c r="G222" s="380">
        <v>0</v>
      </c>
      <c r="H222" s="380">
        <v>0</v>
      </c>
      <c r="I222" s="380">
        <v>-16841378</v>
      </c>
      <c r="J222" s="446">
        <v>40950824</v>
      </c>
      <c r="K222" s="447">
        <v>48235352</v>
      </c>
      <c r="L222" s="447">
        <v>35001342</v>
      </c>
      <c r="M222" s="447">
        <v>33709079</v>
      </c>
      <c r="N222" s="447">
        <v>50311814</v>
      </c>
      <c r="O222" s="446">
        <v>3594027.5807940001</v>
      </c>
      <c r="P222" s="447">
        <v>2152349.96</v>
      </c>
      <c r="Q222" s="447">
        <v>1441677.6207940001</v>
      </c>
      <c r="R222" s="448">
        <v>6.2899999999999998E-2</v>
      </c>
      <c r="S222" s="449">
        <v>1.7244738000000001E-3</v>
      </c>
      <c r="T222" s="450">
        <v>40950824</v>
      </c>
      <c r="U222" s="450">
        <v>34218600.317965023</v>
      </c>
      <c r="V222" s="451">
        <v>1.1967416440029111</v>
      </c>
      <c r="W222" s="451">
        <v>0.10581979340616332</v>
      </c>
      <c r="X222" s="379">
        <v>1099596</v>
      </c>
      <c r="Y222" s="380">
        <v>274899</v>
      </c>
      <c r="Z222" s="380">
        <v>274899</v>
      </c>
      <c r="AA222" s="380">
        <v>274899</v>
      </c>
      <c r="AB222" s="380">
        <v>274899</v>
      </c>
      <c r="AC222" s="380">
        <v>0</v>
      </c>
      <c r="AD222" s="380">
        <v>0</v>
      </c>
      <c r="AE222" s="380">
        <v>1099596</v>
      </c>
      <c r="AF222" s="381">
        <v>3220815</v>
      </c>
      <c r="AG222" s="381">
        <v>1150745</v>
      </c>
      <c r="AH222" s="381">
        <v>1081564</v>
      </c>
      <c r="AI222" s="381">
        <v>716197</v>
      </c>
      <c r="AJ222" s="381">
        <v>272309</v>
      </c>
      <c r="AK222" s="381">
        <v>0</v>
      </c>
      <c r="AL222" s="381">
        <v>0</v>
      </c>
      <c r="AM222" s="380">
        <v>3220815</v>
      </c>
      <c r="AN222" s="379">
        <v>3278646</v>
      </c>
      <c r="AO222" s="380">
        <v>1081910</v>
      </c>
      <c r="AP222" s="380">
        <v>1081910</v>
      </c>
      <c r="AQ222" s="380">
        <v>557413</v>
      </c>
      <c r="AR222" s="380">
        <v>557413</v>
      </c>
      <c r="AS222" s="380">
        <v>0</v>
      </c>
      <c r="AT222" s="380">
        <v>0</v>
      </c>
      <c r="AU222" s="380">
        <v>3278646</v>
      </c>
      <c r="AV222" s="381">
        <v>18637684</v>
      </c>
      <c r="AW222" s="380">
        <v>6377851</v>
      </c>
      <c r="AX222" s="380">
        <v>4612573</v>
      </c>
      <c r="AY222" s="380">
        <v>4612573</v>
      </c>
      <c r="AZ222" s="380">
        <v>3034688</v>
      </c>
      <c r="BA222" s="380">
        <v>0</v>
      </c>
      <c r="BB222" s="380">
        <v>0</v>
      </c>
      <c r="BC222" s="380">
        <v>18637684</v>
      </c>
      <c r="BD222" s="379">
        <v>431284</v>
      </c>
      <c r="BE222" s="380">
        <v>122671</v>
      </c>
      <c r="BF222" s="380">
        <v>114907</v>
      </c>
      <c r="BG222" s="380">
        <v>96853</v>
      </c>
      <c r="BH222" s="380">
        <v>96853</v>
      </c>
      <c r="BI222" s="380">
        <v>0</v>
      </c>
      <c r="BJ222" s="380">
        <v>0</v>
      </c>
      <c r="BK222" s="380">
        <v>431284</v>
      </c>
      <c r="BL222" s="381">
        <v>76668</v>
      </c>
      <c r="BM222" s="380">
        <v>25556</v>
      </c>
      <c r="BN222" s="380">
        <v>25556</v>
      </c>
      <c r="BO222" s="380">
        <v>25556</v>
      </c>
      <c r="BP222" s="380">
        <v>0</v>
      </c>
      <c r="BQ222" s="380">
        <v>0</v>
      </c>
      <c r="BR222" s="380">
        <v>0</v>
      </c>
      <c r="BS222" s="380">
        <v>76668</v>
      </c>
      <c r="BT222" s="379">
        <v>397578</v>
      </c>
      <c r="BU222" s="380">
        <v>101561</v>
      </c>
      <c r="BV222" s="380">
        <v>101561</v>
      </c>
      <c r="BW222" s="380">
        <v>101561</v>
      </c>
      <c r="BX222" s="380">
        <v>92894</v>
      </c>
      <c r="BY222" s="380">
        <v>0</v>
      </c>
      <c r="BZ222" s="380">
        <v>0</v>
      </c>
      <c r="CA222" s="380">
        <v>397578</v>
      </c>
      <c r="CB222" s="381">
        <v>113315.15615326201</v>
      </c>
      <c r="CC222" s="380">
        <v>68291</v>
      </c>
      <c r="CD222" s="380">
        <v>45024</v>
      </c>
      <c r="CE222" s="380">
        <v>0</v>
      </c>
      <c r="CF222" s="380">
        <v>0</v>
      </c>
      <c r="CG222" s="380">
        <v>0</v>
      </c>
      <c r="CH222" s="380">
        <v>0</v>
      </c>
      <c r="CI222" s="380">
        <v>113315.15615326201</v>
      </c>
    </row>
    <row r="223" spans="1:87">
      <c r="A223" s="374">
        <v>36600</v>
      </c>
      <c r="B223" s="375" t="s">
        <v>574</v>
      </c>
      <c r="C223" s="381">
        <v>-2569059</v>
      </c>
      <c r="D223" s="380">
        <v>-1951260</v>
      </c>
      <c r="E223" s="380">
        <v>-1735179</v>
      </c>
      <c r="F223" s="380">
        <v>-1085894</v>
      </c>
      <c r="G223" s="380">
        <v>0</v>
      </c>
      <c r="H223" s="380">
        <v>0</v>
      </c>
      <c r="I223" s="380">
        <v>-7341392</v>
      </c>
      <c r="J223" s="446">
        <v>12739433</v>
      </c>
      <c r="K223" s="447">
        <v>15005585</v>
      </c>
      <c r="L223" s="447">
        <v>10888603</v>
      </c>
      <c r="M223" s="447">
        <v>10486591</v>
      </c>
      <c r="N223" s="447">
        <v>15651553</v>
      </c>
      <c r="O223" s="446">
        <v>1118069.678079</v>
      </c>
      <c r="P223" s="447">
        <v>698216.60000000009</v>
      </c>
      <c r="Q223" s="447">
        <v>419853.07807899988</v>
      </c>
      <c r="R223" s="448">
        <v>6.2899999999999998E-2</v>
      </c>
      <c r="S223" s="449">
        <v>5.3646830000000001E-4</v>
      </c>
      <c r="T223" s="450">
        <v>12739433</v>
      </c>
      <c r="U223" s="450">
        <v>11100422.893481718</v>
      </c>
      <c r="V223" s="451">
        <v>1.1476529427974069</v>
      </c>
      <c r="W223" s="451">
        <v>0.10581979340616332</v>
      </c>
      <c r="X223" s="379">
        <v>580104</v>
      </c>
      <c r="Y223" s="380">
        <v>145026</v>
      </c>
      <c r="Z223" s="380">
        <v>145026</v>
      </c>
      <c r="AA223" s="380">
        <v>145026</v>
      </c>
      <c r="AB223" s="380">
        <v>145026</v>
      </c>
      <c r="AC223" s="380">
        <v>0</v>
      </c>
      <c r="AD223" s="380">
        <v>0</v>
      </c>
      <c r="AE223" s="380">
        <v>580104</v>
      </c>
      <c r="AF223" s="381">
        <v>3342187</v>
      </c>
      <c r="AG223" s="381">
        <v>1107127</v>
      </c>
      <c r="AH223" s="381">
        <v>1043313</v>
      </c>
      <c r="AI223" s="381">
        <v>672456</v>
      </c>
      <c r="AJ223" s="381">
        <v>519291</v>
      </c>
      <c r="AK223" s="381">
        <v>0</v>
      </c>
      <c r="AL223" s="381">
        <v>0</v>
      </c>
      <c r="AM223" s="380">
        <v>3342187</v>
      </c>
      <c r="AN223" s="379">
        <v>1019957</v>
      </c>
      <c r="AO223" s="380">
        <v>336572</v>
      </c>
      <c r="AP223" s="380">
        <v>336572</v>
      </c>
      <c r="AQ223" s="380">
        <v>173406</v>
      </c>
      <c r="AR223" s="380">
        <v>173406</v>
      </c>
      <c r="AS223" s="380">
        <v>0</v>
      </c>
      <c r="AT223" s="380">
        <v>0</v>
      </c>
      <c r="AU223" s="380">
        <v>1019957</v>
      </c>
      <c r="AV223" s="381">
        <v>5798016</v>
      </c>
      <c r="AW223" s="380">
        <v>1984092</v>
      </c>
      <c r="AX223" s="380">
        <v>1434930</v>
      </c>
      <c r="AY223" s="380">
        <v>1434930</v>
      </c>
      <c r="AZ223" s="380">
        <v>944064</v>
      </c>
      <c r="BA223" s="380">
        <v>0</v>
      </c>
      <c r="BB223" s="380">
        <v>0</v>
      </c>
      <c r="BC223" s="380">
        <v>5798016</v>
      </c>
      <c r="BD223" s="379">
        <v>134168</v>
      </c>
      <c r="BE223" s="380">
        <v>38162</v>
      </c>
      <c r="BF223" s="380">
        <v>35746</v>
      </c>
      <c r="BG223" s="380">
        <v>30130</v>
      </c>
      <c r="BH223" s="380">
        <v>30130</v>
      </c>
      <c r="BI223" s="380">
        <v>0</v>
      </c>
      <c r="BJ223" s="380">
        <v>0</v>
      </c>
      <c r="BK223" s="380">
        <v>134168</v>
      </c>
      <c r="BL223" s="381">
        <v>23850</v>
      </c>
      <c r="BM223" s="380">
        <v>7950</v>
      </c>
      <c r="BN223" s="380">
        <v>7950</v>
      </c>
      <c r="BO223" s="380">
        <v>7950</v>
      </c>
      <c r="BP223" s="380">
        <v>0</v>
      </c>
      <c r="BQ223" s="380">
        <v>0</v>
      </c>
      <c r="BR223" s="380">
        <v>0</v>
      </c>
      <c r="BS223" s="380">
        <v>23850</v>
      </c>
      <c r="BT223" s="379">
        <v>123683</v>
      </c>
      <c r="BU223" s="380">
        <v>31595</v>
      </c>
      <c r="BV223" s="380">
        <v>31595</v>
      </c>
      <c r="BW223" s="380">
        <v>31595</v>
      </c>
      <c r="BX223" s="380">
        <v>28898</v>
      </c>
      <c r="BY223" s="380">
        <v>0</v>
      </c>
      <c r="BZ223" s="380">
        <v>0</v>
      </c>
      <c r="CA223" s="380">
        <v>123683</v>
      </c>
      <c r="CB223" s="381">
        <v>35251.326628317001</v>
      </c>
      <c r="CC223" s="380">
        <v>21245</v>
      </c>
      <c r="CD223" s="380">
        <v>14007</v>
      </c>
      <c r="CE223" s="380">
        <v>0</v>
      </c>
      <c r="CF223" s="380">
        <v>0</v>
      </c>
      <c r="CG223" s="380">
        <v>0</v>
      </c>
      <c r="CH223" s="380">
        <v>0</v>
      </c>
      <c r="CI223" s="380">
        <v>35251.326628317001</v>
      </c>
    </row>
    <row r="224" spans="1:87">
      <c r="A224" s="374">
        <v>36601</v>
      </c>
      <c r="B224" s="375" t="s">
        <v>575</v>
      </c>
      <c r="C224" s="381">
        <v>-2758969</v>
      </c>
      <c r="D224" s="380">
        <v>-2822689</v>
      </c>
      <c r="E224" s="380">
        <v>-2658003</v>
      </c>
      <c r="F224" s="380">
        <v>-2391206</v>
      </c>
      <c r="G224" s="380">
        <v>0</v>
      </c>
      <c r="H224" s="380">
        <v>0</v>
      </c>
      <c r="I224" s="380">
        <v>-10630867</v>
      </c>
      <c r="J224" s="446">
        <v>0</v>
      </c>
      <c r="K224" s="447">
        <v>0</v>
      </c>
      <c r="L224" s="447">
        <v>0</v>
      </c>
      <c r="M224" s="447">
        <v>0</v>
      </c>
      <c r="N224" s="447">
        <v>0</v>
      </c>
      <c r="O224" s="446">
        <v>0</v>
      </c>
      <c r="P224" s="447">
        <v>0</v>
      </c>
      <c r="Q224" s="447">
        <v>0</v>
      </c>
      <c r="R224" s="448" t="e">
        <v>#DIV/0!</v>
      </c>
      <c r="S224" s="449">
        <v>0</v>
      </c>
      <c r="T224" s="450">
        <v>0</v>
      </c>
      <c r="U224" s="450">
        <v>0</v>
      </c>
      <c r="V224" s="451">
        <v>0</v>
      </c>
      <c r="W224" s="451">
        <v>0.10581979340616332</v>
      </c>
      <c r="X224" s="379">
        <v>63720</v>
      </c>
      <c r="Y224" s="380">
        <v>63720</v>
      </c>
      <c r="Z224" s="380">
        <v>0</v>
      </c>
      <c r="AA224" s="380">
        <v>0</v>
      </c>
      <c r="AB224" s="380">
        <v>0</v>
      </c>
      <c r="AC224" s="380">
        <v>0</v>
      </c>
      <c r="AD224" s="380">
        <v>0</v>
      </c>
      <c r="AE224" s="380">
        <v>63720</v>
      </c>
      <c r="AF224" s="381">
        <v>10694587</v>
      </c>
      <c r="AG224" s="381">
        <v>2822689</v>
      </c>
      <c r="AH224" s="381">
        <v>2822689</v>
      </c>
      <c r="AI224" s="381">
        <v>2658003</v>
      </c>
      <c r="AJ224" s="381">
        <v>2391206</v>
      </c>
      <c r="AK224" s="381">
        <v>0</v>
      </c>
      <c r="AL224" s="381">
        <v>0</v>
      </c>
      <c r="AM224" s="380">
        <v>10694587</v>
      </c>
      <c r="AN224" s="379">
        <v>0</v>
      </c>
      <c r="AO224" s="380">
        <v>0</v>
      </c>
      <c r="AP224" s="380">
        <v>0</v>
      </c>
      <c r="AQ224" s="380">
        <v>0</v>
      </c>
      <c r="AR224" s="380">
        <v>0</v>
      </c>
      <c r="AS224" s="380">
        <v>0</v>
      </c>
      <c r="AT224" s="380">
        <v>0</v>
      </c>
      <c r="AU224" s="380">
        <v>0</v>
      </c>
      <c r="AV224" s="381">
        <v>0</v>
      </c>
      <c r="AW224" s="380">
        <v>0</v>
      </c>
      <c r="AX224" s="380">
        <v>0</v>
      </c>
      <c r="AY224" s="380">
        <v>0</v>
      </c>
      <c r="AZ224" s="380">
        <v>0</v>
      </c>
      <c r="BA224" s="380">
        <v>0</v>
      </c>
      <c r="BB224" s="380">
        <v>0</v>
      </c>
      <c r="BC224" s="380">
        <v>0</v>
      </c>
      <c r="BD224" s="379">
        <v>0</v>
      </c>
      <c r="BE224" s="380">
        <v>0</v>
      </c>
      <c r="BF224" s="380">
        <v>0</v>
      </c>
      <c r="BG224" s="380">
        <v>0</v>
      </c>
      <c r="BH224" s="380">
        <v>0</v>
      </c>
      <c r="BI224" s="380">
        <v>0</v>
      </c>
      <c r="BJ224" s="380">
        <v>0</v>
      </c>
      <c r="BK224" s="380">
        <v>0</v>
      </c>
      <c r="BL224" s="381">
        <v>0</v>
      </c>
      <c r="BM224" s="380">
        <v>0</v>
      </c>
      <c r="BN224" s="380">
        <v>0</v>
      </c>
      <c r="BO224" s="380">
        <v>0</v>
      </c>
      <c r="BP224" s="380">
        <v>0</v>
      </c>
      <c r="BQ224" s="380">
        <v>0</v>
      </c>
      <c r="BR224" s="380">
        <v>0</v>
      </c>
      <c r="BS224" s="380">
        <v>0</v>
      </c>
      <c r="BT224" s="379">
        <v>0</v>
      </c>
      <c r="BU224" s="380">
        <v>0</v>
      </c>
      <c r="BV224" s="380">
        <v>0</v>
      </c>
      <c r="BW224" s="380">
        <v>0</v>
      </c>
      <c r="BX224" s="380">
        <v>0</v>
      </c>
      <c r="BY224" s="380">
        <v>0</v>
      </c>
      <c r="BZ224" s="380">
        <v>0</v>
      </c>
      <c r="CA224" s="380">
        <v>0</v>
      </c>
      <c r="CB224" s="381">
        <v>0</v>
      </c>
      <c r="CC224" s="380">
        <v>0</v>
      </c>
      <c r="CD224" s="380">
        <v>0</v>
      </c>
      <c r="CE224" s="380">
        <v>0</v>
      </c>
      <c r="CF224" s="380">
        <v>0</v>
      </c>
      <c r="CG224" s="380">
        <v>0</v>
      </c>
      <c r="CH224" s="380">
        <v>0</v>
      </c>
      <c r="CI224" s="380">
        <v>0</v>
      </c>
    </row>
    <row r="225" spans="1:87">
      <c r="A225" s="374">
        <v>36700</v>
      </c>
      <c r="B225" s="375" t="s">
        <v>576</v>
      </c>
      <c r="C225" s="381">
        <v>-27470252</v>
      </c>
      <c r="D225" s="380">
        <v>-19722577</v>
      </c>
      <c r="E225" s="380">
        <v>-21966982</v>
      </c>
      <c r="F225" s="380">
        <v>-14865729</v>
      </c>
      <c r="G225" s="380">
        <v>0</v>
      </c>
      <c r="H225" s="380">
        <v>0</v>
      </c>
      <c r="I225" s="380">
        <v>-84025540</v>
      </c>
      <c r="J225" s="446">
        <v>184315139</v>
      </c>
      <c r="K225" s="447">
        <v>217101998</v>
      </c>
      <c r="L225" s="447">
        <v>157537176</v>
      </c>
      <c r="M225" s="447">
        <v>151720844</v>
      </c>
      <c r="N225" s="447">
        <v>226447924</v>
      </c>
      <c r="O225" s="446">
        <v>16176321.585819</v>
      </c>
      <c r="P225" s="447">
        <v>9137426.1699999981</v>
      </c>
      <c r="Q225" s="447">
        <v>7038895.4158190023</v>
      </c>
      <c r="R225" s="448">
        <v>6.2899999999999998E-2</v>
      </c>
      <c r="S225" s="449">
        <v>7.7616663000000001E-3</v>
      </c>
      <c r="T225" s="450">
        <v>184315139</v>
      </c>
      <c r="U225" s="450">
        <v>145269096.50238472</v>
      </c>
      <c r="V225" s="451">
        <v>1.2687842317307612</v>
      </c>
      <c r="W225" s="451">
        <v>0.10581979340616332</v>
      </c>
      <c r="X225" s="379">
        <v>507543</v>
      </c>
      <c r="Y225" s="380">
        <v>349160</v>
      </c>
      <c r="Z225" s="380">
        <v>81740</v>
      </c>
      <c r="AA225" s="380">
        <v>76643</v>
      </c>
      <c r="AB225" s="380">
        <v>0</v>
      </c>
      <c r="AC225" s="380">
        <v>0</v>
      </c>
      <c r="AD225" s="380">
        <v>0</v>
      </c>
      <c r="AE225" s="380">
        <v>507543</v>
      </c>
      <c r="AF225" s="381">
        <v>18279272</v>
      </c>
      <c r="AG225" s="381">
        <v>4569818</v>
      </c>
      <c r="AH225" s="381">
        <v>4569818</v>
      </c>
      <c r="AI225" s="381">
        <v>4569818</v>
      </c>
      <c r="AJ225" s="381">
        <v>4569818</v>
      </c>
      <c r="AK225" s="381">
        <v>0</v>
      </c>
      <c r="AL225" s="381">
        <v>0</v>
      </c>
      <c r="AM225" s="380">
        <v>18279272</v>
      </c>
      <c r="AN225" s="379">
        <v>14756822</v>
      </c>
      <c r="AO225" s="380">
        <v>4869556</v>
      </c>
      <c r="AP225" s="380">
        <v>4869556</v>
      </c>
      <c r="AQ225" s="380">
        <v>2508855</v>
      </c>
      <c r="AR225" s="380">
        <v>2508855</v>
      </c>
      <c r="AS225" s="380">
        <v>0</v>
      </c>
      <c r="AT225" s="380">
        <v>0</v>
      </c>
      <c r="AU225" s="380">
        <v>14756822</v>
      </c>
      <c r="AV225" s="381">
        <v>83886160</v>
      </c>
      <c r="AW225" s="380">
        <v>28706004</v>
      </c>
      <c r="AX225" s="380">
        <v>20760680</v>
      </c>
      <c r="AY225" s="380">
        <v>20760680</v>
      </c>
      <c r="AZ225" s="380">
        <v>13658795</v>
      </c>
      <c r="BA225" s="380">
        <v>0</v>
      </c>
      <c r="BB225" s="380">
        <v>0</v>
      </c>
      <c r="BC225" s="380">
        <v>83886160</v>
      </c>
      <c r="BD225" s="379">
        <v>1941159</v>
      </c>
      <c r="BE225" s="380">
        <v>552129</v>
      </c>
      <c r="BF225" s="380">
        <v>517182</v>
      </c>
      <c r="BG225" s="380">
        <v>435924</v>
      </c>
      <c r="BH225" s="380">
        <v>435924</v>
      </c>
      <c r="BI225" s="380">
        <v>0</v>
      </c>
      <c r="BJ225" s="380">
        <v>0</v>
      </c>
      <c r="BK225" s="380">
        <v>1941159</v>
      </c>
      <c r="BL225" s="381">
        <v>345069</v>
      </c>
      <c r="BM225" s="380">
        <v>115023</v>
      </c>
      <c r="BN225" s="380">
        <v>115023</v>
      </c>
      <c r="BO225" s="380">
        <v>115023</v>
      </c>
      <c r="BP225" s="380">
        <v>0</v>
      </c>
      <c r="BQ225" s="380">
        <v>0</v>
      </c>
      <c r="BR225" s="380">
        <v>0</v>
      </c>
      <c r="BS225" s="380">
        <v>345069</v>
      </c>
      <c r="BT225" s="379">
        <v>1789456</v>
      </c>
      <c r="BU225" s="380">
        <v>457117</v>
      </c>
      <c r="BV225" s="380">
        <v>457117</v>
      </c>
      <c r="BW225" s="380">
        <v>457117</v>
      </c>
      <c r="BX225" s="380">
        <v>418105</v>
      </c>
      <c r="BY225" s="380">
        <v>0</v>
      </c>
      <c r="BZ225" s="380">
        <v>0</v>
      </c>
      <c r="CA225" s="380">
        <v>1789456</v>
      </c>
      <c r="CB225" s="381">
        <v>510019.01495633699</v>
      </c>
      <c r="CC225" s="380">
        <v>307369</v>
      </c>
      <c r="CD225" s="380">
        <v>202650</v>
      </c>
      <c r="CE225" s="380">
        <v>0</v>
      </c>
      <c r="CF225" s="380">
        <v>0</v>
      </c>
      <c r="CG225" s="380">
        <v>0</v>
      </c>
      <c r="CH225" s="380">
        <v>0</v>
      </c>
      <c r="CI225" s="380">
        <v>510019.01495633699</v>
      </c>
    </row>
    <row r="226" spans="1:87">
      <c r="A226" s="374">
        <v>36701</v>
      </c>
      <c r="B226" s="375" t="s">
        <v>577</v>
      </c>
      <c r="C226" s="381">
        <v>-112351</v>
      </c>
      <c r="D226" s="380">
        <v>-66082</v>
      </c>
      <c r="E226" s="380">
        <v>-152768</v>
      </c>
      <c r="F226" s="380">
        <v>-138201</v>
      </c>
      <c r="G226" s="380">
        <v>0</v>
      </c>
      <c r="H226" s="380">
        <v>0</v>
      </c>
      <c r="I226" s="380">
        <v>-469402</v>
      </c>
      <c r="J226" s="446">
        <v>689134</v>
      </c>
      <c r="K226" s="447">
        <v>811720</v>
      </c>
      <c r="L226" s="447">
        <v>589014</v>
      </c>
      <c r="M226" s="447">
        <v>567267</v>
      </c>
      <c r="N226" s="447">
        <v>846663</v>
      </c>
      <c r="O226" s="446">
        <v>60481.452599999997</v>
      </c>
      <c r="P226" s="447">
        <v>32296.329999999998</v>
      </c>
      <c r="Q226" s="447">
        <v>28185.122599999999</v>
      </c>
      <c r="R226" s="448">
        <v>6.2899999999999998E-2</v>
      </c>
      <c r="S226" s="449">
        <v>2.902E-5</v>
      </c>
      <c r="T226" s="450">
        <v>689134</v>
      </c>
      <c r="U226" s="450">
        <v>513455.1669316375</v>
      </c>
      <c r="V226" s="451">
        <v>1.3421502876642641</v>
      </c>
      <c r="W226" s="451">
        <v>0.10581979340616332</v>
      </c>
      <c r="X226" s="379">
        <v>222647</v>
      </c>
      <c r="Y226" s="380">
        <v>97886</v>
      </c>
      <c r="Z226" s="380">
        <v>97886</v>
      </c>
      <c r="AA226" s="380">
        <v>19573</v>
      </c>
      <c r="AB226" s="380">
        <v>7302</v>
      </c>
      <c r="AC226" s="380">
        <v>0</v>
      </c>
      <c r="AD226" s="380">
        <v>0</v>
      </c>
      <c r="AE226" s="380">
        <v>222647</v>
      </c>
      <c r="AF226" s="381">
        <v>444333</v>
      </c>
      <c r="AG226" s="381">
        <v>123309</v>
      </c>
      <c r="AH226" s="381">
        <v>107008</v>
      </c>
      <c r="AI226" s="381">
        <v>107008</v>
      </c>
      <c r="AJ226" s="381">
        <v>107008</v>
      </c>
      <c r="AK226" s="381">
        <v>0</v>
      </c>
      <c r="AL226" s="381">
        <v>0</v>
      </c>
      <c r="AM226" s="380">
        <v>444333</v>
      </c>
      <c r="AN226" s="379">
        <v>55174</v>
      </c>
      <c r="AO226" s="380">
        <v>18207</v>
      </c>
      <c r="AP226" s="380">
        <v>18207</v>
      </c>
      <c r="AQ226" s="380">
        <v>9380</v>
      </c>
      <c r="AR226" s="380">
        <v>9380</v>
      </c>
      <c r="AS226" s="380">
        <v>0</v>
      </c>
      <c r="AT226" s="380">
        <v>0</v>
      </c>
      <c r="AU226" s="380">
        <v>55174</v>
      </c>
      <c r="AV226" s="381">
        <v>313641</v>
      </c>
      <c r="AW226" s="380">
        <v>107329</v>
      </c>
      <c r="AX226" s="380">
        <v>77622</v>
      </c>
      <c r="AY226" s="380">
        <v>77622</v>
      </c>
      <c r="AZ226" s="380">
        <v>51069</v>
      </c>
      <c r="BA226" s="380">
        <v>0</v>
      </c>
      <c r="BB226" s="380">
        <v>0</v>
      </c>
      <c r="BC226" s="380">
        <v>313641</v>
      </c>
      <c r="BD226" s="379">
        <v>7258</v>
      </c>
      <c r="BE226" s="380">
        <v>2064</v>
      </c>
      <c r="BF226" s="380">
        <v>1934</v>
      </c>
      <c r="BG226" s="380">
        <v>1630</v>
      </c>
      <c r="BH226" s="380">
        <v>1630</v>
      </c>
      <c r="BI226" s="380">
        <v>0</v>
      </c>
      <c r="BJ226" s="380">
        <v>0</v>
      </c>
      <c r="BK226" s="380">
        <v>7258</v>
      </c>
      <c r="BL226" s="381">
        <v>1290</v>
      </c>
      <c r="BM226" s="380">
        <v>430</v>
      </c>
      <c r="BN226" s="380">
        <v>430</v>
      </c>
      <c r="BO226" s="380">
        <v>430</v>
      </c>
      <c r="BP226" s="380">
        <v>0</v>
      </c>
      <c r="BQ226" s="380">
        <v>0</v>
      </c>
      <c r="BR226" s="380">
        <v>0</v>
      </c>
      <c r="BS226" s="380">
        <v>1290</v>
      </c>
      <c r="BT226" s="379">
        <v>6691</v>
      </c>
      <c r="BU226" s="380">
        <v>1709</v>
      </c>
      <c r="BV226" s="380">
        <v>1709</v>
      </c>
      <c r="BW226" s="380">
        <v>1709</v>
      </c>
      <c r="BX226" s="380">
        <v>1563</v>
      </c>
      <c r="BY226" s="380">
        <v>0</v>
      </c>
      <c r="BZ226" s="380">
        <v>0</v>
      </c>
      <c r="CA226" s="380">
        <v>6691</v>
      </c>
      <c r="CB226" s="381">
        <v>1906.9039098000001</v>
      </c>
      <c r="CC226" s="380">
        <v>1149</v>
      </c>
      <c r="CD226" s="380">
        <v>758</v>
      </c>
      <c r="CE226" s="380">
        <v>0</v>
      </c>
      <c r="CF226" s="380">
        <v>0</v>
      </c>
      <c r="CG226" s="380">
        <v>0</v>
      </c>
      <c r="CH226" s="380">
        <v>0</v>
      </c>
      <c r="CI226" s="380">
        <v>1906.9039098000001</v>
      </c>
    </row>
    <row r="227" spans="1:87">
      <c r="A227" s="374">
        <v>36705</v>
      </c>
      <c r="B227" s="375" t="s">
        <v>578</v>
      </c>
      <c r="C227" s="381">
        <v>-2467265</v>
      </c>
      <c r="D227" s="380">
        <v>-2112619</v>
      </c>
      <c r="E227" s="380">
        <v>-2178306</v>
      </c>
      <c r="F227" s="380">
        <v>-1049594</v>
      </c>
      <c r="G227" s="380">
        <v>0</v>
      </c>
      <c r="H227" s="380">
        <v>0</v>
      </c>
      <c r="I227" s="380">
        <v>-7807784</v>
      </c>
      <c r="J227" s="446">
        <v>22019014</v>
      </c>
      <c r="K227" s="447">
        <v>25935862</v>
      </c>
      <c r="L227" s="447">
        <v>18820013</v>
      </c>
      <c r="M227" s="447">
        <v>18125171</v>
      </c>
      <c r="N227" s="447">
        <v>27052363</v>
      </c>
      <c r="O227" s="446">
        <v>1932487.2423090001</v>
      </c>
      <c r="P227" s="447">
        <v>1177746.19</v>
      </c>
      <c r="Q227" s="447">
        <v>754741.05230900017</v>
      </c>
      <c r="R227" s="448">
        <v>6.2899999999999998E-2</v>
      </c>
      <c r="S227" s="449">
        <v>9.2723930000000005E-4</v>
      </c>
      <c r="T227" s="450">
        <v>22019014</v>
      </c>
      <c r="U227" s="450">
        <v>18724104.769475356</v>
      </c>
      <c r="V227" s="451">
        <v>1.1759715228626637</v>
      </c>
      <c r="W227" s="451">
        <v>0.10581979340616332</v>
      </c>
      <c r="X227" s="379">
        <v>2762833</v>
      </c>
      <c r="Y227" s="380">
        <v>1142860</v>
      </c>
      <c r="Z227" s="380">
        <v>539991</v>
      </c>
      <c r="AA227" s="380">
        <v>539991</v>
      </c>
      <c r="AB227" s="380">
        <v>539991</v>
      </c>
      <c r="AC227" s="380">
        <v>0</v>
      </c>
      <c r="AD227" s="380">
        <v>0</v>
      </c>
      <c r="AE227" s="380">
        <v>2762833</v>
      </c>
      <c r="AF227" s="381">
        <v>2655676</v>
      </c>
      <c r="AG227" s="381">
        <v>832637</v>
      </c>
      <c r="AH227" s="381">
        <v>832637</v>
      </c>
      <c r="AI227" s="381">
        <v>630807</v>
      </c>
      <c r="AJ227" s="381">
        <v>359595</v>
      </c>
      <c r="AK227" s="381">
        <v>0</v>
      </c>
      <c r="AL227" s="381">
        <v>0</v>
      </c>
      <c r="AM227" s="380">
        <v>2655676</v>
      </c>
      <c r="AN227" s="379">
        <v>1762908</v>
      </c>
      <c r="AO227" s="380">
        <v>581736</v>
      </c>
      <c r="AP227" s="380">
        <v>581736</v>
      </c>
      <c r="AQ227" s="380">
        <v>299718</v>
      </c>
      <c r="AR227" s="380">
        <v>299718</v>
      </c>
      <c r="AS227" s="380">
        <v>0</v>
      </c>
      <c r="AT227" s="380">
        <v>0</v>
      </c>
      <c r="AU227" s="380">
        <v>1762908</v>
      </c>
      <c r="AV227" s="381">
        <v>10021372</v>
      </c>
      <c r="AW227" s="380">
        <v>3429333</v>
      </c>
      <c r="AX227" s="380">
        <v>2480153</v>
      </c>
      <c r="AY227" s="380">
        <v>2480153</v>
      </c>
      <c r="AZ227" s="380">
        <v>1631734</v>
      </c>
      <c r="BA227" s="380">
        <v>0</v>
      </c>
      <c r="BB227" s="380">
        <v>0</v>
      </c>
      <c r="BC227" s="380">
        <v>10021372</v>
      </c>
      <c r="BD227" s="379">
        <v>231899</v>
      </c>
      <c r="BE227" s="380">
        <v>65960</v>
      </c>
      <c r="BF227" s="380">
        <v>61785</v>
      </c>
      <c r="BG227" s="380">
        <v>52077</v>
      </c>
      <c r="BH227" s="380">
        <v>52077</v>
      </c>
      <c r="BI227" s="380">
        <v>0</v>
      </c>
      <c r="BJ227" s="380">
        <v>0</v>
      </c>
      <c r="BK227" s="380">
        <v>231899</v>
      </c>
      <c r="BL227" s="381">
        <v>41223</v>
      </c>
      <c r="BM227" s="380">
        <v>13741</v>
      </c>
      <c r="BN227" s="380">
        <v>13741</v>
      </c>
      <c r="BO227" s="380">
        <v>13741</v>
      </c>
      <c r="BP227" s="380">
        <v>0</v>
      </c>
      <c r="BQ227" s="380">
        <v>0</v>
      </c>
      <c r="BR227" s="380">
        <v>0</v>
      </c>
      <c r="BS227" s="380">
        <v>41223</v>
      </c>
      <c r="BT227" s="379">
        <v>213776</v>
      </c>
      <c r="BU227" s="380">
        <v>54609</v>
      </c>
      <c r="BV227" s="380">
        <v>54609</v>
      </c>
      <c r="BW227" s="380">
        <v>54609</v>
      </c>
      <c r="BX227" s="380">
        <v>49948</v>
      </c>
      <c r="BY227" s="380">
        <v>0</v>
      </c>
      <c r="BZ227" s="380">
        <v>0</v>
      </c>
      <c r="CA227" s="380">
        <v>213776</v>
      </c>
      <c r="CB227" s="381">
        <v>60928.885130607006</v>
      </c>
      <c r="CC227" s="380">
        <v>36719</v>
      </c>
      <c r="CD227" s="380">
        <v>24209</v>
      </c>
      <c r="CE227" s="380">
        <v>0</v>
      </c>
      <c r="CF227" s="380">
        <v>0</v>
      </c>
      <c r="CG227" s="380">
        <v>0</v>
      </c>
      <c r="CH227" s="380">
        <v>0</v>
      </c>
      <c r="CI227" s="380">
        <v>60928.885130607006</v>
      </c>
    </row>
    <row r="228" spans="1:87">
      <c r="A228" s="374">
        <v>36800</v>
      </c>
      <c r="B228" s="375" t="s">
        <v>579</v>
      </c>
      <c r="C228" s="381">
        <v>-10775865</v>
      </c>
      <c r="D228" s="380">
        <v>-7626918</v>
      </c>
      <c r="E228" s="380">
        <v>-7281026</v>
      </c>
      <c r="F228" s="380">
        <v>-3933740</v>
      </c>
      <c r="G228" s="380">
        <v>0</v>
      </c>
      <c r="H228" s="380">
        <v>0</v>
      </c>
      <c r="I228" s="380">
        <v>-29617549</v>
      </c>
      <c r="J228" s="446">
        <v>69308459</v>
      </c>
      <c r="K228" s="447">
        <v>81637380</v>
      </c>
      <c r="L228" s="447">
        <v>59239078</v>
      </c>
      <c r="M228" s="447">
        <v>57051949</v>
      </c>
      <c r="N228" s="447">
        <v>85151750</v>
      </c>
      <c r="O228" s="446">
        <v>6082820.5981139997</v>
      </c>
      <c r="P228" s="447">
        <v>3493588.6900000009</v>
      </c>
      <c r="Q228" s="447">
        <v>2589231.9081139988</v>
      </c>
      <c r="R228" s="448">
        <v>6.2899999999999998E-2</v>
      </c>
      <c r="S228" s="449">
        <v>2.9186377999999998E-3</v>
      </c>
      <c r="T228" s="450">
        <v>69308459</v>
      </c>
      <c r="U228" s="450">
        <v>55541950.556438811</v>
      </c>
      <c r="V228" s="451">
        <v>1.24785784988902</v>
      </c>
      <c r="W228" s="451">
        <v>0.10581979340616332</v>
      </c>
      <c r="X228" s="379">
        <v>1549504</v>
      </c>
      <c r="Y228" s="380">
        <v>387376</v>
      </c>
      <c r="Z228" s="380">
        <v>387376</v>
      </c>
      <c r="AA228" s="380">
        <v>387376</v>
      </c>
      <c r="AB228" s="380">
        <v>387376</v>
      </c>
      <c r="AC228" s="380">
        <v>0</v>
      </c>
      <c r="AD228" s="380">
        <v>0</v>
      </c>
      <c r="AE228" s="380">
        <v>1549504</v>
      </c>
      <c r="AF228" s="381">
        <v>6253475</v>
      </c>
      <c r="AG228" s="381">
        <v>2420641</v>
      </c>
      <c r="AH228" s="381">
        <v>2285629</v>
      </c>
      <c r="AI228" s="381">
        <v>1097685</v>
      </c>
      <c r="AJ228" s="381">
        <v>449520</v>
      </c>
      <c r="AK228" s="381">
        <v>0</v>
      </c>
      <c r="AL228" s="381">
        <v>0</v>
      </c>
      <c r="AM228" s="380">
        <v>6253475</v>
      </c>
      <c r="AN228" s="379">
        <v>5549043</v>
      </c>
      <c r="AO228" s="380">
        <v>1831111</v>
      </c>
      <c r="AP228" s="380">
        <v>1831111</v>
      </c>
      <c r="AQ228" s="380">
        <v>943411</v>
      </c>
      <c r="AR228" s="380">
        <v>943411</v>
      </c>
      <c r="AS228" s="380">
        <v>0</v>
      </c>
      <c r="AT228" s="380">
        <v>0</v>
      </c>
      <c r="AU228" s="380">
        <v>5549043</v>
      </c>
      <c r="AV228" s="381">
        <v>31543912</v>
      </c>
      <c r="AW228" s="380">
        <v>10794387</v>
      </c>
      <c r="AX228" s="380">
        <v>7806688</v>
      </c>
      <c r="AY228" s="380">
        <v>7806688</v>
      </c>
      <c r="AZ228" s="380">
        <v>5136149</v>
      </c>
      <c r="BA228" s="380">
        <v>0</v>
      </c>
      <c r="BB228" s="380">
        <v>0</v>
      </c>
      <c r="BC228" s="380">
        <v>31543912</v>
      </c>
      <c r="BD228" s="379">
        <v>729939</v>
      </c>
      <c r="BE228" s="380">
        <v>207618</v>
      </c>
      <c r="BF228" s="380">
        <v>194477</v>
      </c>
      <c r="BG228" s="380">
        <v>163922</v>
      </c>
      <c r="BH228" s="380">
        <v>163922</v>
      </c>
      <c r="BI228" s="380">
        <v>0</v>
      </c>
      <c r="BJ228" s="380">
        <v>0</v>
      </c>
      <c r="BK228" s="380">
        <v>729939</v>
      </c>
      <c r="BL228" s="381">
        <v>129756</v>
      </c>
      <c r="BM228" s="380">
        <v>43252</v>
      </c>
      <c r="BN228" s="380">
        <v>43252</v>
      </c>
      <c r="BO228" s="380">
        <v>43252</v>
      </c>
      <c r="BP228" s="380">
        <v>0</v>
      </c>
      <c r="BQ228" s="380">
        <v>0</v>
      </c>
      <c r="BR228" s="380">
        <v>0</v>
      </c>
      <c r="BS228" s="380">
        <v>129756</v>
      </c>
      <c r="BT228" s="379">
        <v>672893</v>
      </c>
      <c r="BU228" s="380">
        <v>171891</v>
      </c>
      <c r="BV228" s="380">
        <v>171891</v>
      </c>
      <c r="BW228" s="380">
        <v>171891</v>
      </c>
      <c r="BX228" s="380">
        <v>157221</v>
      </c>
      <c r="BY228" s="380">
        <v>0</v>
      </c>
      <c r="BZ228" s="380">
        <v>0</v>
      </c>
      <c r="CA228" s="380">
        <v>672893</v>
      </c>
      <c r="CB228" s="381">
        <v>191783.66065162199</v>
      </c>
      <c r="CC228" s="380">
        <v>115581</v>
      </c>
      <c r="CD228" s="380">
        <v>76203</v>
      </c>
      <c r="CE228" s="380">
        <v>0</v>
      </c>
      <c r="CF228" s="380">
        <v>0</v>
      </c>
      <c r="CG228" s="380">
        <v>0</v>
      </c>
      <c r="CH228" s="380">
        <v>0</v>
      </c>
      <c r="CI228" s="380">
        <v>191783.66065162199</v>
      </c>
    </row>
    <row r="229" spans="1:87">
      <c r="A229" s="374">
        <v>36802</v>
      </c>
      <c r="B229" s="375" t="s">
        <v>580</v>
      </c>
      <c r="C229" s="381">
        <v>181125</v>
      </c>
      <c r="D229" s="380">
        <v>20196</v>
      </c>
      <c r="E229" s="380">
        <v>-150405</v>
      </c>
      <c r="F229" s="380">
        <v>-308045</v>
      </c>
      <c r="G229" s="380">
        <v>0</v>
      </c>
      <c r="H229" s="380">
        <v>0</v>
      </c>
      <c r="I229" s="380">
        <v>-257129</v>
      </c>
      <c r="J229" s="446">
        <v>5884256</v>
      </c>
      <c r="K229" s="447">
        <v>6930976</v>
      </c>
      <c r="L229" s="447">
        <v>5029370</v>
      </c>
      <c r="M229" s="447">
        <v>4843684</v>
      </c>
      <c r="N229" s="447">
        <v>7229344</v>
      </c>
      <c r="O229" s="446">
        <v>516428.65683000005</v>
      </c>
      <c r="P229" s="447">
        <v>240911.58000000002</v>
      </c>
      <c r="Q229" s="447">
        <v>275517.07683000003</v>
      </c>
      <c r="R229" s="448">
        <v>6.2899999999999998E-2</v>
      </c>
      <c r="S229" s="449">
        <v>2.4779100000000003E-4</v>
      </c>
      <c r="T229" s="450">
        <v>5884256</v>
      </c>
      <c r="U229" s="450">
        <v>3830072.8139904616</v>
      </c>
      <c r="V229" s="451">
        <v>1.536330061012426</v>
      </c>
      <c r="W229" s="451">
        <v>0.10581979340616332</v>
      </c>
      <c r="X229" s="379">
        <v>1969027</v>
      </c>
      <c r="Y229" s="380">
        <v>951119</v>
      </c>
      <c r="Z229" s="380">
        <v>534308</v>
      </c>
      <c r="AA229" s="380">
        <v>435197</v>
      </c>
      <c r="AB229" s="380">
        <v>48403</v>
      </c>
      <c r="AC229" s="380">
        <v>0</v>
      </c>
      <c r="AD229" s="380">
        <v>0</v>
      </c>
      <c r="AE229" s="380">
        <v>1969027</v>
      </c>
      <c r="AF229" s="381">
        <v>111004</v>
      </c>
      <c r="AG229" s="381">
        <v>27751</v>
      </c>
      <c r="AH229" s="381">
        <v>27751</v>
      </c>
      <c r="AI229" s="381">
        <v>27751</v>
      </c>
      <c r="AJ229" s="381">
        <v>27751</v>
      </c>
      <c r="AK229" s="381">
        <v>0</v>
      </c>
      <c r="AL229" s="381">
        <v>0</v>
      </c>
      <c r="AM229" s="380">
        <v>111004</v>
      </c>
      <c r="AN229" s="379">
        <v>471111</v>
      </c>
      <c r="AO229" s="380">
        <v>155460</v>
      </c>
      <c r="AP229" s="380">
        <v>155460</v>
      </c>
      <c r="AQ229" s="380">
        <v>80095</v>
      </c>
      <c r="AR229" s="380">
        <v>80095</v>
      </c>
      <c r="AS229" s="380">
        <v>0</v>
      </c>
      <c r="AT229" s="380">
        <v>0</v>
      </c>
      <c r="AU229" s="380">
        <v>471111</v>
      </c>
      <c r="AV229" s="381">
        <v>2678064</v>
      </c>
      <c r="AW229" s="380">
        <v>916438</v>
      </c>
      <c r="AX229" s="380">
        <v>662784</v>
      </c>
      <c r="AY229" s="380">
        <v>662784</v>
      </c>
      <c r="AZ229" s="380">
        <v>436057</v>
      </c>
      <c r="BA229" s="380">
        <v>0</v>
      </c>
      <c r="BB229" s="380">
        <v>0</v>
      </c>
      <c r="BC229" s="380">
        <v>2678064</v>
      </c>
      <c r="BD229" s="379">
        <v>61972</v>
      </c>
      <c r="BE229" s="380">
        <v>17627</v>
      </c>
      <c r="BF229" s="380">
        <v>16511</v>
      </c>
      <c r="BG229" s="380">
        <v>13917</v>
      </c>
      <c r="BH229" s="380">
        <v>13917</v>
      </c>
      <c r="BI229" s="380">
        <v>0</v>
      </c>
      <c r="BJ229" s="380">
        <v>0</v>
      </c>
      <c r="BK229" s="380">
        <v>61972</v>
      </c>
      <c r="BL229" s="381">
        <v>11016</v>
      </c>
      <c r="BM229" s="380">
        <v>3672</v>
      </c>
      <c r="BN229" s="380">
        <v>3672</v>
      </c>
      <c r="BO229" s="380">
        <v>3672</v>
      </c>
      <c r="BP229" s="380">
        <v>0</v>
      </c>
      <c r="BQ229" s="380">
        <v>0</v>
      </c>
      <c r="BR229" s="380">
        <v>0</v>
      </c>
      <c r="BS229" s="380">
        <v>11016</v>
      </c>
      <c r="BT229" s="379">
        <v>57128</v>
      </c>
      <c r="BU229" s="380">
        <v>14593</v>
      </c>
      <c r="BV229" s="380">
        <v>14593</v>
      </c>
      <c r="BW229" s="380">
        <v>14593</v>
      </c>
      <c r="BX229" s="380">
        <v>13348</v>
      </c>
      <c r="BY229" s="380">
        <v>0</v>
      </c>
      <c r="BZ229" s="380">
        <v>0</v>
      </c>
      <c r="CA229" s="380">
        <v>57128</v>
      </c>
      <c r="CB229" s="381">
        <v>16282.344132090002</v>
      </c>
      <c r="CC229" s="380">
        <v>9813</v>
      </c>
      <c r="CD229" s="380">
        <v>6470</v>
      </c>
      <c r="CE229" s="380">
        <v>0</v>
      </c>
      <c r="CF229" s="380">
        <v>0</v>
      </c>
      <c r="CG229" s="380">
        <v>0</v>
      </c>
      <c r="CH229" s="380">
        <v>0</v>
      </c>
      <c r="CI229" s="380">
        <v>16282.344132090002</v>
      </c>
    </row>
    <row r="230" spans="1:87">
      <c r="A230" s="374">
        <v>36810</v>
      </c>
      <c r="B230" s="375" t="s">
        <v>581</v>
      </c>
      <c r="C230" s="381">
        <v>-18870719</v>
      </c>
      <c r="D230" s="380">
        <v>-12258484</v>
      </c>
      <c r="E230" s="380">
        <v>-13157750</v>
      </c>
      <c r="F230" s="380">
        <v>-7768488</v>
      </c>
      <c r="G230" s="380">
        <v>0</v>
      </c>
      <c r="H230" s="380">
        <v>0</v>
      </c>
      <c r="I230" s="380">
        <v>-52055441</v>
      </c>
      <c r="J230" s="446">
        <v>141759605</v>
      </c>
      <c r="K230" s="447">
        <v>166976482</v>
      </c>
      <c r="L230" s="447">
        <v>121164263</v>
      </c>
      <c r="M230" s="447">
        <v>116690832</v>
      </c>
      <c r="N230" s="447">
        <v>174164578</v>
      </c>
      <c r="O230" s="446">
        <v>12441457.461384</v>
      </c>
      <c r="P230" s="447">
        <v>6929511.3200000003</v>
      </c>
      <c r="Q230" s="447">
        <v>5511946.141384</v>
      </c>
      <c r="R230" s="448">
        <v>6.2899999999999998E-2</v>
      </c>
      <c r="S230" s="449">
        <v>5.9696167999999999E-3</v>
      </c>
      <c r="T230" s="450">
        <v>141759605</v>
      </c>
      <c r="U230" s="450">
        <v>110167111.60572338</v>
      </c>
      <c r="V230" s="451">
        <v>1.2867688272280648</v>
      </c>
      <c r="W230" s="451">
        <v>0.10581979340616332</v>
      </c>
      <c r="X230" s="379">
        <v>3720563</v>
      </c>
      <c r="Y230" s="380">
        <v>962983</v>
      </c>
      <c r="Z230" s="380">
        <v>962983</v>
      </c>
      <c r="AA230" s="380">
        <v>962983</v>
      </c>
      <c r="AB230" s="380">
        <v>831614</v>
      </c>
      <c r="AC230" s="380">
        <v>0</v>
      </c>
      <c r="AD230" s="380">
        <v>0</v>
      </c>
      <c r="AE230" s="380">
        <v>3720563</v>
      </c>
      <c r="AF230" s="381">
        <v>4819180</v>
      </c>
      <c r="AG230" s="381">
        <v>1952082</v>
      </c>
      <c r="AH230" s="381">
        <v>1504380</v>
      </c>
      <c r="AI230" s="381">
        <v>681359</v>
      </c>
      <c r="AJ230" s="381">
        <v>681359</v>
      </c>
      <c r="AK230" s="381">
        <v>0</v>
      </c>
      <c r="AL230" s="381">
        <v>0</v>
      </c>
      <c r="AM230" s="380">
        <v>4819180</v>
      </c>
      <c r="AN230" s="379">
        <v>11349698</v>
      </c>
      <c r="AO230" s="380">
        <v>3745250</v>
      </c>
      <c r="AP230" s="380">
        <v>3745250</v>
      </c>
      <c r="AQ230" s="380">
        <v>1929599</v>
      </c>
      <c r="AR230" s="380">
        <v>1929599</v>
      </c>
      <c r="AS230" s="380">
        <v>0</v>
      </c>
      <c r="AT230" s="380">
        <v>0</v>
      </c>
      <c r="AU230" s="380">
        <v>11349698</v>
      </c>
      <c r="AV230" s="381">
        <v>64518134</v>
      </c>
      <c r="AW230" s="380">
        <v>22078228</v>
      </c>
      <c r="AX230" s="380">
        <v>15967358</v>
      </c>
      <c r="AY230" s="380">
        <v>15967358</v>
      </c>
      <c r="AZ230" s="380">
        <v>10505189</v>
      </c>
      <c r="BA230" s="380">
        <v>0</v>
      </c>
      <c r="BB230" s="380">
        <v>0</v>
      </c>
      <c r="BC230" s="380">
        <v>64518134</v>
      </c>
      <c r="BD230" s="379">
        <v>1492976</v>
      </c>
      <c r="BE230" s="380">
        <v>424651</v>
      </c>
      <c r="BF230" s="380">
        <v>397773</v>
      </c>
      <c r="BG230" s="380">
        <v>335276</v>
      </c>
      <c r="BH230" s="380">
        <v>335276</v>
      </c>
      <c r="BI230" s="380">
        <v>0</v>
      </c>
      <c r="BJ230" s="380">
        <v>0</v>
      </c>
      <c r="BK230" s="380">
        <v>1492976</v>
      </c>
      <c r="BL230" s="381">
        <v>265398</v>
      </c>
      <c r="BM230" s="380">
        <v>88466</v>
      </c>
      <c r="BN230" s="380">
        <v>88466</v>
      </c>
      <c r="BO230" s="380">
        <v>88466</v>
      </c>
      <c r="BP230" s="380">
        <v>0</v>
      </c>
      <c r="BQ230" s="380">
        <v>0</v>
      </c>
      <c r="BR230" s="380">
        <v>0</v>
      </c>
      <c r="BS230" s="380">
        <v>265398</v>
      </c>
      <c r="BT230" s="379">
        <v>1376298</v>
      </c>
      <c r="BU230" s="380">
        <v>351576</v>
      </c>
      <c r="BV230" s="380">
        <v>351576</v>
      </c>
      <c r="BW230" s="380">
        <v>351576</v>
      </c>
      <c r="BX230" s="380">
        <v>321571</v>
      </c>
      <c r="BY230" s="380">
        <v>0</v>
      </c>
      <c r="BZ230" s="380">
        <v>0</v>
      </c>
      <c r="CA230" s="380">
        <v>1376298</v>
      </c>
      <c r="CB230" s="381">
        <v>392263.460231832</v>
      </c>
      <c r="CC230" s="380">
        <v>236402</v>
      </c>
      <c r="CD230" s="380">
        <v>155861</v>
      </c>
      <c r="CE230" s="380">
        <v>0</v>
      </c>
      <c r="CF230" s="380">
        <v>0</v>
      </c>
      <c r="CG230" s="380">
        <v>0</v>
      </c>
      <c r="CH230" s="380">
        <v>0</v>
      </c>
      <c r="CI230" s="380">
        <v>392263.460231832</v>
      </c>
    </row>
    <row r="231" spans="1:87">
      <c r="A231" s="374">
        <v>36900</v>
      </c>
      <c r="B231" s="375" t="s">
        <v>582</v>
      </c>
      <c r="C231" s="381">
        <v>-1784372</v>
      </c>
      <c r="D231" s="380">
        <v>-988250</v>
      </c>
      <c r="E231" s="380">
        <v>-1064064</v>
      </c>
      <c r="F231" s="380">
        <v>-593231</v>
      </c>
      <c r="G231" s="380">
        <v>0</v>
      </c>
      <c r="H231" s="380">
        <v>0</v>
      </c>
      <c r="I231" s="380">
        <v>-4429917</v>
      </c>
      <c r="J231" s="446">
        <v>13783730</v>
      </c>
      <c r="K231" s="447">
        <v>16235645</v>
      </c>
      <c r="L231" s="447">
        <v>11781180</v>
      </c>
      <c r="M231" s="447">
        <v>11346214</v>
      </c>
      <c r="N231" s="447">
        <v>16934566</v>
      </c>
      <c r="O231" s="446">
        <v>1209721.7957850001</v>
      </c>
      <c r="P231" s="447">
        <v>720934.69</v>
      </c>
      <c r="Q231" s="447">
        <v>488787.10578500014</v>
      </c>
      <c r="R231" s="448">
        <v>6.2899999999999998E-2</v>
      </c>
      <c r="S231" s="449">
        <v>5.8044450000000001E-4</v>
      </c>
      <c r="T231" s="450">
        <v>13783730</v>
      </c>
      <c r="U231" s="450">
        <v>11461600.79491256</v>
      </c>
      <c r="V231" s="451">
        <v>1.2026007751132075</v>
      </c>
      <c r="W231" s="451">
        <v>0.10581979340616332</v>
      </c>
      <c r="X231" s="379">
        <v>2187713</v>
      </c>
      <c r="Y231" s="380">
        <v>563417</v>
      </c>
      <c r="Z231" s="380">
        <v>563417</v>
      </c>
      <c r="AA231" s="380">
        <v>563417</v>
      </c>
      <c r="AB231" s="380">
        <v>497462</v>
      </c>
      <c r="AC231" s="380">
        <v>0</v>
      </c>
      <c r="AD231" s="380">
        <v>0</v>
      </c>
      <c r="AE231" s="380">
        <v>2187713</v>
      </c>
      <c r="AF231" s="381">
        <v>1662939</v>
      </c>
      <c r="AG231" s="381">
        <v>609103</v>
      </c>
      <c r="AH231" s="381">
        <v>412378</v>
      </c>
      <c r="AI231" s="381">
        <v>320729</v>
      </c>
      <c r="AJ231" s="381">
        <v>320729</v>
      </c>
      <c r="AK231" s="381">
        <v>0</v>
      </c>
      <c r="AL231" s="381">
        <v>0</v>
      </c>
      <c r="AM231" s="380">
        <v>1662939</v>
      </c>
      <c r="AN231" s="379">
        <v>1103567</v>
      </c>
      <c r="AO231" s="380">
        <v>364162</v>
      </c>
      <c r="AP231" s="380">
        <v>364162</v>
      </c>
      <c r="AQ231" s="380">
        <v>187621</v>
      </c>
      <c r="AR231" s="380">
        <v>187621</v>
      </c>
      <c r="AS231" s="380">
        <v>0</v>
      </c>
      <c r="AT231" s="380">
        <v>0</v>
      </c>
      <c r="AU231" s="380">
        <v>1103567</v>
      </c>
      <c r="AV231" s="381">
        <v>6273300</v>
      </c>
      <c r="AW231" s="380">
        <v>2146735</v>
      </c>
      <c r="AX231" s="380">
        <v>1552556</v>
      </c>
      <c r="AY231" s="380">
        <v>1552556</v>
      </c>
      <c r="AZ231" s="380">
        <v>1021452</v>
      </c>
      <c r="BA231" s="380">
        <v>0</v>
      </c>
      <c r="BB231" s="380">
        <v>0</v>
      </c>
      <c r="BC231" s="380">
        <v>6273300</v>
      </c>
      <c r="BD231" s="379">
        <v>145167</v>
      </c>
      <c r="BE231" s="380">
        <v>41290</v>
      </c>
      <c r="BF231" s="380">
        <v>38677</v>
      </c>
      <c r="BG231" s="380">
        <v>32600</v>
      </c>
      <c r="BH231" s="380">
        <v>32600</v>
      </c>
      <c r="BI231" s="380">
        <v>0</v>
      </c>
      <c r="BJ231" s="380">
        <v>0</v>
      </c>
      <c r="BK231" s="380">
        <v>145167</v>
      </c>
      <c r="BL231" s="381">
        <v>25806</v>
      </c>
      <c r="BM231" s="380">
        <v>8602</v>
      </c>
      <c r="BN231" s="380">
        <v>8602</v>
      </c>
      <c r="BO231" s="380">
        <v>8602</v>
      </c>
      <c r="BP231" s="380">
        <v>0</v>
      </c>
      <c r="BQ231" s="380">
        <v>0</v>
      </c>
      <c r="BR231" s="380">
        <v>0</v>
      </c>
      <c r="BS231" s="380">
        <v>25806</v>
      </c>
      <c r="BT231" s="379">
        <v>133822</v>
      </c>
      <c r="BU231" s="380">
        <v>34185</v>
      </c>
      <c r="BV231" s="380">
        <v>34185</v>
      </c>
      <c r="BW231" s="380">
        <v>34185</v>
      </c>
      <c r="BX231" s="380">
        <v>31267</v>
      </c>
      <c r="BY231" s="380">
        <v>0</v>
      </c>
      <c r="BZ231" s="380">
        <v>0</v>
      </c>
      <c r="CA231" s="380">
        <v>133822</v>
      </c>
      <c r="CB231" s="381">
        <v>38141.002290554999</v>
      </c>
      <c r="CC231" s="380">
        <v>22986</v>
      </c>
      <c r="CD231" s="380">
        <v>15155</v>
      </c>
      <c r="CE231" s="380">
        <v>0</v>
      </c>
      <c r="CF231" s="380">
        <v>0</v>
      </c>
      <c r="CG231" s="380">
        <v>0</v>
      </c>
      <c r="CH231" s="380">
        <v>0</v>
      </c>
      <c r="CI231" s="380">
        <v>38141.002290554999</v>
      </c>
    </row>
    <row r="232" spans="1:87">
      <c r="A232" s="374">
        <v>36901</v>
      </c>
      <c r="B232" s="375" t="s">
        <v>583</v>
      </c>
      <c r="C232" s="381">
        <v>-630376</v>
      </c>
      <c r="D232" s="380">
        <v>-478744</v>
      </c>
      <c r="E232" s="380">
        <v>-629552</v>
      </c>
      <c r="F232" s="380">
        <v>-457565</v>
      </c>
      <c r="G232" s="380">
        <v>0</v>
      </c>
      <c r="H232" s="380">
        <v>0</v>
      </c>
      <c r="I232" s="380">
        <v>-2196237</v>
      </c>
      <c r="J232" s="446">
        <v>4459200</v>
      </c>
      <c r="K232" s="447">
        <v>5252424</v>
      </c>
      <c r="L232" s="447">
        <v>3811352</v>
      </c>
      <c r="M232" s="447">
        <v>3670635</v>
      </c>
      <c r="N232" s="447">
        <v>5478534</v>
      </c>
      <c r="O232" s="446">
        <v>391359.39029099996</v>
      </c>
      <c r="P232" s="447">
        <v>253722.41999999998</v>
      </c>
      <c r="Q232" s="447">
        <v>137636.97029099998</v>
      </c>
      <c r="R232" s="448">
        <v>6.2899999999999998E-2</v>
      </c>
      <c r="S232" s="449">
        <v>1.8778069999999999E-4</v>
      </c>
      <c r="T232" s="450">
        <v>4459200</v>
      </c>
      <c r="U232" s="450">
        <v>4033742.7662957073</v>
      </c>
      <c r="V232" s="451">
        <v>1.105474557589353</v>
      </c>
      <c r="W232" s="451">
        <v>0.10581979340616332</v>
      </c>
      <c r="X232" s="379">
        <v>314370</v>
      </c>
      <c r="Y232" s="380">
        <v>159036</v>
      </c>
      <c r="Z232" s="380">
        <v>116756</v>
      </c>
      <c r="AA232" s="380">
        <v>20124</v>
      </c>
      <c r="AB232" s="380">
        <v>18454</v>
      </c>
      <c r="AC232" s="380">
        <v>0</v>
      </c>
      <c r="AD232" s="380">
        <v>0</v>
      </c>
      <c r="AE232" s="380">
        <v>314370</v>
      </c>
      <c r="AF232" s="381">
        <v>907704</v>
      </c>
      <c r="AG232" s="381">
        <v>226926</v>
      </c>
      <c r="AH232" s="381">
        <v>226926</v>
      </c>
      <c r="AI232" s="381">
        <v>226926</v>
      </c>
      <c r="AJ232" s="381">
        <v>226926</v>
      </c>
      <c r="AK232" s="381">
        <v>0</v>
      </c>
      <c r="AL232" s="381">
        <v>0</v>
      </c>
      <c r="AM232" s="380">
        <v>907704</v>
      </c>
      <c r="AN232" s="379">
        <v>357017</v>
      </c>
      <c r="AO232" s="380">
        <v>117811</v>
      </c>
      <c r="AP232" s="380">
        <v>117811</v>
      </c>
      <c r="AQ232" s="380">
        <v>60698</v>
      </c>
      <c r="AR232" s="380">
        <v>60698</v>
      </c>
      <c r="AS232" s="380">
        <v>0</v>
      </c>
      <c r="AT232" s="380">
        <v>0</v>
      </c>
      <c r="AU232" s="380">
        <v>357017</v>
      </c>
      <c r="AV232" s="381">
        <v>2029487</v>
      </c>
      <c r="AW232" s="380">
        <v>694494</v>
      </c>
      <c r="AX232" s="380">
        <v>502270</v>
      </c>
      <c r="AY232" s="380">
        <v>502270</v>
      </c>
      <c r="AZ232" s="380">
        <v>330452</v>
      </c>
      <c r="BA232" s="380">
        <v>0</v>
      </c>
      <c r="BB232" s="380">
        <v>0</v>
      </c>
      <c r="BC232" s="380">
        <v>2029487</v>
      </c>
      <c r="BD232" s="379">
        <v>46962</v>
      </c>
      <c r="BE232" s="380">
        <v>13358</v>
      </c>
      <c r="BF232" s="380">
        <v>12512</v>
      </c>
      <c r="BG232" s="380">
        <v>10546</v>
      </c>
      <c r="BH232" s="380">
        <v>10546</v>
      </c>
      <c r="BI232" s="380">
        <v>0</v>
      </c>
      <c r="BJ232" s="380">
        <v>0</v>
      </c>
      <c r="BK232" s="380">
        <v>46962</v>
      </c>
      <c r="BL232" s="381">
        <v>8349</v>
      </c>
      <c r="BM232" s="380">
        <v>2783</v>
      </c>
      <c r="BN232" s="380">
        <v>2783</v>
      </c>
      <c r="BO232" s="380">
        <v>2783</v>
      </c>
      <c r="BP232" s="380">
        <v>0</v>
      </c>
      <c r="BQ232" s="380">
        <v>0</v>
      </c>
      <c r="BR232" s="380">
        <v>0</v>
      </c>
      <c r="BS232" s="380">
        <v>8349</v>
      </c>
      <c r="BT232" s="379">
        <v>43293</v>
      </c>
      <c r="BU232" s="380">
        <v>11059</v>
      </c>
      <c r="BV232" s="380">
        <v>11059</v>
      </c>
      <c r="BW232" s="380">
        <v>11059</v>
      </c>
      <c r="BX232" s="380">
        <v>10115</v>
      </c>
      <c r="BY232" s="380">
        <v>0</v>
      </c>
      <c r="BZ232" s="380">
        <v>0</v>
      </c>
      <c r="CA232" s="380">
        <v>43293</v>
      </c>
      <c r="CB232" s="381">
        <v>12339.067919192999</v>
      </c>
      <c r="CC232" s="380">
        <v>7436</v>
      </c>
      <c r="CD232" s="380">
        <v>4903</v>
      </c>
      <c r="CE232" s="380">
        <v>0</v>
      </c>
      <c r="CF232" s="380">
        <v>0</v>
      </c>
      <c r="CG232" s="380">
        <v>0</v>
      </c>
      <c r="CH232" s="380">
        <v>0</v>
      </c>
      <c r="CI232" s="380">
        <v>12339.067919192999</v>
      </c>
    </row>
    <row r="233" spans="1:87">
      <c r="A233" s="374">
        <v>36905</v>
      </c>
      <c r="B233" s="375" t="s">
        <v>584</v>
      </c>
      <c r="C233" s="381">
        <v>-523228</v>
      </c>
      <c r="D233" s="380">
        <v>-395232</v>
      </c>
      <c r="E233" s="380">
        <v>-555797</v>
      </c>
      <c r="F233" s="380">
        <v>-338711</v>
      </c>
      <c r="G233" s="380">
        <v>0</v>
      </c>
      <c r="H233" s="380">
        <v>0</v>
      </c>
      <c r="I233" s="380">
        <v>-1812968</v>
      </c>
      <c r="J233" s="446">
        <v>4372546</v>
      </c>
      <c r="K233" s="447">
        <v>5150355</v>
      </c>
      <c r="L233" s="447">
        <v>3737287</v>
      </c>
      <c r="M233" s="447">
        <v>3599305</v>
      </c>
      <c r="N233" s="447">
        <v>5372071</v>
      </c>
      <c r="O233" s="446">
        <v>383754.19150799996</v>
      </c>
      <c r="P233" s="447">
        <v>236634.91</v>
      </c>
      <c r="Q233" s="447">
        <v>147119.28150799996</v>
      </c>
      <c r="R233" s="448">
        <v>6.2899999999999998E-2</v>
      </c>
      <c r="S233" s="449">
        <v>1.8413159999999999E-4</v>
      </c>
      <c r="T233" s="450">
        <v>4372546</v>
      </c>
      <c r="U233" s="450">
        <v>3762081.2400635933</v>
      </c>
      <c r="V233" s="451">
        <v>1.1622678302199789</v>
      </c>
      <c r="W233" s="451">
        <v>0.10581979340616332</v>
      </c>
      <c r="X233" s="379">
        <v>277030</v>
      </c>
      <c r="Y233" s="380">
        <v>169589</v>
      </c>
      <c r="Z233" s="380">
        <v>107441</v>
      </c>
      <c r="AA233" s="380">
        <v>0</v>
      </c>
      <c r="AB233" s="380">
        <v>0</v>
      </c>
      <c r="AC233" s="380">
        <v>0</v>
      </c>
      <c r="AD233" s="380">
        <v>0</v>
      </c>
      <c r="AE233" s="380">
        <v>277030</v>
      </c>
      <c r="AF233" s="381">
        <v>518245</v>
      </c>
      <c r="AG233" s="381">
        <v>141262</v>
      </c>
      <c r="AH233" s="381">
        <v>141262</v>
      </c>
      <c r="AI233" s="381">
        <v>141262</v>
      </c>
      <c r="AJ233" s="381">
        <v>94459</v>
      </c>
      <c r="AK233" s="381">
        <v>0</v>
      </c>
      <c r="AL233" s="381">
        <v>0</v>
      </c>
      <c r="AM233" s="380">
        <v>518245</v>
      </c>
      <c r="AN233" s="379">
        <v>350079</v>
      </c>
      <c r="AO233" s="380">
        <v>115521</v>
      </c>
      <c r="AP233" s="380">
        <v>115521</v>
      </c>
      <c r="AQ233" s="380">
        <v>59518</v>
      </c>
      <c r="AR233" s="380">
        <v>59518</v>
      </c>
      <c r="AS233" s="380">
        <v>0</v>
      </c>
      <c r="AT233" s="380">
        <v>0</v>
      </c>
      <c r="AU233" s="380">
        <v>350079</v>
      </c>
      <c r="AV233" s="381">
        <v>1990049</v>
      </c>
      <c r="AW233" s="380">
        <v>680998</v>
      </c>
      <c r="AX233" s="380">
        <v>492510</v>
      </c>
      <c r="AY233" s="380">
        <v>492510</v>
      </c>
      <c r="AZ233" s="380">
        <v>324030</v>
      </c>
      <c r="BA233" s="380">
        <v>0</v>
      </c>
      <c r="BB233" s="380">
        <v>0</v>
      </c>
      <c r="BC233" s="380">
        <v>1990049</v>
      </c>
      <c r="BD233" s="379">
        <v>46051</v>
      </c>
      <c r="BE233" s="380">
        <v>13098</v>
      </c>
      <c r="BF233" s="380">
        <v>12269</v>
      </c>
      <c r="BG233" s="380">
        <v>10342</v>
      </c>
      <c r="BH233" s="380">
        <v>10342</v>
      </c>
      <c r="BI233" s="380">
        <v>0</v>
      </c>
      <c r="BJ233" s="380">
        <v>0</v>
      </c>
      <c r="BK233" s="380">
        <v>46051</v>
      </c>
      <c r="BL233" s="381">
        <v>8187</v>
      </c>
      <c r="BM233" s="380">
        <v>2729</v>
      </c>
      <c r="BN233" s="380">
        <v>2729</v>
      </c>
      <c r="BO233" s="380">
        <v>2729</v>
      </c>
      <c r="BP233" s="380">
        <v>0</v>
      </c>
      <c r="BQ233" s="380">
        <v>0</v>
      </c>
      <c r="BR233" s="380">
        <v>0</v>
      </c>
      <c r="BS233" s="380">
        <v>8187</v>
      </c>
      <c r="BT233" s="379">
        <v>42452</v>
      </c>
      <c r="BU233" s="380">
        <v>10844</v>
      </c>
      <c r="BV233" s="380">
        <v>10844</v>
      </c>
      <c r="BW233" s="380">
        <v>10844</v>
      </c>
      <c r="BX233" s="380">
        <v>9919</v>
      </c>
      <c r="BY233" s="380">
        <v>0</v>
      </c>
      <c r="BZ233" s="380">
        <v>0</v>
      </c>
      <c r="CA233" s="380">
        <v>42452</v>
      </c>
      <c r="CB233" s="381">
        <v>12099.285594683999</v>
      </c>
      <c r="CC233" s="380">
        <v>7292</v>
      </c>
      <c r="CD233" s="380">
        <v>4808</v>
      </c>
      <c r="CE233" s="380">
        <v>0</v>
      </c>
      <c r="CF233" s="380">
        <v>0</v>
      </c>
      <c r="CG233" s="380">
        <v>0</v>
      </c>
      <c r="CH233" s="380">
        <v>0</v>
      </c>
      <c r="CI233" s="380">
        <v>12099.285594683999</v>
      </c>
    </row>
    <row r="234" spans="1:87">
      <c r="A234" s="374">
        <v>37000</v>
      </c>
      <c r="B234" s="375" t="s">
        <v>585</v>
      </c>
      <c r="C234" s="381">
        <v>-7260309</v>
      </c>
      <c r="D234" s="380">
        <v>-5005363</v>
      </c>
      <c r="E234" s="380">
        <v>-4556779</v>
      </c>
      <c r="F234" s="380">
        <v>-3093112</v>
      </c>
      <c r="G234" s="380">
        <v>0</v>
      </c>
      <c r="H234" s="380">
        <v>0</v>
      </c>
      <c r="I234" s="380">
        <v>-19915563</v>
      </c>
      <c r="J234" s="446">
        <v>38650452</v>
      </c>
      <c r="K234" s="447">
        <v>45525779</v>
      </c>
      <c r="L234" s="447">
        <v>33035176</v>
      </c>
      <c r="M234" s="447">
        <v>31815505</v>
      </c>
      <c r="N234" s="447">
        <v>47485598</v>
      </c>
      <c r="O234" s="446">
        <v>3392136.6572160004</v>
      </c>
      <c r="P234" s="447">
        <v>1970077.33</v>
      </c>
      <c r="Q234" s="447">
        <v>1422059.3272160003</v>
      </c>
      <c r="R234" s="448">
        <v>6.2899999999999998E-2</v>
      </c>
      <c r="S234" s="449">
        <v>1.6276032000000001E-3</v>
      </c>
      <c r="T234" s="450">
        <v>38650452</v>
      </c>
      <c r="U234" s="450">
        <v>31320784.260731321</v>
      </c>
      <c r="V234" s="451">
        <v>1.2340192914153272</v>
      </c>
      <c r="W234" s="451">
        <v>0.10581979340616332</v>
      </c>
      <c r="X234" s="379">
        <v>124563</v>
      </c>
      <c r="Y234" s="380">
        <v>41521</v>
      </c>
      <c r="Z234" s="380">
        <v>41521</v>
      </c>
      <c r="AA234" s="380">
        <v>41521</v>
      </c>
      <c r="AB234" s="380">
        <v>0</v>
      </c>
      <c r="AC234" s="380">
        <v>0</v>
      </c>
      <c r="AD234" s="380">
        <v>0</v>
      </c>
      <c r="AE234" s="380">
        <v>124563</v>
      </c>
      <c r="AF234" s="381">
        <v>6146858</v>
      </c>
      <c r="AG234" s="381">
        <v>2426445</v>
      </c>
      <c r="AH234" s="381">
        <v>1852245</v>
      </c>
      <c r="AI234" s="381">
        <v>934084</v>
      </c>
      <c r="AJ234" s="381">
        <v>934084</v>
      </c>
      <c r="AK234" s="381">
        <v>0</v>
      </c>
      <c r="AL234" s="381">
        <v>0</v>
      </c>
      <c r="AM234" s="380">
        <v>6146858</v>
      </c>
      <c r="AN234" s="379">
        <v>3094471</v>
      </c>
      <c r="AO234" s="380">
        <v>1021134</v>
      </c>
      <c r="AP234" s="380">
        <v>1021134</v>
      </c>
      <c r="AQ234" s="380">
        <v>526101</v>
      </c>
      <c r="AR234" s="380">
        <v>526101</v>
      </c>
      <c r="AS234" s="380">
        <v>0</v>
      </c>
      <c r="AT234" s="380">
        <v>0</v>
      </c>
      <c r="AU234" s="380">
        <v>3094471</v>
      </c>
      <c r="AV234" s="381">
        <v>17590731</v>
      </c>
      <c r="AW234" s="380">
        <v>6019582</v>
      </c>
      <c r="AX234" s="380">
        <v>4353466</v>
      </c>
      <c r="AY234" s="380">
        <v>4353466</v>
      </c>
      <c r="AZ234" s="380">
        <v>2864217</v>
      </c>
      <c r="BA234" s="380">
        <v>0</v>
      </c>
      <c r="BB234" s="380">
        <v>0</v>
      </c>
      <c r="BC234" s="380">
        <v>17590731</v>
      </c>
      <c r="BD234" s="379">
        <v>407056</v>
      </c>
      <c r="BE234" s="380">
        <v>115780</v>
      </c>
      <c r="BF234" s="380">
        <v>108452</v>
      </c>
      <c r="BG234" s="380">
        <v>91412</v>
      </c>
      <c r="BH234" s="380">
        <v>91412</v>
      </c>
      <c r="BI234" s="380">
        <v>0</v>
      </c>
      <c r="BJ234" s="380">
        <v>0</v>
      </c>
      <c r="BK234" s="380">
        <v>407056</v>
      </c>
      <c r="BL234" s="381">
        <v>72360</v>
      </c>
      <c r="BM234" s="380">
        <v>24120</v>
      </c>
      <c r="BN234" s="380">
        <v>24120</v>
      </c>
      <c r="BO234" s="380">
        <v>24120</v>
      </c>
      <c r="BP234" s="380">
        <v>0</v>
      </c>
      <c r="BQ234" s="380">
        <v>0</v>
      </c>
      <c r="BR234" s="380">
        <v>0</v>
      </c>
      <c r="BS234" s="380">
        <v>72360</v>
      </c>
      <c r="BT234" s="379">
        <v>375245</v>
      </c>
      <c r="BU234" s="380">
        <v>95856</v>
      </c>
      <c r="BV234" s="380">
        <v>95856</v>
      </c>
      <c r="BW234" s="380">
        <v>95856</v>
      </c>
      <c r="BX234" s="380">
        <v>87676</v>
      </c>
      <c r="BY234" s="380">
        <v>0</v>
      </c>
      <c r="BZ234" s="380">
        <v>0</v>
      </c>
      <c r="CA234" s="380">
        <v>375245</v>
      </c>
      <c r="CB234" s="381">
        <v>106949.78999596801</v>
      </c>
      <c r="CC234" s="380">
        <v>64454</v>
      </c>
      <c r="CD234" s="380">
        <v>42495</v>
      </c>
      <c r="CE234" s="380">
        <v>0</v>
      </c>
      <c r="CF234" s="380">
        <v>0</v>
      </c>
      <c r="CG234" s="380">
        <v>0</v>
      </c>
      <c r="CH234" s="380">
        <v>0</v>
      </c>
      <c r="CI234" s="380">
        <v>106949.78999596801</v>
      </c>
    </row>
    <row r="235" spans="1:87">
      <c r="A235" s="374">
        <v>37001</v>
      </c>
      <c r="B235" s="375" t="s">
        <v>728</v>
      </c>
      <c r="C235" s="381">
        <v>199198</v>
      </c>
      <c r="D235" s="380">
        <v>212292</v>
      </c>
      <c r="E235" s="380">
        <v>77726</v>
      </c>
      <c r="F235" s="380">
        <v>-10545</v>
      </c>
      <c r="G235" s="380">
        <v>0</v>
      </c>
      <c r="H235" s="380">
        <v>0</v>
      </c>
      <c r="I235" s="380">
        <v>478671</v>
      </c>
      <c r="J235" s="446">
        <v>4436085</v>
      </c>
      <c r="K235" s="447">
        <v>5225197</v>
      </c>
      <c r="L235" s="447">
        <v>3791595</v>
      </c>
      <c r="M235" s="447">
        <v>3651608</v>
      </c>
      <c r="N235" s="447">
        <v>5450135</v>
      </c>
      <c r="O235" s="446">
        <v>389330.698149</v>
      </c>
      <c r="P235" s="447">
        <v>211452.69</v>
      </c>
      <c r="Q235" s="447">
        <v>177878.008149</v>
      </c>
      <c r="R235" s="448">
        <v>6.2899999999999998E-2</v>
      </c>
      <c r="S235" s="449">
        <v>1.8680730000000001E-4</v>
      </c>
      <c r="T235" s="450">
        <v>4436085</v>
      </c>
      <c r="U235" s="450">
        <v>3361727.9809220987</v>
      </c>
      <c r="V235" s="451">
        <v>1.3195847567604837</v>
      </c>
      <c r="W235" s="451">
        <v>0.10581979340616332</v>
      </c>
      <c r="X235" s="379">
        <v>2073264</v>
      </c>
      <c r="Y235" s="380">
        <v>758768</v>
      </c>
      <c r="Z235" s="380">
        <v>578955</v>
      </c>
      <c r="AA235" s="380">
        <v>498285</v>
      </c>
      <c r="AB235" s="380">
        <v>237256</v>
      </c>
      <c r="AC235" s="380">
        <v>0</v>
      </c>
      <c r="AD235" s="380">
        <v>0</v>
      </c>
      <c r="AE235" s="380">
        <v>2073264</v>
      </c>
      <c r="AF235" s="381">
        <v>0</v>
      </c>
      <c r="AG235" s="381">
        <v>0</v>
      </c>
      <c r="AH235" s="381">
        <v>0</v>
      </c>
      <c r="AI235" s="381">
        <v>0</v>
      </c>
      <c r="AJ235" s="381">
        <v>0</v>
      </c>
      <c r="AK235" s="381">
        <v>0</v>
      </c>
      <c r="AL235" s="381">
        <v>0</v>
      </c>
      <c r="AM235" s="380">
        <v>0</v>
      </c>
      <c r="AN235" s="379">
        <v>355166</v>
      </c>
      <c r="AO235" s="380">
        <v>117200</v>
      </c>
      <c r="AP235" s="380">
        <v>117200</v>
      </c>
      <c r="AQ235" s="380">
        <v>60383</v>
      </c>
      <c r="AR235" s="380">
        <v>60383</v>
      </c>
      <c r="AS235" s="380">
        <v>0</v>
      </c>
      <c r="AT235" s="380">
        <v>0</v>
      </c>
      <c r="AU235" s="380">
        <v>355166</v>
      </c>
      <c r="AV235" s="381">
        <v>2018967</v>
      </c>
      <c r="AW235" s="380">
        <v>690894</v>
      </c>
      <c r="AX235" s="380">
        <v>499667</v>
      </c>
      <c r="AY235" s="380">
        <v>499667</v>
      </c>
      <c r="AZ235" s="380">
        <v>328739</v>
      </c>
      <c r="BA235" s="380">
        <v>0</v>
      </c>
      <c r="BB235" s="380">
        <v>0</v>
      </c>
      <c r="BC235" s="380">
        <v>2018967</v>
      </c>
      <c r="BD235" s="379">
        <v>46721</v>
      </c>
      <c r="BE235" s="380">
        <v>13289</v>
      </c>
      <c r="BF235" s="380">
        <v>12448</v>
      </c>
      <c r="BG235" s="380">
        <v>10492</v>
      </c>
      <c r="BH235" s="380">
        <v>10492</v>
      </c>
      <c r="BI235" s="380">
        <v>0</v>
      </c>
      <c r="BJ235" s="380">
        <v>0</v>
      </c>
      <c r="BK235" s="380">
        <v>46721</v>
      </c>
      <c r="BL235" s="381">
        <v>8304</v>
      </c>
      <c r="BM235" s="380">
        <v>2768</v>
      </c>
      <c r="BN235" s="380">
        <v>2768</v>
      </c>
      <c r="BO235" s="380">
        <v>2768</v>
      </c>
      <c r="BP235" s="380">
        <v>0</v>
      </c>
      <c r="BQ235" s="380">
        <v>0</v>
      </c>
      <c r="BR235" s="380">
        <v>0</v>
      </c>
      <c r="BS235" s="380">
        <v>8304</v>
      </c>
      <c r="BT235" s="379">
        <v>43069</v>
      </c>
      <c r="BU235" s="380">
        <v>11002</v>
      </c>
      <c r="BV235" s="380">
        <v>11002</v>
      </c>
      <c r="BW235" s="380">
        <v>11002</v>
      </c>
      <c r="BX235" s="380">
        <v>10063</v>
      </c>
      <c r="BY235" s="380">
        <v>0</v>
      </c>
      <c r="BZ235" s="380">
        <v>0</v>
      </c>
      <c r="CA235" s="380">
        <v>43069</v>
      </c>
      <c r="CB235" s="381">
        <v>12275.105814927001</v>
      </c>
      <c r="CC235" s="380">
        <v>7398</v>
      </c>
      <c r="CD235" s="380">
        <v>4877</v>
      </c>
      <c r="CE235" s="380">
        <v>0</v>
      </c>
      <c r="CF235" s="380">
        <v>0</v>
      </c>
      <c r="CG235" s="380">
        <v>0</v>
      </c>
      <c r="CH235" s="380">
        <v>0</v>
      </c>
      <c r="CI235" s="380">
        <v>12275.105814927001</v>
      </c>
    </row>
    <row r="236" spans="1:87">
      <c r="A236" s="374">
        <v>37005</v>
      </c>
      <c r="B236" s="375" t="s">
        <v>586</v>
      </c>
      <c r="C236" s="381">
        <v>-1133155</v>
      </c>
      <c r="D236" s="380">
        <v>-647673</v>
      </c>
      <c r="E236" s="380">
        <v>-674647</v>
      </c>
      <c r="F236" s="380">
        <v>-349325</v>
      </c>
      <c r="G236" s="380">
        <v>0</v>
      </c>
      <c r="H236" s="380">
        <v>0</v>
      </c>
      <c r="I236" s="380">
        <v>-2804800</v>
      </c>
      <c r="J236" s="446">
        <v>11501975</v>
      </c>
      <c r="K236" s="447">
        <v>13548002</v>
      </c>
      <c r="L236" s="447">
        <v>9830927</v>
      </c>
      <c r="M236" s="447">
        <v>9467966</v>
      </c>
      <c r="N236" s="447">
        <v>14131223</v>
      </c>
      <c r="O236" s="446">
        <v>1009464.830127</v>
      </c>
      <c r="P236" s="447">
        <v>647780.86</v>
      </c>
      <c r="Q236" s="447">
        <v>361683.97012700001</v>
      </c>
      <c r="R236" s="448">
        <v>6.2899999999999998E-2</v>
      </c>
      <c r="S236" s="449">
        <v>4.8435790000000002E-4</v>
      </c>
      <c r="T236" s="450">
        <v>11501975</v>
      </c>
      <c r="U236" s="450">
        <v>10298582.829888713</v>
      </c>
      <c r="V236" s="451">
        <v>1.1168502686232502</v>
      </c>
      <c r="W236" s="451">
        <v>0.10581979340616332</v>
      </c>
      <c r="X236" s="379">
        <v>1555229</v>
      </c>
      <c r="Y236" s="380">
        <v>430477</v>
      </c>
      <c r="Z236" s="380">
        <v>415786</v>
      </c>
      <c r="AA236" s="380">
        <v>415786</v>
      </c>
      <c r="AB236" s="380">
        <v>293180</v>
      </c>
      <c r="AC236" s="380">
        <v>0</v>
      </c>
      <c r="AD236" s="380">
        <v>0</v>
      </c>
      <c r="AE236" s="380">
        <v>1555229</v>
      </c>
      <c r="AF236" s="381">
        <v>225536</v>
      </c>
      <c r="AG236" s="381">
        <v>112768</v>
      </c>
      <c r="AH236" s="381">
        <v>112768</v>
      </c>
      <c r="AI236" s="381">
        <v>0</v>
      </c>
      <c r="AJ236" s="381">
        <v>0</v>
      </c>
      <c r="AK236" s="381">
        <v>0</v>
      </c>
      <c r="AL236" s="381">
        <v>0</v>
      </c>
      <c r="AM236" s="380">
        <v>225536</v>
      </c>
      <c r="AN236" s="379">
        <v>920883</v>
      </c>
      <c r="AO236" s="380">
        <v>303879</v>
      </c>
      <c r="AP236" s="380">
        <v>303879</v>
      </c>
      <c r="AQ236" s="380">
        <v>156562</v>
      </c>
      <c r="AR236" s="380">
        <v>156562</v>
      </c>
      <c r="AS236" s="380">
        <v>0</v>
      </c>
      <c r="AT236" s="380">
        <v>0</v>
      </c>
      <c r="AU236" s="380">
        <v>920883</v>
      </c>
      <c r="AV236" s="381">
        <v>5234820</v>
      </c>
      <c r="AW236" s="380">
        <v>1791365</v>
      </c>
      <c r="AX236" s="380">
        <v>1295546</v>
      </c>
      <c r="AY236" s="380">
        <v>1295546</v>
      </c>
      <c r="AZ236" s="380">
        <v>852361</v>
      </c>
      <c r="BA236" s="380">
        <v>0</v>
      </c>
      <c r="BB236" s="380">
        <v>0</v>
      </c>
      <c r="BC236" s="380">
        <v>5234820</v>
      </c>
      <c r="BD236" s="379">
        <v>121135</v>
      </c>
      <c r="BE236" s="380">
        <v>34455</v>
      </c>
      <c r="BF236" s="380">
        <v>32274</v>
      </c>
      <c r="BG236" s="380">
        <v>27203</v>
      </c>
      <c r="BH236" s="380">
        <v>27203</v>
      </c>
      <c r="BI236" s="380">
        <v>0</v>
      </c>
      <c r="BJ236" s="380">
        <v>0</v>
      </c>
      <c r="BK236" s="380">
        <v>121135</v>
      </c>
      <c r="BL236" s="381">
        <v>21534</v>
      </c>
      <c r="BM236" s="380">
        <v>7178</v>
      </c>
      <c r="BN236" s="380">
        <v>7178</v>
      </c>
      <c r="BO236" s="380">
        <v>7178</v>
      </c>
      <c r="BP236" s="380">
        <v>0</v>
      </c>
      <c r="BQ236" s="380">
        <v>0</v>
      </c>
      <c r="BR236" s="380">
        <v>0</v>
      </c>
      <c r="BS236" s="380">
        <v>21534</v>
      </c>
      <c r="BT236" s="379">
        <v>111669</v>
      </c>
      <c r="BU236" s="380">
        <v>28526</v>
      </c>
      <c r="BV236" s="380">
        <v>28526</v>
      </c>
      <c r="BW236" s="380">
        <v>28526</v>
      </c>
      <c r="BX236" s="380">
        <v>26091</v>
      </c>
      <c r="BY236" s="380">
        <v>0</v>
      </c>
      <c r="BZ236" s="380">
        <v>0</v>
      </c>
      <c r="CA236" s="380">
        <v>111669</v>
      </c>
      <c r="CB236" s="381">
        <v>31827.152765421</v>
      </c>
      <c r="CC236" s="380">
        <v>19181</v>
      </c>
      <c r="CD236" s="380">
        <v>12646</v>
      </c>
      <c r="CE236" s="380">
        <v>0</v>
      </c>
      <c r="CF236" s="380">
        <v>0</v>
      </c>
      <c r="CG236" s="380">
        <v>0</v>
      </c>
      <c r="CH236" s="380">
        <v>0</v>
      </c>
      <c r="CI236" s="380">
        <v>31827.152765421</v>
      </c>
    </row>
    <row r="237" spans="1:87">
      <c r="A237" s="374">
        <v>37100</v>
      </c>
      <c r="B237" s="375" t="s">
        <v>587</v>
      </c>
      <c r="C237" s="381">
        <v>-8515722</v>
      </c>
      <c r="D237" s="380">
        <v>-5159247</v>
      </c>
      <c r="E237" s="380">
        <v>-6225236</v>
      </c>
      <c r="F237" s="380">
        <v>-3804055</v>
      </c>
      <c r="G237" s="380">
        <v>0</v>
      </c>
      <c r="H237" s="380">
        <v>0</v>
      </c>
      <c r="I237" s="380">
        <v>-23704260</v>
      </c>
      <c r="J237" s="446">
        <v>72163128</v>
      </c>
      <c r="K237" s="447">
        <v>84999850</v>
      </c>
      <c r="L237" s="447">
        <v>61679010</v>
      </c>
      <c r="M237" s="447">
        <v>59401798</v>
      </c>
      <c r="N237" s="447">
        <v>88658970</v>
      </c>
      <c r="O237" s="446">
        <v>6333359.075739</v>
      </c>
      <c r="P237" s="447">
        <v>3631164.7300000004</v>
      </c>
      <c r="Q237" s="447">
        <v>2702194.3457389995</v>
      </c>
      <c r="R237" s="448">
        <v>6.2899999999999998E-2</v>
      </c>
      <c r="S237" s="449">
        <v>3.0388503000000002E-3</v>
      </c>
      <c r="T237" s="450">
        <v>72163128</v>
      </c>
      <c r="U237" s="450">
        <v>57729168.998410188</v>
      </c>
      <c r="V237" s="451">
        <v>1.2500288719206631</v>
      </c>
      <c r="W237" s="451">
        <v>0.10581979340616332</v>
      </c>
      <c r="X237" s="379">
        <v>3149509</v>
      </c>
      <c r="Y237" s="380">
        <v>979282</v>
      </c>
      <c r="Z237" s="380">
        <v>979282</v>
      </c>
      <c r="AA237" s="380">
        <v>790028</v>
      </c>
      <c r="AB237" s="380">
        <v>400917</v>
      </c>
      <c r="AC237" s="380">
        <v>0</v>
      </c>
      <c r="AD237" s="380">
        <v>0</v>
      </c>
      <c r="AE237" s="380">
        <v>3149509</v>
      </c>
      <c r="AF237" s="381">
        <v>914054</v>
      </c>
      <c r="AG237" s="381">
        <v>392315</v>
      </c>
      <c r="AH237" s="381">
        <v>173913</v>
      </c>
      <c r="AI237" s="381">
        <v>173913</v>
      </c>
      <c r="AJ237" s="381">
        <v>173913</v>
      </c>
      <c r="AK237" s="381">
        <v>0</v>
      </c>
      <c r="AL237" s="381">
        <v>0</v>
      </c>
      <c r="AM237" s="380">
        <v>914054</v>
      </c>
      <c r="AN237" s="379">
        <v>5777596</v>
      </c>
      <c r="AO237" s="380">
        <v>1906530</v>
      </c>
      <c r="AP237" s="380">
        <v>1906530</v>
      </c>
      <c r="AQ237" s="380">
        <v>982268</v>
      </c>
      <c r="AR237" s="380">
        <v>982268</v>
      </c>
      <c r="AS237" s="380">
        <v>0</v>
      </c>
      <c r="AT237" s="380">
        <v>0</v>
      </c>
      <c r="AU237" s="380">
        <v>5777596</v>
      </c>
      <c r="AV237" s="381">
        <v>32843139</v>
      </c>
      <c r="AW237" s="380">
        <v>11238985</v>
      </c>
      <c r="AX237" s="380">
        <v>8128229</v>
      </c>
      <c r="AY237" s="380">
        <v>8128229</v>
      </c>
      <c r="AZ237" s="380">
        <v>5347696</v>
      </c>
      <c r="BA237" s="380">
        <v>0</v>
      </c>
      <c r="BB237" s="380">
        <v>0</v>
      </c>
      <c r="BC237" s="380">
        <v>32843139</v>
      </c>
      <c r="BD237" s="379">
        <v>760003</v>
      </c>
      <c r="BE237" s="380">
        <v>216170</v>
      </c>
      <c r="BF237" s="380">
        <v>202487</v>
      </c>
      <c r="BG237" s="380">
        <v>170673</v>
      </c>
      <c r="BH237" s="380">
        <v>170673</v>
      </c>
      <c r="BI237" s="380">
        <v>0</v>
      </c>
      <c r="BJ237" s="380">
        <v>0</v>
      </c>
      <c r="BK237" s="380">
        <v>760003</v>
      </c>
      <c r="BL237" s="381">
        <v>135102</v>
      </c>
      <c r="BM237" s="380">
        <v>45034</v>
      </c>
      <c r="BN237" s="380">
        <v>45034</v>
      </c>
      <c r="BO237" s="380">
        <v>45034</v>
      </c>
      <c r="BP237" s="380">
        <v>0</v>
      </c>
      <c r="BQ237" s="380">
        <v>0</v>
      </c>
      <c r="BR237" s="380">
        <v>0</v>
      </c>
      <c r="BS237" s="380">
        <v>135102</v>
      </c>
      <c r="BT237" s="379">
        <v>700609</v>
      </c>
      <c r="BU237" s="380">
        <v>178971</v>
      </c>
      <c r="BV237" s="380">
        <v>178971</v>
      </c>
      <c r="BW237" s="380">
        <v>178971</v>
      </c>
      <c r="BX237" s="380">
        <v>163697</v>
      </c>
      <c r="BY237" s="380">
        <v>0</v>
      </c>
      <c r="BZ237" s="380">
        <v>0</v>
      </c>
      <c r="CA237" s="380">
        <v>700609</v>
      </c>
      <c r="CB237" s="381">
        <v>199682.82282449701</v>
      </c>
      <c r="CC237" s="380">
        <v>120341</v>
      </c>
      <c r="CD237" s="380">
        <v>79342</v>
      </c>
      <c r="CE237" s="380">
        <v>0</v>
      </c>
      <c r="CF237" s="380">
        <v>0</v>
      </c>
      <c r="CG237" s="380">
        <v>0</v>
      </c>
      <c r="CH237" s="380">
        <v>0</v>
      </c>
      <c r="CI237" s="380">
        <v>199682.82282449701</v>
      </c>
    </row>
    <row r="238" spans="1:87">
      <c r="A238" s="374">
        <v>37200</v>
      </c>
      <c r="B238" s="375" t="s">
        <v>588</v>
      </c>
      <c r="C238" s="381">
        <v>-2154975</v>
      </c>
      <c r="D238" s="380">
        <v>-1335171</v>
      </c>
      <c r="E238" s="380">
        <v>-1404725</v>
      </c>
      <c r="F238" s="380">
        <v>-822887</v>
      </c>
      <c r="G238" s="380">
        <v>0</v>
      </c>
      <c r="H238" s="380">
        <v>0</v>
      </c>
      <c r="I238" s="380">
        <v>-5717758</v>
      </c>
      <c r="J238" s="446">
        <v>14346599</v>
      </c>
      <c r="K238" s="447">
        <v>16898640</v>
      </c>
      <c r="L238" s="447">
        <v>12262274</v>
      </c>
      <c r="M238" s="447">
        <v>11809546</v>
      </c>
      <c r="N238" s="447">
        <v>17626102</v>
      </c>
      <c r="O238" s="446">
        <v>1259121.720762</v>
      </c>
      <c r="P238" s="447">
        <v>779325.45</v>
      </c>
      <c r="Q238" s="447">
        <v>479796.270762</v>
      </c>
      <c r="R238" s="448">
        <v>6.2899999999999998E-2</v>
      </c>
      <c r="S238" s="449">
        <v>6.041474E-4</v>
      </c>
      <c r="T238" s="450">
        <v>14346599</v>
      </c>
      <c r="U238" s="450">
        <v>12389911.764705881</v>
      </c>
      <c r="V238" s="451">
        <v>1.1579258409949271</v>
      </c>
      <c r="W238" s="451">
        <v>0.10581979340616332</v>
      </c>
      <c r="X238" s="379">
        <v>1364044</v>
      </c>
      <c r="Y238" s="380">
        <v>341011</v>
      </c>
      <c r="Z238" s="380">
        <v>341011</v>
      </c>
      <c r="AA238" s="380">
        <v>341011</v>
      </c>
      <c r="AB238" s="380">
        <v>341011</v>
      </c>
      <c r="AC238" s="380">
        <v>0</v>
      </c>
      <c r="AD238" s="380">
        <v>0</v>
      </c>
      <c r="AE238" s="380">
        <v>1364044</v>
      </c>
      <c r="AF238" s="381">
        <v>1924782</v>
      </c>
      <c r="AG238" s="381">
        <v>686300</v>
      </c>
      <c r="AH238" s="381">
        <v>490369</v>
      </c>
      <c r="AI238" s="381">
        <v>385621</v>
      </c>
      <c r="AJ238" s="381">
        <v>362492</v>
      </c>
      <c r="AK238" s="381">
        <v>0</v>
      </c>
      <c r="AL238" s="381">
        <v>0</v>
      </c>
      <c r="AM238" s="380">
        <v>1924782</v>
      </c>
      <c r="AN238" s="379">
        <v>1148632</v>
      </c>
      <c r="AO238" s="380">
        <v>379033</v>
      </c>
      <c r="AP238" s="380">
        <v>379033</v>
      </c>
      <c r="AQ238" s="380">
        <v>195283</v>
      </c>
      <c r="AR238" s="380">
        <v>195283</v>
      </c>
      <c r="AS238" s="380">
        <v>0</v>
      </c>
      <c r="AT238" s="380">
        <v>0</v>
      </c>
      <c r="AU238" s="380">
        <v>1148632</v>
      </c>
      <c r="AV238" s="381">
        <v>6529475</v>
      </c>
      <c r="AW238" s="380">
        <v>2234399</v>
      </c>
      <c r="AX238" s="380">
        <v>1615956</v>
      </c>
      <c r="AY238" s="380">
        <v>1615956</v>
      </c>
      <c r="AZ238" s="380">
        <v>1063164</v>
      </c>
      <c r="BA238" s="380">
        <v>0</v>
      </c>
      <c r="BB238" s="380">
        <v>0</v>
      </c>
      <c r="BC238" s="380">
        <v>6529475</v>
      </c>
      <c r="BD238" s="379">
        <v>151094</v>
      </c>
      <c r="BE238" s="380">
        <v>42976</v>
      </c>
      <c r="BF238" s="380">
        <v>40256</v>
      </c>
      <c r="BG238" s="380">
        <v>33931</v>
      </c>
      <c r="BH238" s="380">
        <v>33931</v>
      </c>
      <c r="BI238" s="380">
        <v>0</v>
      </c>
      <c r="BJ238" s="380">
        <v>0</v>
      </c>
      <c r="BK238" s="380">
        <v>151094</v>
      </c>
      <c r="BL238" s="381">
        <v>26859</v>
      </c>
      <c r="BM238" s="380">
        <v>8953</v>
      </c>
      <c r="BN238" s="380">
        <v>8953</v>
      </c>
      <c r="BO238" s="380">
        <v>8953</v>
      </c>
      <c r="BP238" s="380">
        <v>0</v>
      </c>
      <c r="BQ238" s="380">
        <v>0</v>
      </c>
      <c r="BR238" s="380">
        <v>0</v>
      </c>
      <c r="BS238" s="380">
        <v>26859</v>
      </c>
      <c r="BT238" s="379">
        <v>139287</v>
      </c>
      <c r="BU238" s="380">
        <v>35581</v>
      </c>
      <c r="BV238" s="380">
        <v>35581</v>
      </c>
      <c r="BW238" s="380">
        <v>35581</v>
      </c>
      <c r="BX238" s="380">
        <v>32544</v>
      </c>
      <c r="BY238" s="380">
        <v>0</v>
      </c>
      <c r="BZ238" s="380">
        <v>0</v>
      </c>
      <c r="CA238" s="380">
        <v>139287</v>
      </c>
      <c r="CB238" s="381">
        <v>39698.519612525997</v>
      </c>
      <c r="CC238" s="380">
        <v>23925</v>
      </c>
      <c r="CD238" s="380">
        <v>15774</v>
      </c>
      <c r="CE238" s="380">
        <v>0</v>
      </c>
      <c r="CF238" s="380">
        <v>0</v>
      </c>
      <c r="CG238" s="380">
        <v>0</v>
      </c>
      <c r="CH238" s="380">
        <v>0</v>
      </c>
      <c r="CI238" s="380">
        <v>39698.519612525997</v>
      </c>
    </row>
    <row r="239" spans="1:87">
      <c r="A239" s="374">
        <v>37300</v>
      </c>
      <c r="B239" s="375" t="s">
        <v>589</v>
      </c>
      <c r="C239" s="381">
        <v>-5983169</v>
      </c>
      <c r="D239" s="380">
        <v>-4244823</v>
      </c>
      <c r="E239" s="380">
        <v>-4249694</v>
      </c>
      <c r="F239" s="380">
        <v>-2161561</v>
      </c>
      <c r="G239" s="380">
        <v>0</v>
      </c>
      <c r="H239" s="380">
        <v>0</v>
      </c>
      <c r="I239" s="380">
        <v>-16639247</v>
      </c>
      <c r="J239" s="446">
        <v>36877538</v>
      </c>
      <c r="K239" s="447">
        <v>43437491</v>
      </c>
      <c r="L239" s="447">
        <v>31519837</v>
      </c>
      <c r="M239" s="447">
        <v>30356113</v>
      </c>
      <c r="N239" s="447">
        <v>45307412</v>
      </c>
      <c r="O239" s="446">
        <v>3236537.8039589999</v>
      </c>
      <c r="P239" s="447">
        <v>1898678.28</v>
      </c>
      <c r="Q239" s="447">
        <v>1337859.5239589999</v>
      </c>
      <c r="R239" s="448">
        <v>6.2899999999999998E-2</v>
      </c>
      <c r="S239" s="449">
        <v>1.5529443E-3</v>
      </c>
      <c r="T239" s="450">
        <v>36877538</v>
      </c>
      <c r="U239" s="450">
        <v>30185664.228934817</v>
      </c>
      <c r="V239" s="451">
        <v>1.2216904594284399</v>
      </c>
      <c r="W239" s="451">
        <v>0.10581979340616332</v>
      </c>
      <c r="X239" s="379">
        <v>1600680</v>
      </c>
      <c r="Y239" s="380">
        <v>400170</v>
      </c>
      <c r="Z239" s="380">
        <v>400170</v>
      </c>
      <c r="AA239" s="380">
        <v>400170</v>
      </c>
      <c r="AB239" s="380">
        <v>400170</v>
      </c>
      <c r="AC239" s="380">
        <v>0</v>
      </c>
      <c r="AD239" s="380">
        <v>0</v>
      </c>
      <c r="AE239" s="380">
        <v>1600680</v>
      </c>
      <c r="AF239" s="381">
        <v>4983949</v>
      </c>
      <c r="AG239" s="381">
        <v>1731590</v>
      </c>
      <c r="AH239" s="381">
        <v>1596894</v>
      </c>
      <c r="AI239" s="381">
        <v>1153727</v>
      </c>
      <c r="AJ239" s="381">
        <v>501738</v>
      </c>
      <c r="AK239" s="381">
        <v>0</v>
      </c>
      <c r="AL239" s="381">
        <v>0</v>
      </c>
      <c r="AM239" s="380">
        <v>4983949</v>
      </c>
      <c r="AN239" s="379">
        <v>2952526</v>
      </c>
      <c r="AO239" s="380">
        <v>974294</v>
      </c>
      <c r="AP239" s="380">
        <v>974294</v>
      </c>
      <c r="AQ239" s="380">
        <v>501969</v>
      </c>
      <c r="AR239" s="380">
        <v>501969</v>
      </c>
      <c r="AS239" s="380">
        <v>0</v>
      </c>
      <c r="AT239" s="380">
        <v>0</v>
      </c>
      <c r="AU239" s="380">
        <v>2952526</v>
      </c>
      <c r="AV239" s="381">
        <v>16783836</v>
      </c>
      <c r="AW239" s="380">
        <v>5743461</v>
      </c>
      <c r="AX239" s="380">
        <v>4153770</v>
      </c>
      <c r="AY239" s="380">
        <v>4153770</v>
      </c>
      <c r="AZ239" s="380">
        <v>2732834</v>
      </c>
      <c r="BA239" s="380">
        <v>0</v>
      </c>
      <c r="BB239" s="380">
        <v>0</v>
      </c>
      <c r="BC239" s="380">
        <v>16783836</v>
      </c>
      <c r="BD239" s="379">
        <v>388384</v>
      </c>
      <c r="BE239" s="380">
        <v>110469</v>
      </c>
      <c r="BF239" s="380">
        <v>103477</v>
      </c>
      <c r="BG239" s="380">
        <v>87219</v>
      </c>
      <c r="BH239" s="380">
        <v>87219</v>
      </c>
      <c r="BI239" s="380">
        <v>0</v>
      </c>
      <c r="BJ239" s="380">
        <v>0</v>
      </c>
      <c r="BK239" s="380">
        <v>388384</v>
      </c>
      <c r="BL239" s="381">
        <v>69042</v>
      </c>
      <c r="BM239" s="380">
        <v>23014</v>
      </c>
      <c r="BN239" s="380">
        <v>23014</v>
      </c>
      <c r="BO239" s="380">
        <v>23014</v>
      </c>
      <c r="BP239" s="380">
        <v>0</v>
      </c>
      <c r="BQ239" s="380">
        <v>0</v>
      </c>
      <c r="BR239" s="380">
        <v>0</v>
      </c>
      <c r="BS239" s="380">
        <v>69042</v>
      </c>
      <c r="BT239" s="379">
        <v>358032</v>
      </c>
      <c r="BU239" s="380">
        <v>91459</v>
      </c>
      <c r="BV239" s="380">
        <v>91459</v>
      </c>
      <c r="BW239" s="380">
        <v>91459</v>
      </c>
      <c r="BX239" s="380">
        <v>83654</v>
      </c>
      <c r="BY239" s="380">
        <v>0</v>
      </c>
      <c r="BZ239" s="380">
        <v>0</v>
      </c>
      <c r="CA239" s="380">
        <v>358032</v>
      </c>
      <c r="CB239" s="381">
        <v>102043.95442355701</v>
      </c>
      <c r="CC239" s="380">
        <v>61498</v>
      </c>
      <c r="CD239" s="380">
        <v>40546</v>
      </c>
      <c r="CE239" s="380">
        <v>0</v>
      </c>
      <c r="CF239" s="380">
        <v>0</v>
      </c>
      <c r="CG239" s="380">
        <v>0</v>
      </c>
      <c r="CH239" s="380">
        <v>0</v>
      </c>
      <c r="CI239" s="380">
        <v>102043.95442355701</v>
      </c>
    </row>
    <row r="240" spans="1:87">
      <c r="A240" s="374">
        <v>37301</v>
      </c>
      <c r="B240" s="375" t="s">
        <v>590</v>
      </c>
      <c r="C240" s="381">
        <v>-681781</v>
      </c>
      <c r="D240" s="380">
        <v>-439073</v>
      </c>
      <c r="E240" s="380">
        <v>-499977</v>
      </c>
      <c r="F240" s="380">
        <v>-317174</v>
      </c>
      <c r="G240" s="380">
        <v>0</v>
      </c>
      <c r="H240" s="380">
        <v>0</v>
      </c>
      <c r="I240" s="380">
        <v>-1938005</v>
      </c>
      <c r="J240" s="446">
        <v>4222943</v>
      </c>
      <c r="K240" s="447">
        <v>4974140</v>
      </c>
      <c r="L240" s="447">
        <v>3609419</v>
      </c>
      <c r="M240" s="447">
        <v>3476158</v>
      </c>
      <c r="N240" s="447">
        <v>5188270</v>
      </c>
      <c r="O240" s="446">
        <v>370624.38092100003</v>
      </c>
      <c r="P240" s="447">
        <v>205290.77</v>
      </c>
      <c r="Q240" s="447">
        <v>165333.61092100004</v>
      </c>
      <c r="R240" s="448">
        <v>6.2899999999999998E-2</v>
      </c>
      <c r="S240" s="449">
        <v>1.7783170000000001E-4</v>
      </c>
      <c r="T240" s="450">
        <v>4222943</v>
      </c>
      <c r="U240" s="450">
        <v>3263764.228934817</v>
      </c>
      <c r="V240" s="451">
        <v>1.2938872736460583</v>
      </c>
      <c r="W240" s="451">
        <v>0.10581979340616332</v>
      </c>
      <c r="X240" s="379">
        <v>19196</v>
      </c>
      <c r="Y240" s="380">
        <v>9598</v>
      </c>
      <c r="Z240" s="380">
        <v>9598</v>
      </c>
      <c r="AA240" s="380">
        <v>0</v>
      </c>
      <c r="AB240" s="380">
        <v>0</v>
      </c>
      <c r="AC240" s="380">
        <v>0</v>
      </c>
      <c r="AD240" s="380">
        <v>0</v>
      </c>
      <c r="AE240" s="380">
        <v>19196</v>
      </c>
      <c r="AF240" s="381">
        <v>439224</v>
      </c>
      <c r="AG240" s="381">
        <v>158695</v>
      </c>
      <c r="AH240" s="381">
        <v>99625</v>
      </c>
      <c r="AI240" s="381">
        <v>99625</v>
      </c>
      <c r="AJ240" s="381">
        <v>81279</v>
      </c>
      <c r="AK240" s="381">
        <v>0</v>
      </c>
      <c r="AL240" s="381">
        <v>0</v>
      </c>
      <c r="AM240" s="380">
        <v>439224</v>
      </c>
      <c r="AN240" s="379">
        <v>338101</v>
      </c>
      <c r="AO240" s="380">
        <v>111569</v>
      </c>
      <c r="AP240" s="380">
        <v>111569</v>
      </c>
      <c r="AQ240" s="380">
        <v>57482</v>
      </c>
      <c r="AR240" s="380">
        <v>57482</v>
      </c>
      <c r="AS240" s="380">
        <v>0</v>
      </c>
      <c r="AT240" s="380">
        <v>0</v>
      </c>
      <c r="AU240" s="380">
        <v>338101</v>
      </c>
      <c r="AV240" s="381">
        <v>1921961</v>
      </c>
      <c r="AW240" s="380">
        <v>657699</v>
      </c>
      <c r="AX240" s="380">
        <v>475659</v>
      </c>
      <c r="AY240" s="380">
        <v>475659</v>
      </c>
      <c r="AZ240" s="380">
        <v>312944</v>
      </c>
      <c r="BA240" s="380">
        <v>0</v>
      </c>
      <c r="BB240" s="380">
        <v>0</v>
      </c>
      <c r="BC240" s="380">
        <v>1921961</v>
      </c>
      <c r="BD240" s="379">
        <v>44475</v>
      </c>
      <c r="BE240" s="380">
        <v>12650</v>
      </c>
      <c r="BF240" s="380">
        <v>11849</v>
      </c>
      <c r="BG240" s="380">
        <v>9988</v>
      </c>
      <c r="BH240" s="380">
        <v>9988</v>
      </c>
      <c r="BI240" s="380">
        <v>0</v>
      </c>
      <c r="BJ240" s="380">
        <v>0</v>
      </c>
      <c r="BK240" s="380">
        <v>44475</v>
      </c>
      <c r="BL240" s="381">
        <v>7905</v>
      </c>
      <c r="BM240" s="380">
        <v>2635</v>
      </c>
      <c r="BN240" s="380">
        <v>2635</v>
      </c>
      <c r="BO240" s="380">
        <v>2635</v>
      </c>
      <c r="BP240" s="380">
        <v>0</v>
      </c>
      <c r="BQ240" s="380">
        <v>0</v>
      </c>
      <c r="BR240" s="380">
        <v>0</v>
      </c>
      <c r="BS240" s="380">
        <v>7905</v>
      </c>
      <c r="BT240" s="379">
        <v>40999</v>
      </c>
      <c r="BU240" s="380">
        <v>10473</v>
      </c>
      <c r="BV240" s="380">
        <v>10473</v>
      </c>
      <c r="BW240" s="380">
        <v>10473</v>
      </c>
      <c r="BX240" s="380">
        <v>9579</v>
      </c>
      <c r="BY240" s="380">
        <v>0</v>
      </c>
      <c r="BZ240" s="380">
        <v>0</v>
      </c>
      <c r="CA240" s="380">
        <v>40999</v>
      </c>
      <c r="CB240" s="381">
        <v>11685.319228683</v>
      </c>
      <c r="CC240" s="380">
        <v>7042</v>
      </c>
      <c r="CD240" s="380">
        <v>4643</v>
      </c>
      <c r="CE240" s="380">
        <v>0</v>
      </c>
      <c r="CF240" s="380">
        <v>0</v>
      </c>
      <c r="CG240" s="380">
        <v>0</v>
      </c>
      <c r="CH240" s="380">
        <v>0</v>
      </c>
      <c r="CI240" s="380">
        <v>11685.319228683</v>
      </c>
    </row>
    <row r="241" spans="1:87">
      <c r="A241" s="374">
        <v>37305</v>
      </c>
      <c r="B241" s="375" t="s">
        <v>591</v>
      </c>
      <c r="C241" s="381">
        <v>-1378918</v>
      </c>
      <c r="D241" s="380">
        <v>-958309</v>
      </c>
      <c r="E241" s="380">
        <v>-990386</v>
      </c>
      <c r="F241" s="380">
        <v>-469093</v>
      </c>
      <c r="G241" s="380">
        <v>0</v>
      </c>
      <c r="H241" s="380">
        <v>0</v>
      </c>
      <c r="I241" s="380">
        <v>-3796706</v>
      </c>
      <c r="J241" s="446">
        <v>8695712</v>
      </c>
      <c r="K241" s="447">
        <v>10242547</v>
      </c>
      <c r="L241" s="447">
        <v>7432368</v>
      </c>
      <c r="M241" s="447">
        <v>7157962</v>
      </c>
      <c r="N241" s="447">
        <v>10683474</v>
      </c>
      <c r="O241" s="446">
        <v>763174.64309400006</v>
      </c>
      <c r="P241" s="447">
        <v>515369.85</v>
      </c>
      <c r="Q241" s="447">
        <v>247804.79309400008</v>
      </c>
      <c r="R241" s="448">
        <v>6.2899999999999998E-2</v>
      </c>
      <c r="S241" s="449">
        <v>3.6618380000000002E-4</v>
      </c>
      <c r="T241" s="450">
        <v>8695712</v>
      </c>
      <c r="U241" s="450">
        <v>8193479.3322734497</v>
      </c>
      <c r="V241" s="451">
        <v>1.0612966295952315</v>
      </c>
      <c r="W241" s="451">
        <v>0.10581979340616332</v>
      </c>
      <c r="X241" s="379">
        <v>229148</v>
      </c>
      <c r="Y241" s="380">
        <v>57287</v>
      </c>
      <c r="Z241" s="380">
        <v>57287</v>
      </c>
      <c r="AA241" s="380">
        <v>57287</v>
      </c>
      <c r="AB241" s="380">
        <v>57287</v>
      </c>
      <c r="AC241" s="380">
        <v>0</v>
      </c>
      <c r="AD241" s="380">
        <v>0</v>
      </c>
      <c r="AE241" s="380">
        <v>229148</v>
      </c>
      <c r="AF241" s="381">
        <v>900098</v>
      </c>
      <c r="AG241" s="381">
        <v>339324</v>
      </c>
      <c r="AH241" s="381">
        <v>296855</v>
      </c>
      <c r="AI241" s="381">
        <v>223285</v>
      </c>
      <c r="AJ241" s="381">
        <v>40634</v>
      </c>
      <c r="AK241" s="381">
        <v>0</v>
      </c>
      <c r="AL241" s="381">
        <v>0</v>
      </c>
      <c r="AM241" s="380">
        <v>900098</v>
      </c>
      <c r="AN241" s="379">
        <v>696205</v>
      </c>
      <c r="AO241" s="380">
        <v>229738</v>
      </c>
      <c r="AP241" s="380">
        <v>229738</v>
      </c>
      <c r="AQ241" s="380">
        <v>118364</v>
      </c>
      <c r="AR241" s="380">
        <v>118364</v>
      </c>
      <c r="AS241" s="380">
        <v>0</v>
      </c>
      <c r="AT241" s="380">
        <v>0</v>
      </c>
      <c r="AU241" s="380">
        <v>696205</v>
      </c>
      <c r="AV241" s="381">
        <v>3957623</v>
      </c>
      <c r="AW241" s="380">
        <v>1354306</v>
      </c>
      <c r="AX241" s="380">
        <v>979458</v>
      </c>
      <c r="AY241" s="380">
        <v>979458</v>
      </c>
      <c r="AZ241" s="380">
        <v>644402</v>
      </c>
      <c r="BA241" s="380">
        <v>0</v>
      </c>
      <c r="BB241" s="380">
        <v>0</v>
      </c>
      <c r="BC241" s="380">
        <v>3957623</v>
      </c>
      <c r="BD241" s="379">
        <v>91581</v>
      </c>
      <c r="BE241" s="380">
        <v>26049</v>
      </c>
      <c r="BF241" s="380">
        <v>24400</v>
      </c>
      <c r="BG241" s="380">
        <v>20566</v>
      </c>
      <c r="BH241" s="380">
        <v>20566</v>
      </c>
      <c r="BI241" s="380">
        <v>0</v>
      </c>
      <c r="BJ241" s="380">
        <v>0</v>
      </c>
      <c r="BK241" s="380">
        <v>91581</v>
      </c>
      <c r="BL241" s="381">
        <v>16281</v>
      </c>
      <c r="BM241" s="380">
        <v>5427</v>
      </c>
      <c r="BN241" s="380">
        <v>5427</v>
      </c>
      <c r="BO241" s="380">
        <v>5427</v>
      </c>
      <c r="BP241" s="380">
        <v>0</v>
      </c>
      <c r="BQ241" s="380">
        <v>0</v>
      </c>
      <c r="BR241" s="380">
        <v>0</v>
      </c>
      <c r="BS241" s="380">
        <v>16281</v>
      </c>
      <c r="BT241" s="379">
        <v>84424</v>
      </c>
      <c r="BU241" s="380">
        <v>21566</v>
      </c>
      <c r="BV241" s="380">
        <v>21566</v>
      </c>
      <c r="BW241" s="380">
        <v>21566</v>
      </c>
      <c r="BX241" s="380">
        <v>19726</v>
      </c>
      <c r="BY241" s="380">
        <v>0</v>
      </c>
      <c r="BZ241" s="380">
        <v>0</v>
      </c>
      <c r="CA241" s="380">
        <v>84424</v>
      </c>
      <c r="CB241" s="381">
        <v>24061.933836161999</v>
      </c>
      <c r="CC241" s="380">
        <v>14501</v>
      </c>
      <c r="CD241" s="380">
        <v>9561</v>
      </c>
      <c r="CE241" s="380">
        <v>0</v>
      </c>
      <c r="CF241" s="380">
        <v>0</v>
      </c>
      <c r="CG241" s="380">
        <v>0</v>
      </c>
      <c r="CH241" s="380">
        <v>0</v>
      </c>
      <c r="CI241" s="380">
        <v>24061.933836161999</v>
      </c>
    </row>
    <row r="242" spans="1:87">
      <c r="A242" s="374">
        <v>37400</v>
      </c>
      <c r="B242" s="375" t="s">
        <v>592</v>
      </c>
      <c r="C242" s="381">
        <v>-25201225</v>
      </c>
      <c r="D242" s="380">
        <v>-15135328</v>
      </c>
      <c r="E242" s="380">
        <v>-17482668</v>
      </c>
      <c r="F242" s="380">
        <v>-9838270</v>
      </c>
      <c r="G242" s="380">
        <v>0</v>
      </c>
      <c r="H242" s="380">
        <v>0</v>
      </c>
      <c r="I242" s="380">
        <v>-67657491</v>
      </c>
      <c r="J242" s="446">
        <v>196154431</v>
      </c>
      <c r="K242" s="447">
        <v>231047320</v>
      </c>
      <c r="L242" s="447">
        <v>167656414</v>
      </c>
      <c r="M242" s="447">
        <v>161466476</v>
      </c>
      <c r="N242" s="447">
        <v>240993572</v>
      </c>
      <c r="O242" s="446">
        <v>17215390.857356999</v>
      </c>
      <c r="P242" s="447">
        <v>9325808.2400000002</v>
      </c>
      <c r="Q242" s="447">
        <v>7889582.6173569988</v>
      </c>
      <c r="R242" s="448">
        <v>6.2899999999999998E-2</v>
      </c>
      <c r="S242" s="449">
        <v>8.2602288999999995E-3</v>
      </c>
      <c r="T242" s="450">
        <v>196154431</v>
      </c>
      <c r="U242" s="450">
        <v>148264041.97138315</v>
      </c>
      <c r="V242" s="451">
        <v>1.3230074426128238</v>
      </c>
      <c r="W242" s="451">
        <v>0.10581979340616332</v>
      </c>
      <c r="X242" s="379">
        <v>12229012</v>
      </c>
      <c r="Y242" s="380">
        <v>3057253</v>
      </c>
      <c r="Z242" s="380">
        <v>3057253</v>
      </c>
      <c r="AA242" s="380">
        <v>3057253</v>
      </c>
      <c r="AB242" s="380">
        <v>3057253</v>
      </c>
      <c r="AC242" s="380">
        <v>0</v>
      </c>
      <c r="AD242" s="380">
        <v>0</v>
      </c>
      <c r="AE242" s="380">
        <v>12229012</v>
      </c>
      <c r="AF242" s="381">
        <v>9376946</v>
      </c>
      <c r="AG242" s="381">
        <v>3515470</v>
      </c>
      <c r="AH242" s="381">
        <v>1979509</v>
      </c>
      <c r="AI242" s="381">
        <v>1943702</v>
      </c>
      <c r="AJ242" s="381">
        <v>1938265</v>
      </c>
      <c r="AK242" s="381">
        <v>0</v>
      </c>
      <c r="AL242" s="381">
        <v>0</v>
      </c>
      <c r="AM242" s="380">
        <v>9376946</v>
      </c>
      <c r="AN242" s="379">
        <v>15704711</v>
      </c>
      <c r="AO242" s="380">
        <v>5182347</v>
      </c>
      <c r="AP242" s="380">
        <v>5182347</v>
      </c>
      <c r="AQ242" s="380">
        <v>2670009</v>
      </c>
      <c r="AR242" s="380">
        <v>2670009</v>
      </c>
      <c r="AS242" s="380">
        <v>0</v>
      </c>
      <c r="AT242" s="380">
        <v>0</v>
      </c>
      <c r="AU242" s="380">
        <v>15704711</v>
      </c>
      <c r="AV242" s="381">
        <v>89274500</v>
      </c>
      <c r="AW242" s="380">
        <v>30549904</v>
      </c>
      <c r="AX242" s="380">
        <v>22094221</v>
      </c>
      <c r="AY242" s="380">
        <v>22094221</v>
      </c>
      <c r="AZ242" s="380">
        <v>14536154</v>
      </c>
      <c r="BA242" s="380">
        <v>0</v>
      </c>
      <c r="BB242" s="380">
        <v>0</v>
      </c>
      <c r="BC242" s="380">
        <v>89274500</v>
      </c>
      <c r="BD242" s="379">
        <v>2065847</v>
      </c>
      <c r="BE242" s="380">
        <v>587594</v>
      </c>
      <c r="BF242" s="380">
        <v>550403</v>
      </c>
      <c r="BG242" s="380">
        <v>463925</v>
      </c>
      <c r="BH242" s="380">
        <v>463925</v>
      </c>
      <c r="BI242" s="380">
        <v>0</v>
      </c>
      <c r="BJ242" s="380">
        <v>0</v>
      </c>
      <c r="BK242" s="380">
        <v>2065847</v>
      </c>
      <c r="BL242" s="381">
        <v>367236</v>
      </c>
      <c r="BM242" s="380">
        <v>122412</v>
      </c>
      <c r="BN242" s="380">
        <v>122412</v>
      </c>
      <c r="BO242" s="380">
        <v>122412</v>
      </c>
      <c r="BP242" s="380">
        <v>0</v>
      </c>
      <c r="BQ242" s="380">
        <v>0</v>
      </c>
      <c r="BR242" s="380">
        <v>0</v>
      </c>
      <c r="BS242" s="380">
        <v>367236</v>
      </c>
      <c r="BT242" s="379">
        <v>1904400</v>
      </c>
      <c r="BU242" s="380">
        <v>486480</v>
      </c>
      <c r="BV242" s="380">
        <v>486480</v>
      </c>
      <c r="BW242" s="380">
        <v>486480</v>
      </c>
      <c r="BX242" s="380">
        <v>444962</v>
      </c>
      <c r="BY242" s="380">
        <v>0</v>
      </c>
      <c r="BZ242" s="380">
        <v>0</v>
      </c>
      <c r="CA242" s="380">
        <v>1904400</v>
      </c>
      <c r="CB242" s="381">
        <v>542779.55841671093</v>
      </c>
      <c r="CC242" s="380">
        <v>327112</v>
      </c>
      <c r="CD242" s="380">
        <v>215667</v>
      </c>
      <c r="CE242" s="380">
        <v>0</v>
      </c>
      <c r="CF242" s="380">
        <v>0</v>
      </c>
      <c r="CG242" s="380">
        <v>0</v>
      </c>
      <c r="CH242" s="380">
        <v>0</v>
      </c>
      <c r="CI242" s="380">
        <v>542779.55841671093</v>
      </c>
    </row>
    <row r="243" spans="1:87">
      <c r="A243" s="374">
        <v>37405</v>
      </c>
      <c r="B243" s="375" t="s">
        <v>593</v>
      </c>
      <c r="C243" s="381">
        <v>-5899760</v>
      </c>
      <c r="D243" s="380">
        <v>-4634001</v>
      </c>
      <c r="E243" s="380">
        <v>-4199885</v>
      </c>
      <c r="F243" s="380">
        <v>-2117872</v>
      </c>
      <c r="G243" s="380">
        <v>0</v>
      </c>
      <c r="H243" s="380">
        <v>0</v>
      </c>
      <c r="I243" s="380">
        <v>-16851518</v>
      </c>
      <c r="J243" s="446">
        <v>36830465</v>
      </c>
      <c r="K243" s="447">
        <v>43382044</v>
      </c>
      <c r="L243" s="447">
        <v>31479603</v>
      </c>
      <c r="M243" s="447">
        <v>30317364</v>
      </c>
      <c r="N243" s="447">
        <v>45249578</v>
      </c>
      <c r="O243" s="446">
        <v>3232406.4330599997</v>
      </c>
      <c r="P243" s="447">
        <v>1923404.75</v>
      </c>
      <c r="Q243" s="447">
        <v>1309001.6830599997</v>
      </c>
      <c r="R243" s="448">
        <v>6.2899999999999998E-2</v>
      </c>
      <c r="S243" s="449">
        <v>1.5509619999999999E-3</v>
      </c>
      <c r="T243" s="450">
        <v>36830465</v>
      </c>
      <c r="U243" s="450">
        <v>30578771.860095389</v>
      </c>
      <c r="V243" s="451">
        <v>1.2044455273909456</v>
      </c>
      <c r="W243" s="451">
        <v>0.10581979340616332</v>
      </c>
      <c r="X243" s="379">
        <v>778208</v>
      </c>
      <c r="Y243" s="380">
        <v>446435</v>
      </c>
      <c r="Z243" s="380">
        <v>110591</v>
      </c>
      <c r="AA243" s="380">
        <v>110591</v>
      </c>
      <c r="AB243" s="380">
        <v>110591</v>
      </c>
      <c r="AC243" s="380">
        <v>0</v>
      </c>
      <c r="AD243" s="380">
        <v>0</v>
      </c>
      <c r="AE243" s="380">
        <v>778208</v>
      </c>
      <c r="AF243" s="381">
        <v>4390670</v>
      </c>
      <c r="AG243" s="381">
        <v>1700384</v>
      </c>
      <c r="AH243" s="381">
        <v>1700384</v>
      </c>
      <c r="AI243" s="381">
        <v>818802</v>
      </c>
      <c r="AJ243" s="381">
        <v>171100</v>
      </c>
      <c r="AK243" s="381">
        <v>0</v>
      </c>
      <c r="AL243" s="381">
        <v>0</v>
      </c>
      <c r="AM243" s="380">
        <v>4390670</v>
      </c>
      <c r="AN243" s="379">
        <v>2948757</v>
      </c>
      <c r="AO243" s="380">
        <v>973051</v>
      </c>
      <c r="AP243" s="380">
        <v>973051</v>
      </c>
      <c r="AQ243" s="380">
        <v>501328</v>
      </c>
      <c r="AR243" s="380">
        <v>501328</v>
      </c>
      <c r="AS243" s="380">
        <v>0</v>
      </c>
      <c r="AT243" s="380">
        <v>0</v>
      </c>
      <c r="AU243" s="380">
        <v>2948757</v>
      </c>
      <c r="AV243" s="381">
        <v>16762412</v>
      </c>
      <c r="AW243" s="380">
        <v>5736129</v>
      </c>
      <c r="AX243" s="380">
        <v>4148468</v>
      </c>
      <c r="AY243" s="380">
        <v>4148468</v>
      </c>
      <c r="AZ243" s="380">
        <v>2729346</v>
      </c>
      <c r="BA243" s="380">
        <v>0</v>
      </c>
      <c r="BB243" s="380">
        <v>0</v>
      </c>
      <c r="BC243" s="380">
        <v>16762412</v>
      </c>
      <c r="BD243" s="379">
        <v>387889</v>
      </c>
      <c r="BE243" s="380">
        <v>110328</v>
      </c>
      <c r="BF243" s="380">
        <v>103345</v>
      </c>
      <c r="BG243" s="380">
        <v>87108</v>
      </c>
      <c r="BH243" s="380">
        <v>87108</v>
      </c>
      <c r="BI243" s="380">
        <v>0</v>
      </c>
      <c r="BJ243" s="380">
        <v>0</v>
      </c>
      <c r="BK243" s="380">
        <v>387889</v>
      </c>
      <c r="BL243" s="381">
        <v>68952</v>
      </c>
      <c r="BM243" s="380">
        <v>22984</v>
      </c>
      <c r="BN243" s="380">
        <v>22984</v>
      </c>
      <c r="BO243" s="380">
        <v>22984</v>
      </c>
      <c r="BP243" s="380">
        <v>0</v>
      </c>
      <c r="BQ243" s="380">
        <v>0</v>
      </c>
      <c r="BR243" s="380">
        <v>0</v>
      </c>
      <c r="BS243" s="380">
        <v>68952</v>
      </c>
      <c r="BT243" s="379">
        <v>357575</v>
      </c>
      <c r="BU243" s="380">
        <v>91343</v>
      </c>
      <c r="BV243" s="380">
        <v>91343</v>
      </c>
      <c r="BW243" s="380">
        <v>91343</v>
      </c>
      <c r="BX243" s="380">
        <v>83547</v>
      </c>
      <c r="BY243" s="380">
        <v>0</v>
      </c>
      <c r="BZ243" s="380">
        <v>0</v>
      </c>
      <c r="CA243" s="380">
        <v>357575</v>
      </c>
      <c r="CB243" s="381">
        <v>101913.69751037999</v>
      </c>
      <c r="CC243" s="380">
        <v>61419</v>
      </c>
      <c r="CD243" s="380">
        <v>40494</v>
      </c>
      <c r="CE243" s="380">
        <v>0</v>
      </c>
      <c r="CF243" s="380">
        <v>0</v>
      </c>
      <c r="CG243" s="380">
        <v>0</v>
      </c>
      <c r="CH243" s="380">
        <v>0</v>
      </c>
      <c r="CI243" s="380">
        <v>101913.69751037999</v>
      </c>
    </row>
    <row r="244" spans="1:87">
      <c r="A244" s="374">
        <v>37500</v>
      </c>
      <c r="B244" s="375" t="s">
        <v>594</v>
      </c>
      <c r="C244" s="381">
        <v>-3069963</v>
      </c>
      <c r="D244" s="380">
        <v>-1973175</v>
      </c>
      <c r="E244" s="380">
        <v>-2064199</v>
      </c>
      <c r="F244" s="380">
        <v>-1172153</v>
      </c>
      <c r="G244" s="380">
        <v>0</v>
      </c>
      <c r="H244" s="380">
        <v>0</v>
      </c>
      <c r="I244" s="380">
        <v>-8279490</v>
      </c>
      <c r="J244" s="446">
        <v>19691547</v>
      </c>
      <c r="K244" s="447">
        <v>23194374</v>
      </c>
      <c r="L244" s="447">
        <v>16830689</v>
      </c>
      <c r="M244" s="447">
        <v>16209293</v>
      </c>
      <c r="N244" s="447">
        <v>24192858</v>
      </c>
      <c r="O244" s="446">
        <v>1728218.3264009999</v>
      </c>
      <c r="P244" s="447">
        <v>1078082.8899999999</v>
      </c>
      <c r="Q244" s="447">
        <v>650135.43640100001</v>
      </c>
      <c r="R244" s="448">
        <v>6.2899999999999998E-2</v>
      </c>
      <c r="S244" s="449">
        <v>8.292277E-4</v>
      </c>
      <c r="T244" s="450">
        <v>19691547</v>
      </c>
      <c r="U244" s="450">
        <v>17139632.591414943</v>
      </c>
      <c r="V244" s="451">
        <v>1.1488896798093142</v>
      </c>
      <c r="W244" s="451">
        <v>0.10581979340616332</v>
      </c>
      <c r="X244" s="379">
        <v>525912</v>
      </c>
      <c r="Y244" s="380">
        <v>131478</v>
      </c>
      <c r="Z244" s="380">
        <v>131478</v>
      </c>
      <c r="AA244" s="380">
        <v>131478</v>
      </c>
      <c r="AB244" s="380">
        <v>131478</v>
      </c>
      <c r="AC244" s="380">
        <v>0</v>
      </c>
      <c r="AD244" s="380">
        <v>0</v>
      </c>
      <c r="AE244" s="380">
        <v>525912</v>
      </c>
      <c r="AF244" s="381">
        <v>1727089</v>
      </c>
      <c r="AG244" s="381">
        <v>717540</v>
      </c>
      <c r="AH244" s="381">
        <v>477055</v>
      </c>
      <c r="AI244" s="381">
        <v>328840</v>
      </c>
      <c r="AJ244" s="381">
        <v>203654</v>
      </c>
      <c r="AK244" s="381">
        <v>0</v>
      </c>
      <c r="AL244" s="381">
        <v>0</v>
      </c>
      <c r="AM244" s="380">
        <v>1727089</v>
      </c>
      <c r="AN244" s="379">
        <v>1576564</v>
      </c>
      <c r="AO244" s="380">
        <v>520245</v>
      </c>
      <c r="AP244" s="380">
        <v>520245</v>
      </c>
      <c r="AQ244" s="380">
        <v>268037</v>
      </c>
      <c r="AR244" s="380">
        <v>268037</v>
      </c>
      <c r="AS244" s="380">
        <v>0</v>
      </c>
      <c r="AT244" s="380">
        <v>0</v>
      </c>
      <c r="AU244" s="380">
        <v>1576564</v>
      </c>
      <c r="AV244" s="381">
        <v>8962087</v>
      </c>
      <c r="AW244" s="380">
        <v>3066843</v>
      </c>
      <c r="AX244" s="380">
        <v>2217994</v>
      </c>
      <c r="AY244" s="380">
        <v>2217994</v>
      </c>
      <c r="AZ244" s="380">
        <v>1459255</v>
      </c>
      <c r="BA244" s="380">
        <v>0</v>
      </c>
      <c r="BB244" s="380">
        <v>0</v>
      </c>
      <c r="BC244" s="380">
        <v>8962087</v>
      </c>
      <c r="BD244" s="379">
        <v>207387</v>
      </c>
      <c r="BE244" s="380">
        <v>58987</v>
      </c>
      <c r="BF244" s="380">
        <v>55254</v>
      </c>
      <c r="BG244" s="380">
        <v>46573</v>
      </c>
      <c r="BH244" s="380">
        <v>46573</v>
      </c>
      <c r="BI244" s="380">
        <v>0</v>
      </c>
      <c r="BJ244" s="380">
        <v>0</v>
      </c>
      <c r="BK244" s="380">
        <v>207387</v>
      </c>
      <c r="BL244" s="381">
        <v>36867</v>
      </c>
      <c r="BM244" s="380">
        <v>12289</v>
      </c>
      <c r="BN244" s="380">
        <v>12289</v>
      </c>
      <c r="BO244" s="380">
        <v>12289</v>
      </c>
      <c r="BP244" s="380">
        <v>0</v>
      </c>
      <c r="BQ244" s="380">
        <v>0</v>
      </c>
      <c r="BR244" s="380">
        <v>0</v>
      </c>
      <c r="BS244" s="380">
        <v>36867</v>
      </c>
      <c r="BT244" s="379">
        <v>191179</v>
      </c>
      <c r="BU244" s="380">
        <v>48837</v>
      </c>
      <c r="BV244" s="380">
        <v>48837</v>
      </c>
      <c r="BW244" s="380">
        <v>48837</v>
      </c>
      <c r="BX244" s="380">
        <v>44669</v>
      </c>
      <c r="BY244" s="380">
        <v>0</v>
      </c>
      <c r="BZ244" s="380">
        <v>0</v>
      </c>
      <c r="CA244" s="380">
        <v>191179</v>
      </c>
      <c r="CB244" s="381">
        <v>54488.543874723</v>
      </c>
      <c r="CC244" s="380">
        <v>32838</v>
      </c>
      <c r="CD244" s="380">
        <v>21650</v>
      </c>
      <c r="CE244" s="380">
        <v>0</v>
      </c>
      <c r="CF244" s="380">
        <v>0</v>
      </c>
      <c r="CG244" s="380">
        <v>0</v>
      </c>
      <c r="CH244" s="380">
        <v>0</v>
      </c>
      <c r="CI244" s="380">
        <v>54488.543874723</v>
      </c>
    </row>
    <row r="245" spans="1:87">
      <c r="A245" s="374">
        <v>37600</v>
      </c>
      <c r="B245" s="375" t="s">
        <v>595</v>
      </c>
      <c r="C245" s="381">
        <v>-20740666</v>
      </c>
      <c r="D245" s="380">
        <v>-13801778</v>
      </c>
      <c r="E245" s="380">
        <v>-13158292</v>
      </c>
      <c r="F245" s="380">
        <v>-7223218</v>
      </c>
      <c r="G245" s="380">
        <v>0</v>
      </c>
      <c r="H245" s="380">
        <v>0</v>
      </c>
      <c r="I245" s="380">
        <v>-54923954</v>
      </c>
      <c r="J245" s="446">
        <v>117268309</v>
      </c>
      <c r="K245" s="447">
        <v>138128557</v>
      </c>
      <c r="L245" s="447">
        <v>100231149</v>
      </c>
      <c r="M245" s="447">
        <v>96530577</v>
      </c>
      <c r="N245" s="447">
        <v>144074791</v>
      </c>
      <c r="O245" s="446">
        <v>10291991.653188</v>
      </c>
      <c r="P245" s="447">
        <v>5816352.540000001</v>
      </c>
      <c r="Q245" s="447">
        <v>4475639.1131879985</v>
      </c>
      <c r="R245" s="448">
        <v>6.2899999999999998E-2</v>
      </c>
      <c r="S245" s="449">
        <v>4.9382675999999999E-3</v>
      </c>
      <c r="T245" s="450">
        <v>117268309</v>
      </c>
      <c r="U245" s="450">
        <v>92469833.704292551</v>
      </c>
      <c r="V245" s="451">
        <v>1.2681790839487179</v>
      </c>
      <c r="W245" s="451">
        <v>0.10581979340616332</v>
      </c>
      <c r="X245" s="379">
        <v>4285124</v>
      </c>
      <c r="Y245" s="380">
        <v>1071281</v>
      </c>
      <c r="Z245" s="380">
        <v>1071281</v>
      </c>
      <c r="AA245" s="380">
        <v>1071281</v>
      </c>
      <c r="AB245" s="380">
        <v>1071281</v>
      </c>
      <c r="AC245" s="380">
        <v>0</v>
      </c>
      <c r="AD245" s="380">
        <v>0</v>
      </c>
      <c r="AE245" s="380">
        <v>4285124</v>
      </c>
      <c r="AF245" s="381">
        <v>17055881</v>
      </c>
      <c r="AG245" s="381">
        <v>7019670</v>
      </c>
      <c r="AH245" s="381">
        <v>5180291</v>
      </c>
      <c r="AI245" s="381">
        <v>3112071</v>
      </c>
      <c r="AJ245" s="381">
        <v>1743849</v>
      </c>
      <c r="AK245" s="381">
        <v>0</v>
      </c>
      <c r="AL245" s="381">
        <v>0</v>
      </c>
      <c r="AM245" s="380">
        <v>17055881</v>
      </c>
      <c r="AN245" s="379">
        <v>9388852</v>
      </c>
      <c r="AO245" s="380">
        <v>3098197</v>
      </c>
      <c r="AP245" s="380">
        <v>3098197</v>
      </c>
      <c r="AQ245" s="380">
        <v>1596229</v>
      </c>
      <c r="AR245" s="380">
        <v>1596229</v>
      </c>
      <c r="AS245" s="380">
        <v>0</v>
      </c>
      <c r="AT245" s="380">
        <v>0</v>
      </c>
      <c r="AU245" s="380">
        <v>9388852</v>
      </c>
      <c r="AV245" s="381">
        <v>53371569</v>
      </c>
      <c r="AW245" s="380">
        <v>18263852</v>
      </c>
      <c r="AX245" s="380">
        <v>13208735</v>
      </c>
      <c r="AY245" s="380">
        <v>13208735</v>
      </c>
      <c r="AZ245" s="380">
        <v>8690246</v>
      </c>
      <c r="BA245" s="380">
        <v>0</v>
      </c>
      <c r="BB245" s="380">
        <v>0</v>
      </c>
      <c r="BC245" s="380">
        <v>53371569</v>
      </c>
      <c r="BD245" s="379">
        <v>1235038</v>
      </c>
      <c r="BE245" s="380">
        <v>351285</v>
      </c>
      <c r="BF245" s="380">
        <v>329051</v>
      </c>
      <c r="BG245" s="380">
        <v>277351</v>
      </c>
      <c r="BH245" s="380">
        <v>277351</v>
      </c>
      <c r="BI245" s="380">
        <v>0</v>
      </c>
      <c r="BJ245" s="380">
        <v>0</v>
      </c>
      <c r="BK245" s="380">
        <v>1235038</v>
      </c>
      <c r="BL245" s="381">
        <v>219546</v>
      </c>
      <c r="BM245" s="380">
        <v>73182</v>
      </c>
      <c r="BN245" s="380">
        <v>73182</v>
      </c>
      <c r="BO245" s="380">
        <v>73182</v>
      </c>
      <c r="BP245" s="380">
        <v>0</v>
      </c>
      <c r="BQ245" s="380">
        <v>0</v>
      </c>
      <c r="BR245" s="380">
        <v>0</v>
      </c>
      <c r="BS245" s="380">
        <v>219546</v>
      </c>
      <c r="BT245" s="379">
        <v>1138520</v>
      </c>
      <c r="BU245" s="380">
        <v>290835</v>
      </c>
      <c r="BV245" s="380">
        <v>290835</v>
      </c>
      <c r="BW245" s="380">
        <v>290835</v>
      </c>
      <c r="BX245" s="380">
        <v>266014</v>
      </c>
      <c r="BY245" s="380">
        <v>0</v>
      </c>
      <c r="BZ245" s="380">
        <v>0</v>
      </c>
      <c r="CA245" s="380">
        <v>1138520</v>
      </c>
      <c r="CB245" s="381">
        <v>324493.51461332402</v>
      </c>
      <c r="CC245" s="380">
        <v>195560</v>
      </c>
      <c r="CD245" s="380">
        <v>128934</v>
      </c>
      <c r="CE245" s="380">
        <v>0</v>
      </c>
      <c r="CF245" s="380">
        <v>0</v>
      </c>
      <c r="CG245" s="380">
        <v>0</v>
      </c>
      <c r="CH245" s="380">
        <v>0</v>
      </c>
      <c r="CI245" s="380">
        <v>324493.51461332402</v>
      </c>
    </row>
    <row r="246" spans="1:87">
      <c r="A246" s="374">
        <v>37601</v>
      </c>
      <c r="B246" s="375" t="s">
        <v>596</v>
      </c>
      <c r="C246" s="381">
        <v>416212</v>
      </c>
      <c r="D246" s="380">
        <v>592098</v>
      </c>
      <c r="E246" s="380">
        <v>-452975</v>
      </c>
      <c r="F246" s="380">
        <v>-304127</v>
      </c>
      <c r="G246" s="380">
        <v>0</v>
      </c>
      <c r="H246" s="380">
        <v>0</v>
      </c>
      <c r="I246" s="380">
        <v>251208</v>
      </c>
      <c r="J246" s="446">
        <v>12636735</v>
      </c>
      <c r="K246" s="447">
        <v>14884618</v>
      </c>
      <c r="L246" s="447">
        <v>10800825</v>
      </c>
      <c r="M246" s="447">
        <v>10402055</v>
      </c>
      <c r="N246" s="447">
        <v>15525379</v>
      </c>
      <c r="O246" s="446">
        <v>1109056.4410679999</v>
      </c>
      <c r="P246" s="447">
        <v>466719.98000000004</v>
      </c>
      <c r="Q246" s="447">
        <v>642336.46106799995</v>
      </c>
      <c r="R246" s="448">
        <v>6.2899999999999998E-2</v>
      </c>
      <c r="S246" s="449">
        <v>5.3214359999999999E-4</v>
      </c>
      <c r="T246" s="450">
        <v>12636735</v>
      </c>
      <c r="U246" s="450">
        <v>7420031.4785373621</v>
      </c>
      <c r="V246" s="451">
        <v>1.7030567911405889</v>
      </c>
      <c r="W246" s="451">
        <v>0.10581979340616332</v>
      </c>
      <c r="X246" s="379">
        <v>4793602</v>
      </c>
      <c r="Y246" s="380">
        <v>2010215</v>
      </c>
      <c r="Z246" s="380">
        <v>1636583</v>
      </c>
      <c r="AA246" s="380">
        <v>745038</v>
      </c>
      <c r="AB246" s="380">
        <v>401766</v>
      </c>
      <c r="AC246" s="380">
        <v>0</v>
      </c>
      <c r="AD246" s="380">
        <v>0</v>
      </c>
      <c r="AE246" s="380">
        <v>4793602</v>
      </c>
      <c r="AF246" s="381">
        <v>0</v>
      </c>
      <c r="AG246" s="381">
        <v>0</v>
      </c>
      <c r="AH246" s="381">
        <v>0</v>
      </c>
      <c r="AI246" s="381">
        <v>0</v>
      </c>
      <c r="AJ246" s="381">
        <v>0</v>
      </c>
      <c r="AK246" s="381">
        <v>0</v>
      </c>
      <c r="AL246" s="381">
        <v>0</v>
      </c>
      <c r="AM246" s="380">
        <v>0</v>
      </c>
      <c r="AN246" s="379">
        <v>1011735</v>
      </c>
      <c r="AO246" s="380">
        <v>333859</v>
      </c>
      <c r="AP246" s="380">
        <v>333859</v>
      </c>
      <c r="AQ246" s="380">
        <v>172008</v>
      </c>
      <c r="AR246" s="380">
        <v>172008</v>
      </c>
      <c r="AS246" s="380">
        <v>0</v>
      </c>
      <c r="AT246" s="380">
        <v>0</v>
      </c>
      <c r="AU246" s="380">
        <v>1011735</v>
      </c>
      <c r="AV246" s="381">
        <v>5751276</v>
      </c>
      <c r="AW246" s="380">
        <v>1968098</v>
      </c>
      <c r="AX246" s="380">
        <v>1423362</v>
      </c>
      <c r="AY246" s="380">
        <v>1423362</v>
      </c>
      <c r="AZ246" s="380">
        <v>936454</v>
      </c>
      <c r="BA246" s="380">
        <v>0</v>
      </c>
      <c r="BB246" s="380">
        <v>0</v>
      </c>
      <c r="BC246" s="380">
        <v>5751276</v>
      </c>
      <c r="BD246" s="379">
        <v>133086</v>
      </c>
      <c r="BE246" s="380">
        <v>37854</v>
      </c>
      <c r="BF246" s="380">
        <v>35458</v>
      </c>
      <c r="BG246" s="380">
        <v>29887</v>
      </c>
      <c r="BH246" s="380">
        <v>29887</v>
      </c>
      <c r="BI246" s="380">
        <v>0</v>
      </c>
      <c r="BJ246" s="380">
        <v>0</v>
      </c>
      <c r="BK246" s="380">
        <v>133086</v>
      </c>
      <c r="BL246" s="381">
        <v>23658</v>
      </c>
      <c r="BM246" s="380">
        <v>7886</v>
      </c>
      <c r="BN246" s="380">
        <v>7886</v>
      </c>
      <c r="BO246" s="380">
        <v>7886</v>
      </c>
      <c r="BP246" s="380">
        <v>0</v>
      </c>
      <c r="BQ246" s="380">
        <v>0</v>
      </c>
      <c r="BR246" s="380">
        <v>0</v>
      </c>
      <c r="BS246" s="380">
        <v>23658</v>
      </c>
      <c r="BT246" s="379">
        <v>122686</v>
      </c>
      <c r="BU246" s="380">
        <v>31340</v>
      </c>
      <c r="BV246" s="380">
        <v>31340</v>
      </c>
      <c r="BW246" s="380">
        <v>31340</v>
      </c>
      <c r="BX246" s="380">
        <v>28665</v>
      </c>
      <c r="BY246" s="380">
        <v>0</v>
      </c>
      <c r="BZ246" s="380">
        <v>0</v>
      </c>
      <c r="CA246" s="380">
        <v>122686</v>
      </c>
      <c r="CB246" s="381">
        <v>34967.150634564001</v>
      </c>
      <c r="CC246" s="380">
        <v>21073</v>
      </c>
      <c r="CD246" s="380">
        <v>13894</v>
      </c>
      <c r="CE246" s="380">
        <v>0</v>
      </c>
      <c r="CF246" s="380">
        <v>0</v>
      </c>
      <c r="CG246" s="380">
        <v>0</v>
      </c>
      <c r="CH246" s="380">
        <v>0</v>
      </c>
      <c r="CI246" s="380">
        <v>34967.150634564001</v>
      </c>
    </row>
    <row r="247" spans="1:87">
      <c r="A247" s="374">
        <v>37605</v>
      </c>
      <c r="B247" s="375" t="s">
        <v>597</v>
      </c>
      <c r="C247" s="381">
        <v>-2124477</v>
      </c>
      <c r="D247" s="380">
        <v>-1573514</v>
      </c>
      <c r="E247" s="380">
        <v>-1631402</v>
      </c>
      <c r="F247" s="380">
        <v>-972540</v>
      </c>
      <c r="G247" s="380">
        <v>0</v>
      </c>
      <c r="H247" s="380">
        <v>0</v>
      </c>
      <c r="I247" s="380">
        <v>-6301933</v>
      </c>
      <c r="J247" s="446">
        <v>14605150</v>
      </c>
      <c r="K247" s="447">
        <v>17203184</v>
      </c>
      <c r="L247" s="447">
        <v>12483261</v>
      </c>
      <c r="M247" s="447">
        <v>12022375</v>
      </c>
      <c r="N247" s="447">
        <v>17943756</v>
      </c>
      <c r="O247" s="446">
        <v>1281813.3113759998</v>
      </c>
      <c r="P247" s="447">
        <v>763367.97</v>
      </c>
      <c r="Q247" s="447">
        <v>518445.34137599985</v>
      </c>
      <c r="R247" s="448">
        <v>6.2899999999999998E-2</v>
      </c>
      <c r="S247" s="449">
        <v>6.1503519999999996E-4</v>
      </c>
      <c r="T247" s="450">
        <v>14605150</v>
      </c>
      <c r="U247" s="450">
        <v>12136215.739268681</v>
      </c>
      <c r="V247" s="451">
        <v>1.203435264647009</v>
      </c>
      <c r="W247" s="451">
        <v>0.10581979340616332</v>
      </c>
      <c r="X247" s="379">
        <v>84154</v>
      </c>
      <c r="Y247" s="380">
        <v>84154</v>
      </c>
      <c r="Z247" s="380">
        <v>0</v>
      </c>
      <c r="AA247" s="380">
        <v>0</v>
      </c>
      <c r="AB247" s="380">
        <v>0</v>
      </c>
      <c r="AC247" s="380">
        <v>0</v>
      </c>
      <c r="AD247" s="380">
        <v>0</v>
      </c>
      <c r="AE247" s="380">
        <v>84154</v>
      </c>
      <c r="AF247" s="381">
        <v>1136129</v>
      </c>
      <c r="AG247" s="381">
        <v>366331</v>
      </c>
      <c r="AH247" s="381">
        <v>366331</v>
      </c>
      <c r="AI247" s="381">
        <v>246776</v>
      </c>
      <c r="AJ247" s="381">
        <v>156691</v>
      </c>
      <c r="AK247" s="381">
        <v>0</v>
      </c>
      <c r="AL247" s="381">
        <v>0</v>
      </c>
      <c r="AM247" s="380">
        <v>1136129</v>
      </c>
      <c r="AN247" s="379">
        <v>1169332</v>
      </c>
      <c r="AO247" s="380">
        <v>385864</v>
      </c>
      <c r="AP247" s="380">
        <v>385864</v>
      </c>
      <c r="AQ247" s="380">
        <v>198802</v>
      </c>
      <c r="AR247" s="380">
        <v>198802</v>
      </c>
      <c r="AS247" s="380">
        <v>0</v>
      </c>
      <c r="AT247" s="380">
        <v>0</v>
      </c>
      <c r="AU247" s="380">
        <v>1169332</v>
      </c>
      <c r="AV247" s="381">
        <v>6647148</v>
      </c>
      <c r="AW247" s="380">
        <v>2274667</v>
      </c>
      <c r="AX247" s="380">
        <v>1645078</v>
      </c>
      <c r="AY247" s="380">
        <v>1645078</v>
      </c>
      <c r="AZ247" s="380">
        <v>1082324</v>
      </c>
      <c r="BA247" s="380">
        <v>0</v>
      </c>
      <c r="BB247" s="380">
        <v>0</v>
      </c>
      <c r="BC247" s="380">
        <v>6647148</v>
      </c>
      <c r="BD247" s="379">
        <v>153819</v>
      </c>
      <c r="BE247" s="380">
        <v>43751</v>
      </c>
      <c r="BF247" s="380">
        <v>40982</v>
      </c>
      <c r="BG247" s="380">
        <v>34543</v>
      </c>
      <c r="BH247" s="380">
        <v>34543</v>
      </c>
      <c r="BI247" s="380">
        <v>0</v>
      </c>
      <c r="BJ247" s="380">
        <v>0</v>
      </c>
      <c r="BK247" s="380">
        <v>153819</v>
      </c>
      <c r="BL247" s="381">
        <v>27342</v>
      </c>
      <c r="BM247" s="380">
        <v>9114</v>
      </c>
      <c r="BN247" s="380">
        <v>9114</v>
      </c>
      <c r="BO247" s="380">
        <v>9114</v>
      </c>
      <c r="BP247" s="380">
        <v>0</v>
      </c>
      <c r="BQ247" s="380">
        <v>0</v>
      </c>
      <c r="BR247" s="380">
        <v>0</v>
      </c>
      <c r="BS247" s="380">
        <v>27342</v>
      </c>
      <c r="BT247" s="379">
        <v>141797</v>
      </c>
      <c r="BU247" s="380">
        <v>36222</v>
      </c>
      <c r="BV247" s="380">
        <v>36222</v>
      </c>
      <c r="BW247" s="380">
        <v>36222</v>
      </c>
      <c r="BX247" s="380">
        <v>33131</v>
      </c>
      <c r="BY247" s="380">
        <v>0</v>
      </c>
      <c r="BZ247" s="380">
        <v>0</v>
      </c>
      <c r="CA247" s="380">
        <v>141797</v>
      </c>
      <c r="CB247" s="381">
        <v>40413.956841647996</v>
      </c>
      <c r="CC247" s="380">
        <v>24356</v>
      </c>
      <c r="CD247" s="380">
        <v>16058</v>
      </c>
      <c r="CE247" s="380">
        <v>0</v>
      </c>
      <c r="CF247" s="380">
        <v>0</v>
      </c>
      <c r="CG247" s="380">
        <v>0</v>
      </c>
      <c r="CH247" s="380">
        <v>0</v>
      </c>
      <c r="CI247" s="380">
        <v>40413.956841647996</v>
      </c>
    </row>
    <row r="248" spans="1:87">
      <c r="A248" s="374">
        <v>37610</v>
      </c>
      <c r="B248" s="375" t="s">
        <v>598</v>
      </c>
      <c r="C248" s="381">
        <v>-6534375</v>
      </c>
      <c r="D248" s="380">
        <v>-3964833</v>
      </c>
      <c r="E248" s="380">
        <v>-4183932</v>
      </c>
      <c r="F248" s="380">
        <v>-2676766</v>
      </c>
      <c r="G248" s="380">
        <v>0</v>
      </c>
      <c r="H248" s="380">
        <v>0</v>
      </c>
      <c r="I248" s="380">
        <v>-17359906</v>
      </c>
      <c r="J248" s="446">
        <v>37213195</v>
      </c>
      <c r="K248" s="447">
        <v>43832856</v>
      </c>
      <c r="L248" s="447">
        <v>31806729</v>
      </c>
      <c r="M248" s="447">
        <v>30632413</v>
      </c>
      <c r="N248" s="447">
        <v>45719797</v>
      </c>
      <c r="O248" s="446">
        <v>3265996.5646829996</v>
      </c>
      <c r="P248" s="447">
        <v>1719098.72</v>
      </c>
      <c r="Q248" s="447">
        <v>1546897.8446829997</v>
      </c>
      <c r="R248" s="448">
        <v>6.2899999999999998E-2</v>
      </c>
      <c r="S248" s="449">
        <v>1.5670790999999999E-3</v>
      </c>
      <c r="T248" s="450">
        <v>37213195</v>
      </c>
      <c r="U248" s="450">
        <v>27330663.275039747</v>
      </c>
      <c r="V248" s="451">
        <v>1.3615913607916594</v>
      </c>
      <c r="W248" s="451">
        <v>0.10581979340616332</v>
      </c>
      <c r="X248" s="379">
        <v>29116</v>
      </c>
      <c r="Y248" s="380">
        <v>7279</v>
      </c>
      <c r="Z248" s="380">
        <v>7279</v>
      </c>
      <c r="AA248" s="380">
        <v>7279</v>
      </c>
      <c r="AB248" s="380">
        <v>7279</v>
      </c>
      <c r="AC248" s="380">
        <v>0</v>
      </c>
      <c r="AD248" s="380">
        <v>0</v>
      </c>
      <c r="AE248" s="380">
        <v>29116</v>
      </c>
      <c r="AF248" s="381">
        <v>4012388</v>
      </c>
      <c r="AG248" s="381">
        <v>1847565</v>
      </c>
      <c r="AH248" s="381">
        <v>896269</v>
      </c>
      <c r="AI248" s="381">
        <v>663252</v>
      </c>
      <c r="AJ248" s="381">
        <v>605302</v>
      </c>
      <c r="AK248" s="381">
        <v>0</v>
      </c>
      <c r="AL248" s="381">
        <v>0</v>
      </c>
      <c r="AM248" s="380">
        <v>4012388</v>
      </c>
      <c r="AN248" s="379">
        <v>2979400</v>
      </c>
      <c r="AO248" s="380">
        <v>983162</v>
      </c>
      <c r="AP248" s="380">
        <v>983162</v>
      </c>
      <c r="AQ248" s="380">
        <v>506537</v>
      </c>
      <c r="AR248" s="380">
        <v>506537</v>
      </c>
      <c r="AS248" s="380">
        <v>0</v>
      </c>
      <c r="AT248" s="380">
        <v>0</v>
      </c>
      <c r="AU248" s="380">
        <v>2979400</v>
      </c>
      <c r="AV248" s="381">
        <v>16936601</v>
      </c>
      <c r="AW248" s="380">
        <v>5795737</v>
      </c>
      <c r="AX248" s="380">
        <v>4191578</v>
      </c>
      <c r="AY248" s="380">
        <v>4191578</v>
      </c>
      <c r="AZ248" s="380">
        <v>2757708</v>
      </c>
      <c r="BA248" s="380">
        <v>0</v>
      </c>
      <c r="BB248" s="380">
        <v>0</v>
      </c>
      <c r="BC248" s="380">
        <v>16936601</v>
      </c>
      <c r="BD248" s="379">
        <v>391920</v>
      </c>
      <c r="BE248" s="380">
        <v>111475</v>
      </c>
      <c r="BF248" s="380">
        <v>104419</v>
      </c>
      <c r="BG248" s="380">
        <v>88013</v>
      </c>
      <c r="BH248" s="380">
        <v>88013</v>
      </c>
      <c r="BI248" s="380">
        <v>0</v>
      </c>
      <c r="BJ248" s="380">
        <v>0</v>
      </c>
      <c r="BK248" s="380">
        <v>391920</v>
      </c>
      <c r="BL248" s="381">
        <v>69669</v>
      </c>
      <c r="BM248" s="380">
        <v>23223</v>
      </c>
      <c r="BN248" s="380">
        <v>23223</v>
      </c>
      <c r="BO248" s="380">
        <v>23223</v>
      </c>
      <c r="BP248" s="380">
        <v>0</v>
      </c>
      <c r="BQ248" s="380">
        <v>0</v>
      </c>
      <c r="BR248" s="380">
        <v>0</v>
      </c>
      <c r="BS248" s="380">
        <v>69669</v>
      </c>
      <c r="BT248" s="379">
        <v>361291</v>
      </c>
      <c r="BU248" s="380">
        <v>92292</v>
      </c>
      <c r="BV248" s="380">
        <v>92292</v>
      </c>
      <c r="BW248" s="380">
        <v>92292</v>
      </c>
      <c r="BX248" s="380">
        <v>84415</v>
      </c>
      <c r="BY248" s="380">
        <v>0</v>
      </c>
      <c r="BZ248" s="380">
        <v>0</v>
      </c>
      <c r="CA248" s="380">
        <v>361291</v>
      </c>
      <c r="CB248" s="381">
        <v>102972.751990209</v>
      </c>
      <c r="CC248" s="380">
        <v>62058</v>
      </c>
      <c r="CD248" s="380">
        <v>40915</v>
      </c>
      <c r="CE248" s="380">
        <v>0</v>
      </c>
      <c r="CF248" s="380">
        <v>0</v>
      </c>
      <c r="CG248" s="380">
        <v>0</v>
      </c>
      <c r="CH248" s="380">
        <v>0</v>
      </c>
      <c r="CI248" s="380">
        <v>102972.751990209</v>
      </c>
    </row>
    <row r="249" spans="1:87">
      <c r="A249" s="374">
        <v>37700</v>
      </c>
      <c r="B249" s="375" t="s">
        <v>599</v>
      </c>
      <c r="C249" s="381">
        <v>-8258469</v>
      </c>
      <c r="D249" s="380">
        <v>-5435793</v>
      </c>
      <c r="E249" s="380">
        <v>-5608046</v>
      </c>
      <c r="F249" s="380">
        <v>-3146556</v>
      </c>
      <c r="G249" s="380">
        <v>0</v>
      </c>
      <c r="H249" s="380">
        <v>0</v>
      </c>
      <c r="I249" s="380">
        <v>-22448864</v>
      </c>
      <c r="J249" s="446">
        <v>51114984</v>
      </c>
      <c r="K249" s="447">
        <v>60207563</v>
      </c>
      <c r="L249" s="447">
        <v>43688817</v>
      </c>
      <c r="M249" s="447">
        <v>42075809</v>
      </c>
      <c r="N249" s="447">
        <v>62799411</v>
      </c>
      <c r="O249" s="446">
        <v>4486079.8211759999</v>
      </c>
      <c r="P249" s="447">
        <v>2729042.6799999997</v>
      </c>
      <c r="Q249" s="447">
        <v>1757037.1411760002</v>
      </c>
      <c r="R249" s="448">
        <v>6.2899999999999998E-2</v>
      </c>
      <c r="S249" s="449">
        <v>2.1524952E-3</v>
      </c>
      <c r="T249" s="450">
        <v>51114984</v>
      </c>
      <c r="U249" s="450">
        <v>43387006.041335449</v>
      </c>
      <c r="V249" s="451">
        <v>1.1781173365892541</v>
      </c>
      <c r="W249" s="451">
        <v>0.10581979340616332</v>
      </c>
      <c r="X249" s="379">
        <v>2127244</v>
      </c>
      <c r="Y249" s="380">
        <v>531811</v>
      </c>
      <c r="Z249" s="380">
        <v>531811</v>
      </c>
      <c r="AA249" s="380">
        <v>531811</v>
      </c>
      <c r="AB249" s="380">
        <v>531811</v>
      </c>
      <c r="AC249" s="380">
        <v>0</v>
      </c>
      <c r="AD249" s="380">
        <v>0</v>
      </c>
      <c r="AE249" s="380">
        <v>2127244</v>
      </c>
      <c r="AF249" s="381">
        <v>6202345</v>
      </c>
      <c r="AG249" s="381">
        <v>2342613</v>
      </c>
      <c r="AH249" s="381">
        <v>1742714</v>
      </c>
      <c r="AI249" s="381">
        <v>1293953</v>
      </c>
      <c r="AJ249" s="381">
        <v>823065</v>
      </c>
      <c r="AK249" s="381">
        <v>0</v>
      </c>
      <c r="AL249" s="381">
        <v>0</v>
      </c>
      <c r="AM249" s="380">
        <v>6202345</v>
      </c>
      <c r="AN249" s="379">
        <v>4092419</v>
      </c>
      <c r="AO249" s="380">
        <v>1350444</v>
      </c>
      <c r="AP249" s="380">
        <v>1350444</v>
      </c>
      <c r="AQ249" s="380">
        <v>695765</v>
      </c>
      <c r="AR249" s="380">
        <v>695765</v>
      </c>
      <c r="AS249" s="380">
        <v>0</v>
      </c>
      <c r="AT249" s="380">
        <v>0</v>
      </c>
      <c r="AU249" s="380">
        <v>4092419</v>
      </c>
      <c r="AV249" s="381">
        <v>23263633</v>
      </c>
      <c r="AW249" s="380">
        <v>7960860</v>
      </c>
      <c r="AX249" s="380">
        <v>5757432</v>
      </c>
      <c r="AY249" s="380">
        <v>5757432</v>
      </c>
      <c r="AZ249" s="380">
        <v>3787910</v>
      </c>
      <c r="BA249" s="380">
        <v>0</v>
      </c>
      <c r="BB249" s="380">
        <v>0</v>
      </c>
      <c r="BC249" s="380">
        <v>23263633</v>
      </c>
      <c r="BD249" s="379">
        <v>538330</v>
      </c>
      <c r="BE249" s="380">
        <v>153119</v>
      </c>
      <c r="BF249" s="380">
        <v>143427</v>
      </c>
      <c r="BG249" s="380">
        <v>120892</v>
      </c>
      <c r="BH249" s="380">
        <v>120892</v>
      </c>
      <c r="BI249" s="380">
        <v>0</v>
      </c>
      <c r="BJ249" s="380">
        <v>0</v>
      </c>
      <c r="BK249" s="380">
        <v>538330</v>
      </c>
      <c r="BL249" s="381">
        <v>95697</v>
      </c>
      <c r="BM249" s="380">
        <v>31899</v>
      </c>
      <c r="BN249" s="380">
        <v>31899</v>
      </c>
      <c r="BO249" s="380">
        <v>31899</v>
      </c>
      <c r="BP249" s="380">
        <v>0</v>
      </c>
      <c r="BQ249" s="380">
        <v>0</v>
      </c>
      <c r="BR249" s="380">
        <v>0</v>
      </c>
      <c r="BS249" s="380">
        <v>95697</v>
      </c>
      <c r="BT249" s="379">
        <v>496259</v>
      </c>
      <c r="BU249" s="380">
        <v>126769</v>
      </c>
      <c r="BV249" s="380">
        <v>126769</v>
      </c>
      <c r="BW249" s="380">
        <v>126769</v>
      </c>
      <c r="BX249" s="380">
        <v>115951</v>
      </c>
      <c r="BY249" s="380">
        <v>0</v>
      </c>
      <c r="BZ249" s="380">
        <v>0</v>
      </c>
      <c r="CA249" s="380">
        <v>496259</v>
      </c>
      <c r="CB249" s="381">
        <v>141440.438067048</v>
      </c>
      <c r="CC249" s="380">
        <v>85241</v>
      </c>
      <c r="CD249" s="380">
        <v>56200</v>
      </c>
      <c r="CE249" s="380">
        <v>0</v>
      </c>
      <c r="CF249" s="380">
        <v>0</v>
      </c>
      <c r="CG249" s="380">
        <v>0</v>
      </c>
      <c r="CH249" s="380">
        <v>0</v>
      </c>
      <c r="CI249" s="380">
        <v>141440.438067048</v>
      </c>
    </row>
    <row r="250" spans="1:87">
      <c r="A250" s="374">
        <v>37705</v>
      </c>
      <c r="B250" s="375" t="s">
        <v>600</v>
      </c>
      <c r="C250" s="381">
        <v>-2196223</v>
      </c>
      <c r="D250" s="380">
        <v>-1849189</v>
      </c>
      <c r="E250" s="380">
        <v>-1913329</v>
      </c>
      <c r="F250" s="380">
        <v>-1060447</v>
      </c>
      <c r="G250" s="380">
        <v>0</v>
      </c>
      <c r="H250" s="380">
        <v>0</v>
      </c>
      <c r="I250" s="380">
        <v>-7019188</v>
      </c>
      <c r="J250" s="446">
        <v>14496864</v>
      </c>
      <c r="K250" s="447">
        <v>17075636</v>
      </c>
      <c r="L250" s="447">
        <v>12390708</v>
      </c>
      <c r="M250" s="447">
        <v>11933238</v>
      </c>
      <c r="N250" s="447">
        <v>17810717</v>
      </c>
      <c r="O250" s="446">
        <v>1272309.678576</v>
      </c>
      <c r="P250" s="447">
        <v>831373.55999999994</v>
      </c>
      <c r="Q250" s="447">
        <v>440936.1185760001</v>
      </c>
      <c r="R250" s="448">
        <v>6.2899999999999998E-2</v>
      </c>
      <c r="S250" s="449">
        <v>6.1047520000000004E-4</v>
      </c>
      <c r="T250" s="450">
        <v>14496864</v>
      </c>
      <c r="U250" s="450">
        <v>13217385.691573927</v>
      </c>
      <c r="V250" s="451">
        <v>1.0968026762842926</v>
      </c>
      <c r="W250" s="451">
        <v>0.10581979340616332</v>
      </c>
      <c r="X250" s="379">
        <v>283374</v>
      </c>
      <c r="Y250" s="380">
        <v>283374</v>
      </c>
      <c r="Z250" s="380">
        <v>0</v>
      </c>
      <c r="AA250" s="380">
        <v>0</v>
      </c>
      <c r="AB250" s="380">
        <v>0</v>
      </c>
      <c r="AC250" s="380">
        <v>0</v>
      </c>
      <c r="AD250" s="380">
        <v>0</v>
      </c>
      <c r="AE250" s="380">
        <v>283374</v>
      </c>
      <c r="AF250" s="381">
        <v>2091528</v>
      </c>
      <c r="AG250" s="381">
        <v>650956</v>
      </c>
      <c r="AH250" s="381">
        <v>650956</v>
      </c>
      <c r="AI250" s="381">
        <v>538969</v>
      </c>
      <c r="AJ250" s="381">
        <v>250647</v>
      </c>
      <c r="AK250" s="381">
        <v>0</v>
      </c>
      <c r="AL250" s="381">
        <v>0</v>
      </c>
      <c r="AM250" s="380">
        <v>2091528</v>
      </c>
      <c r="AN250" s="379">
        <v>1160662</v>
      </c>
      <c r="AO250" s="380">
        <v>383003</v>
      </c>
      <c r="AP250" s="380">
        <v>383003</v>
      </c>
      <c r="AQ250" s="380">
        <v>197328</v>
      </c>
      <c r="AR250" s="380">
        <v>197328</v>
      </c>
      <c r="AS250" s="380">
        <v>0</v>
      </c>
      <c r="AT250" s="380">
        <v>0</v>
      </c>
      <c r="AU250" s="380">
        <v>1160662</v>
      </c>
      <c r="AV250" s="381">
        <v>6597864</v>
      </c>
      <c r="AW250" s="380">
        <v>2257802</v>
      </c>
      <c r="AX250" s="380">
        <v>1632881</v>
      </c>
      <c r="AY250" s="380">
        <v>1632881</v>
      </c>
      <c r="AZ250" s="380">
        <v>1074300</v>
      </c>
      <c r="BA250" s="380">
        <v>0</v>
      </c>
      <c r="BB250" s="380">
        <v>0</v>
      </c>
      <c r="BC250" s="380">
        <v>6597864</v>
      </c>
      <c r="BD250" s="379">
        <v>152678</v>
      </c>
      <c r="BE250" s="380">
        <v>43426</v>
      </c>
      <c r="BF250" s="380">
        <v>40678</v>
      </c>
      <c r="BG250" s="380">
        <v>34287</v>
      </c>
      <c r="BH250" s="380">
        <v>34287</v>
      </c>
      <c r="BI250" s="380">
        <v>0</v>
      </c>
      <c r="BJ250" s="380">
        <v>0</v>
      </c>
      <c r="BK250" s="380">
        <v>152678</v>
      </c>
      <c r="BL250" s="381">
        <v>27141</v>
      </c>
      <c r="BM250" s="380">
        <v>9047</v>
      </c>
      <c r="BN250" s="380">
        <v>9047</v>
      </c>
      <c r="BO250" s="380">
        <v>9047</v>
      </c>
      <c r="BP250" s="380">
        <v>0</v>
      </c>
      <c r="BQ250" s="380">
        <v>0</v>
      </c>
      <c r="BR250" s="380">
        <v>0</v>
      </c>
      <c r="BS250" s="380">
        <v>27141</v>
      </c>
      <c r="BT250" s="379">
        <v>140745</v>
      </c>
      <c r="BU250" s="380">
        <v>35953</v>
      </c>
      <c r="BV250" s="380">
        <v>35953</v>
      </c>
      <c r="BW250" s="380">
        <v>35953</v>
      </c>
      <c r="BX250" s="380">
        <v>32885</v>
      </c>
      <c r="BY250" s="380">
        <v>0</v>
      </c>
      <c r="BZ250" s="380">
        <v>0</v>
      </c>
      <c r="CA250" s="380">
        <v>140745</v>
      </c>
      <c r="CB250" s="381">
        <v>40114.319287247999</v>
      </c>
      <c r="CC250" s="380">
        <v>24175</v>
      </c>
      <c r="CD250" s="380">
        <v>15939</v>
      </c>
      <c r="CE250" s="380">
        <v>0</v>
      </c>
      <c r="CF250" s="380">
        <v>0</v>
      </c>
      <c r="CG250" s="380">
        <v>0</v>
      </c>
      <c r="CH250" s="380">
        <v>0</v>
      </c>
      <c r="CI250" s="380">
        <v>40114.319287247999</v>
      </c>
    </row>
    <row r="251" spans="1:87">
      <c r="A251" s="374">
        <v>37800</v>
      </c>
      <c r="B251" s="375" t="s">
        <v>601</v>
      </c>
      <c r="C251" s="381">
        <v>-24496291</v>
      </c>
      <c r="D251" s="380">
        <v>-16965709</v>
      </c>
      <c r="E251" s="380">
        <v>-17361639</v>
      </c>
      <c r="F251" s="380">
        <v>-8322502</v>
      </c>
      <c r="G251" s="380">
        <v>0</v>
      </c>
      <c r="H251" s="380">
        <v>0</v>
      </c>
      <c r="I251" s="380">
        <v>-67146141</v>
      </c>
      <c r="J251" s="446">
        <v>159848240</v>
      </c>
      <c r="K251" s="447">
        <v>188282810</v>
      </c>
      <c r="L251" s="447">
        <v>136624916</v>
      </c>
      <c r="M251" s="447">
        <v>131580672</v>
      </c>
      <c r="N251" s="447">
        <v>196388112</v>
      </c>
      <c r="O251" s="446">
        <v>14028997.012785001</v>
      </c>
      <c r="P251" s="447">
        <v>8636048.0799999982</v>
      </c>
      <c r="Q251" s="447">
        <v>5392948.9327850025</v>
      </c>
      <c r="R251" s="448">
        <v>6.2899999999999998E-2</v>
      </c>
      <c r="S251" s="449">
        <v>6.7313445E-3</v>
      </c>
      <c r="T251" s="450">
        <v>159848240</v>
      </c>
      <c r="U251" s="450">
        <v>137298061.68521461</v>
      </c>
      <c r="V251" s="451">
        <v>1.164242510331184</v>
      </c>
      <c r="W251" s="451">
        <v>0.10581979340616332</v>
      </c>
      <c r="X251" s="379">
        <v>14763772</v>
      </c>
      <c r="Y251" s="380">
        <v>3690943</v>
      </c>
      <c r="Z251" s="380">
        <v>3690943</v>
      </c>
      <c r="AA251" s="380">
        <v>3690943</v>
      </c>
      <c r="AB251" s="380">
        <v>3690943</v>
      </c>
      <c r="AC251" s="380">
        <v>0</v>
      </c>
      <c r="AD251" s="380">
        <v>0</v>
      </c>
      <c r="AE251" s="380">
        <v>14763772</v>
      </c>
      <c r="AF251" s="381">
        <v>24450959</v>
      </c>
      <c r="AG251" s="381">
        <v>8023906</v>
      </c>
      <c r="AH251" s="381">
        <v>7444455</v>
      </c>
      <c r="AI251" s="381">
        <v>5898334</v>
      </c>
      <c r="AJ251" s="381">
        <v>3084264</v>
      </c>
      <c r="AK251" s="381">
        <v>0</v>
      </c>
      <c r="AL251" s="381">
        <v>0</v>
      </c>
      <c r="AM251" s="380">
        <v>24450959</v>
      </c>
      <c r="AN251" s="379">
        <v>12797929</v>
      </c>
      <c r="AO251" s="380">
        <v>4223147</v>
      </c>
      <c r="AP251" s="380">
        <v>4223147</v>
      </c>
      <c r="AQ251" s="380">
        <v>2175817</v>
      </c>
      <c r="AR251" s="380">
        <v>2175817</v>
      </c>
      <c r="AS251" s="380">
        <v>0</v>
      </c>
      <c r="AT251" s="380">
        <v>0</v>
      </c>
      <c r="AU251" s="380">
        <v>12797929</v>
      </c>
      <c r="AV251" s="381">
        <v>72750698</v>
      </c>
      <c r="AW251" s="380">
        <v>24895427</v>
      </c>
      <c r="AX251" s="380">
        <v>18004805</v>
      </c>
      <c r="AY251" s="380">
        <v>18004805</v>
      </c>
      <c r="AZ251" s="380">
        <v>11845660</v>
      </c>
      <c r="BA251" s="380">
        <v>0</v>
      </c>
      <c r="BB251" s="380">
        <v>0</v>
      </c>
      <c r="BC251" s="380">
        <v>72750698</v>
      </c>
      <c r="BD251" s="379">
        <v>1683480</v>
      </c>
      <c r="BE251" s="380">
        <v>478837</v>
      </c>
      <c r="BF251" s="380">
        <v>448529</v>
      </c>
      <c r="BG251" s="380">
        <v>378057</v>
      </c>
      <c r="BH251" s="380">
        <v>378057</v>
      </c>
      <c r="BI251" s="380">
        <v>0</v>
      </c>
      <c r="BJ251" s="380">
        <v>0</v>
      </c>
      <c r="BK251" s="380">
        <v>1683480</v>
      </c>
      <c r="BL251" s="381">
        <v>299265</v>
      </c>
      <c r="BM251" s="380">
        <v>99755</v>
      </c>
      <c r="BN251" s="380">
        <v>99755</v>
      </c>
      <c r="BO251" s="380">
        <v>99755</v>
      </c>
      <c r="BP251" s="380">
        <v>0</v>
      </c>
      <c r="BQ251" s="380">
        <v>0</v>
      </c>
      <c r="BR251" s="380">
        <v>0</v>
      </c>
      <c r="BS251" s="380">
        <v>299265</v>
      </c>
      <c r="BT251" s="379">
        <v>1551915</v>
      </c>
      <c r="BU251" s="380">
        <v>396437</v>
      </c>
      <c r="BV251" s="380">
        <v>396437</v>
      </c>
      <c r="BW251" s="380">
        <v>396437</v>
      </c>
      <c r="BX251" s="380">
        <v>362604</v>
      </c>
      <c r="BY251" s="380">
        <v>0</v>
      </c>
      <c r="BZ251" s="380">
        <v>0</v>
      </c>
      <c r="CA251" s="380">
        <v>1551915</v>
      </c>
      <c r="CB251" s="381">
        <v>442316.57978155499</v>
      </c>
      <c r="CC251" s="380">
        <v>266567</v>
      </c>
      <c r="CD251" s="380">
        <v>175749</v>
      </c>
      <c r="CE251" s="380">
        <v>0</v>
      </c>
      <c r="CF251" s="380">
        <v>0</v>
      </c>
      <c r="CG251" s="380">
        <v>0</v>
      </c>
      <c r="CH251" s="380">
        <v>0</v>
      </c>
      <c r="CI251" s="380">
        <v>442316.57978155499</v>
      </c>
    </row>
    <row r="252" spans="1:87">
      <c r="A252" s="374">
        <v>37801</v>
      </c>
      <c r="B252" s="375" t="s">
        <v>602</v>
      </c>
      <c r="C252" s="381">
        <v>-163499</v>
      </c>
      <c r="D252" s="380">
        <v>-95907</v>
      </c>
      <c r="E252" s="380">
        <v>-101078</v>
      </c>
      <c r="F252" s="380">
        <v>-94721</v>
      </c>
      <c r="G252" s="380">
        <v>0</v>
      </c>
      <c r="H252" s="380">
        <v>0</v>
      </c>
      <c r="I252" s="380">
        <v>-455205</v>
      </c>
      <c r="J252" s="446">
        <v>1587593</v>
      </c>
      <c r="K252" s="447">
        <v>1870002</v>
      </c>
      <c r="L252" s="447">
        <v>1356942</v>
      </c>
      <c r="M252" s="447">
        <v>1306843</v>
      </c>
      <c r="N252" s="447">
        <v>1950503</v>
      </c>
      <c r="O252" s="446">
        <v>139334.30273699999</v>
      </c>
      <c r="P252" s="447">
        <v>59396.14</v>
      </c>
      <c r="Q252" s="447">
        <v>79938.162736999991</v>
      </c>
      <c r="R252" s="448">
        <v>6.2899999999999998E-2</v>
      </c>
      <c r="S252" s="449">
        <v>6.6854900000000003E-5</v>
      </c>
      <c r="T252" s="450">
        <v>1587593</v>
      </c>
      <c r="U252" s="450">
        <v>944294.75357710652</v>
      </c>
      <c r="V252" s="451">
        <v>1.6812472948578814</v>
      </c>
      <c r="W252" s="451">
        <v>0.10581979340616332</v>
      </c>
      <c r="X252" s="379">
        <v>278461</v>
      </c>
      <c r="Y252" s="380">
        <v>84567</v>
      </c>
      <c r="Z252" s="380">
        <v>83121</v>
      </c>
      <c r="AA252" s="380">
        <v>83121</v>
      </c>
      <c r="AB252" s="380">
        <v>27652</v>
      </c>
      <c r="AC252" s="380">
        <v>0</v>
      </c>
      <c r="AD252" s="380">
        <v>0</v>
      </c>
      <c r="AE252" s="380">
        <v>278461</v>
      </c>
      <c r="AF252" s="381">
        <v>162990</v>
      </c>
      <c r="AG252" s="381">
        <v>47806</v>
      </c>
      <c r="AH252" s="381">
        <v>47806</v>
      </c>
      <c r="AI252" s="381">
        <v>33689</v>
      </c>
      <c r="AJ252" s="381">
        <v>33689</v>
      </c>
      <c r="AK252" s="381">
        <v>0</v>
      </c>
      <c r="AL252" s="381">
        <v>0</v>
      </c>
      <c r="AM252" s="380">
        <v>162990</v>
      </c>
      <c r="AN252" s="379">
        <v>127107</v>
      </c>
      <c r="AO252" s="380">
        <v>41944</v>
      </c>
      <c r="AP252" s="380">
        <v>41944</v>
      </c>
      <c r="AQ252" s="380">
        <v>21610</v>
      </c>
      <c r="AR252" s="380">
        <v>21610</v>
      </c>
      <c r="AS252" s="380">
        <v>0</v>
      </c>
      <c r="AT252" s="380">
        <v>0</v>
      </c>
      <c r="AU252" s="380">
        <v>127107</v>
      </c>
      <c r="AV252" s="381">
        <v>722551</v>
      </c>
      <c r="AW252" s="380">
        <v>247258</v>
      </c>
      <c r="AX252" s="380">
        <v>178822</v>
      </c>
      <c r="AY252" s="380">
        <v>178822</v>
      </c>
      <c r="AZ252" s="380">
        <v>117650</v>
      </c>
      <c r="BA252" s="380">
        <v>0</v>
      </c>
      <c r="BB252" s="380">
        <v>0</v>
      </c>
      <c r="BC252" s="380">
        <v>722551</v>
      </c>
      <c r="BD252" s="379">
        <v>16721</v>
      </c>
      <c r="BE252" s="380">
        <v>4756</v>
      </c>
      <c r="BF252" s="380">
        <v>4455</v>
      </c>
      <c r="BG252" s="380">
        <v>3755</v>
      </c>
      <c r="BH252" s="380">
        <v>3755</v>
      </c>
      <c r="BI252" s="380">
        <v>0</v>
      </c>
      <c r="BJ252" s="380">
        <v>0</v>
      </c>
      <c r="BK252" s="380">
        <v>16721</v>
      </c>
      <c r="BL252" s="381">
        <v>2973</v>
      </c>
      <c r="BM252" s="380">
        <v>991</v>
      </c>
      <c r="BN252" s="380">
        <v>991</v>
      </c>
      <c r="BO252" s="380">
        <v>991</v>
      </c>
      <c r="BP252" s="380">
        <v>0</v>
      </c>
      <c r="BQ252" s="380">
        <v>0</v>
      </c>
      <c r="BR252" s="380">
        <v>0</v>
      </c>
      <c r="BS252" s="380">
        <v>2973</v>
      </c>
      <c r="BT252" s="379">
        <v>15413</v>
      </c>
      <c r="BU252" s="380">
        <v>3937</v>
      </c>
      <c r="BV252" s="380">
        <v>3937</v>
      </c>
      <c r="BW252" s="380">
        <v>3937</v>
      </c>
      <c r="BX252" s="380">
        <v>3601</v>
      </c>
      <c r="BY252" s="380">
        <v>0</v>
      </c>
      <c r="BZ252" s="380">
        <v>0</v>
      </c>
      <c r="CA252" s="380">
        <v>15413</v>
      </c>
      <c r="CB252" s="381">
        <v>4393.0348104510003</v>
      </c>
      <c r="CC252" s="380">
        <v>2648</v>
      </c>
      <c r="CD252" s="380">
        <v>1746</v>
      </c>
      <c r="CE252" s="380">
        <v>0</v>
      </c>
      <c r="CF252" s="380">
        <v>0</v>
      </c>
      <c r="CG252" s="380">
        <v>0</v>
      </c>
      <c r="CH252" s="380">
        <v>0</v>
      </c>
      <c r="CI252" s="380">
        <v>4393.0348104510003</v>
      </c>
    </row>
    <row r="253" spans="1:87">
      <c r="A253" s="374">
        <v>37805</v>
      </c>
      <c r="B253" s="375" t="s">
        <v>603</v>
      </c>
      <c r="C253" s="381">
        <v>-1565372</v>
      </c>
      <c r="D253" s="380">
        <v>-1099528</v>
      </c>
      <c r="E253" s="380">
        <v>-851775</v>
      </c>
      <c r="F253" s="380">
        <v>-463186</v>
      </c>
      <c r="G253" s="380">
        <v>0</v>
      </c>
      <c r="H253" s="380">
        <v>0</v>
      </c>
      <c r="I253" s="380">
        <v>-3979861</v>
      </c>
      <c r="J253" s="446">
        <v>12631406</v>
      </c>
      <c r="K253" s="447">
        <v>14878341</v>
      </c>
      <c r="L253" s="447">
        <v>10796270</v>
      </c>
      <c r="M253" s="447">
        <v>10397668</v>
      </c>
      <c r="N253" s="447">
        <v>15518832</v>
      </c>
      <c r="O253" s="446">
        <v>1108588.762296</v>
      </c>
      <c r="P253" s="447">
        <v>670798.27</v>
      </c>
      <c r="Q253" s="447">
        <v>437790.49229600001</v>
      </c>
      <c r="R253" s="448">
        <v>6.2899999999999998E-2</v>
      </c>
      <c r="S253" s="449">
        <v>5.3191920000000001E-4</v>
      </c>
      <c r="T253" s="450">
        <v>12631406</v>
      </c>
      <c r="U253" s="450">
        <v>10664519.395866456</v>
      </c>
      <c r="V253" s="451">
        <v>1.1844327466736011</v>
      </c>
      <c r="W253" s="451">
        <v>0.10581979340616332</v>
      </c>
      <c r="X253" s="379">
        <v>1363051</v>
      </c>
      <c r="Y253" s="380">
        <v>429176</v>
      </c>
      <c r="Z253" s="380">
        <v>345733</v>
      </c>
      <c r="AA253" s="380">
        <v>345733</v>
      </c>
      <c r="AB253" s="380">
        <v>242409</v>
      </c>
      <c r="AC253" s="380">
        <v>0</v>
      </c>
      <c r="AD253" s="380">
        <v>0</v>
      </c>
      <c r="AE253" s="380">
        <v>1363051</v>
      </c>
      <c r="AF253" s="381">
        <v>802433.99999999988</v>
      </c>
      <c r="AG253" s="381">
        <v>401216.99999999994</v>
      </c>
      <c r="AH253" s="381">
        <v>401216.99999999994</v>
      </c>
      <c r="AI253" s="381">
        <v>0</v>
      </c>
      <c r="AJ253" s="381">
        <v>0</v>
      </c>
      <c r="AK253" s="381">
        <v>0</v>
      </c>
      <c r="AL253" s="381">
        <v>0</v>
      </c>
      <c r="AM253" s="380">
        <v>802433.99999999988</v>
      </c>
      <c r="AN253" s="379">
        <v>1011308</v>
      </c>
      <c r="AO253" s="380">
        <v>333718</v>
      </c>
      <c r="AP253" s="380">
        <v>333718</v>
      </c>
      <c r="AQ253" s="380">
        <v>171936</v>
      </c>
      <c r="AR253" s="380">
        <v>171936</v>
      </c>
      <c r="AS253" s="380">
        <v>0</v>
      </c>
      <c r="AT253" s="380">
        <v>0</v>
      </c>
      <c r="AU253" s="380">
        <v>1011308</v>
      </c>
      <c r="AV253" s="381">
        <v>5748850</v>
      </c>
      <c r="AW253" s="380">
        <v>1967268</v>
      </c>
      <c r="AX253" s="380">
        <v>1422762</v>
      </c>
      <c r="AY253" s="380">
        <v>1422762</v>
      </c>
      <c r="AZ253" s="380">
        <v>936059</v>
      </c>
      <c r="BA253" s="380">
        <v>0</v>
      </c>
      <c r="BB253" s="380">
        <v>0</v>
      </c>
      <c r="BC253" s="380">
        <v>5748850</v>
      </c>
      <c r="BD253" s="379">
        <v>133031</v>
      </c>
      <c r="BE253" s="380">
        <v>37838</v>
      </c>
      <c r="BF253" s="380">
        <v>35443</v>
      </c>
      <c r="BG253" s="380">
        <v>29875</v>
      </c>
      <c r="BH253" s="380">
        <v>29875</v>
      </c>
      <c r="BI253" s="380">
        <v>0</v>
      </c>
      <c r="BJ253" s="380">
        <v>0</v>
      </c>
      <c r="BK253" s="380">
        <v>133031</v>
      </c>
      <c r="BL253" s="381">
        <v>23649</v>
      </c>
      <c r="BM253" s="380">
        <v>7883</v>
      </c>
      <c r="BN253" s="380">
        <v>7883</v>
      </c>
      <c r="BO253" s="380">
        <v>7883</v>
      </c>
      <c r="BP253" s="380">
        <v>0</v>
      </c>
      <c r="BQ253" s="380">
        <v>0</v>
      </c>
      <c r="BR253" s="380">
        <v>0</v>
      </c>
      <c r="BS253" s="380">
        <v>23649</v>
      </c>
      <c r="BT253" s="379">
        <v>122634</v>
      </c>
      <c r="BU253" s="380">
        <v>31327</v>
      </c>
      <c r="BV253" s="380">
        <v>31327</v>
      </c>
      <c r="BW253" s="380">
        <v>31327</v>
      </c>
      <c r="BX253" s="380">
        <v>28653</v>
      </c>
      <c r="BY253" s="380">
        <v>0</v>
      </c>
      <c r="BZ253" s="380">
        <v>0</v>
      </c>
      <c r="CA253" s="380">
        <v>122634</v>
      </c>
      <c r="CB253" s="381">
        <v>34952.405312807998</v>
      </c>
      <c r="CC253" s="380">
        <v>21064</v>
      </c>
      <c r="CD253" s="380">
        <v>13888</v>
      </c>
      <c r="CE253" s="380">
        <v>0</v>
      </c>
      <c r="CF253" s="380">
        <v>0</v>
      </c>
      <c r="CG253" s="380">
        <v>0</v>
      </c>
      <c r="CH253" s="380">
        <v>0</v>
      </c>
      <c r="CI253" s="380">
        <v>34952.405312807998</v>
      </c>
    </row>
    <row r="254" spans="1:87">
      <c r="A254" s="374">
        <v>37900</v>
      </c>
      <c r="B254" s="375" t="s">
        <v>604</v>
      </c>
      <c r="C254" s="381">
        <v>-13353211</v>
      </c>
      <c r="D254" s="380">
        <v>-8037270</v>
      </c>
      <c r="E254" s="380">
        <v>-7190364</v>
      </c>
      <c r="F254" s="380">
        <v>-4007419</v>
      </c>
      <c r="G254" s="380">
        <v>0</v>
      </c>
      <c r="H254" s="380">
        <v>0</v>
      </c>
      <c r="I254" s="380">
        <v>-32588264</v>
      </c>
      <c r="J254" s="446">
        <v>85869457</v>
      </c>
      <c r="K254" s="447">
        <v>101144327</v>
      </c>
      <c r="L254" s="447">
        <v>73394035</v>
      </c>
      <c r="M254" s="447">
        <v>70684299</v>
      </c>
      <c r="N254" s="447">
        <v>105498443</v>
      </c>
      <c r="O254" s="446">
        <v>7536287.8582019992</v>
      </c>
      <c r="P254" s="447">
        <v>4422717.1199999992</v>
      </c>
      <c r="Q254" s="447">
        <v>3113570.738202</v>
      </c>
      <c r="R254" s="448">
        <v>6.2899999999999998E-2</v>
      </c>
      <c r="S254" s="449">
        <v>3.6160353999999998E-3</v>
      </c>
      <c r="T254" s="450">
        <v>85869457</v>
      </c>
      <c r="U254" s="450">
        <v>70313467.726550072</v>
      </c>
      <c r="V254" s="451">
        <v>1.2212376913900387</v>
      </c>
      <c r="W254" s="451">
        <v>0.10581979340616332</v>
      </c>
      <c r="X254" s="379">
        <v>3640486</v>
      </c>
      <c r="Y254" s="380">
        <v>950402</v>
      </c>
      <c r="Z254" s="380">
        <v>950402</v>
      </c>
      <c r="AA254" s="380">
        <v>950402</v>
      </c>
      <c r="AB254" s="380">
        <v>789280</v>
      </c>
      <c r="AC254" s="380">
        <v>0</v>
      </c>
      <c r="AD254" s="380">
        <v>0</v>
      </c>
      <c r="AE254" s="380">
        <v>3640486</v>
      </c>
      <c r="AF254" s="381">
        <v>5362165</v>
      </c>
      <c r="AG254" s="381">
        <v>3472001</v>
      </c>
      <c r="AH254" s="381">
        <v>1890164</v>
      </c>
      <c r="AI254" s="381">
        <v>0</v>
      </c>
      <c r="AJ254" s="381">
        <v>0</v>
      </c>
      <c r="AK254" s="381">
        <v>0</v>
      </c>
      <c r="AL254" s="381">
        <v>0</v>
      </c>
      <c r="AM254" s="380">
        <v>5362165</v>
      </c>
      <c r="AN254" s="379">
        <v>6874966</v>
      </c>
      <c r="AO254" s="380">
        <v>2268648</v>
      </c>
      <c r="AP254" s="380">
        <v>2268648</v>
      </c>
      <c r="AQ254" s="380">
        <v>1168835</v>
      </c>
      <c r="AR254" s="380">
        <v>1168835</v>
      </c>
      <c r="AS254" s="380">
        <v>0</v>
      </c>
      <c r="AT254" s="380">
        <v>0</v>
      </c>
      <c r="AU254" s="380">
        <v>6874966</v>
      </c>
      <c r="AV254" s="381">
        <v>39081212</v>
      </c>
      <c r="AW254" s="380">
        <v>13373665</v>
      </c>
      <c r="AX254" s="380">
        <v>9672067</v>
      </c>
      <c r="AY254" s="380">
        <v>9672067</v>
      </c>
      <c r="AZ254" s="380">
        <v>6363413</v>
      </c>
      <c r="BA254" s="380">
        <v>0</v>
      </c>
      <c r="BB254" s="380">
        <v>0</v>
      </c>
      <c r="BC254" s="380">
        <v>39081212</v>
      </c>
      <c r="BD254" s="379">
        <v>904355</v>
      </c>
      <c r="BE254" s="380">
        <v>257228</v>
      </c>
      <c r="BF254" s="380">
        <v>240947</v>
      </c>
      <c r="BG254" s="380">
        <v>203090</v>
      </c>
      <c r="BH254" s="380">
        <v>203090</v>
      </c>
      <c r="BI254" s="380">
        <v>0</v>
      </c>
      <c r="BJ254" s="380">
        <v>0</v>
      </c>
      <c r="BK254" s="380">
        <v>904355</v>
      </c>
      <c r="BL254" s="381">
        <v>160761</v>
      </c>
      <c r="BM254" s="380">
        <v>53587</v>
      </c>
      <c r="BN254" s="380">
        <v>53587</v>
      </c>
      <c r="BO254" s="380">
        <v>53587</v>
      </c>
      <c r="BP254" s="380">
        <v>0</v>
      </c>
      <c r="BQ254" s="380">
        <v>0</v>
      </c>
      <c r="BR254" s="380">
        <v>0</v>
      </c>
      <c r="BS254" s="380">
        <v>160761</v>
      </c>
      <c r="BT254" s="379">
        <v>833679</v>
      </c>
      <c r="BU254" s="380">
        <v>212963</v>
      </c>
      <c r="BV254" s="380">
        <v>212963</v>
      </c>
      <c r="BW254" s="380">
        <v>212963</v>
      </c>
      <c r="BX254" s="380">
        <v>194788</v>
      </c>
      <c r="BY254" s="380">
        <v>0</v>
      </c>
      <c r="BZ254" s="380">
        <v>0</v>
      </c>
      <c r="CA254" s="380">
        <v>833679</v>
      </c>
      <c r="CB254" s="381">
        <v>237609.64997364598</v>
      </c>
      <c r="CC254" s="380">
        <v>143198</v>
      </c>
      <c r="CD254" s="380">
        <v>94412</v>
      </c>
      <c r="CE254" s="380">
        <v>0</v>
      </c>
      <c r="CF254" s="380">
        <v>0</v>
      </c>
      <c r="CG254" s="380">
        <v>0</v>
      </c>
      <c r="CH254" s="380">
        <v>0</v>
      </c>
      <c r="CI254" s="380">
        <v>237609.64997364598</v>
      </c>
    </row>
    <row r="255" spans="1:87">
      <c r="A255" s="374">
        <v>37901</v>
      </c>
      <c r="B255" s="375" t="s">
        <v>605</v>
      </c>
      <c r="C255" s="381">
        <v>95979</v>
      </c>
      <c r="D255" s="380">
        <v>76599</v>
      </c>
      <c r="E255" s="380">
        <v>-42729</v>
      </c>
      <c r="F255" s="380">
        <v>24357</v>
      </c>
      <c r="G255" s="380">
        <v>0</v>
      </c>
      <c r="H255" s="380">
        <v>0</v>
      </c>
      <c r="I255" s="380">
        <v>154206</v>
      </c>
      <c r="J255" s="446">
        <v>2809568</v>
      </c>
      <c r="K255" s="447">
        <v>3309348</v>
      </c>
      <c r="L255" s="447">
        <v>2401384</v>
      </c>
      <c r="M255" s="447">
        <v>2312724</v>
      </c>
      <c r="N255" s="447">
        <v>3451810</v>
      </c>
      <c r="O255" s="446">
        <v>246580.29792899999</v>
      </c>
      <c r="P255" s="447">
        <v>133690.21999999997</v>
      </c>
      <c r="Q255" s="447">
        <v>112890.07792900002</v>
      </c>
      <c r="R255" s="448">
        <v>6.2899999999999998E-2</v>
      </c>
      <c r="S255" s="449">
        <v>1.183133E-4</v>
      </c>
      <c r="T255" s="450">
        <v>2809568</v>
      </c>
      <c r="U255" s="450">
        <v>2125440.6995230522</v>
      </c>
      <c r="V255" s="451">
        <v>1.3218755059270606</v>
      </c>
      <c r="W255" s="451">
        <v>0.10581979340616332</v>
      </c>
      <c r="X255" s="379">
        <v>1164132</v>
      </c>
      <c r="Y255" s="380">
        <v>450379</v>
      </c>
      <c r="Z255" s="380">
        <v>308823</v>
      </c>
      <c r="AA255" s="380">
        <v>223629</v>
      </c>
      <c r="AB255" s="380">
        <v>181301</v>
      </c>
      <c r="AC255" s="380">
        <v>0</v>
      </c>
      <c r="AD255" s="380">
        <v>0</v>
      </c>
      <c r="AE255" s="380">
        <v>1164132</v>
      </c>
      <c r="AF255" s="381">
        <v>0</v>
      </c>
      <c r="AG255" s="381">
        <v>0</v>
      </c>
      <c r="AH255" s="381">
        <v>0</v>
      </c>
      <c r="AI255" s="381">
        <v>0</v>
      </c>
      <c r="AJ255" s="381">
        <v>0</v>
      </c>
      <c r="AK255" s="381">
        <v>0</v>
      </c>
      <c r="AL255" s="381">
        <v>0</v>
      </c>
      <c r="AM255" s="380">
        <v>0</v>
      </c>
      <c r="AN255" s="379">
        <v>224942</v>
      </c>
      <c r="AO255" s="380">
        <v>74228</v>
      </c>
      <c r="AP255" s="380">
        <v>74228</v>
      </c>
      <c r="AQ255" s="380">
        <v>38243</v>
      </c>
      <c r="AR255" s="380">
        <v>38243</v>
      </c>
      <c r="AS255" s="380">
        <v>0</v>
      </c>
      <c r="AT255" s="380">
        <v>0</v>
      </c>
      <c r="AU255" s="380">
        <v>224942</v>
      </c>
      <c r="AV255" s="381">
        <v>1278701</v>
      </c>
      <c r="AW255" s="380">
        <v>437574</v>
      </c>
      <c r="AX255" s="380">
        <v>316461</v>
      </c>
      <c r="AY255" s="380">
        <v>316461</v>
      </c>
      <c r="AZ255" s="380">
        <v>208205</v>
      </c>
      <c r="BA255" s="380">
        <v>0</v>
      </c>
      <c r="BB255" s="380">
        <v>0</v>
      </c>
      <c r="BC255" s="380">
        <v>1278701</v>
      </c>
      <c r="BD255" s="379">
        <v>29590</v>
      </c>
      <c r="BE255" s="380">
        <v>8416</v>
      </c>
      <c r="BF255" s="380">
        <v>7884</v>
      </c>
      <c r="BG255" s="380">
        <v>6645</v>
      </c>
      <c r="BH255" s="380">
        <v>6645</v>
      </c>
      <c r="BI255" s="380">
        <v>0</v>
      </c>
      <c r="BJ255" s="380">
        <v>0</v>
      </c>
      <c r="BK255" s="380">
        <v>29590</v>
      </c>
      <c r="BL255" s="381">
        <v>5259</v>
      </c>
      <c r="BM255" s="380">
        <v>1753</v>
      </c>
      <c r="BN255" s="380">
        <v>1753</v>
      </c>
      <c r="BO255" s="380">
        <v>1753</v>
      </c>
      <c r="BP255" s="380">
        <v>0</v>
      </c>
      <c r="BQ255" s="380">
        <v>0</v>
      </c>
      <c r="BR255" s="380">
        <v>0</v>
      </c>
      <c r="BS255" s="380">
        <v>5259</v>
      </c>
      <c r="BT255" s="379">
        <v>27277</v>
      </c>
      <c r="BU255" s="380">
        <v>6968</v>
      </c>
      <c r="BV255" s="380">
        <v>6968</v>
      </c>
      <c r="BW255" s="380">
        <v>6968</v>
      </c>
      <c r="BX255" s="380">
        <v>6373</v>
      </c>
      <c r="BY255" s="380">
        <v>0</v>
      </c>
      <c r="BZ255" s="380">
        <v>0</v>
      </c>
      <c r="CA255" s="380">
        <v>27277</v>
      </c>
      <c r="CB255" s="381">
        <v>7774.3657598669997</v>
      </c>
      <c r="CC255" s="380">
        <v>4685</v>
      </c>
      <c r="CD255" s="380">
        <v>3089</v>
      </c>
      <c r="CE255" s="380">
        <v>0</v>
      </c>
      <c r="CF255" s="380">
        <v>0</v>
      </c>
      <c r="CG255" s="380">
        <v>0</v>
      </c>
      <c r="CH255" s="380">
        <v>0</v>
      </c>
      <c r="CI255" s="380">
        <v>7774.3657598669997</v>
      </c>
    </row>
    <row r="256" spans="1:87">
      <c r="A256" s="374">
        <v>37905</v>
      </c>
      <c r="B256" s="375" t="s">
        <v>606</v>
      </c>
      <c r="C256" s="381">
        <v>-1459706</v>
      </c>
      <c r="D256" s="380">
        <v>-868035</v>
      </c>
      <c r="E256" s="380">
        <v>-835587</v>
      </c>
      <c r="F256" s="380">
        <v>-459601</v>
      </c>
      <c r="G256" s="380">
        <v>0</v>
      </c>
      <c r="H256" s="380">
        <v>0</v>
      </c>
      <c r="I256" s="380">
        <v>-3622929</v>
      </c>
      <c r="J256" s="446">
        <v>9476583</v>
      </c>
      <c r="K256" s="447">
        <v>11162322</v>
      </c>
      <c r="L256" s="447">
        <v>8099791</v>
      </c>
      <c r="M256" s="447">
        <v>7800743</v>
      </c>
      <c r="N256" s="447">
        <v>11642844</v>
      </c>
      <c r="O256" s="446">
        <v>831707.298297</v>
      </c>
      <c r="P256" s="447">
        <v>516434.83999999997</v>
      </c>
      <c r="Q256" s="447">
        <v>315272.45829700003</v>
      </c>
      <c r="R256" s="448">
        <v>6.2899999999999998E-2</v>
      </c>
      <c r="S256" s="449">
        <v>3.9906689999999999E-4</v>
      </c>
      <c r="T256" s="450">
        <v>9476583</v>
      </c>
      <c r="U256" s="450">
        <v>8210410.8108108109</v>
      </c>
      <c r="V256" s="451">
        <v>1.1542154489422132</v>
      </c>
      <c r="W256" s="451">
        <v>0.10581979340616332</v>
      </c>
      <c r="X256" s="379">
        <v>279056</v>
      </c>
      <c r="Y256" s="380">
        <v>69764</v>
      </c>
      <c r="Z256" s="380">
        <v>69764</v>
      </c>
      <c r="AA256" s="380">
        <v>69764</v>
      </c>
      <c r="AB256" s="380">
        <v>69764</v>
      </c>
      <c r="AC256" s="380">
        <v>0</v>
      </c>
      <c r="AD256" s="380">
        <v>0</v>
      </c>
      <c r="AE256" s="380">
        <v>279056</v>
      </c>
      <c r="AF256" s="381">
        <v>495539</v>
      </c>
      <c r="AG256" s="381">
        <v>334090</v>
      </c>
      <c r="AH256" s="381">
        <v>154516</v>
      </c>
      <c r="AI256" s="381">
        <v>6933</v>
      </c>
      <c r="AJ256" s="381">
        <v>0</v>
      </c>
      <c r="AK256" s="381">
        <v>0</v>
      </c>
      <c r="AL256" s="381">
        <v>0</v>
      </c>
      <c r="AM256" s="380">
        <v>495539</v>
      </c>
      <c r="AN256" s="379">
        <v>758724</v>
      </c>
      <c r="AO256" s="380">
        <v>250369</v>
      </c>
      <c r="AP256" s="380">
        <v>250369</v>
      </c>
      <c r="AQ256" s="380">
        <v>128993</v>
      </c>
      <c r="AR256" s="380">
        <v>128993</v>
      </c>
      <c r="AS256" s="380">
        <v>0</v>
      </c>
      <c r="AT256" s="380">
        <v>0</v>
      </c>
      <c r="AU256" s="380">
        <v>758724</v>
      </c>
      <c r="AV256" s="381">
        <v>4313016</v>
      </c>
      <c r="AW256" s="380">
        <v>1475922</v>
      </c>
      <c r="AX256" s="380">
        <v>1067413</v>
      </c>
      <c r="AY256" s="380">
        <v>1067413</v>
      </c>
      <c r="AZ256" s="380">
        <v>702268</v>
      </c>
      <c r="BA256" s="380">
        <v>0</v>
      </c>
      <c r="BB256" s="380">
        <v>0</v>
      </c>
      <c r="BC256" s="380">
        <v>4313016</v>
      </c>
      <c r="BD256" s="379">
        <v>99805</v>
      </c>
      <c r="BE256" s="380">
        <v>28388</v>
      </c>
      <c r="BF256" s="380">
        <v>26591</v>
      </c>
      <c r="BG256" s="380">
        <v>22413</v>
      </c>
      <c r="BH256" s="380">
        <v>22413</v>
      </c>
      <c r="BI256" s="380">
        <v>0</v>
      </c>
      <c r="BJ256" s="380">
        <v>0</v>
      </c>
      <c r="BK256" s="380">
        <v>99805</v>
      </c>
      <c r="BL256" s="381">
        <v>17742</v>
      </c>
      <c r="BM256" s="380">
        <v>5914</v>
      </c>
      <c r="BN256" s="380">
        <v>5914</v>
      </c>
      <c r="BO256" s="380">
        <v>5914</v>
      </c>
      <c r="BP256" s="380">
        <v>0</v>
      </c>
      <c r="BQ256" s="380">
        <v>0</v>
      </c>
      <c r="BR256" s="380">
        <v>0</v>
      </c>
      <c r="BS256" s="380">
        <v>17742</v>
      </c>
      <c r="BT256" s="379">
        <v>92005</v>
      </c>
      <c r="BU256" s="380">
        <v>23503</v>
      </c>
      <c r="BV256" s="380">
        <v>23503</v>
      </c>
      <c r="BW256" s="380">
        <v>23503</v>
      </c>
      <c r="BX256" s="380">
        <v>21497</v>
      </c>
      <c r="BY256" s="380">
        <v>0</v>
      </c>
      <c r="BZ256" s="380">
        <v>0</v>
      </c>
      <c r="CA256" s="380">
        <v>92005</v>
      </c>
      <c r="CB256" s="381">
        <v>26222.682008330998</v>
      </c>
      <c r="CC256" s="380">
        <v>15803</v>
      </c>
      <c r="CD256" s="380">
        <v>10419</v>
      </c>
      <c r="CE256" s="380">
        <v>0</v>
      </c>
      <c r="CF256" s="380">
        <v>0</v>
      </c>
      <c r="CG256" s="380">
        <v>0</v>
      </c>
      <c r="CH256" s="380">
        <v>0</v>
      </c>
      <c r="CI256" s="380">
        <v>26222.682008330998</v>
      </c>
    </row>
    <row r="257" spans="1:87">
      <c r="A257" s="374">
        <v>38000</v>
      </c>
      <c r="B257" s="375" t="s">
        <v>607</v>
      </c>
      <c r="C257" s="381">
        <v>-21797224</v>
      </c>
      <c r="D257" s="380">
        <v>-14954645</v>
      </c>
      <c r="E257" s="380">
        <v>-15298594</v>
      </c>
      <c r="F257" s="380">
        <v>-9175135</v>
      </c>
      <c r="G257" s="380">
        <v>0</v>
      </c>
      <c r="H257" s="380">
        <v>0</v>
      </c>
      <c r="I257" s="380">
        <v>-61225598</v>
      </c>
      <c r="J257" s="446">
        <v>143113675</v>
      </c>
      <c r="K257" s="447">
        <v>168571420</v>
      </c>
      <c r="L257" s="447">
        <v>122321608</v>
      </c>
      <c r="M257" s="447">
        <v>117805448</v>
      </c>
      <c r="N257" s="447">
        <v>175828175</v>
      </c>
      <c r="O257" s="446">
        <v>12560296.638114</v>
      </c>
      <c r="P257" s="447">
        <v>6524972.8399999989</v>
      </c>
      <c r="Q257" s="447">
        <v>6035323.7981140008</v>
      </c>
      <c r="R257" s="448">
        <v>6.2899999999999998E-2</v>
      </c>
      <c r="S257" s="449">
        <v>6.0266377999999999E-3</v>
      </c>
      <c r="T257" s="450">
        <v>143113675</v>
      </c>
      <c r="U257" s="450">
        <v>103735657.23370428</v>
      </c>
      <c r="V257" s="451">
        <v>1.3795996363871457</v>
      </c>
      <c r="W257" s="451">
        <v>0.10581979340616332</v>
      </c>
      <c r="X257" s="379">
        <v>2595272</v>
      </c>
      <c r="Y257" s="380">
        <v>648818</v>
      </c>
      <c r="Z257" s="380">
        <v>648818</v>
      </c>
      <c r="AA257" s="380">
        <v>648818</v>
      </c>
      <c r="AB257" s="380">
        <v>648818</v>
      </c>
      <c r="AC257" s="380">
        <v>0</v>
      </c>
      <c r="AD257" s="380">
        <v>0</v>
      </c>
      <c r="AE257" s="380">
        <v>2595272</v>
      </c>
      <c r="AF257" s="381">
        <v>12377312</v>
      </c>
      <c r="AG257" s="381">
        <v>4393619</v>
      </c>
      <c r="AH257" s="381">
        <v>3774455</v>
      </c>
      <c r="AI257" s="381">
        <v>2379667</v>
      </c>
      <c r="AJ257" s="381">
        <v>1829571</v>
      </c>
      <c r="AK257" s="381">
        <v>0</v>
      </c>
      <c r="AL257" s="381">
        <v>0</v>
      </c>
      <c r="AM257" s="380">
        <v>12377312</v>
      </c>
      <c r="AN257" s="379">
        <v>11458109</v>
      </c>
      <c r="AO257" s="380">
        <v>3781024</v>
      </c>
      <c r="AP257" s="380">
        <v>3781024</v>
      </c>
      <c r="AQ257" s="380">
        <v>1948030</v>
      </c>
      <c r="AR257" s="380">
        <v>1948030</v>
      </c>
      <c r="AS257" s="380">
        <v>0</v>
      </c>
      <c r="AT257" s="380">
        <v>0</v>
      </c>
      <c r="AU257" s="380">
        <v>11458109</v>
      </c>
      <c r="AV257" s="381">
        <v>65134403</v>
      </c>
      <c r="AW257" s="380">
        <v>22289117</v>
      </c>
      <c r="AX257" s="380">
        <v>16119876</v>
      </c>
      <c r="AY257" s="380">
        <v>16119876</v>
      </c>
      <c r="AZ257" s="380">
        <v>10605533</v>
      </c>
      <c r="BA257" s="380">
        <v>0</v>
      </c>
      <c r="BB257" s="380">
        <v>0</v>
      </c>
      <c r="BC257" s="380">
        <v>65134403</v>
      </c>
      <c r="BD257" s="379">
        <v>1507235</v>
      </c>
      <c r="BE257" s="380">
        <v>428707</v>
      </c>
      <c r="BF257" s="380">
        <v>401572</v>
      </c>
      <c r="BG257" s="380">
        <v>338478</v>
      </c>
      <c r="BH257" s="380">
        <v>338478</v>
      </c>
      <c r="BI257" s="380">
        <v>0</v>
      </c>
      <c r="BJ257" s="380">
        <v>0</v>
      </c>
      <c r="BK257" s="380">
        <v>1507235</v>
      </c>
      <c r="BL257" s="381">
        <v>267933</v>
      </c>
      <c r="BM257" s="380">
        <v>89311</v>
      </c>
      <c r="BN257" s="380">
        <v>89311</v>
      </c>
      <c r="BO257" s="380">
        <v>89311</v>
      </c>
      <c r="BP257" s="380">
        <v>0</v>
      </c>
      <c r="BQ257" s="380">
        <v>0</v>
      </c>
      <c r="BR257" s="380">
        <v>0</v>
      </c>
      <c r="BS257" s="380">
        <v>267933</v>
      </c>
      <c r="BT257" s="379">
        <v>1389445</v>
      </c>
      <c r="BU257" s="380">
        <v>354934</v>
      </c>
      <c r="BV257" s="380">
        <v>354934</v>
      </c>
      <c r="BW257" s="380">
        <v>354934</v>
      </c>
      <c r="BX257" s="380">
        <v>324643</v>
      </c>
      <c r="BY257" s="380">
        <v>0</v>
      </c>
      <c r="BZ257" s="380">
        <v>0</v>
      </c>
      <c r="CA257" s="380">
        <v>1389445</v>
      </c>
      <c r="CB257" s="381">
        <v>396010.309571622</v>
      </c>
      <c r="CC257" s="380">
        <v>238660</v>
      </c>
      <c r="CD257" s="380">
        <v>157350</v>
      </c>
      <c r="CE257" s="380">
        <v>0</v>
      </c>
      <c r="CF257" s="380">
        <v>0</v>
      </c>
      <c r="CG257" s="380">
        <v>0</v>
      </c>
      <c r="CH257" s="380">
        <v>0</v>
      </c>
      <c r="CI257" s="380">
        <v>396010.309571622</v>
      </c>
    </row>
    <row r="258" spans="1:87">
      <c r="A258" s="374">
        <v>38005</v>
      </c>
      <c r="B258" s="375" t="s">
        <v>608</v>
      </c>
      <c r="C258" s="381">
        <v>-3072867</v>
      </c>
      <c r="D258" s="380">
        <v>-1715138</v>
      </c>
      <c r="E258" s="380">
        <v>-2188584</v>
      </c>
      <c r="F258" s="380">
        <v>-1021601</v>
      </c>
      <c r="G258" s="380">
        <v>0</v>
      </c>
      <c r="H258" s="380">
        <v>0</v>
      </c>
      <c r="I258" s="380">
        <v>-7998190</v>
      </c>
      <c r="J258" s="446">
        <v>30187238</v>
      </c>
      <c r="K258" s="447">
        <v>35557088</v>
      </c>
      <c r="L258" s="447">
        <v>25801528</v>
      </c>
      <c r="M258" s="447">
        <v>24848926</v>
      </c>
      <c r="N258" s="447">
        <v>37087769</v>
      </c>
      <c r="O258" s="446">
        <v>2649367.1057130001</v>
      </c>
      <c r="P258" s="447">
        <v>1524168.6</v>
      </c>
      <c r="Q258" s="447">
        <v>1125198.505713</v>
      </c>
      <c r="R258" s="448">
        <v>6.2899999999999998E-2</v>
      </c>
      <c r="S258" s="449">
        <v>1.2712101000000001E-3</v>
      </c>
      <c r="T258" s="450">
        <v>30187238</v>
      </c>
      <c r="U258" s="450">
        <v>24231615.262321148</v>
      </c>
      <c r="V258" s="451">
        <v>1.2457790235279744</v>
      </c>
      <c r="W258" s="451">
        <v>0.10581979340616332</v>
      </c>
      <c r="X258" s="379">
        <v>2897909</v>
      </c>
      <c r="Y258" s="380">
        <v>779977</v>
      </c>
      <c r="Z258" s="380">
        <v>779977</v>
      </c>
      <c r="AA258" s="380">
        <v>673286</v>
      </c>
      <c r="AB258" s="380">
        <v>664669</v>
      </c>
      <c r="AC258" s="380">
        <v>0</v>
      </c>
      <c r="AD258" s="380">
        <v>0</v>
      </c>
      <c r="AE258" s="380">
        <v>2897909</v>
      </c>
      <c r="AF258" s="381">
        <v>45012</v>
      </c>
      <c r="AG258" s="381">
        <v>45012</v>
      </c>
      <c r="AH258" s="381">
        <v>0</v>
      </c>
      <c r="AI258" s="381">
        <v>0</v>
      </c>
      <c r="AJ258" s="381">
        <v>0</v>
      </c>
      <c r="AK258" s="381">
        <v>0</v>
      </c>
      <c r="AL258" s="381">
        <v>0</v>
      </c>
      <c r="AM258" s="380">
        <v>45012</v>
      </c>
      <c r="AN258" s="379">
        <v>2416881</v>
      </c>
      <c r="AO258" s="380">
        <v>797539</v>
      </c>
      <c r="AP258" s="380">
        <v>797539</v>
      </c>
      <c r="AQ258" s="380">
        <v>410902</v>
      </c>
      <c r="AR258" s="380">
        <v>410902</v>
      </c>
      <c r="AS258" s="380">
        <v>0</v>
      </c>
      <c r="AT258" s="380">
        <v>0</v>
      </c>
      <c r="AU258" s="380">
        <v>2416881</v>
      </c>
      <c r="AV258" s="381">
        <v>13738923</v>
      </c>
      <c r="AW258" s="380">
        <v>4701486</v>
      </c>
      <c r="AX258" s="380">
        <v>3400196</v>
      </c>
      <c r="AY258" s="380">
        <v>3400196</v>
      </c>
      <c r="AZ258" s="380">
        <v>2237045</v>
      </c>
      <c r="BA258" s="380">
        <v>0</v>
      </c>
      <c r="BB258" s="380">
        <v>0</v>
      </c>
      <c r="BC258" s="380">
        <v>13738923</v>
      </c>
      <c r="BD258" s="379">
        <v>317924</v>
      </c>
      <c r="BE258" s="380">
        <v>90428</v>
      </c>
      <c r="BF258" s="380">
        <v>84704</v>
      </c>
      <c r="BG258" s="380">
        <v>71396</v>
      </c>
      <c r="BH258" s="380">
        <v>71396</v>
      </c>
      <c r="BI258" s="380">
        <v>0</v>
      </c>
      <c r="BJ258" s="380">
        <v>0</v>
      </c>
      <c r="BK258" s="380">
        <v>317924</v>
      </c>
      <c r="BL258" s="381">
        <v>56517</v>
      </c>
      <c r="BM258" s="380">
        <v>18839</v>
      </c>
      <c r="BN258" s="380">
        <v>18839</v>
      </c>
      <c r="BO258" s="380">
        <v>18839</v>
      </c>
      <c r="BP258" s="380">
        <v>0</v>
      </c>
      <c r="BQ258" s="380">
        <v>0</v>
      </c>
      <c r="BR258" s="380">
        <v>0</v>
      </c>
      <c r="BS258" s="380">
        <v>56517</v>
      </c>
      <c r="BT258" s="379">
        <v>293078</v>
      </c>
      <c r="BU258" s="380">
        <v>74867</v>
      </c>
      <c r="BV258" s="380">
        <v>74867</v>
      </c>
      <c r="BW258" s="380">
        <v>74867</v>
      </c>
      <c r="BX258" s="380">
        <v>68477</v>
      </c>
      <c r="BY258" s="380">
        <v>0</v>
      </c>
      <c r="BZ258" s="380">
        <v>0</v>
      </c>
      <c r="CA258" s="380">
        <v>293078</v>
      </c>
      <c r="CB258" s="381">
        <v>83531.202958899012</v>
      </c>
      <c r="CC258" s="380">
        <v>50341</v>
      </c>
      <c r="CD258" s="380">
        <v>33190</v>
      </c>
      <c r="CE258" s="380">
        <v>0</v>
      </c>
      <c r="CF258" s="380">
        <v>0</v>
      </c>
      <c r="CG258" s="380">
        <v>0</v>
      </c>
      <c r="CH258" s="380">
        <v>0</v>
      </c>
      <c r="CI258" s="380">
        <v>83531.202958899012</v>
      </c>
    </row>
    <row r="259" spans="1:87">
      <c r="A259" s="374">
        <v>38100</v>
      </c>
      <c r="B259" s="375" t="s">
        <v>609</v>
      </c>
      <c r="C259" s="381">
        <v>-9392463</v>
      </c>
      <c r="D259" s="380">
        <v>-6628290</v>
      </c>
      <c r="E259" s="380">
        <v>-6994793</v>
      </c>
      <c r="F259" s="380">
        <v>-4170427</v>
      </c>
      <c r="G259" s="380">
        <v>0</v>
      </c>
      <c r="H259" s="380">
        <v>0</v>
      </c>
      <c r="I259" s="380">
        <v>-27185973</v>
      </c>
      <c r="J259" s="446">
        <v>62771571</v>
      </c>
      <c r="K259" s="447">
        <v>73937678</v>
      </c>
      <c r="L259" s="447">
        <v>53651892</v>
      </c>
      <c r="M259" s="447">
        <v>51671044</v>
      </c>
      <c r="N259" s="447">
        <v>77120588</v>
      </c>
      <c r="O259" s="446">
        <v>5509114.0049069999</v>
      </c>
      <c r="P259" s="447">
        <v>3313864.5700000003</v>
      </c>
      <c r="Q259" s="447">
        <v>2195249.4349069996</v>
      </c>
      <c r="R259" s="448">
        <v>6.2899999999999998E-2</v>
      </c>
      <c r="S259" s="449">
        <v>2.6433639E-3</v>
      </c>
      <c r="T259" s="450">
        <v>62771571</v>
      </c>
      <c r="U259" s="450">
        <v>52684651.351351358</v>
      </c>
      <c r="V259" s="451">
        <v>1.1914584113194462</v>
      </c>
      <c r="W259" s="451">
        <v>0.10581979340616332</v>
      </c>
      <c r="X259" s="379">
        <v>2887520</v>
      </c>
      <c r="Y259" s="380">
        <v>721880</v>
      </c>
      <c r="Z259" s="380">
        <v>721880</v>
      </c>
      <c r="AA259" s="380">
        <v>721880</v>
      </c>
      <c r="AB259" s="380">
        <v>721880</v>
      </c>
      <c r="AC259" s="380">
        <v>0</v>
      </c>
      <c r="AD259" s="380">
        <v>0</v>
      </c>
      <c r="AE259" s="380">
        <v>2887520</v>
      </c>
      <c r="AF259" s="381">
        <v>7509661</v>
      </c>
      <c r="AG259" s="381">
        <v>2196309</v>
      </c>
      <c r="AH259" s="381">
        <v>2161809</v>
      </c>
      <c r="AI259" s="381">
        <v>1765679</v>
      </c>
      <c r="AJ259" s="381">
        <v>1385864</v>
      </c>
      <c r="AK259" s="381">
        <v>0</v>
      </c>
      <c r="AL259" s="381">
        <v>0</v>
      </c>
      <c r="AM259" s="380">
        <v>7509661</v>
      </c>
      <c r="AN259" s="379">
        <v>5025680</v>
      </c>
      <c r="AO259" s="380">
        <v>1658408</v>
      </c>
      <c r="AP259" s="380">
        <v>1658408</v>
      </c>
      <c r="AQ259" s="380">
        <v>854432</v>
      </c>
      <c r="AR259" s="380">
        <v>854432</v>
      </c>
      <c r="AS259" s="380">
        <v>0</v>
      </c>
      <c r="AT259" s="380">
        <v>0</v>
      </c>
      <c r="AU259" s="380">
        <v>5025680</v>
      </c>
      <c r="AV259" s="381">
        <v>28568820</v>
      </c>
      <c r="AW259" s="380">
        <v>9776305</v>
      </c>
      <c r="AX259" s="380">
        <v>7070393</v>
      </c>
      <c r="AY259" s="380">
        <v>7070393</v>
      </c>
      <c r="AZ259" s="380">
        <v>4651729</v>
      </c>
      <c r="BA259" s="380">
        <v>0</v>
      </c>
      <c r="BB259" s="380">
        <v>0</v>
      </c>
      <c r="BC259" s="380">
        <v>28568820</v>
      </c>
      <c r="BD259" s="379">
        <v>661094</v>
      </c>
      <c r="BE259" s="380">
        <v>188037</v>
      </c>
      <c r="BF259" s="380">
        <v>176135</v>
      </c>
      <c r="BG259" s="380">
        <v>148461</v>
      </c>
      <c r="BH259" s="380">
        <v>148461</v>
      </c>
      <c r="BI259" s="380">
        <v>0</v>
      </c>
      <c r="BJ259" s="380">
        <v>0</v>
      </c>
      <c r="BK259" s="380">
        <v>661094</v>
      </c>
      <c r="BL259" s="381">
        <v>117519</v>
      </c>
      <c r="BM259" s="380">
        <v>39173</v>
      </c>
      <c r="BN259" s="380">
        <v>39173</v>
      </c>
      <c r="BO259" s="380">
        <v>39173</v>
      </c>
      <c r="BP259" s="380">
        <v>0</v>
      </c>
      <c r="BQ259" s="380">
        <v>0</v>
      </c>
      <c r="BR259" s="380">
        <v>0</v>
      </c>
      <c r="BS259" s="380">
        <v>117519</v>
      </c>
      <c r="BT259" s="379">
        <v>609429</v>
      </c>
      <c r="BU259" s="380">
        <v>155679</v>
      </c>
      <c r="BV259" s="380">
        <v>155679</v>
      </c>
      <c r="BW259" s="380">
        <v>155679</v>
      </c>
      <c r="BX259" s="380">
        <v>142393</v>
      </c>
      <c r="BY259" s="380">
        <v>0</v>
      </c>
      <c r="BZ259" s="380">
        <v>0</v>
      </c>
      <c r="CA259" s="380">
        <v>609429</v>
      </c>
      <c r="CB259" s="381">
        <v>173695.41543536101</v>
      </c>
      <c r="CC259" s="380">
        <v>104679</v>
      </c>
      <c r="CD259" s="380">
        <v>69016</v>
      </c>
      <c r="CE259" s="380">
        <v>0</v>
      </c>
      <c r="CF259" s="380">
        <v>0</v>
      </c>
      <c r="CG259" s="380">
        <v>0</v>
      </c>
      <c r="CH259" s="380">
        <v>0</v>
      </c>
      <c r="CI259" s="380">
        <v>173695.41543536101</v>
      </c>
    </row>
    <row r="260" spans="1:87">
      <c r="A260" s="374">
        <v>38105</v>
      </c>
      <c r="B260" s="375" t="s">
        <v>610</v>
      </c>
      <c r="C260" s="381">
        <v>-1794898</v>
      </c>
      <c r="D260" s="380">
        <v>-1223511</v>
      </c>
      <c r="E260" s="380">
        <v>-1238064</v>
      </c>
      <c r="F260" s="380">
        <v>-716935</v>
      </c>
      <c r="G260" s="380">
        <v>0</v>
      </c>
      <c r="H260" s="380">
        <v>0</v>
      </c>
      <c r="I260" s="380">
        <v>-4973408</v>
      </c>
      <c r="J260" s="446">
        <v>12068285</v>
      </c>
      <c r="K260" s="447">
        <v>14215050</v>
      </c>
      <c r="L260" s="447">
        <v>10314962</v>
      </c>
      <c r="M260" s="447">
        <v>9934129</v>
      </c>
      <c r="N260" s="447">
        <v>14826987</v>
      </c>
      <c r="O260" s="446">
        <v>1059166.745541</v>
      </c>
      <c r="P260" s="447">
        <v>626865.96000000008</v>
      </c>
      <c r="Q260" s="447">
        <v>432300.78554099996</v>
      </c>
      <c r="R260" s="448">
        <v>6.2899999999999998E-2</v>
      </c>
      <c r="S260" s="449">
        <v>5.0820569999999999E-4</v>
      </c>
      <c r="T260" s="450">
        <v>12068285</v>
      </c>
      <c r="U260" s="450">
        <v>9966072.4960254394</v>
      </c>
      <c r="V260" s="451">
        <v>1.2109369066714035</v>
      </c>
      <c r="W260" s="451">
        <v>0.10581979340616332</v>
      </c>
      <c r="X260" s="379">
        <v>263296</v>
      </c>
      <c r="Y260" s="380">
        <v>65824</v>
      </c>
      <c r="Z260" s="380">
        <v>65824</v>
      </c>
      <c r="AA260" s="380">
        <v>65824</v>
      </c>
      <c r="AB260" s="380">
        <v>65824</v>
      </c>
      <c r="AC260" s="380">
        <v>0</v>
      </c>
      <c r="AD260" s="380">
        <v>0</v>
      </c>
      <c r="AE260" s="380">
        <v>263296</v>
      </c>
      <c r="AF260" s="381">
        <v>898645</v>
      </c>
      <c r="AG260" s="381">
        <v>338423</v>
      </c>
      <c r="AH260" s="381">
        <v>291835</v>
      </c>
      <c r="AI260" s="381">
        <v>159767</v>
      </c>
      <c r="AJ260" s="381">
        <v>108620</v>
      </c>
      <c r="AK260" s="381">
        <v>0</v>
      </c>
      <c r="AL260" s="381">
        <v>0</v>
      </c>
      <c r="AM260" s="380">
        <v>898645</v>
      </c>
      <c r="AN260" s="379">
        <v>966223</v>
      </c>
      <c r="AO260" s="380">
        <v>318841</v>
      </c>
      <c r="AP260" s="380">
        <v>318841</v>
      </c>
      <c r="AQ260" s="380">
        <v>164271</v>
      </c>
      <c r="AR260" s="380">
        <v>164271</v>
      </c>
      <c r="AS260" s="380">
        <v>0</v>
      </c>
      <c r="AT260" s="380">
        <v>0</v>
      </c>
      <c r="AU260" s="380">
        <v>966223</v>
      </c>
      <c r="AV260" s="381">
        <v>5492561</v>
      </c>
      <c r="AW260" s="380">
        <v>1879565</v>
      </c>
      <c r="AX260" s="380">
        <v>1359334</v>
      </c>
      <c r="AY260" s="380">
        <v>1359334</v>
      </c>
      <c r="AZ260" s="380">
        <v>894328</v>
      </c>
      <c r="BA260" s="380">
        <v>0</v>
      </c>
      <c r="BB260" s="380">
        <v>0</v>
      </c>
      <c r="BC260" s="380">
        <v>5492561</v>
      </c>
      <c r="BD260" s="379">
        <v>127100</v>
      </c>
      <c r="BE260" s="380">
        <v>36151</v>
      </c>
      <c r="BF260" s="380">
        <v>33863</v>
      </c>
      <c r="BG260" s="380">
        <v>28543</v>
      </c>
      <c r="BH260" s="380">
        <v>28543</v>
      </c>
      <c r="BI260" s="380">
        <v>0</v>
      </c>
      <c r="BJ260" s="380">
        <v>0</v>
      </c>
      <c r="BK260" s="380">
        <v>127100</v>
      </c>
      <c r="BL260" s="381">
        <v>22593</v>
      </c>
      <c r="BM260" s="380">
        <v>7531</v>
      </c>
      <c r="BN260" s="380">
        <v>7531</v>
      </c>
      <c r="BO260" s="380">
        <v>7531</v>
      </c>
      <c r="BP260" s="380">
        <v>0</v>
      </c>
      <c r="BQ260" s="380">
        <v>0</v>
      </c>
      <c r="BR260" s="380">
        <v>0</v>
      </c>
      <c r="BS260" s="380">
        <v>22593</v>
      </c>
      <c r="BT260" s="379">
        <v>117167</v>
      </c>
      <c r="BU260" s="380">
        <v>29930</v>
      </c>
      <c r="BV260" s="380">
        <v>29930</v>
      </c>
      <c r="BW260" s="380">
        <v>29930</v>
      </c>
      <c r="BX260" s="380">
        <v>27376</v>
      </c>
      <c r="BY260" s="380">
        <v>0</v>
      </c>
      <c r="BZ260" s="380">
        <v>0</v>
      </c>
      <c r="CA260" s="380">
        <v>117167</v>
      </c>
      <c r="CB260" s="381">
        <v>33394.191464942996</v>
      </c>
      <c r="CC260" s="380">
        <v>20125</v>
      </c>
      <c r="CD260" s="380">
        <v>13269</v>
      </c>
      <c r="CE260" s="380">
        <v>0</v>
      </c>
      <c r="CF260" s="380">
        <v>0</v>
      </c>
      <c r="CG260" s="380">
        <v>0</v>
      </c>
      <c r="CH260" s="380">
        <v>0</v>
      </c>
      <c r="CI260" s="380">
        <v>33394.191464942996</v>
      </c>
    </row>
    <row r="261" spans="1:87">
      <c r="A261" s="374">
        <v>38200</v>
      </c>
      <c r="B261" s="375" t="s">
        <v>611</v>
      </c>
      <c r="C261" s="381">
        <v>-9235220</v>
      </c>
      <c r="D261" s="380">
        <v>-5683253</v>
      </c>
      <c r="E261" s="380">
        <v>-5798512</v>
      </c>
      <c r="F261" s="380">
        <v>-2741745</v>
      </c>
      <c r="G261" s="380">
        <v>0</v>
      </c>
      <c r="H261" s="380">
        <v>0</v>
      </c>
      <c r="I261" s="380">
        <v>-23458730</v>
      </c>
      <c r="J261" s="446">
        <v>61348396</v>
      </c>
      <c r="K261" s="447">
        <v>72261342</v>
      </c>
      <c r="L261" s="447">
        <v>52435481</v>
      </c>
      <c r="M261" s="447">
        <v>50499544</v>
      </c>
      <c r="N261" s="447">
        <v>75372088</v>
      </c>
      <c r="O261" s="446">
        <v>5384209.8014639998</v>
      </c>
      <c r="P261" s="447">
        <v>3223415.17</v>
      </c>
      <c r="Q261" s="447">
        <v>2160794.6314639999</v>
      </c>
      <c r="R261" s="448">
        <v>6.2899999999999998E-2</v>
      </c>
      <c r="S261" s="449">
        <v>2.5834327999999999E-3</v>
      </c>
      <c r="T261" s="450">
        <v>61348396</v>
      </c>
      <c r="U261" s="450">
        <v>51246664.069952309</v>
      </c>
      <c r="V261" s="451">
        <v>1.1971197952760146</v>
      </c>
      <c r="W261" s="451">
        <v>0.10581979340616332</v>
      </c>
      <c r="X261" s="379">
        <v>6075716</v>
      </c>
      <c r="Y261" s="380">
        <v>1518929</v>
      </c>
      <c r="Z261" s="380">
        <v>1518929</v>
      </c>
      <c r="AA261" s="380">
        <v>1518929</v>
      </c>
      <c r="AB261" s="380">
        <v>1518929</v>
      </c>
      <c r="AC261" s="380">
        <v>0</v>
      </c>
      <c r="AD261" s="380">
        <v>0</v>
      </c>
      <c r="AE261" s="380">
        <v>6075716</v>
      </c>
      <c r="AF261" s="381">
        <v>7482187</v>
      </c>
      <c r="AG261" s="381">
        <v>3015635</v>
      </c>
      <c r="AH261" s="381">
        <v>2131453</v>
      </c>
      <c r="AI261" s="381">
        <v>1501369</v>
      </c>
      <c r="AJ261" s="381">
        <v>833730</v>
      </c>
      <c r="AK261" s="381">
        <v>0</v>
      </c>
      <c r="AL261" s="381">
        <v>0</v>
      </c>
      <c r="AM261" s="380">
        <v>7482187</v>
      </c>
      <c r="AN261" s="379">
        <v>4911736</v>
      </c>
      <c r="AO261" s="380">
        <v>1620808</v>
      </c>
      <c r="AP261" s="380">
        <v>1620808</v>
      </c>
      <c r="AQ261" s="380">
        <v>835060</v>
      </c>
      <c r="AR261" s="380">
        <v>835060</v>
      </c>
      <c r="AS261" s="380">
        <v>0</v>
      </c>
      <c r="AT261" s="380">
        <v>0</v>
      </c>
      <c r="AU261" s="380">
        <v>4911736</v>
      </c>
      <c r="AV261" s="381">
        <v>27921099</v>
      </c>
      <c r="AW261" s="380">
        <v>9554653</v>
      </c>
      <c r="AX261" s="380">
        <v>6910091</v>
      </c>
      <c r="AY261" s="380">
        <v>6910091</v>
      </c>
      <c r="AZ261" s="380">
        <v>4546263</v>
      </c>
      <c r="BA261" s="380">
        <v>0</v>
      </c>
      <c r="BB261" s="380">
        <v>0</v>
      </c>
      <c r="BC261" s="380">
        <v>27921099</v>
      </c>
      <c r="BD261" s="379">
        <v>646105</v>
      </c>
      <c r="BE261" s="380">
        <v>183773</v>
      </c>
      <c r="BF261" s="380">
        <v>172142</v>
      </c>
      <c r="BG261" s="380">
        <v>145095</v>
      </c>
      <c r="BH261" s="380">
        <v>145095</v>
      </c>
      <c r="BI261" s="380">
        <v>0</v>
      </c>
      <c r="BJ261" s="380">
        <v>0</v>
      </c>
      <c r="BK261" s="380">
        <v>646105</v>
      </c>
      <c r="BL261" s="381">
        <v>114855</v>
      </c>
      <c r="BM261" s="380">
        <v>38285</v>
      </c>
      <c r="BN261" s="380">
        <v>38285</v>
      </c>
      <c r="BO261" s="380">
        <v>38285</v>
      </c>
      <c r="BP261" s="380">
        <v>0</v>
      </c>
      <c r="BQ261" s="380">
        <v>0</v>
      </c>
      <c r="BR261" s="380">
        <v>0</v>
      </c>
      <c r="BS261" s="380">
        <v>114855</v>
      </c>
      <c r="BT261" s="379">
        <v>595612</v>
      </c>
      <c r="BU261" s="380">
        <v>152149</v>
      </c>
      <c r="BV261" s="380">
        <v>152149</v>
      </c>
      <c r="BW261" s="380">
        <v>152149</v>
      </c>
      <c r="BX261" s="380">
        <v>139164</v>
      </c>
      <c r="BY261" s="380">
        <v>0</v>
      </c>
      <c r="BZ261" s="380">
        <v>0</v>
      </c>
      <c r="CA261" s="380">
        <v>595612</v>
      </c>
      <c r="CB261" s="381">
        <v>169757.34345367199</v>
      </c>
      <c r="CC261" s="380">
        <v>102306</v>
      </c>
      <c r="CD261" s="380">
        <v>67451</v>
      </c>
      <c r="CE261" s="380">
        <v>0</v>
      </c>
      <c r="CF261" s="380">
        <v>0</v>
      </c>
      <c r="CG261" s="380">
        <v>0</v>
      </c>
      <c r="CH261" s="380">
        <v>0</v>
      </c>
      <c r="CI261" s="380">
        <v>169757.34345367199</v>
      </c>
    </row>
    <row r="262" spans="1:87">
      <c r="A262" s="374">
        <v>38205</v>
      </c>
      <c r="B262" s="375" t="s">
        <v>612</v>
      </c>
      <c r="C262" s="381">
        <v>-1098731</v>
      </c>
      <c r="D262" s="380">
        <v>-752128</v>
      </c>
      <c r="E262" s="380">
        <v>-839222</v>
      </c>
      <c r="F262" s="380">
        <v>-589101</v>
      </c>
      <c r="G262" s="380">
        <v>0</v>
      </c>
      <c r="H262" s="380">
        <v>0</v>
      </c>
      <c r="I262" s="380">
        <v>-3279182</v>
      </c>
      <c r="J262" s="446">
        <v>8807270</v>
      </c>
      <c r="K262" s="447">
        <v>10373950</v>
      </c>
      <c r="L262" s="447">
        <v>7527719</v>
      </c>
      <c r="M262" s="447">
        <v>7249792</v>
      </c>
      <c r="N262" s="447">
        <v>10820533</v>
      </c>
      <c r="O262" s="446">
        <v>772965.46900799999</v>
      </c>
      <c r="P262" s="447">
        <v>466405.39999999997</v>
      </c>
      <c r="Q262" s="447">
        <v>306560.06900800002</v>
      </c>
      <c r="R262" s="448">
        <v>6.2899999999999998E-2</v>
      </c>
      <c r="S262" s="449">
        <v>3.7088159999999998E-4</v>
      </c>
      <c r="T262" s="450">
        <v>8807270</v>
      </c>
      <c r="U262" s="450">
        <v>7415030.2066772655</v>
      </c>
      <c r="V262" s="451">
        <v>1.1877591533031135</v>
      </c>
      <c r="W262" s="451">
        <v>0.10581979340616332</v>
      </c>
      <c r="X262" s="379">
        <v>314986</v>
      </c>
      <c r="Y262" s="380">
        <v>129254</v>
      </c>
      <c r="Z262" s="380">
        <v>92866</v>
      </c>
      <c r="AA262" s="380">
        <v>92866</v>
      </c>
      <c r="AB262" s="380">
        <v>0</v>
      </c>
      <c r="AC262" s="380">
        <v>0</v>
      </c>
      <c r="AD262" s="380">
        <v>0</v>
      </c>
      <c r="AE262" s="380">
        <v>314986</v>
      </c>
      <c r="AF262" s="381">
        <v>428312</v>
      </c>
      <c r="AG262" s="381">
        <v>117032</v>
      </c>
      <c r="AH262" s="381">
        <v>117032</v>
      </c>
      <c r="AI262" s="381">
        <v>97124</v>
      </c>
      <c r="AJ262" s="381">
        <v>97124</v>
      </c>
      <c r="AK262" s="381">
        <v>0</v>
      </c>
      <c r="AL262" s="381">
        <v>0</v>
      </c>
      <c r="AM262" s="380">
        <v>428312</v>
      </c>
      <c r="AN262" s="379">
        <v>705136</v>
      </c>
      <c r="AO262" s="380">
        <v>232686</v>
      </c>
      <c r="AP262" s="380">
        <v>232686</v>
      </c>
      <c r="AQ262" s="380">
        <v>119883</v>
      </c>
      <c r="AR262" s="380">
        <v>119883</v>
      </c>
      <c r="AS262" s="380">
        <v>0</v>
      </c>
      <c r="AT262" s="380">
        <v>0</v>
      </c>
      <c r="AU262" s="380">
        <v>705136</v>
      </c>
      <c r="AV262" s="381">
        <v>4008396</v>
      </c>
      <c r="AW262" s="380">
        <v>1371681</v>
      </c>
      <c r="AX262" s="380">
        <v>992023</v>
      </c>
      <c r="AY262" s="380">
        <v>992023</v>
      </c>
      <c r="AZ262" s="380">
        <v>652669</v>
      </c>
      <c r="BA262" s="380">
        <v>0</v>
      </c>
      <c r="BB262" s="380">
        <v>0</v>
      </c>
      <c r="BC262" s="380">
        <v>4008396</v>
      </c>
      <c r="BD262" s="379">
        <v>92756</v>
      </c>
      <c r="BE262" s="380">
        <v>26383</v>
      </c>
      <c r="BF262" s="380">
        <v>24713</v>
      </c>
      <c r="BG262" s="380">
        <v>20830</v>
      </c>
      <c r="BH262" s="380">
        <v>20830</v>
      </c>
      <c r="BI262" s="380">
        <v>0</v>
      </c>
      <c r="BJ262" s="380">
        <v>0</v>
      </c>
      <c r="BK262" s="380">
        <v>92756</v>
      </c>
      <c r="BL262" s="381">
        <v>16488</v>
      </c>
      <c r="BM262" s="380">
        <v>5496</v>
      </c>
      <c r="BN262" s="380">
        <v>5496</v>
      </c>
      <c r="BO262" s="380">
        <v>5496</v>
      </c>
      <c r="BP262" s="380">
        <v>0</v>
      </c>
      <c r="BQ262" s="380">
        <v>0</v>
      </c>
      <c r="BR262" s="380">
        <v>0</v>
      </c>
      <c r="BS262" s="380">
        <v>16488</v>
      </c>
      <c r="BT262" s="379">
        <v>85507</v>
      </c>
      <c r="BU262" s="380">
        <v>21843</v>
      </c>
      <c r="BV262" s="380">
        <v>21843</v>
      </c>
      <c r="BW262" s="380">
        <v>21843</v>
      </c>
      <c r="BX262" s="380">
        <v>19979</v>
      </c>
      <c r="BY262" s="380">
        <v>0</v>
      </c>
      <c r="BZ262" s="380">
        <v>0</v>
      </c>
      <c r="CA262" s="380">
        <v>85507</v>
      </c>
      <c r="CB262" s="381">
        <v>24370.626227183999</v>
      </c>
      <c r="CC262" s="380">
        <v>14687</v>
      </c>
      <c r="CD262" s="380">
        <v>9683</v>
      </c>
      <c r="CE262" s="380">
        <v>0</v>
      </c>
      <c r="CF262" s="380">
        <v>0</v>
      </c>
      <c r="CG262" s="380">
        <v>0</v>
      </c>
      <c r="CH262" s="380">
        <v>0</v>
      </c>
      <c r="CI262" s="380">
        <v>24370.626227183999</v>
      </c>
    </row>
    <row r="263" spans="1:87">
      <c r="A263" s="374">
        <v>38210</v>
      </c>
      <c r="B263" s="375" t="s">
        <v>613</v>
      </c>
      <c r="C263" s="381">
        <v>-3368833</v>
      </c>
      <c r="D263" s="380">
        <v>-2151732</v>
      </c>
      <c r="E263" s="380">
        <v>-2191865</v>
      </c>
      <c r="F263" s="380">
        <v>-1031836</v>
      </c>
      <c r="G263" s="380">
        <v>0</v>
      </c>
      <c r="H263" s="380">
        <v>0</v>
      </c>
      <c r="I263" s="380">
        <v>-8744266</v>
      </c>
      <c r="J263" s="446">
        <v>23984819</v>
      </c>
      <c r="K263" s="447">
        <v>28251353</v>
      </c>
      <c r="L263" s="447">
        <v>20500219</v>
      </c>
      <c r="M263" s="447">
        <v>19743343</v>
      </c>
      <c r="N263" s="447">
        <v>29467533</v>
      </c>
      <c r="O263" s="446">
        <v>2105015.0667300001</v>
      </c>
      <c r="P263" s="447">
        <v>1272275.68</v>
      </c>
      <c r="Q263" s="447">
        <v>832739.38673000014</v>
      </c>
      <c r="R263" s="448">
        <v>6.2899999999999998E-2</v>
      </c>
      <c r="S263" s="449">
        <v>1.0100210000000001E-3</v>
      </c>
      <c r="T263" s="450">
        <v>23984819</v>
      </c>
      <c r="U263" s="450">
        <v>20226958.346581876</v>
      </c>
      <c r="V263" s="451">
        <v>1.1857847625445455</v>
      </c>
      <c r="W263" s="451">
        <v>0.10581979340616332</v>
      </c>
      <c r="X263" s="379">
        <v>2406240</v>
      </c>
      <c r="Y263" s="380">
        <v>601560</v>
      </c>
      <c r="Z263" s="380">
        <v>601560</v>
      </c>
      <c r="AA263" s="380">
        <v>601560</v>
      </c>
      <c r="AB263" s="380">
        <v>601560</v>
      </c>
      <c r="AC263" s="380">
        <v>0</v>
      </c>
      <c r="AD263" s="380">
        <v>0</v>
      </c>
      <c r="AE263" s="380">
        <v>2406240</v>
      </c>
      <c r="AF263" s="381">
        <v>2528937</v>
      </c>
      <c r="AG263" s="381">
        <v>944937</v>
      </c>
      <c r="AH263" s="381">
        <v>770836</v>
      </c>
      <c r="AI263" s="381">
        <v>519569</v>
      </c>
      <c r="AJ263" s="381">
        <v>293595</v>
      </c>
      <c r="AK263" s="381">
        <v>0</v>
      </c>
      <c r="AL263" s="381">
        <v>0</v>
      </c>
      <c r="AM263" s="380">
        <v>2528937</v>
      </c>
      <c r="AN263" s="379">
        <v>1920296</v>
      </c>
      <c r="AO263" s="380">
        <v>633672</v>
      </c>
      <c r="AP263" s="380">
        <v>633672</v>
      </c>
      <c r="AQ263" s="380">
        <v>326476</v>
      </c>
      <c r="AR263" s="380">
        <v>326476</v>
      </c>
      <c r="AS263" s="380">
        <v>0</v>
      </c>
      <c r="AT263" s="380">
        <v>0</v>
      </c>
      <c r="AU263" s="380">
        <v>1920296</v>
      </c>
      <c r="AV263" s="381">
        <v>10916056</v>
      </c>
      <c r="AW263" s="380">
        <v>3735495</v>
      </c>
      <c r="AX263" s="380">
        <v>2701575</v>
      </c>
      <c r="AY263" s="380">
        <v>2701575</v>
      </c>
      <c r="AZ263" s="380">
        <v>1777411</v>
      </c>
      <c r="BA263" s="380">
        <v>0</v>
      </c>
      <c r="BB263" s="380">
        <v>0</v>
      </c>
      <c r="BC263" s="380">
        <v>10916056</v>
      </c>
      <c r="BD263" s="379">
        <v>252603</v>
      </c>
      <c r="BE263" s="380">
        <v>71848</v>
      </c>
      <c r="BF263" s="380">
        <v>67301</v>
      </c>
      <c r="BG263" s="380">
        <v>56727</v>
      </c>
      <c r="BH263" s="380">
        <v>56727</v>
      </c>
      <c r="BI263" s="380">
        <v>0</v>
      </c>
      <c r="BJ263" s="380">
        <v>0</v>
      </c>
      <c r="BK263" s="380">
        <v>252603</v>
      </c>
      <c r="BL263" s="381">
        <v>44904</v>
      </c>
      <c r="BM263" s="380">
        <v>14968</v>
      </c>
      <c r="BN263" s="380">
        <v>14968</v>
      </c>
      <c r="BO263" s="380">
        <v>14968</v>
      </c>
      <c r="BP263" s="380">
        <v>0</v>
      </c>
      <c r="BQ263" s="380">
        <v>0</v>
      </c>
      <c r="BR263" s="380">
        <v>0</v>
      </c>
      <c r="BS263" s="380">
        <v>44904</v>
      </c>
      <c r="BT263" s="379">
        <v>232861</v>
      </c>
      <c r="BU263" s="380">
        <v>59484</v>
      </c>
      <c r="BV263" s="380">
        <v>59484</v>
      </c>
      <c r="BW263" s="380">
        <v>59484</v>
      </c>
      <c r="BX263" s="380">
        <v>54408</v>
      </c>
      <c r="BY263" s="380">
        <v>0</v>
      </c>
      <c r="BZ263" s="380">
        <v>0</v>
      </c>
      <c r="CA263" s="380">
        <v>232861</v>
      </c>
      <c r="CB263" s="381">
        <v>66368.469809789996</v>
      </c>
      <c r="CC263" s="380">
        <v>39998</v>
      </c>
      <c r="CD263" s="380">
        <v>26371</v>
      </c>
      <c r="CE263" s="380">
        <v>0</v>
      </c>
      <c r="CF263" s="380">
        <v>0</v>
      </c>
      <c r="CG263" s="380">
        <v>0</v>
      </c>
      <c r="CH263" s="380">
        <v>0</v>
      </c>
      <c r="CI263" s="380">
        <v>66368.469809789996</v>
      </c>
    </row>
    <row r="264" spans="1:87">
      <c r="A264" s="374">
        <v>38300</v>
      </c>
      <c r="B264" s="375" t="s">
        <v>614</v>
      </c>
      <c r="C264" s="381">
        <v>-7348066</v>
      </c>
      <c r="D264" s="380">
        <v>-4663234</v>
      </c>
      <c r="E264" s="380">
        <v>-4426324</v>
      </c>
      <c r="F264" s="380">
        <v>-2485387</v>
      </c>
      <c r="G264" s="380">
        <v>0</v>
      </c>
      <c r="H264" s="380">
        <v>0</v>
      </c>
      <c r="I264" s="380">
        <v>-18923011</v>
      </c>
      <c r="J264" s="446">
        <v>47959930</v>
      </c>
      <c r="K264" s="447">
        <v>56491272</v>
      </c>
      <c r="L264" s="447">
        <v>40992140</v>
      </c>
      <c r="M264" s="447">
        <v>39478695</v>
      </c>
      <c r="N264" s="447">
        <v>58923139</v>
      </c>
      <c r="O264" s="446">
        <v>4209178.1411159998</v>
      </c>
      <c r="P264" s="447">
        <v>2525385.37</v>
      </c>
      <c r="Q264" s="447">
        <v>1683792.7711159997</v>
      </c>
      <c r="R264" s="448">
        <v>6.2899999999999998E-2</v>
      </c>
      <c r="S264" s="449">
        <v>2.0196331999999999E-3</v>
      </c>
      <c r="T264" s="450">
        <v>47959930</v>
      </c>
      <c r="U264" s="450">
        <v>40149210.969793327</v>
      </c>
      <c r="V264" s="451">
        <v>1.1945422796996721</v>
      </c>
      <c r="W264" s="451">
        <v>0.10581979340616332</v>
      </c>
      <c r="X264" s="379">
        <v>4056500</v>
      </c>
      <c r="Y264" s="380">
        <v>1014125</v>
      </c>
      <c r="Z264" s="380">
        <v>1014125</v>
      </c>
      <c r="AA264" s="380">
        <v>1014125</v>
      </c>
      <c r="AB264" s="380">
        <v>1014125</v>
      </c>
      <c r="AC264" s="380">
        <v>0</v>
      </c>
      <c r="AD264" s="380">
        <v>0</v>
      </c>
      <c r="AE264" s="380">
        <v>4056500</v>
      </c>
      <c r="AF264" s="381">
        <v>5739863</v>
      </c>
      <c r="AG264" s="381">
        <v>2312504</v>
      </c>
      <c r="AH264" s="381">
        <v>1713249</v>
      </c>
      <c r="AI264" s="381">
        <v>893657</v>
      </c>
      <c r="AJ264" s="381">
        <v>820453</v>
      </c>
      <c r="AK264" s="381">
        <v>0</v>
      </c>
      <c r="AL264" s="381">
        <v>0</v>
      </c>
      <c r="AM264" s="380">
        <v>5739863</v>
      </c>
      <c r="AN264" s="379">
        <v>3839816</v>
      </c>
      <c r="AO264" s="380">
        <v>1267088</v>
      </c>
      <c r="AP264" s="380">
        <v>1267088</v>
      </c>
      <c r="AQ264" s="380">
        <v>652820</v>
      </c>
      <c r="AR264" s="380">
        <v>652820</v>
      </c>
      <c r="AS264" s="380">
        <v>0</v>
      </c>
      <c r="AT264" s="380">
        <v>0</v>
      </c>
      <c r="AU264" s="380">
        <v>3839816</v>
      </c>
      <c r="AV264" s="381">
        <v>21827694</v>
      </c>
      <c r="AW264" s="380">
        <v>7469478</v>
      </c>
      <c r="AX264" s="380">
        <v>5402056</v>
      </c>
      <c r="AY264" s="380">
        <v>5402056</v>
      </c>
      <c r="AZ264" s="380">
        <v>3554102</v>
      </c>
      <c r="BA264" s="380">
        <v>0</v>
      </c>
      <c r="BB264" s="380">
        <v>0</v>
      </c>
      <c r="BC264" s="380">
        <v>21827694</v>
      </c>
      <c r="BD264" s="379">
        <v>505101</v>
      </c>
      <c r="BE264" s="380">
        <v>143667</v>
      </c>
      <c r="BF264" s="380">
        <v>134574</v>
      </c>
      <c r="BG264" s="380">
        <v>113430</v>
      </c>
      <c r="BH264" s="380">
        <v>113430</v>
      </c>
      <c r="BI264" s="380">
        <v>0</v>
      </c>
      <c r="BJ264" s="380">
        <v>0</v>
      </c>
      <c r="BK264" s="380">
        <v>505101</v>
      </c>
      <c r="BL264" s="381">
        <v>89790</v>
      </c>
      <c r="BM264" s="380">
        <v>29930</v>
      </c>
      <c r="BN264" s="380">
        <v>29930</v>
      </c>
      <c r="BO264" s="380">
        <v>29930</v>
      </c>
      <c r="BP264" s="380">
        <v>0</v>
      </c>
      <c r="BQ264" s="380">
        <v>0</v>
      </c>
      <c r="BR264" s="380">
        <v>0</v>
      </c>
      <c r="BS264" s="380">
        <v>89790</v>
      </c>
      <c r="BT264" s="379">
        <v>465628</v>
      </c>
      <c r="BU264" s="380">
        <v>118945</v>
      </c>
      <c r="BV264" s="380">
        <v>118945</v>
      </c>
      <c r="BW264" s="380">
        <v>118945</v>
      </c>
      <c r="BX264" s="380">
        <v>108794</v>
      </c>
      <c r="BY264" s="380">
        <v>0</v>
      </c>
      <c r="BZ264" s="380">
        <v>0</v>
      </c>
      <c r="CA264" s="380">
        <v>465628</v>
      </c>
      <c r="CB264" s="381">
        <v>132710.07737566798</v>
      </c>
      <c r="CC264" s="380">
        <v>79979</v>
      </c>
      <c r="CD264" s="380">
        <v>52731</v>
      </c>
      <c r="CE264" s="380">
        <v>0</v>
      </c>
      <c r="CF264" s="380">
        <v>0</v>
      </c>
      <c r="CG264" s="380">
        <v>0</v>
      </c>
      <c r="CH264" s="380">
        <v>0</v>
      </c>
      <c r="CI264" s="380">
        <v>132710.07737566798</v>
      </c>
    </row>
    <row r="265" spans="1:87">
      <c r="A265" s="374">
        <v>38400</v>
      </c>
      <c r="B265" s="375" t="s">
        <v>615</v>
      </c>
      <c r="C265" s="381">
        <v>-8927961</v>
      </c>
      <c r="D265" s="380">
        <v>-5763568</v>
      </c>
      <c r="E265" s="380">
        <v>-5395076</v>
      </c>
      <c r="F265" s="380">
        <v>-3669709</v>
      </c>
      <c r="G265" s="380">
        <v>0</v>
      </c>
      <c r="H265" s="380">
        <v>0</v>
      </c>
      <c r="I265" s="380">
        <v>-23756314</v>
      </c>
      <c r="J265" s="446">
        <v>60382892</v>
      </c>
      <c r="K265" s="447">
        <v>71124089</v>
      </c>
      <c r="L265" s="447">
        <v>51610249</v>
      </c>
      <c r="M265" s="447">
        <v>49704779</v>
      </c>
      <c r="N265" s="447">
        <v>74185878</v>
      </c>
      <c r="O265" s="446">
        <v>5299472.8270979999</v>
      </c>
      <c r="P265" s="447">
        <v>3106609.88</v>
      </c>
      <c r="Q265" s="447">
        <v>2192862.947098</v>
      </c>
      <c r="R265" s="448">
        <v>6.2899999999999998E-2</v>
      </c>
      <c r="S265" s="449">
        <v>2.5427746E-3</v>
      </c>
      <c r="T265" s="450">
        <v>60382892</v>
      </c>
      <c r="U265" s="450">
        <v>49389664.228934817</v>
      </c>
      <c r="V265" s="451">
        <v>1.2225815449991422</v>
      </c>
      <c r="W265" s="451">
        <v>0.10581979340616332</v>
      </c>
      <c r="X265" s="379">
        <v>4848159</v>
      </c>
      <c r="Y265" s="380">
        <v>1368580</v>
      </c>
      <c r="Z265" s="380">
        <v>1368580</v>
      </c>
      <c r="AA265" s="380">
        <v>1368580</v>
      </c>
      <c r="AB265" s="380">
        <v>742419</v>
      </c>
      <c r="AC265" s="380">
        <v>0</v>
      </c>
      <c r="AD265" s="380">
        <v>0</v>
      </c>
      <c r="AE265" s="380">
        <v>4848159</v>
      </c>
      <c r="AF265" s="381">
        <v>6899275</v>
      </c>
      <c r="AG265" s="381">
        <v>2679816</v>
      </c>
      <c r="AH265" s="381">
        <v>2141223</v>
      </c>
      <c r="AI265" s="381">
        <v>1039118</v>
      </c>
      <c r="AJ265" s="381">
        <v>1039118</v>
      </c>
      <c r="AK265" s="381">
        <v>0</v>
      </c>
      <c r="AL265" s="381">
        <v>0</v>
      </c>
      <c r="AM265" s="380">
        <v>6899275</v>
      </c>
      <c r="AN265" s="379">
        <v>4834435</v>
      </c>
      <c r="AO265" s="380">
        <v>1595300</v>
      </c>
      <c r="AP265" s="380">
        <v>1595300</v>
      </c>
      <c r="AQ265" s="380">
        <v>821918</v>
      </c>
      <c r="AR265" s="380">
        <v>821918</v>
      </c>
      <c r="AS265" s="380">
        <v>0</v>
      </c>
      <c r="AT265" s="380">
        <v>0</v>
      </c>
      <c r="AU265" s="380">
        <v>4834435</v>
      </c>
      <c r="AV265" s="381">
        <v>27481676</v>
      </c>
      <c r="AW265" s="380">
        <v>9404282</v>
      </c>
      <c r="AX265" s="380">
        <v>6801340</v>
      </c>
      <c r="AY265" s="380">
        <v>6801340</v>
      </c>
      <c r="AZ265" s="380">
        <v>4474714</v>
      </c>
      <c r="BA265" s="380">
        <v>0</v>
      </c>
      <c r="BB265" s="380">
        <v>0</v>
      </c>
      <c r="BC265" s="380">
        <v>27481676</v>
      </c>
      <c r="BD265" s="379">
        <v>635937</v>
      </c>
      <c r="BE265" s="380">
        <v>180881</v>
      </c>
      <c r="BF265" s="380">
        <v>169432</v>
      </c>
      <c r="BG265" s="380">
        <v>142812</v>
      </c>
      <c r="BH265" s="380">
        <v>142812</v>
      </c>
      <c r="BI265" s="380">
        <v>0</v>
      </c>
      <c r="BJ265" s="380">
        <v>0</v>
      </c>
      <c r="BK265" s="380">
        <v>635937</v>
      </c>
      <c r="BL265" s="381">
        <v>113046</v>
      </c>
      <c r="BM265" s="380">
        <v>37682</v>
      </c>
      <c r="BN265" s="380">
        <v>37682</v>
      </c>
      <c r="BO265" s="380">
        <v>37682</v>
      </c>
      <c r="BP265" s="380">
        <v>0</v>
      </c>
      <c r="BQ265" s="380">
        <v>0</v>
      </c>
      <c r="BR265" s="380">
        <v>0</v>
      </c>
      <c r="BS265" s="380">
        <v>113046</v>
      </c>
      <c r="BT265" s="379">
        <v>586238</v>
      </c>
      <c r="BU265" s="380">
        <v>149755</v>
      </c>
      <c r="BV265" s="380">
        <v>149755</v>
      </c>
      <c r="BW265" s="380">
        <v>149755</v>
      </c>
      <c r="BX265" s="380">
        <v>136974</v>
      </c>
      <c r="BY265" s="380">
        <v>0</v>
      </c>
      <c r="BZ265" s="380">
        <v>0</v>
      </c>
      <c r="CA265" s="380">
        <v>586238</v>
      </c>
      <c r="CB265" s="381">
        <v>167085.69353825401</v>
      </c>
      <c r="CC265" s="380">
        <v>100696</v>
      </c>
      <c r="CD265" s="380">
        <v>66390</v>
      </c>
      <c r="CE265" s="380">
        <v>0</v>
      </c>
      <c r="CF265" s="380">
        <v>0</v>
      </c>
      <c r="CG265" s="380">
        <v>0</v>
      </c>
      <c r="CH265" s="380">
        <v>0</v>
      </c>
      <c r="CI265" s="380">
        <v>167085.69353825401</v>
      </c>
    </row>
    <row r="266" spans="1:87">
      <c r="A266" s="374">
        <v>38402</v>
      </c>
      <c r="B266" s="375" t="s">
        <v>616</v>
      </c>
      <c r="C266" s="381">
        <v>-28579</v>
      </c>
      <c r="D266" s="380">
        <v>-368209</v>
      </c>
      <c r="E266" s="380">
        <v>-546577</v>
      </c>
      <c r="F266" s="380">
        <v>-314025</v>
      </c>
      <c r="G266" s="380">
        <v>0</v>
      </c>
      <c r="H266" s="380">
        <v>0</v>
      </c>
      <c r="I266" s="380">
        <v>-1257390</v>
      </c>
      <c r="J266" s="446">
        <v>4452167</v>
      </c>
      <c r="K266" s="447">
        <v>5244139</v>
      </c>
      <c r="L266" s="447">
        <v>3805340</v>
      </c>
      <c r="M266" s="447">
        <v>3664845</v>
      </c>
      <c r="N266" s="447">
        <v>5469892</v>
      </c>
      <c r="O266" s="446">
        <v>390742.070985</v>
      </c>
      <c r="P266" s="447">
        <v>192574.32999999996</v>
      </c>
      <c r="Q266" s="447">
        <v>198167.74098500004</v>
      </c>
      <c r="R266" s="448">
        <v>6.2899999999999998E-2</v>
      </c>
      <c r="S266" s="449">
        <v>1.874845E-4</v>
      </c>
      <c r="T266" s="450">
        <v>4452167</v>
      </c>
      <c r="U266" s="450">
        <v>3061595.0715421299</v>
      </c>
      <c r="V266" s="451">
        <v>1.454198512854751</v>
      </c>
      <c r="W266" s="451">
        <v>0.10581979340616332</v>
      </c>
      <c r="X266" s="379">
        <v>781790</v>
      </c>
      <c r="Y266" s="380">
        <v>657513</v>
      </c>
      <c r="Z266" s="380">
        <v>124277</v>
      </c>
      <c r="AA266" s="380">
        <v>0</v>
      </c>
      <c r="AB266" s="380">
        <v>0</v>
      </c>
      <c r="AC266" s="380">
        <v>0</v>
      </c>
      <c r="AD266" s="380">
        <v>0</v>
      </c>
      <c r="AE266" s="380">
        <v>781790</v>
      </c>
      <c r="AF266" s="381">
        <v>438807</v>
      </c>
      <c r="AG266" s="381">
        <v>124494</v>
      </c>
      <c r="AH266" s="381">
        <v>124494</v>
      </c>
      <c r="AI266" s="381">
        <v>124494</v>
      </c>
      <c r="AJ266" s="381">
        <v>65325</v>
      </c>
      <c r="AK266" s="381">
        <v>0</v>
      </c>
      <c r="AL266" s="381">
        <v>0</v>
      </c>
      <c r="AM266" s="380">
        <v>438807</v>
      </c>
      <c r="AN266" s="379">
        <v>356454</v>
      </c>
      <c r="AO266" s="380">
        <v>117625</v>
      </c>
      <c r="AP266" s="380">
        <v>117625</v>
      </c>
      <c r="AQ266" s="380">
        <v>60602</v>
      </c>
      <c r="AR266" s="380">
        <v>60602</v>
      </c>
      <c r="AS266" s="380">
        <v>0</v>
      </c>
      <c r="AT266" s="380">
        <v>0</v>
      </c>
      <c r="AU266" s="380">
        <v>356454</v>
      </c>
      <c r="AV266" s="381">
        <v>2026286</v>
      </c>
      <c r="AW266" s="380">
        <v>693399</v>
      </c>
      <c r="AX266" s="380">
        <v>501478</v>
      </c>
      <c r="AY266" s="380">
        <v>501478</v>
      </c>
      <c r="AZ266" s="380">
        <v>329931</v>
      </c>
      <c r="BA266" s="380">
        <v>0</v>
      </c>
      <c r="BB266" s="380">
        <v>0</v>
      </c>
      <c r="BC266" s="380">
        <v>2026286</v>
      </c>
      <c r="BD266" s="379">
        <v>46890</v>
      </c>
      <c r="BE266" s="380">
        <v>13337</v>
      </c>
      <c r="BF266" s="380">
        <v>12493</v>
      </c>
      <c r="BG266" s="380">
        <v>10530</v>
      </c>
      <c r="BH266" s="380">
        <v>10530</v>
      </c>
      <c r="BI266" s="380">
        <v>0</v>
      </c>
      <c r="BJ266" s="380">
        <v>0</v>
      </c>
      <c r="BK266" s="380">
        <v>46890</v>
      </c>
      <c r="BL266" s="381">
        <v>8334</v>
      </c>
      <c r="BM266" s="380">
        <v>2778</v>
      </c>
      <c r="BN266" s="380">
        <v>2778</v>
      </c>
      <c r="BO266" s="380">
        <v>2778</v>
      </c>
      <c r="BP266" s="380">
        <v>0</v>
      </c>
      <c r="BQ266" s="380">
        <v>0</v>
      </c>
      <c r="BR266" s="380">
        <v>0</v>
      </c>
      <c r="BS266" s="380">
        <v>8334</v>
      </c>
      <c r="BT266" s="379">
        <v>43225</v>
      </c>
      <c r="BU266" s="380">
        <v>11042</v>
      </c>
      <c r="BV266" s="380">
        <v>11042</v>
      </c>
      <c r="BW266" s="380">
        <v>11042</v>
      </c>
      <c r="BX266" s="380">
        <v>10099</v>
      </c>
      <c r="BY266" s="380">
        <v>0</v>
      </c>
      <c r="BZ266" s="380">
        <v>0</v>
      </c>
      <c r="CA266" s="380">
        <v>43225</v>
      </c>
      <c r="CB266" s="381">
        <v>12319.604620155</v>
      </c>
      <c r="CC266" s="380">
        <v>7425</v>
      </c>
      <c r="CD266" s="380">
        <v>4895</v>
      </c>
      <c r="CE266" s="380">
        <v>0</v>
      </c>
      <c r="CF266" s="380">
        <v>0</v>
      </c>
      <c r="CG266" s="380">
        <v>0</v>
      </c>
      <c r="CH266" s="380">
        <v>0</v>
      </c>
      <c r="CI266" s="380">
        <v>12319.604620155</v>
      </c>
    </row>
    <row r="267" spans="1:87">
      <c r="A267" s="374">
        <v>38405</v>
      </c>
      <c r="B267" s="375" t="s">
        <v>617</v>
      </c>
      <c r="C267" s="381">
        <v>-2165622</v>
      </c>
      <c r="D267" s="380">
        <v>-1894987</v>
      </c>
      <c r="E267" s="380">
        <v>-1590836</v>
      </c>
      <c r="F267" s="380">
        <v>-947289</v>
      </c>
      <c r="G267" s="380">
        <v>0</v>
      </c>
      <c r="H267" s="380">
        <v>0</v>
      </c>
      <c r="I267" s="380">
        <v>-6598734</v>
      </c>
      <c r="J267" s="446">
        <v>14356316</v>
      </c>
      <c r="K267" s="447">
        <v>16910086</v>
      </c>
      <c r="L267" s="447">
        <v>12270579</v>
      </c>
      <c r="M267" s="447">
        <v>11817545</v>
      </c>
      <c r="N267" s="447">
        <v>17638041</v>
      </c>
      <c r="O267" s="446">
        <v>1259974.546758</v>
      </c>
      <c r="P267" s="447">
        <v>721021.62000000046</v>
      </c>
      <c r="Q267" s="447">
        <v>538952.92675799958</v>
      </c>
      <c r="R267" s="448">
        <v>6.2899999999999998E-2</v>
      </c>
      <c r="S267" s="449">
        <v>6.045566E-4</v>
      </c>
      <c r="T267" s="450">
        <v>14356316</v>
      </c>
      <c r="U267" s="450">
        <v>11462982.82988872</v>
      </c>
      <c r="V267" s="451">
        <v>1.252406656543807</v>
      </c>
      <c r="W267" s="451">
        <v>0.10581979340616332</v>
      </c>
      <c r="X267" s="379">
        <v>424505</v>
      </c>
      <c r="Y267" s="380">
        <v>371372</v>
      </c>
      <c r="Z267" s="380">
        <v>17711</v>
      </c>
      <c r="AA267" s="380">
        <v>17711</v>
      </c>
      <c r="AB267" s="380">
        <v>17711</v>
      </c>
      <c r="AC267" s="380">
        <v>0</v>
      </c>
      <c r="AD267" s="380">
        <v>0</v>
      </c>
      <c r="AE267" s="380">
        <v>424505</v>
      </c>
      <c r="AF267" s="381">
        <v>1862726</v>
      </c>
      <c r="AG267" s="381">
        <v>726082</v>
      </c>
      <c r="AH267" s="381">
        <v>726082</v>
      </c>
      <c r="AI267" s="381">
        <v>247511</v>
      </c>
      <c r="AJ267" s="381">
        <v>163051</v>
      </c>
      <c r="AK267" s="381">
        <v>0</v>
      </c>
      <c r="AL267" s="381">
        <v>0</v>
      </c>
      <c r="AM267" s="380">
        <v>1862726</v>
      </c>
      <c r="AN267" s="379">
        <v>1149410</v>
      </c>
      <c r="AO267" s="380">
        <v>379290</v>
      </c>
      <c r="AP267" s="380">
        <v>379290</v>
      </c>
      <c r="AQ267" s="380">
        <v>195415</v>
      </c>
      <c r="AR267" s="380">
        <v>195415</v>
      </c>
      <c r="AS267" s="380">
        <v>0</v>
      </c>
      <c r="AT267" s="380">
        <v>0</v>
      </c>
      <c r="AU267" s="380">
        <v>1149410</v>
      </c>
      <c r="AV267" s="381">
        <v>6533897</v>
      </c>
      <c r="AW267" s="380">
        <v>2235912</v>
      </c>
      <c r="AX267" s="380">
        <v>1617051</v>
      </c>
      <c r="AY267" s="380">
        <v>1617051</v>
      </c>
      <c r="AZ267" s="380">
        <v>1063884</v>
      </c>
      <c r="BA267" s="380">
        <v>0</v>
      </c>
      <c r="BB267" s="380">
        <v>0</v>
      </c>
      <c r="BC267" s="380">
        <v>6533897</v>
      </c>
      <c r="BD267" s="379">
        <v>151196</v>
      </c>
      <c r="BE267" s="380">
        <v>43005</v>
      </c>
      <c r="BF267" s="380">
        <v>40283</v>
      </c>
      <c r="BG267" s="380">
        <v>33954</v>
      </c>
      <c r="BH267" s="380">
        <v>33954</v>
      </c>
      <c r="BI267" s="380">
        <v>0</v>
      </c>
      <c r="BJ267" s="380">
        <v>0</v>
      </c>
      <c r="BK267" s="380">
        <v>151196</v>
      </c>
      <c r="BL267" s="381">
        <v>26877</v>
      </c>
      <c r="BM267" s="380">
        <v>8959</v>
      </c>
      <c r="BN267" s="380">
        <v>8959</v>
      </c>
      <c r="BO267" s="380">
        <v>8959</v>
      </c>
      <c r="BP267" s="380">
        <v>0</v>
      </c>
      <c r="BQ267" s="380">
        <v>0</v>
      </c>
      <c r="BR267" s="380">
        <v>0</v>
      </c>
      <c r="BS267" s="380">
        <v>26877</v>
      </c>
      <c r="BT267" s="379">
        <v>139381</v>
      </c>
      <c r="BU267" s="380">
        <v>35605</v>
      </c>
      <c r="BV267" s="380">
        <v>35605</v>
      </c>
      <c r="BW267" s="380">
        <v>35605</v>
      </c>
      <c r="BX267" s="380">
        <v>32566</v>
      </c>
      <c r="BY267" s="380">
        <v>0</v>
      </c>
      <c r="BZ267" s="380">
        <v>0</v>
      </c>
      <c r="CA267" s="380">
        <v>139381</v>
      </c>
      <c r="CB267" s="381">
        <v>39725.408140434003</v>
      </c>
      <c r="CC267" s="380">
        <v>23941</v>
      </c>
      <c r="CD267" s="380">
        <v>15784</v>
      </c>
      <c r="CE267" s="380">
        <v>0</v>
      </c>
      <c r="CF267" s="380">
        <v>0</v>
      </c>
      <c r="CG267" s="380">
        <v>0</v>
      </c>
      <c r="CH267" s="380">
        <v>0</v>
      </c>
      <c r="CI267" s="380">
        <v>39725.408140434003</v>
      </c>
    </row>
    <row r="268" spans="1:87">
      <c r="A268" s="374">
        <v>38500</v>
      </c>
      <c r="B268" s="375" t="s">
        <v>618</v>
      </c>
      <c r="C268" s="381">
        <v>-6913215</v>
      </c>
      <c r="D268" s="380">
        <v>-4225098</v>
      </c>
      <c r="E268" s="380">
        <v>-4015482</v>
      </c>
      <c r="F268" s="380">
        <v>-2035362</v>
      </c>
      <c r="G268" s="380">
        <v>0</v>
      </c>
      <c r="H268" s="380">
        <v>0</v>
      </c>
      <c r="I268" s="380">
        <v>-17189157</v>
      </c>
      <c r="J268" s="446">
        <v>47422565</v>
      </c>
      <c r="K268" s="447">
        <v>55858318</v>
      </c>
      <c r="L268" s="447">
        <v>40532845</v>
      </c>
      <c r="M268" s="447">
        <v>39036357</v>
      </c>
      <c r="N268" s="447">
        <v>58262937</v>
      </c>
      <c r="O268" s="446">
        <v>4162016.5717589995</v>
      </c>
      <c r="P268" s="447">
        <v>2469112.71</v>
      </c>
      <c r="Q268" s="447">
        <v>1692903.8617589995</v>
      </c>
      <c r="R268" s="448">
        <v>6.2899999999999998E-2</v>
      </c>
      <c r="S268" s="449">
        <v>1.9970042999999998E-3</v>
      </c>
      <c r="T268" s="450">
        <v>47422565</v>
      </c>
      <c r="U268" s="450">
        <v>39254574.085850559</v>
      </c>
      <c r="V268" s="451">
        <v>1.2080774305762656</v>
      </c>
      <c r="W268" s="451">
        <v>0.10581979340616332</v>
      </c>
      <c r="X268" s="379">
        <v>4534136</v>
      </c>
      <c r="Y268" s="380">
        <v>1133534</v>
      </c>
      <c r="Z268" s="380">
        <v>1133534</v>
      </c>
      <c r="AA268" s="380">
        <v>1133534</v>
      </c>
      <c r="AB268" s="380">
        <v>1133534</v>
      </c>
      <c r="AC268" s="380">
        <v>0</v>
      </c>
      <c r="AD268" s="380">
        <v>0</v>
      </c>
      <c r="AE268" s="380">
        <v>4534136</v>
      </c>
      <c r="AF268" s="381">
        <v>4676805</v>
      </c>
      <c r="AG268" s="381">
        <v>2064845</v>
      </c>
      <c r="AH268" s="381">
        <v>1438938</v>
      </c>
      <c r="AI268" s="381">
        <v>653168</v>
      </c>
      <c r="AJ268" s="381">
        <v>519854</v>
      </c>
      <c r="AK268" s="381">
        <v>0</v>
      </c>
      <c r="AL268" s="381">
        <v>0</v>
      </c>
      <c r="AM268" s="380">
        <v>4676805</v>
      </c>
      <c r="AN268" s="379">
        <v>3796792</v>
      </c>
      <c r="AO268" s="380">
        <v>1252891</v>
      </c>
      <c r="AP268" s="380">
        <v>1252891</v>
      </c>
      <c r="AQ268" s="380">
        <v>645505</v>
      </c>
      <c r="AR268" s="380">
        <v>645505</v>
      </c>
      <c r="AS268" s="380">
        <v>0</v>
      </c>
      <c r="AT268" s="380">
        <v>0</v>
      </c>
      <c r="AU268" s="380">
        <v>3796792</v>
      </c>
      <c r="AV268" s="381">
        <v>21583126</v>
      </c>
      <c r="AW268" s="380">
        <v>7385787</v>
      </c>
      <c r="AX268" s="380">
        <v>5341529</v>
      </c>
      <c r="AY268" s="380">
        <v>5341529</v>
      </c>
      <c r="AZ268" s="380">
        <v>3514281</v>
      </c>
      <c r="BA268" s="380">
        <v>0</v>
      </c>
      <c r="BB268" s="380">
        <v>0</v>
      </c>
      <c r="BC268" s="380">
        <v>21583126</v>
      </c>
      <c r="BD268" s="379">
        <v>499442</v>
      </c>
      <c r="BE268" s="380">
        <v>142058</v>
      </c>
      <c r="BF268" s="380">
        <v>133066</v>
      </c>
      <c r="BG268" s="380">
        <v>112159</v>
      </c>
      <c r="BH268" s="380">
        <v>112159</v>
      </c>
      <c r="BI268" s="380">
        <v>0</v>
      </c>
      <c r="BJ268" s="380">
        <v>0</v>
      </c>
      <c r="BK268" s="380">
        <v>499442</v>
      </c>
      <c r="BL268" s="381">
        <v>88782</v>
      </c>
      <c r="BM268" s="380">
        <v>29594</v>
      </c>
      <c r="BN268" s="380">
        <v>29594</v>
      </c>
      <c r="BO268" s="380">
        <v>29594</v>
      </c>
      <c r="BP268" s="380">
        <v>0</v>
      </c>
      <c r="BQ268" s="380">
        <v>0</v>
      </c>
      <c r="BR268" s="380">
        <v>0</v>
      </c>
      <c r="BS268" s="380">
        <v>88782</v>
      </c>
      <c r="BT268" s="379">
        <v>460410</v>
      </c>
      <c r="BU268" s="380">
        <v>117612</v>
      </c>
      <c r="BV268" s="380">
        <v>117612</v>
      </c>
      <c r="BW268" s="380">
        <v>117612</v>
      </c>
      <c r="BX268" s="380">
        <v>107575</v>
      </c>
      <c r="BY268" s="380">
        <v>0</v>
      </c>
      <c r="BZ268" s="380">
        <v>0</v>
      </c>
      <c r="CA268" s="380">
        <v>460410</v>
      </c>
      <c r="CB268" s="381">
        <v>131223.13258295698</v>
      </c>
      <c r="CC268" s="380">
        <v>79083</v>
      </c>
      <c r="CD268" s="380">
        <v>52140</v>
      </c>
      <c r="CE268" s="380">
        <v>0</v>
      </c>
      <c r="CF268" s="380">
        <v>0</v>
      </c>
      <c r="CG268" s="380">
        <v>0</v>
      </c>
      <c r="CH268" s="380">
        <v>0</v>
      </c>
      <c r="CI268" s="380">
        <v>131223.13258295698</v>
      </c>
    </row>
    <row r="269" spans="1:87">
      <c r="A269" s="374">
        <v>38600</v>
      </c>
      <c r="B269" s="375" t="s">
        <v>619</v>
      </c>
      <c r="C269" s="381">
        <v>-9343566</v>
      </c>
      <c r="D269" s="380">
        <v>-5988080</v>
      </c>
      <c r="E269" s="380">
        <v>-6043523</v>
      </c>
      <c r="F269" s="380">
        <v>-3000172</v>
      </c>
      <c r="G269" s="380">
        <v>0</v>
      </c>
      <c r="H269" s="380">
        <v>0</v>
      </c>
      <c r="I269" s="380">
        <v>-24375341</v>
      </c>
      <c r="J269" s="446">
        <v>58301694</v>
      </c>
      <c r="K269" s="447">
        <v>68672678</v>
      </c>
      <c r="L269" s="447">
        <v>49831415</v>
      </c>
      <c r="M269" s="447">
        <v>47991620</v>
      </c>
      <c r="N269" s="447">
        <v>71628937</v>
      </c>
      <c r="O269" s="446">
        <v>5116817.5897679999</v>
      </c>
      <c r="P269" s="447">
        <v>3051262.9699999997</v>
      </c>
      <c r="Q269" s="447">
        <v>2065554.6197680002</v>
      </c>
      <c r="R269" s="448">
        <v>6.2899999999999998E-2</v>
      </c>
      <c r="S269" s="449">
        <v>2.4551336000000002E-3</v>
      </c>
      <c r="T269" s="450">
        <v>58301694</v>
      </c>
      <c r="U269" s="450">
        <v>48509745.151033387</v>
      </c>
      <c r="V269" s="451">
        <v>1.2018552935802842</v>
      </c>
      <c r="W269" s="451">
        <v>0.10581979340616332</v>
      </c>
      <c r="X269" s="379">
        <v>4645716</v>
      </c>
      <c r="Y269" s="380">
        <v>1161429</v>
      </c>
      <c r="Z269" s="380">
        <v>1161429</v>
      </c>
      <c r="AA269" s="380">
        <v>1161429</v>
      </c>
      <c r="AB269" s="380">
        <v>1161429</v>
      </c>
      <c r="AC269" s="380">
        <v>0</v>
      </c>
      <c r="AD269" s="380">
        <v>0</v>
      </c>
      <c r="AE269" s="380">
        <v>4645716</v>
      </c>
      <c r="AF269" s="381">
        <v>8063964</v>
      </c>
      <c r="AG269" s="381">
        <v>3150793</v>
      </c>
      <c r="AH269" s="381">
        <v>2330604</v>
      </c>
      <c r="AI269" s="381">
        <v>1677720</v>
      </c>
      <c r="AJ269" s="381">
        <v>904847</v>
      </c>
      <c r="AK269" s="381">
        <v>0</v>
      </c>
      <c r="AL269" s="381">
        <v>0</v>
      </c>
      <c r="AM269" s="380">
        <v>8063964</v>
      </c>
      <c r="AN269" s="379">
        <v>4667808</v>
      </c>
      <c r="AO269" s="380">
        <v>1540315</v>
      </c>
      <c r="AP269" s="380">
        <v>1540315</v>
      </c>
      <c r="AQ269" s="380">
        <v>793589</v>
      </c>
      <c r="AR269" s="380">
        <v>793589</v>
      </c>
      <c r="AS269" s="380">
        <v>0</v>
      </c>
      <c r="AT269" s="380">
        <v>0</v>
      </c>
      <c r="AU269" s="380">
        <v>4667808</v>
      </c>
      <c r="AV269" s="381">
        <v>26534474</v>
      </c>
      <c r="AW269" s="380">
        <v>9080147</v>
      </c>
      <c r="AX269" s="380">
        <v>6566920</v>
      </c>
      <c r="AY269" s="380">
        <v>6566920</v>
      </c>
      <c r="AZ269" s="380">
        <v>4320486</v>
      </c>
      <c r="BA269" s="380">
        <v>0</v>
      </c>
      <c r="BB269" s="380">
        <v>0</v>
      </c>
      <c r="BC269" s="380">
        <v>26534474</v>
      </c>
      <c r="BD269" s="379">
        <v>614018</v>
      </c>
      <c r="BE269" s="380">
        <v>174647</v>
      </c>
      <c r="BF269" s="380">
        <v>163593</v>
      </c>
      <c r="BG269" s="380">
        <v>137889</v>
      </c>
      <c r="BH269" s="380">
        <v>137889</v>
      </c>
      <c r="BI269" s="380">
        <v>0</v>
      </c>
      <c r="BJ269" s="380">
        <v>0</v>
      </c>
      <c r="BK269" s="380">
        <v>614018</v>
      </c>
      <c r="BL269" s="381">
        <v>109152</v>
      </c>
      <c r="BM269" s="380">
        <v>36384</v>
      </c>
      <c r="BN269" s="380">
        <v>36384</v>
      </c>
      <c r="BO269" s="380">
        <v>36384</v>
      </c>
      <c r="BP269" s="380">
        <v>0</v>
      </c>
      <c r="BQ269" s="380">
        <v>0</v>
      </c>
      <c r="BR269" s="380">
        <v>0</v>
      </c>
      <c r="BS269" s="380">
        <v>109152</v>
      </c>
      <c r="BT269" s="379">
        <v>566032</v>
      </c>
      <c r="BU269" s="380">
        <v>144593</v>
      </c>
      <c r="BV269" s="380">
        <v>144593</v>
      </c>
      <c r="BW269" s="380">
        <v>144593</v>
      </c>
      <c r="BX269" s="380">
        <v>132253</v>
      </c>
      <c r="BY269" s="380">
        <v>0</v>
      </c>
      <c r="BZ269" s="380">
        <v>0</v>
      </c>
      <c r="CA269" s="380">
        <v>566032</v>
      </c>
      <c r="CB269" s="381">
        <v>161326.80430466402</v>
      </c>
      <c r="CC269" s="380">
        <v>97225</v>
      </c>
      <c r="CD269" s="380">
        <v>64101</v>
      </c>
      <c r="CE269" s="380">
        <v>0</v>
      </c>
      <c r="CF269" s="380">
        <v>0</v>
      </c>
      <c r="CG269" s="380">
        <v>0</v>
      </c>
      <c r="CH269" s="380">
        <v>0</v>
      </c>
      <c r="CI269" s="380">
        <v>161326.80430466402</v>
      </c>
    </row>
    <row r="270" spans="1:87">
      <c r="A270" s="374">
        <v>38601</v>
      </c>
      <c r="B270" s="375" t="s">
        <v>620</v>
      </c>
      <c r="C270" s="381">
        <v>-235274</v>
      </c>
      <c r="D270" s="380">
        <v>-254946</v>
      </c>
      <c r="E270" s="380">
        <v>-263224</v>
      </c>
      <c r="F270" s="380">
        <v>-270997</v>
      </c>
      <c r="G270" s="380">
        <v>0</v>
      </c>
      <c r="H270" s="380">
        <v>0</v>
      </c>
      <c r="I270" s="380">
        <v>-1024441</v>
      </c>
      <c r="J270" s="446">
        <v>0</v>
      </c>
      <c r="K270" s="447">
        <v>0</v>
      </c>
      <c r="L270" s="447">
        <v>0</v>
      </c>
      <c r="M270" s="447">
        <v>0</v>
      </c>
      <c r="N270" s="447">
        <v>0</v>
      </c>
      <c r="O270" s="446">
        <v>0</v>
      </c>
      <c r="P270" s="447">
        <v>0</v>
      </c>
      <c r="Q270" s="447">
        <v>0</v>
      </c>
      <c r="R270" s="448">
        <v>0</v>
      </c>
      <c r="S270" s="449">
        <v>0</v>
      </c>
      <c r="T270" s="450">
        <v>0</v>
      </c>
      <c r="U270" s="450">
        <v>0</v>
      </c>
      <c r="V270" s="451">
        <v>0</v>
      </c>
      <c r="W270" s="451">
        <v>0.10581979340616332</v>
      </c>
      <c r="X270" s="379">
        <v>59547</v>
      </c>
      <c r="Y270" s="380">
        <v>35723</v>
      </c>
      <c r="Z270" s="380">
        <v>16051</v>
      </c>
      <c r="AA270" s="380">
        <v>7773</v>
      </c>
      <c r="AB270" s="380">
        <v>0</v>
      </c>
      <c r="AC270" s="380">
        <v>0</v>
      </c>
      <c r="AD270" s="380">
        <v>0</v>
      </c>
      <c r="AE270" s="380">
        <v>59547</v>
      </c>
      <c r="AF270" s="381">
        <v>1083988</v>
      </c>
      <c r="AG270" s="381">
        <v>270997</v>
      </c>
      <c r="AH270" s="381">
        <v>270997</v>
      </c>
      <c r="AI270" s="381">
        <v>270997</v>
      </c>
      <c r="AJ270" s="381">
        <v>270997</v>
      </c>
      <c r="AK270" s="381">
        <v>0</v>
      </c>
      <c r="AL270" s="381">
        <v>0</v>
      </c>
      <c r="AM270" s="380">
        <v>1083988</v>
      </c>
      <c r="AN270" s="379">
        <v>0</v>
      </c>
      <c r="AO270" s="380">
        <v>0</v>
      </c>
      <c r="AP270" s="380">
        <v>0</v>
      </c>
      <c r="AQ270" s="380">
        <v>0</v>
      </c>
      <c r="AR270" s="380">
        <v>0</v>
      </c>
      <c r="AS270" s="380">
        <v>0</v>
      </c>
      <c r="AT270" s="380">
        <v>0</v>
      </c>
      <c r="AU270" s="380">
        <v>0</v>
      </c>
      <c r="AV270" s="381">
        <v>0</v>
      </c>
      <c r="AW270" s="380">
        <v>0</v>
      </c>
      <c r="AX270" s="380">
        <v>0</v>
      </c>
      <c r="AY270" s="380">
        <v>0</v>
      </c>
      <c r="AZ270" s="380">
        <v>0</v>
      </c>
      <c r="BA270" s="380">
        <v>0</v>
      </c>
      <c r="BB270" s="380">
        <v>0</v>
      </c>
      <c r="BC270" s="380">
        <v>0</v>
      </c>
      <c r="BD270" s="379">
        <v>0</v>
      </c>
      <c r="BE270" s="380">
        <v>0</v>
      </c>
      <c r="BF270" s="380">
        <v>0</v>
      </c>
      <c r="BG270" s="380">
        <v>0</v>
      </c>
      <c r="BH270" s="380">
        <v>0</v>
      </c>
      <c r="BI270" s="380">
        <v>0</v>
      </c>
      <c r="BJ270" s="380">
        <v>0</v>
      </c>
      <c r="BK270" s="380">
        <v>0</v>
      </c>
      <c r="BL270" s="381">
        <v>0</v>
      </c>
      <c r="BM270" s="380">
        <v>0</v>
      </c>
      <c r="BN270" s="380">
        <v>0</v>
      </c>
      <c r="BO270" s="380">
        <v>0</v>
      </c>
      <c r="BP270" s="380">
        <v>0</v>
      </c>
      <c r="BQ270" s="380">
        <v>0</v>
      </c>
      <c r="BR270" s="380">
        <v>0</v>
      </c>
      <c r="BS270" s="380">
        <v>0</v>
      </c>
      <c r="BT270" s="379">
        <v>0</v>
      </c>
      <c r="BU270" s="380">
        <v>0</v>
      </c>
      <c r="BV270" s="380">
        <v>0</v>
      </c>
      <c r="BW270" s="380">
        <v>0</v>
      </c>
      <c r="BX270" s="380">
        <v>0</v>
      </c>
      <c r="BY270" s="380">
        <v>0</v>
      </c>
      <c r="BZ270" s="380">
        <v>0</v>
      </c>
      <c r="CA270" s="380">
        <v>0</v>
      </c>
      <c r="CB270" s="381">
        <v>0</v>
      </c>
      <c r="CC270" s="380">
        <v>0</v>
      </c>
      <c r="CD270" s="380">
        <v>0</v>
      </c>
      <c r="CE270" s="380">
        <v>0</v>
      </c>
      <c r="CF270" s="380">
        <v>0</v>
      </c>
      <c r="CG270" s="380">
        <v>0</v>
      </c>
      <c r="CH270" s="380">
        <v>0</v>
      </c>
      <c r="CI270" s="380">
        <v>0</v>
      </c>
    </row>
    <row r="271" spans="1:87">
      <c r="A271" s="374">
        <v>38602</v>
      </c>
      <c r="B271" s="375" t="s">
        <v>621</v>
      </c>
      <c r="C271" s="381">
        <v>-533477</v>
      </c>
      <c r="D271" s="380">
        <v>-474394</v>
      </c>
      <c r="E271" s="380">
        <v>-512882</v>
      </c>
      <c r="F271" s="380">
        <v>-368183</v>
      </c>
      <c r="G271" s="380">
        <v>0</v>
      </c>
      <c r="H271" s="380">
        <v>0</v>
      </c>
      <c r="I271" s="380">
        <v>-1888936</v>
      </c>
      <c r="J271" s="446">
        <v>5169345</v>
      </c>
      <c r="K271" s="447">
        <v>6088893</v>
      </c>
      <c r="L271" s="447">
        <v>4418324</v>
      </c>
      <c r="M271" s="447">
        <v>4255198</v>
      </c>
      <c r="N271" s="447">
        <v>6351011</v>
      </c>
      <c r="O271" s="446">
        <v>453684.881115</v>
      </c>
      <c r="P271" s="447">
        <v>234257.06999999998</v>
      </c>
      <c r="Q271" s="447">
        <v>219427.81111500002</v>
      </c>
      <c r="R271" s="448">
        <v>6.2899999999999998E-2</v>
      </c>
      <c r="S271" s="449">
        <v>2.1768549999999999E-4</v>
      </c>
      <c r="T271" s="450">
        <v>5169345</v>
      </c>
      <c r="U271" s="450">
        <v>3724277.7424483304</v>
      </c>
      <c r="V271" s="451">
        <v>1.3880127524006001</v>
      </c>
      <c r="W271" s="451">
        <v>0.10581979340616332</v>
      </c>
      <c r="X271" s="379">
        <v>335550</v>
      </c>
      <c r="Y271" s="380">
        <v>222324</v>
      </c>
      <c r="Z271" s="380">
        <v>56613</v>
      </c>
      <c r="AA271" s="380">
        <v>56613</v>
      </c>
      <c r="AB271" s="380">
        <v>0</v>
      </c>
      <c r="AC271" s="380">
        <v>0</v>
      </c>
      <c r="AD271" s="380">
        <v>0</v>
      </c>
      <c r="AE271" s="380">
        <v>335550</v>
      </c>
      <c r="AF271" s="381">
        <v>366316</v>
      </c>
      <c r="AG271" s="381">
        <v>103737</v>
      </c>
      <c r="AH271" s="381">
        <v>103737</v>
      </c>
      <c r="AI271" s="381">
        <v>79421</v>
      </c>
      <c r="AJ271" s="381">
        <v>79421</v>
      </c>
      <c r="AK271" s="381">
        <v>0</v>
      </c>
      <c r="AL271" s="381">
        <v>0</v>
      </c>
      <c r="AM271" s="380">
        <v>366316</v>
      </c>
      <c r="AN271" s="379">
        <v>413873</v>
      </c>
      <c r="AO271" s="380">
        <v>136573</v>
      </c>
      <c r="AP271" s="380">
        <v>136573</v>
      </c>
      <c r="AQ271" s="380">
        <v>70364</v>
      </c>
      <c r="AR271" s="380">
        <v>70364</v>
      </c>
      <c r="AS271" s="380">
        <v>0</v>
      </c>
      <c r="AT271" s="380">
        <v>0</v>
      </c>
      <c r="AU271" s="380">
        <v>413873</v>
      </c>
      <c r="AV271" s="381">
        <v>2352691</v>
      </c>
      <c r="AW271" s="380">
        <v>805095</v>
      </c>
      <c r="AX271" s="380">
        <v>582259</v>
      </c>
      <c r="AY271" s="380">
        <v>582259</v>
      </c>
      <c r="AZ271" s="380">
        <v>383078</v>
      </c>
      <c r="BA271" s="380">
        <v>0</v>
      </c>
      <c r="BB271" s="380">
        <v>0</v>
      </c>
      <c r="BC271" s="380">
        <v>2352691</v>
      </c>
      <c r="BD271" s="379">
        <v>54442</v>
      </c>
      <c r="BE271" s="380">
        <v>15485</v>
      </c>
      <c r="BF271" s="380">
        <v>14505</v>
      </c>
      <c r="BG271" s="380">
        <v>12226</v>
      </c>
      <c r="BH271" s="380">
        <v>12226</v>
      </c>
      <c r="BI271" s="380">
        <v>0</v>
      </c>
      <c r="BJ271" s="380">
        <v>0</v>
      </c>
      <c r="BK271" s="380">
        <v>54442</v>
      </c>
      <c r="BL271" s="381">
        <v>9678</v>
      </c>
      <c r="BM271" s="380">
        <v>3226</v>
      </c>
      <c r="BN271" s="380">
        <v>3226</v>
      </c>
      <c r="BO271" s="380">
        <v>3226</v>
      </c>
      <c r="BP271" s="380">
        <v>0</v>
      </c>
      <c r="BQ271" s="380">
        <v>0</v>
      </c>
      <c r="BR271" s="380">
        <v>0</v>
      </c>
      <c r="BS271" s="380">
        <v>9678</v>
      </c>
      <c r="BT271" s="379">
        <v>50188</v>
      </c>
      <c r="BU271" s="380">
        <v>12820</v>
      </c>
      <c r="BV271" s="380">
        <v>12820</v>
      </c>
      <c r="BW271" s="380">
        <v>12820</v>
      </c>
      <c r="BX271" s="380">
        <v>11726</v>
      </c>
      <c r="BY271" s="380">
        <v>0</v>
      </c>
      <c r="BZ271" s="380">
        <v>0</v>
      </c>
      <c r="CA271" s="380">
        <v>50188</v>
      </c>
      <c r="CB271" s="381">
        <v>14304.112028145</v>
      </c>
      <c r="CC271" s="380">
        <v>8621</v>
      </c>
      <c r="CD271" s="380">
        <v>5684</v>
      </c>
      <c r="CE271" s="380">
        <v>0</v>
      </c>
      <c r="CF271" s="380">
        <v>0</v>
      </c>
      <c r="CG271" s="380">
        <v>0</v>
      </c>
      <c r="CH271" s="380">
        <v>0</v>
      </c>
      <c r="CI271" s="380">
        <v>14304.112028145</v>
      </c>
    </row>
    <row r="272" spans="1:87">
      <c r="A272" s="374">
        <v>38605</v>
      </c>
      <c r="B272" s="375" t="s">
        <v>622</v>
      </c>
      <c r="C272" s="381">
        <v>-2400579</v>
      </c>
      <c r="D272" s="380">
        <v>-1660196</v>
      </c>
      <c r="E272" s="380">
        <v>-1562745</v>
      </c>
      <c r="F272" s="380">
        <v>-634195</v>
      </c>
      <c r="G272" s="380">
        <v>0</v>
      </c>
      <c r="H272" s="380">
        <v>0</v>
      </c>
      <c r="I272" s="380">
        <v>-6257715</v>
      </c>
      <c r="J272" s="446">
        <v>15021043</v>
      </c>
      <c r="K272" s="447">
        <v>17693058</v>
      </c>
      <c r="L272" s="447">
        <v>12838732</v>
      </c>
      <c r="M272" s="447">
        <v>12364721</v>
      </c>
      <c r="N272" s="447">
        <v>18454718</v>
      </c>
      <c r="O272" s="446">
        <v>1318313.9305439999</v>
      </c>
      <c r="P272" s="447">
        <v>789246.47000000009</v>
      </c>
      <c r="Q272" s="447">
        <v>529067.4605439998</v>
      </c>
      <c r="R272" s="448">
        <v>6.2899999999999998E-2</v>
      </c>
      <c r="S272" s="449">
        <v>6.3254879999999998E-4</v>
      </c>
      <c r="T272" s="450">
        <v>15021043</v>
      </c>
      <c r="U272" s="450">
        <v>12547638.632750399</v>
      </c>
      <c r="V272" s="451">
        <v>1.1971211029933397</v>
      </c>
      <c r="W272" s="451">
        <v>0.10581979340616332</v>
      </c>
      <c r="X272" s="379">
        <v>967316</v>
      </c>
      <c r="Y272" s="380">
        <v>241829</v>
      </c>
      <c r="Z272" s="380">
        <v>241829</v>
      </c>
      <c r="AA272" s="380">
        <v>241829</v>
      </c>
      <c r="AB272" s="380">
        <v>241829</v>
      </c>
      <c r="AC272" s="380">
        <v>0</v>
      </c>
      <c r="AD272" s="380">
        <v>0</v>
      </c>
      <c r="AE272" s="380">
        <v>967316</v>
      </c>
      <c r="AF272" s="381">
        <v>1825575</v>
      </c>
      <c r="AG272" s="381">
        <v>747647</v>
      </c>
      <c r="AH272" s="381">
        <v>660466</v>
      </c>
      <c r="AI272" s="381">
        <v>380519</v>
      </c>
      <c r="AJ272" s="381">
        <v>36943</v>
      </c>
      <c r="AK272" s="381">
        <v>0</v>
      </c>
      <c r="AL272" s="381">
        <v>0</v>
      </c>
      <c r="AM272" s="380">
        <v>1825575</v>
      </c>
      <c r="AN272" s="379">
        <v>1202630</v>
      </c>
      <c r="AO272" s="380">
        <v>396852</v>
      </c>
      <c r="AP272" s="380">
        <v>396852</v>
      </c>
      <c r="AQ272" s="380">
        <v>204463</v>
      </c>
      <c r="AR272" s="380">
        <v>204463</v>
      </c>
      <c r="AS272" s="380">
        <v>0</v>
      </c>
      <c r="AT272" s="380">
        <v>0</v>
      </c>
      <c r="AU272" s="380">
        <v>1202630</v>
      </c>
      <c r="AV272" s="381">
        <v>6836430</v>
      </c>
      <c r="AW272" s="380">
        <v>2339439</v>
      </c>
      <c r="AX272" s="380">
        <v>1691923</v>
      </c>
      <c r="AY272" s="380">
        <v>1691923</v>
      </c>
      <c r="AZ272" s="380">
        <v>1113144</v>
      </c>
      <c r="BA272" s="380">
        <v>0</v>
      </c>
      <c r="BB272" s="380">
        <v>0</v>
      </c>
      <c r="BC272" s="380">
        <v>6836430</v>
      </c>
      <c r="BD272" s="379">
        <v>158198</v>
      </c>
      <c r="BE272" s="380">
        <v>44997</v>
      </c>
      <c r="BF272" s="380">
        <v>42149</v>
      </c>
      <c r="BG272" s="380">
        <v>35526</v>
      </c>
      <c r="BH272" s="380">
        <v>35526</v>
      </c>
      <c r="BI272" s="380">
        <v>0</v>
      </c>
      <c r="BJ272" s="380">
        <v>0</v>
      </c>
      <c r="BK272" s="380">
        <v>158198</v>
      </c>
      <c r="BL272" s="381">
        <v>28122</v>
      </c>
      <c r="BM272" s="380">
        <v>9374</v>
      </c>
      <c r="BN272" s="380">
        <v>9374</v>
      </c>
      <c r="BO272" s="380">
        <v>9374</v>
      </c>
      <c r="BP272" s="380">
        <v>0</v>
      </c>
      <c r="BQ272" s="380">
        <v>0</v>
      </c>
      <c r="BR272" s="380">
        <v>0</v>
      </c>
      <c r="BS272" s="380">
        <v>28122</v>
      </c>
      <c r="BT272" s="379">
        <v>145834</v>
      </c>
      <c r="BU272" s="380">
        <v>37253</v>
      </c>
      <c r="BV272" s="380">
        <v>37253</v>
      </c>
      <c r="BW272" s="380">
        <v>37253</v>
      </c>
      <c r="BX272" s="380">
        <v>34074</v>
      </c>
      <c r="BY272" s="380">
        <v>0</v>
      </c>
      <c r="BZ272" s="380">
        <v>0</v>
      </c>
      <c r="CA272" s="380">
        <v>145834</v>
      </c>
      <c r="CB272" s="381">
        <v>41564.775322511996</v>
      </c>
      <c r="CC272" s="380">
        <v>25049</v>
      </c>
      <c r="CD272" s="380">
        <v>16515</v>
      </c>
      <c r="CE272" s="380">
        <v>0</v>
      </c>
      <c r="CF272" s="380">
        <v>0</v>
      </c>
      <c r="CG272" s="380">
        <v>0</v>
      </c>
      <c r="CH272" s="380">
        <v>0</v>
      </c>
      <c r="CI272" s="380">
        <v>41564.775322511996</v>
      </c>
    </row>
    <row r="273" spans="1:87">
      <c r="A273" s="374">
        <v>38610</v>
      </c>
      <c r="B273" s="375" t="s">
        <v>623</v>
      </c>
      <c r="C273" s="381">
        <v>-1469806</v>
      </c>
      <c r="D273" s="380">
        <v>-825898</v>
      </c>
      <c r="E273" s="380">
        <v>-1068949</v>
      </c>
      <c r="F273" s="380">
        <v>-674573</v>
      </c>
      <c r="G273" s="380">
        <v>0</v>
      </c>
      <c r="H273" s="380">
        <v>0</v>
      </c>
      <c r="I273" s="380">
        <v>-4039226</v>
      </c>
      <c r="J273" s="446">
        <v>13988100</v>
      </c>
      <c r="K273" s="447">
        <v>16476370</v>
      </c>
      <c r="L273" s="447">
        <v>11955858</v>
      </c>
      <c r="M273" s="447">
        <v>11514444</v>
      </c>
      <c r="N273" s="447">
        <v>17185654</v>
      </c>
      <c r="O273" s="446">
        <v>1227658.2353909998</v>
      </c>
      <c r="P273" s="447">
        <v>735457.34000000008</v>
      </c>
      <c r="Q273" s="447">
        <v>492200.89539099974</v>
      </c>
      <c r="R273" s="448">
        <v>6.2899999999999998E-2</v>
      </c>
      <c r="S273" s="449">
        <v>5.8905069999999995E-4</v>
      </c>
      <c r="T273" s="450">
        <v>13988100</v>
      </c>
      <c r="U273" s="450">
        <v>11692485.532591417</v>
      </c>
      <c r="V273" s="451">
        <v>1.196332461648965</v>
      </c>
      <c r="W273" s="451">
        <v>0.10581979340616332</v>
      </c>
      <c r="X273" s="379">
        <v>1273299</v>
      </c>
      <c r="Y273" s="380">
        <v>392470</v>
      </c>
      <c r="Z273" s="380">
        <v>392470</v>
      </c>
      <c r="AA273" s="380">
        <v>319365</v>
      </c>
      <c r="AB273" s="380">
        <v>168994</v>
      </c>
      <c r="AC273" s="380">
        <v>0</v>
      </c>
      <c r="AD273" s="380">
        <v>0</v>
      </c>
      <c r="AE273" s="380">
        <v>1273299</v>
      </c>
      <c r="AF273" s="381">
        <v>284372</v>
      </c>
      <c r="AG273" s="381">
        <v>97811</v>
      </c>
      <c r="AH273" s="381">
        <v>62187</v>
      </c>
      <c r="AI273" s="381">
        <v>62187</v>
      </c>
      <c r="AJ273" s="381">
        <v>62187</v>
      </c>
      <c r="AK273" s="381">
        <v>0</v>
      </c>
      <c r="AL273" s="381">
        <v>0</v>
      </c>
      <c r="AM273" s="380">
        <v>284372</v>
      </c>
      <c r="AN273" s="379">
        <v>1119929</v>
      </c>
      <c r="AO273" s="380">
        <v>369562</v>
      </c>
      <c r="AP273" s="380">
        <v>369562</v>
      </c>
      <c r="AQ273" s="380">
        <v>190403</v>
      </c>
      <c r="AR273" s="380">
        <v>190403</v>
      </c>
      <c r="AS273" s="380">
        <v>0</v>
      </c>
      <c r="AT273" s="380">
        <v>0</v>
      </c>
      <c r="AU273" s="380">
        <v>1119929</v>
      </c>
      <c r="AV273" s="381">
        <v>6366314</v>
      </c>
      <c r="AW273" s="380">
        <v>2178565</v>
      </c>
      <c r="AX273" s="380">
        <v>1575576</v>
      </c>
      <c r="AY273" s="380">
        <v>1575576</v>
      </c>
      <c r="AZ273" s="380">
        <v>1036597</v>
      </c>
      <c r="BA273" s="380">
        <v>0</v>
      </c>
      <c r="BB273" s="380">
        <v>0</v>
      </c>
      <c r="BC273" s="380">
        <v>6366314</v>
      </c>
      <c r="BD273" s="379">
        <v>147318</v>
      </c>
      <c r="BE273" s="380">
        <v>41902</v>
      </c>
      <c r="BF273" s="380">
        <v>39250</v>
      </c>
      <c r="BG273" s="380">
        <v>33083</v>
      </c>
      <c r="BH273" s="380">
        <v>33083</v>
      </c>
      <c r="BI273" s="380">
        <v>0</v>
      </c>
      <c r="BJ273" s="380">
        <v>0</v>
      </c>
      <c r="BK273" s="380">
        <v>147318</v>
      </c>
      <c r="BL273" s="381">
        <v>26187</v>
      </c>
      <c r="BM273" s="380">
        <v>8729</v>
      </c>
      <c r="BN273" s="380">
        <v>8729</v>
      </c>
      <c r="BO273" s="380">
        <v>8729</v>
      </c>
      <c r="BP273" s="380">
        <v>0</v>
      </c>
      <c r="BQ273" s="380">
        <v>0</v>
      </c>
      <c r="BR273" s="380">
        <v>0</v>
      </c>
      <c r="BS273" s="380">
        <v>26187</v>
      </c>
      <c r="BT273" s="379">
        <v>135806</v>
      </c>
      <c r="BU273" s="380">
        <v>34692</v>
      </c>
      <c r="BV273" s="380">
        <v>34692</v>
      </c>
      <c r="BW273" s="380">
        <v>34692</v>
      </c>
      <c r="BX273" s="380">
        <v>31731</v>
      </c>
      <c r="BY273" s="380">
        <v>0</v>
      </c>
      <c r="BZ273" s="380">
        <v>0</v>
      </c>
      <c r="CA273" s="380">
        <v>135806</v>
      </c>
      <c r="CB273" s="381">
        <v>38706.515606492998</v>
      </c>
      <c r="CC273" s="380">
        <v>23327</v>
      </c>
      <c r="CD273" s="380">
        <v>15380</v>
      </c>
      <c r="CE273" s="380">
        <v>0</v>
      </c>
      <c r="CF273" s="380">
        <v>0</v>
      </c>
      <c r="CG273" s="380">
        <v>0</v>
      </c>
      <c r="CH273" s="380">
        <v>0</v>
      </c>
      <c r="CI273" s="380">
        <v>38706.515606492998</v>
      </c>
    </row>
    <row r="274" spans="1:87">
      <c r="A274" s="374">
        <v>38620</v>
      </c>
      <c r="B274" s="375" t="s">
        <v>624</v>
      </c>
      <c r="C274" s="381">
        <v>-1350042</v>
      </c>
      <c r="D274" s="380">
        <v>-754866</v>
      </c>
      <c r="E274" s="380">
        <v>-658656</v>
      </c>
      <c r="F274" s="380">
        <v>-285923</v>
      </c>
      <c r="G274" s="380">
        <v>0</v>
      </c>
      <c r="H274" s="380">
        <v>0</v>
      </c>
      <c r="I274" s="380">
        <v>-3049487</v>
      </c>
      <c r="J274" s="446">
        <v>10319377</v>
      </c>
      <c r="K274" s="447">
        <v>12155038</v>
      </c>
      <c r="L274" s="447">
        <v>8820141</v>
      </c>
      <c r="M274" s="447">
        <v>8494498</v>
      </c>
      <c r="N274" s="447">
        <v>12678294</v>
      </c>
      <c r="O274" s="446">
        <v>905674.73930100002</v>
      </c>
      <c r="P274" s="447">
        <v>650846.43999999994</v>
      </c>
      <c r="Q274" s="447">
        <v>254828.29930100008</v>
      </c>
      <c r="R274" s="448">
        <v>6.2899999999999998E-2</v>
      </c>
      <c r="S274" s="449">
        <v>4.3455769999999999E-4</v>
      </c>
      <c r="T274" s="450">
        <v>10319377</v>
      </c>
      <c r="U274" s="450">
        <v>10347320.190779014</v>
      </c>
      <c r="V274" s="451">
        <v>0.99729947558751342</v>
      </c>
      <c r="W274" s="451">
        <v>0.10581979340616332</v>
      </c>
      <c r="X274" s="379">
        <v>1249507</v>
      </c>
      <c r="Y274" s="380">
        <v>319662</v>
      </c>
      <c r="Z274" s="380">
        <v>319662</v>
      </c>
      <c r="AA274" s="380">
        <v>319662</v>
      </c>
      <c r="AB274" s="380">
        <v>290521</v>
      </c>
      <c r="AC274" s="380">
        <v>0</v>
      </c>
      <c r="AD274" s="380">
        <v>0</v>
      </c>
      <c r="AE274" s="380">
        <v>1249507</v>
      </c>
      <c r="AF274" s="381">
        <v>589597</v>
      </c>
      <c r="AG274" s="381">
        <v>368013</v>
      </c>
      <c r="AH274" s="381">
        <v>221584</v>
      </c>
      <c r="AI274" s="381">
        <v>0</v>
      </c>
      <c r="AJ274" s="381">
        <v>0</v>
      </c>
      <c r="AK274" s="381">
        <v>0</v>
      </c>
      <c r="AL274" s="381">
        <v>0</v>
      </c>
      <c r="AM274" s="380">
        <v>589597</v>
      </c>
      <c r="AN274" s="379">
        <v>826200</v>
      </c>
      <c r="AO274" s="380">
        <v>272635</v>
      </c>
      <c r="AP274" s="380">
        <v>272635</v>
      </c>
      <c r="AQ274" s="380">
        <v>140465</v>
      </c>
      <c r="AR274" s="380">
        <v>140465</v>
      </c>
      <c r="AS274" s="380">
        <v>0</v>
      </c>
      <c r="AT274" s="380">
        <v>0</v>
      </c>
      <c r="AU274" s="380">
        <v>826200</v>
      </c>
      <c r="AV274" s="381">
        <v>4696592</v>
      </c>
      <c r="AW274" s="380">
        <v>1607183</v>
      </c>
      <c r="AX274" s="380">
        <v>1162342</v>
      </c>
      <c r="AY274" s="380">
        <v>1162342</v>
      </c>
      <c r="AZ274" s="380">
        <v>764724</v>
      </c>
      <c r="BA274" s="380">
        <v>0</v>
      </c>
      <c r="BB274" s="380">
        <v>0</v>
      </c>
      <c r="BC274" s="380">
        <v>4696592</v>
      </c>
      <c r="BD274" s="379">
        <v>108680</v>
      </c>
      <c r="BE274" s="380">
        <v>30912</v>
      </c>
      <c r="BF274" s="380">
        <v>28956</v>
      </c>
      <c r="BG274" s="380">
        <v>24406</v>
      </c>
      <c r="BH274" s="380">
        <v>24406</v>
      </c>
      <c r="BI274" s="380">
        <v>0</v>
      </c>
      <c r="BJ274" s="380">
        <v>0</v>
      </c>
      <c r="BK274" s="380">
        <v>108680</v>
      </c>
      <c r="BL274" s="381">
        <v>19320</v>
      </c>
      <c r="BM274" s="380">
        <v>6440</v>
      </c>
      <c r="BN274" s="380">
        <v>6440</v>
      </c>
      <c r="BO274" s="380">
        <v>6440</v>
      </c>
      <c r="BP274" s="380">
        <v>0</v>
      </c>
      <c r="BQ274" s="380">
        <v>0</v>
      </c>
      <c r="BR274" s="380">
        <v>0</v>
      </c>
      <c r="BS274" s="380">
        <v>19320</v>
      </c>
      <c r="BT274" s="379">
        <v>100188</v>
      </c>
      <c r="BU274" s="380">
        <v>25593</v>
      </c>
      <c r="BV274" s="380">
        <v>25593</v>
      </c>
      <c r="BW274" s="380">
        <v>25593</v>
      </c>
      <c r="BX274" s="380">
        <v>23409</v>
      </c>
      <c r="BY274" s="380">
        <v>0</v>
      </c>
      <c r="BZ274" s="380">
        <v>0</v>
      </c>
      <c r="CA274" s="380">
        <v>100188</v>
      </c>
      <c r="CB274" s="381">
        <v>28554.782121422999</v>
      </c>
      <c r="CC274" s="380">
        <v>17209</v>
      </c>
      <c r="CD274" s="380">
        <v>11346</v>
      </c>
      <c r="CE274" s="380">
        <v>0</v>
      </c>
      <c r="CF274" s="380">
        <v>0</v>
      </c>
      <c r="CG274" s="380">
        <v>0</v>
      </c>
      <c r="CH274" s="380">
        <v>0</v>
      </c>
      <c r="CI274" s="380">
        <v>28554.782121422999</v>
      </c>
    </row>
    <row r="275" spans="1:87">
      <c r="A275" s="374">
        <v>38700</v>
      </c>
      <c r="B275" s="375" t="s">
        <v>625</v>
      </c>
      <c r="C275" s="381">
        <v>-2701139</v>
      </c>
      <c r="D275" s="380">
        <v>-1706724</v>
      </c>
      <c r="E275" s="380">
        <v>-1788610</v>
      </c>
      <c r="F275" s="380">
        <v>-898163</v>
      </c>
      <c r="G275" s="380">
        <v>0</v>
      </c>
      <c r="H275" s="380">
        <v>0</v>
      </c>
      <c r="I275" s="380">
        <v>-7094636</v>
      </c>
      <c r="J275" s="446">
        <v>18263922</v>
      </c>
      <c r="K275" s="447">
        <v>21512796</v>
      </c>
      <c r="L275" s="447">
        <v>15610474</v>
      </c>
      <c r="M275" s="447">
        <v>15034130</v>
      </c>
      <c r="N275" s="447">
        <v>22438891</v>
      </c>
      <c r="O275" s="446">
        <v>1602923.556996</v>
      </c>
      <c r="P275" s="447">
        <v>911588.09000000008</v>
      </c>
      <c r="Q275" s="447">
        <v>691335.46699599992</v>
      </c>
      <c r="R275" s="448">
        <v>6.2899999999999998E-2</v>
      </c>
      <c r="S275" s="449">
        <v>7.6910919999999999E-4</v>
      </c>
      <c r="T275" s="450">
        <v>18263922</v>
      </c>
      <c r="U275" s="450">
        <v>14492656.438791735</v>
      </c>
      <c r="V275" s="451">
        <v>1.2602190686804606</v>
      </c>
      <c r="W275" s="451">
        <v>0.10581979340616332</v>
      </c>
      <c r="X275" s="379">
        <v>1152144</v>
      </c>
      <c r="Y275" s="380">
        <v>288036</v>
      </c>
      <c r="Z275" s="380">
        <v>288036</v>
      </c>
      <c r="AA275" s="380">
        <v>288036</v>
      </c>
      <c r="AB275" s="380">
        <v>288036</v>
      </c>
      <c r="AC275" s="380">
        <v>0</v>
      </c>
      <c r="AD275" s="380">
        <v>0</v>
      </c>
      <c r="AE275" s="380">
        <v>1152144</v>
      </c>
      <c r="AF275" s="381">
        <v>1681642</v>
      </c>
      <c r="AG275" s="381">
        <v>685356</v>
      </c>
      <c r="AH275" s="381">
        <v>485162</v>
      </c>
      <c r="AI275" s="381">
        <v>345154</v>
      </c>
      <c r="AJ275" s="381">
        <v>165970</v>
      </c>
      <c r="AK275" s="381">
        <v>0</v>
      </c>
      <c r="AL275" s="381">
        <v>0</v>
      </c>
      <c r="AM275" s="380">
        <v>1681642</v>
      </c>
      <c r="AN275" s="379">
        <v>1462264</v>
      </c>
      <c r="AO275" s="380">
        <v>482528</v>
      </c>
      <c r="AP275" s="380">
        <v>482528</v>
      </c>
      <c r="AQ275" s="380">
        <v>248604</v>
      </c>
      <c r="AR275" s="380">
        <v>248604</v>
      </c>
      <c r="AS275" s="380">
        <v>0</v>
      </c>
      <c r="AT275" s="380">
        <v>0</v>
      </c>
      <c r="AU275" s="380">
        <v>1462264</v>
      </c>
      <c r="AV275" s="381">
        <v>8312341</v>
      </c>
      <c r="AW275" s="380">
        <v>2844499</v>
      </c>
      <c r="AX275" s="380">
        <v>2057191</v>
      </c>
      <c r="AY275" s="380">
        <v>2057191</v>
      </c>
      <c r="AZ275" s="380">
        <v>1353460</v>
      </c>
      <c r="BA275" s="380">
        <v>0</v>
      </c>
      <c r="BB275" s="380">
        <v>0</v>
      </c>
      <c r="BC275" s="380">
        <v>8312341</v>
      </c>
      <c r="BD275" s="379">
        <v>192351</v>
      </c>
      <c r="BE275" s="380">
        <v>54711</v>
      </c>
      <c r="BF275" s="380">
        <v>51248</v>
      </c>
      <c r="BG275" s="380">
        <v>43196</v>
      </c>
      <c r="BH275" s="380">
        <v>43196</v>
      </c>
      <c r="BI275" s="380">
        <v>0</v>
      </c>
      <c r="BJ275" s="380">
        <v>0</v>
      </c>
      <c r="BK275" s="380">
        <v>192351</v>
      </c>
      <c r="BL275" s="381">
        <v>34194</v>
      </c>
      <c r="BM275" s="380">
        <v>11398</v>
      </c>
      <c r="BN275" s="380">
        <v>11398</v>
      </c>
      <c r="BO275" s="380">
        <v>11398</v>
      </c>
      <c r="BP275" s="380">
        <v>0</v>
      </c>
      <c r="BQ275" s="380">
        <v>0</v>
      </c>
      <c r="BR275" s="380">
        <v>0</v>
      </c>
      <c r="BS275" s="380">
        <v>34194</v>
      </c>
      <c r="BT275" s="379">
        <v>177319</v>
      </c>
      <c r="BU275" s="380">
        <v>45296</v>
      </c>
      <c r="BV275" s="380">
        <v>45296</v>
      </c>
      <c r="BW275" s="380">
        <v>45296</v>
      </c>
      <c r="BX275" s="380">
        <v>41430</v>
      </c>
      <c r="BY275" s="380">
        <v>0</v>
      </c>
      <c r="BZ275" s="380">
        <v>0</v>
      </c>
      <c r="CA275" s="380">
        <v>177319</v>
      </c>
      <c r="CB275" s="381">
        <v>50538.157840907996</v>
      </c>
      <c r="CC275" s="380">
        <v>30457</v>
      </c>
      <c r="CD275" s="380">
        <v>20081</v>
      </c>
      <c r="CE275" s="380">
        <v>0</v>
      </c>
      <c r="CF275" s="380">
        <v>0</v>
      </c>
      <c r="CG275" s="380">
        <v>0</v>
      </c>
      <c r="CH275" s="380">
        <v>0</v>
      </c>
      <c r="CI275" s="380">
        <v>50538.157840907996</v>
      </c>
    </row>
    <row r="276" spans="1:87">
      <c r="A276" s="374">
        <v>38701</v>
      </c>
      <c r="B276" s="375" t="s">
        <v>626</v>
      </c>
      <c r="C276" s="381">
        <v>-115838</v>
      </c>
      <c r="D276" s="380">
        <v>-52184</v>
      </c>
      <c r="E276" s="380">
        <v>-77356</v>
      </c>
      <c r="F276" s="380">
        <v>-29260</v>
      </c>
      <c r="G276" s="380">
        <v>0</v>
      </c>
      <c r="H276" s="380">
        <v>0</v>
      </c>
      <c r="I276" s="380">
        <v>-274638</v>
      </c>
      <c r="J276" s="446">
        <v>1339702</v>
      </c>
      <c r="K276" s="447">
        <v>1578015</v>
      </c>
      <c r="L276" s="447">
        <v>1145066</v>
      </c>
      <c r="M276" s="447">
        <v>1102789</v>
      </c>
      <c r="N276" s="447">
        <v>1645946</v>
      </c>
      <c r="O276" s="446">
        <v>117578.27808</v>
      </c>
      <c r="P276" s="447">
        <v>62617.250000000015</v>
      </c>
      <c r="Q276" s="447">
        <v>54961.028079999989</v>
      </c>
      <c r="R276" s="448">
        <v>6.2899999999999998E-2</v>
      </c>
      <c r="S276" s="449">
        <v>5.6416000000000003E-5</v>
      </c>
      <c r="T276" s="450">
        <v>1339702</v>
      </c>
      <c r="U276" s="450">
        <v>995504.76947535796</v>
      </c>
      <c r="V276" s="451">
        <v>1.345751463055308</v>
      </c>
      <c r="W276" s="451">
        <v>0.10581979340616332</v>
      </c>
      <c r="X276" s="379">
        <v>212327</v>
      </c>
      <c r="Y276" s="380">
        <v>58549</v>
      </c>
      <c r="Z276" s="380">
        <v>58549</v>
      </c>
      <c r="AA276" s="380">
        <v>49653</v>
      </c>
      <c r="AB276" s="380">
        <v>45576</v>
      </c>
      <c r="AC276" s="380">
        <v>0</v>
      </c>
      <c r="AD276" s="380">
        <v>0</v>
      </c>
      <c r="AE276" s="380">
        <v>212327</v>
      </c>
      <c r="AF276" s="381">
        <v>5396</v>
      </c>
      <c r="AG276" s="381">
        <v>5396</v>
      </c>
      <c r="AH276" s="381">
        <v>0</v>
      </c>
      <c r="AI276" s="381">
        <v>0</v>
      </c>
      <c r="AJ276" s="381">
        <v>0</v>
      </c>
      <c r="AK276" s="381">
        <v>0</v>
      </c>
      <c r="AL276" s="381">
        <v>0</v>
      </c>
      <c r="AM276" s="380">
        <v>5396</v>
      </c>
      <c r="AN276" s="379">
        <v>107261</v>
      </c>
      <c r="AO276" s="380">
        <v>35395</v>
      </c>
      <c r="AP276" s="380">
        <v>35395</v>
      </c>
      <c r="AQ276" s="380">
        <v>18236</v>
      </c>
      <c r="AR276" s="380">
        <v>18236</v>
      </c>
      <c r="AS276" s="380">
        <v>0</v>
      </c>
      <c r="AT276" s="380">
        <v>0</v>
      </c>
      <c r="AU276" s="380">
        <v>107261</v>
      </c>
      <c r="AV276" s="381">
        <v>609730</v>
      </c>
      <c r="AW276" s="380">
        <v>208651</v>
      </c>
      <c r="AX276" s="380">
        <v>150900</v>
      </c>
      <c r="AY276" s="380">
        <v>150900</v>
      </c>
      <c r="AZ276" s="380">
        <v>99280</v>
      </c>
      <c r="BA276" s="380">
        <v>0</v>
      </c>
      <c r="BB276" s="380">
        <v>0</v>
      </c>
      <c r="BC276" s="380">
        <v>609730</v>
      </c>
      <c r="BD276" s="379">
        <v>14110</v>
      </c>
      <c r="BE276" s="380">
        <v>4013</v>
      </c>
      <c r="BF276" s="380">
        <v>3759</v>
      </c>
      <c r="BG276" s="380">
        <v>3169</v>
      </c>
      <c r="BH276" s="380">
        <v>3169</v>
      </c>
      <c r="BI276" s="380">
        <v>0</v>
      </c>
      <c r="BJ276" s="380">
        <v>0</v>
      </c>
      <c r="BK276" s="380">
        <v>14110</v>
      </c>
      <c r="BL276" s="381">
        <v>2508</v>
      </c>
      <c r="BM276" s="380">
        <v>836</v>
      </c>
      <c r="BN276" s="380">
        <v>836</v>
      </c>
      <c r="BO276" s="380">
        <v>836</v>
      </c>
      <c r="BP276" s="380">
        <v>0</v>
      </c>
      <c r="BQ276" s="380">
        <v>0</v>
      </c>
      <c r="BR276" s="380">
        <v>0</v>
      </c>
      <c r="BS276" s="380">
        <v>2508</v>
      </c>
      <c r="BT276" s="379">
        <v>13007</v>
      </c>
      <c r="BU276" s="380">
        <v>3323</v>
      </c>
      <c r="BV276" s="380">
        <v>3323</v>
      </c>
      <c r="BW276" s="380">
        <v>3323</v>
      </c>
      <c r="BX276" s="380">
        <v>3039</v>
      </c>
      <c r="BY276" s="380">
        <v>0</v>
      </c>
      <c r="BZ276" s="380">
        <v>0</v>
      </c>
      <c r="CA276" s="380">
        <v>13007</v>
      </c>
      <c r="CB276" s="381">
        <v>3707.0947958400002</v>
      </c>
      <c r="CC276" s="380">
        <v>2234</v>
      </c>
      <c r="CD276" s="380">
        <v>1473</v>
      </c>
      <c r="CE276" s="380">
        <v>0</v>
      </c>
      <c r="CF276" s="380">
        <v>0</v>
      </c>
      <c r="CG276" s="380">
        <v>0</v>
      </c>
      <c r="CH276" s="380">
        <v>0</v>
      </c>
      <c r="CI276" s="380">
        <v>3707.0947958400002</v>
      </c>
    </row>
    <row r="277" spans="1:87">
      <c r="A277" s="374">
        <v>38800</v>
      </c>
      <c r="B277" s="375" t="s">
        <v>627</v>
      </c>
      <c r="C277" s="381">
        <v>-4324816</v>
      </c>
      <c r="D277" s="380">
        <v>-2635241</v>
      </c>
      <c r="E277" s="380">
        <v>-2652790</v>
      </c>
      <c r="F277" s="380">
        <v>-1340564</v>
      </c>
      <c r="G277" s="380">
        <v>0</v>
      </c>
      <c r="H277" s="380">
        <v>0</v>
      </c>
      <c r="I277" s="380">
        <v>-10953411</v>
      </c>
      <c r="J277" s="446">
        <v>32417870</v>
      </c>
      <c r="K277" s="447">
        <v>38184516</v>
      </c>
      <c r="L277" s="447">
        <v>27708086</v>
      </c>
      <c r="M277" s="447">
        <v>26685093</v>
      </c>
      <c r="N277" s="447">
        <v>39828304</v>
      </c>
      <c r="O277" s="446">
        <v>2845137.3563069999</v>
      </c>
      <c r="P277" s="447">
        <v>1623310.7900000003</v>
      </c>
      <c r="Q277" s="447">
        <v>1221826.5663069997</v>
      </c>
      <c r="R277" s="448">
        <v>6.2899999999999998E-2</v>
      </c>
      <c r="S277" s="449">
        <v>1.3651439E-3</v>
      </c>
      <c r="T277" s="450">
        <v>32417870</v>
      </c>
      <c r="U277" s="450">
        <v>25807802.702702709</v>
      </c>
      <c r="V277" s="451">
        <v>1.2561266983262025</v>
      </c>
      <c r="W277" s="451">
        <v>0.10581979340616332</v>
      </c>
      <c r="X277" s="379">
        <v>3004312</v>
      </c>
      <c r="Y277" s="380">
        <v>751078</v>
      </c>
      <c r="Z277" s="380">
        <v>751078</v>
      </c>
      <c r="AA277" s="380">
        <v>751078</v>
      </c>
      <c r="AB277" s="380">
        <v>751078</v>
      </c>
      <c r="AC277" s="380">
        <v>0</v>
      </c>
      <c r="AD277" s="380">
        <v>0</v>
      </c>
      <c r="AE277" s="380">
        <v>3004312</v>
      </c>
      <c r="AF277" s="381">
        <v>2304814</v>
      </c>
      <c r="AG277" s="381">
        <v>986689</v>
      </c>
      <c r="AH277" s="381">
        <v>706832</v>
      </c>
      <c r="AI277" s="381">
        <v>330525</v>
      </c>
      <c r="AJ277" s="381">
        <v>280768</v>
      </c>
      <c r="AK277" s="381">
        <v>0</v>
      </c>
      <c r="AL277" s="381">
        <v>0</v>
      </c>
      <c r="AM277" s="380">
        <v>2304814</v>
      </c>
      <c r="AN277" s="379">
        <v>2595472</v>
      </c>
      <c r="AO277" s="380">
        <v>856471</v>
      </c>
      <c r="AP277" s="380">
        <v>856471</v>
      </c>
      <c r="AQ277" s="380">
        <v>441265</v>
      </c>
      <c r="AR277" s="380">
        <v>441265</v>
      </c>
      <c r="AS277" s="380">
        <v>0</v>
      </c>
      <c r="AT277" s="380">
        <v>0</v>
      </c>
      <c r="AU277" s="380">
        <v>2595472</v>
      </c>
      <c r="AV277" s="381">
        <v>14754136</v>
      </c>
      <c r="AW277" s="380">
        <v>5048893</v>
      </c>
      <c r="AX277" s="380">
        <v>3651447</v>
      </c>
      <c r="AY277" s="380">
        <v>3651447</v>
      </c>
      <c r="AZ277" s="380">
        <v>2402348</v>
      </c>
      <c r="BA277" s="380">
        <v>0</v>
      </c>
      <c r="BB277" s="380">
        <v>0</v>
      </c>
      <c r="BC277" s="380">
        <v>14754136</v>
      </c>
      <c r="BD277" s="379">
        <v>341417</v>
      </c>
      <c r="BE277" s="380">
        <v>97110</v>
      </c>
      <c r="BF277" s="380">
        <v>90963</v>
      </c>
      <c r="BG277" s="380">
        <v>76672</v>
      </c>
      <c r="BH277" s="380">
        <v>76672</v>
      </c>
      <c r="BI277" s="380">
        <v>0</v>
      </c>
      <c r="BJ277" s="380">
        <v>0</v>
      </c>
      <c r="BK277" s="380">
        <v>341417</v>
      </c>
      <c r="BL277" s="381">
        <v>60693</v>
      </c>
      <c r="BM277" s="380">
        <v>20231</v>
      </c>
      <c r="BN277" s="380">
        <v>20231</v>
      </c>
      <c r="BO277" s="380">
        <v>20231</v>
      </c>
      <c r="BP277" s="380">
        <v>0</v>
      </c>
      <c r="BQ277" s="380">
        <v>0</v>
      </c>
      <c r="BR277" s="380">
        <v>0</v>
      </c>
      <c r="BS277" s="380">
        <v>60693</v>
      </c>
      <c r="BT277" s="379">
        <v>314735</v>
      </c>
      <c r="BU277" s="380">
        <v>80399</v>
      </c>
      <c r="BV277" s="380">
        <v>80399</v>
      </c>
      <c r="BW277" s="380">
        <v>80399</v>
      </c>
      <c r="BX277" s="380">
        <v>73538</v>
      </c>
      <c r="BY277" s="380">
        <v>0</v>
      </c>
      <c r="BZ277" s="380">
        <v>0</v>
      </c>
      <c r="CA277" s="380">
        <v>314735</v>
      </c>
      <c r="CB277" s="381">
        <v>89703.592017560994</v>
      </c>
      <c r="CC277" s="380">
        <v>54061</v>
      </c>
      <c r="CD277" s="380">
        <v>35643</v>
      </c>
      <c r="CE277" s="380">
        <v>0</v>
      </c>
      <c r="CF277" s="380">
        <v>0</v>
      </c>
      <c r="CG277" s="380">
        <v>0</v>
      </c>
      <c r="CH277" s="380">
        <v>0</v>
      </c>
      <c r="CI277" s="380">
        <v>89703.592017560994</v>
      </c>
    </row>
    <row r="278" spans="1:87">
      <c r="A278" s="374">
        <v>38801</v>
      </c>
      <c r="B278" s="375" t="s">
        <v>628</v>
      </c>
      <c r="C278" s="381">
        <v>-303559</v>
      </c>
      <c r="D278" s="380">
        <v>-209815</v>
      </c>
      <c r="E278" s="380">
        <v>-135921</v>
      </c>
      <c r="F278" s="380">
        <v>-174211</v>
      </c>
      <c r="G278" s="380">
        <v>0</v>
      </c>
      <c r="H278" s="380">
        <v>0</v>
      </c>
      <c r="I278" s="380">
        <v>-823506</v>
      </c>
      <c r="J278" s="446">
        <v>3109997</v>
      </c>
      <c r="K278" s="447">
        <v>3663218</v>
      </c>
      <c r="L278" s="447">
        <v>2658165</v>
      </c>
      <c r="M278" s="447">
        <v>2560025</v>
      </c>
      <c r="N278" s="447">
        <v>3820914</v>
      </c>
      <c r="O278" s="446">
        <v>272947.25179800001</v>
      </c>
      <c r="P278" s="447">
        <v>136380.37000000002</v>
      </c>
      <c r="Q278" s="447">
        <v>136566.88179799999</v>
      </c>
      <c r="R278" s="448">
        <v>6.2899999999999998E-2</v>
      </c>
      <c r="S278" s="449">
        <v>1.309646E-4</v>
      </c>
      <c r="T278" s="450">
        <v>3109997</v>
      </c>
      <c r="U278" s="450">
        <v>2168209.3799682041</v>
      </c>
      <c r="V278" s="451">
        <v>1.4343619341991809</v>
      </c>
      <c r="W278" s="451">
        <v>0.10581979340616332</v>
      </c>
      <c r="X278" s="379">
        <v>604596</v>
      </c>
      <c r="Y278" s="380">
        <v>222122</v>
      </c>
      <c r="Z278" s="380">
        <v>180626</v>
      </c>
      <c r="AA278" s="380">
        <v>180626</v>
      </c>
      <c r="AB278" s="380">
        <v>21222</v>
      </c>
      <c r="AC278" s="380">
        <v>0</v>
      </c>
      <c r="AD278" s="380">
        <v>0</v>
      </c>
      <c r="AE278" s="380">
        <v>604596</v>
      </c>
      <c r="AF278" s="381">
        <v>310184</v>
      </c>
      <c r="AG278" s="381">
        <v>133385</v>
      </c>
      <c r="AH278" s="381">
        <v>133385</v>
      </c>
      <c r="AI278" s="381">
        <v>21707</v>
      </c>
      <c r="AJ278" s="381">
        <v>21707</v>
      </c>
      <c r="AK278" s="381">
        <v>0</v>
      </c>
      <c r="AL278" s="381">
        <v>0</v>
      </c>
      <c r="AM278" s="380">
        <v>310184</v>
      </c>
      <c r="AN278" s="379">
        <v>248996</v>
      </c>
      <c r="AO278" s="380">
        <v>82165</v>
      </c>
      <c r="AP278" s="380">
        <v>82165</v>
      </c>
      <c r="AQ278" s="380">
        <v>42333</v>
      </c>
      <c r="AR278" s="380">
        <v>42333</v>
      </c>
      <c r="AS278" s="380">
        <v>0</v>
      </c>
      <c r="AT278" s="380">
        <v>0</v>
      </c>
      <c r="AU278" s="380">
        <v>248996</v>
      </c>
      <c r="AV278" s="381">
        <v>1415433</v>
      </c>
      <c r="AW278" s="380">
        <v>484364</v>
      </c>
      <c r="AX278" s="380">
        <v>350300</v>
      </c>
      <c r="AY278" s="380">
        <v>350300</v>
      </c>
      <c r="AZ278" s="380">
        <v>230468</v>
      </c>
      <c r="BA278" s="380">
        <v>0</v>
      </c>
      <c r="BB278" s="380">
        <v>0</v>
      </c>
      <c r="BC278" s="380">
        <v>1415433</v>
      </c>
      <c r="BD278" s="379">
        <v>32753</v>
      </c>
      <c r="BE278" s="380">
        <v>9316</v>
      </c>
      <c r="BF278" s="380">
        <v>8727</v>
      </c>
      <c r="BG278" s="380">
        <v>7355</v>
      </c>
      <c r="BH278" s="380">
        <v>7355</v>
      </c>
      <c r="BI278" s="380">
        <v>0</v>
      </c>
      <c r="BJ278" s="380">
        <v>0</v>
      </c>
      <c r="BK278" s="380">
        <v>32753</v>
      </c>
      <c r="BL278" s="381">
        <v>5823</v>
      </c>
      <c r="BM278" s="380">
        <v>1941</v>
      </c>
      <c r="BN278" s="380">
        <v>1941</v>
      </c>
      <c r="BO278" s="380">
        <v>1941</v>
      </c>
      <c r="BP278" s="380">
        <v>0</v>
      </c>
      <c r="BQ278" s="380">
        <v>0</v>
      </c>
      <c r="BR278" s="380">
        <v>0</v>
      </c>
      <c r="BS278" s="380">
        <v>5823</v>
      </c>
      <c r="BT278" s="379">
        <v>30194</v>
      </c>
      <c r="BU278" s="380">
        <v>7713</v>
      </c>
      <c r="BV278" s="380">
        <v>7713</v>
      </c>
      <c r="BW278" s="380">
        <v>7713</v>
      </c>
      <c r="BX278" s="380">
        <v>7055</v>
      </c>
      <c r="BY278" s="380">
        <v>0</v>
      </c>
      <c r="BZ278" s="380">
        <v>0</v>
      </c>
      <c r="CA278" s="380">
        <v>30194</v>
      </c>
      <c r="CB278" s="381">
        <v>8605.6825563540006</v>
      </c>
      <c r="CC278" s="380">
        <v>5186</v>
      </c>
      <c r="CD278" s="380">
        <v>3419</v>
      </c>
      <c r="CE278" s="380">
        <v>0</v>
      </c>
      <c r="CF278" s="380">
        <v>0</v>
      </c>
      <c r="CG278" s="380">
        <v>0</v>
      </c>
      <c r="CH278" s="380">
        <v>0</v>
      </c>
      <c r="CI278" s="380">
        <v>8605.6825563540006</v>
      </c>
    </row>
    <row r="279" spans="1:87">
      <c r="A279" s="374">
        <v>38900</v>
      </c>
      <c r="B279" s="375" t="s">
        <v>629</v>
      </c>
      <c r="C279" s="381">
        <v>-862001</v>
      </c>
      <c r="D279" s="380">
        <v>-554456</v>
      </c>
      <c r="E279" s="380">
        <v>-549372</v>
      </c>
      <c r="F279" s="380">
        <v>-430225</v>
      </c>
      <c r="G279" s="380">
        <v>0</v>
      </c>
      <c r="H279" s="380">
        <v>0</v>
      </c>
      <c r="I279" s="380">
        <v>-2396054</v>
      </c>
      <c r="J279" s="446">
        <v>7013046</v>
      </c>
      <c r="K279" s="447">
        <v>8260560</v>
      </c>
      <c r="L279" s="447">
        <v>5994166</v>
      </c>
      <c r="M279" s="447">
        <v>5772859</v>
      </c>
      <c r="N279" s="447">
        <v>8616165</v>
      </c>
      <c r="O279" s="446">
        <v>615496.31748899992</v>
      </c>
      <c r="P279" s="447">
        <v>367801.74</v>
      </c>
      <c r="Q279" s="447">
        <v>247694.57748899993</v>
      </c>
      <c r="R279" s="448">
        <v>6.2899999999999998E-2</v>
      </c>
      <c r="S279" s="449">
        <v>2.9532529999999998E-4</v>
      </c>
      <c r="T279" s="450">
        <v>7013046</v>
      </c>
      <c r="U279" s="450">
        <v>5847404.4515103344</v>
      </c>
      <c r="V279" s="451">
        <v>1.1993434109365551</v>
      </c>
      <c r="W279" s="451">
        <v>0.10581979340616332</v>
      </c>
      <c r="X279" s="379">
        <v>609133</v>
      </c>
      <c r="Y279" s="380">
        <v>190775</v>
      </c>
      <c r="Z279" s="380">
        <v>190775</v>
      </c>
      <c r="AA279" s="380">
        <v>190775</v>
      </c>
      <c r="AB279" s="380">
        <v>36808</v>
      </c>
      <c r="AC279" s="380">
        <v>0</v>
      </c>
      <c r="AD279" s="380">
        <v>0</v>
      </c>
      <c r="AE279" s="380">
        <v>609133</v>
      </c>
      <c r="AF279" s="381">
        <v>484281</v>
      </c>
      <c r="AG279" s="381">
        <v>168147</v>
      </c>
      <c r="AH279" s="381">
        <v>165570</v>
      </c>
      <c r="AI279" s="381">
        <v>75282</v>
      </c>
      <c r="AJ279" s="381">
        <v>75282</v>
      </c>
      <c r="AK279" s="381">
        <v>0</v>
      </c>
      <c r="AL279" s="381">
        <v>0</v>
      </c>
      <c r="AM279" s="380">
        <v>484281</v>
      </c>
      <c r="AN279" s="379">
        <v>561485</v>
      </c>
      <c r="AO279" s="380">
        <v>185283</v>
      </c>
      <c r="AP279" s="380">
        <v>185283</v>
      </c>
      <c r="AQ279" s="380">
        <v>95460</v>
      </c>
      <c r="AR279" s="380">
        <v>95460</v>
      </c>
      <c r="AS279" s="380">
        <v>0</v>
      </c>
      <c r="AT279" s="380">
        <v>0</v>
      </c>
      <c r="AU279" s="380">
        <v>561485</v>
      </c>
      <c r="AV279" s="381">
        <v>3191802</v>
      </c>
      <c r="AW279" s="380">
        <v>1092241</v>
      </c>
      <c r="AX279" s="380">
        <v>789928</v>
      </c>
      <c r="AY279" s="380">
        <v>789928</v>
      </c>
      <c r="AZ279" s="380">
        <v>519706</v>
      </c>
      <c r="BA279" s="380">
        <v>0</v>
      </c>
      <c r="BB279" s="380">
        <v>0</v>
      </c>
      <c r="BC279" s="380">
        <v>3191802</v>
      </c>
      <c r="BD279" s="379">
        <v>73860</v>
      </c>
      <c r="BE279" s="380">
        <v>21008</v>
      </c>
      <c r="BF279" s="380">
        <v>19678</v>
      </c>
      <c r="BG279" s="380">
        <v>16587</v>
      </c>
      <c r="BH279" s="380">
        <v>16587</v>
      </c>
      <c r="BI279" s="380">
        <v>0</v>
      </c>
      <c r="BJ279" s="380">
        <v>0</v>
      </c>
      <c r="BK279" s="380">
        <v>73860</v>
      </c>
      <c r="BL279" s="381">
        <v>13131</v>
      </c>
      <c r="BM279" s="380">
        <v>4377</v>
      </c>
      <c r="BN279" s="380">
        <v>4377</v>
      </c>
      <c r="BO279" s="380">
        <v>4377</v>
      </c>
      <c r="BP279" s="380">
        <v>0</v>
      </c>
      <c r="BQ279" s="380">
        <v>0</v>
      </c>
      <c r="BR279" s="380">
        <v>0</v>
      </c>
      <c r="BS279" s="380">
        <v>13131</v>
      </c>
      <c r="BT279" s="379">
        <v>68087</v>
      </c>
      <c r="BU279" s="380">
        <v>17393</v>
      </c>
      <c r="BV279" s="380">
        <v>17393</v>
      </c>
      <c r="BW279" s="380">
        <v>17393</v>
      </c>
      <c r="BX279" s="380">
        <v>15909</v>
      </c>
      <c r="BY279" s="380">
        <v>0</v>
      </c>
      <c r="BZ279" s="380">
        <v>0</v>
      </c>
      <c r="CA279" s="380">
        <v>68087</v>
      </c>
      <c r="CB279" s="381">
        <v>19405.822509746999</v>
      </c>
      <c r="CC279" s="380">
        <v>11695</v>
      </c>
      <c r="CD279" s="380">
        <v>7711</v>
      </c>
      <c r="CE279" s="380">
        <v>0</v>
      </c>
      <c r="CF279" s="380">
        <v>0</v>
      </c>
      <c r="CG279" s="380">
        <v>0</v>
      </c>
      <c r="CH279" s="380">
        <v>0</v>
      </c>
      <c r="CI279" s="380">
        <v>19405.822509746999</v>
      </c>
    </row>
    <row r="280" spans="1:87">
      <c r="A280" s="374">
        <v>39000</v>
      </c>
      <c r="B280" s="375" t="s">
        <v>630</v>
      </c>
      <c r="C280" s="381">
        <v>-49335555</v>
      </c>
      <c r="D280" s="380">
        <v>-30459894</v>
      </c>
      <c r="E280" s="380">
        <v>-33178333</v>
      </c>
      <c r="F280" s="380">
        <v>-20846095</v>
      </c>
      <c r="G280" s="380">
        <v>0</v>
      </c>
      <c r="H280" s="380">
        <v>0</v>
      </c>
      <c r="I280" s="380">
        <v>-133819877</v>
      </c>
      <c r="J280" s="446">
        <v>312844184</v>
      </c>
      <c r="K280" s="447">
        <v>368494404</v>
      </c>
      <c r="L280" s="447">
        <v>267393061</v>
      </c>
      <c r="M280" s="447">
        <v>257520808</v>
      </c>
      <c r="N280" s="447">
        <v>384357554</v>
      </c>
      <c r="O280" s="446">
        <v>27456605.809289999</v>
      </c>
      <c r="P280" s="447">
        <v>15774432.969999999</v>
      </c>
      <c r="Q280" s="447">
        <v>11682172.83929</v>
      </c>
      <c r="R280" s="448">
        <v>6.2899999999999998E-2</v>
      </c>
      <c r="S280" s="449">
        <v>1.3174132999999999E-2</v>
      </c>
      <c r="T280" s="450">
        <v>312844184</v>
      </c>
      <c r="U280" s="450">
        <v>250785897.77424482</v>
      </c>
      <c r="V280" s="451">
        <v>1.2474552467923037</v>
      </c>
      <c r="W280" s="451">
        <v>0.10581979340616332</v>
      </c>
      <c r="X280" s="379">
        <v>11947320</v>
      </c>
      <c r="Y280" s="380">
        <v>2986830</v>
      </c>
      <c r="Z280" s="380">
        <v>2986830</v>
      </c>
      <c r="AA280" s="380">
        <v>2986830</v>
      </c>
      <c r="AB280" s="380">
        <v>2986830</v>
      </c>
      <c r="AC280" s="380">
        <v>0</v>
      </c>
      <c r="AD280" s="380">
        <v>0</v>
      </c>
      <c r="AE280" s="380">
        <v>11947320</v>
      </c>
      <c r="AF280" s="381">
        <v>33312411</v>
      </c>
      <c r="AG280" s="381">
        <v>12860080</v>
      </c>
      <c r="AH280" s="381">
        <v>7588704</v>
      </c>
      <c r="AI280" s="381">
        <v>6506292</v>
      </c>
      <c r="AJ280" s="381">
        <v>6357335</v>
      </c>
      <c r="AK280" s="381">
        <v>0</v>
      </c>
      <c r="AL280" s="381">
        <v>0</v>
      </c>
      <c r="AM280" s="380">
        <v>33312411</v>
      </c>
      <c r="AN280" s="379">
        <v>25047242</v>
      </c>
      <c r="AO280" s="380">
        <v>8265258</v>
      </c>
      <c r="AP280" s="380">
        <v>8265258</v>
      </c>
      <c r="AQ280" s="380">
        <v>4258363</v>
      </c>
      <c r="AR280" s="380">
        <v>4258363</v>
      </c>
      <c r="AS280" s="380">
        <v>0</v>
      </c>
      <c r="AT280" s="380">
        <v>0</v>
      </c>
      <c r="AU280" s="380">
        <v>25047242</v>
      </c>
      <c r="AV280" s="381">
        <v>142382754</v>
      </c>
      <c r="AW280" s="380">
        <v>48723650</v>
      </c>
      <c r="AX280" s="380">
        <v>35237790</v>
      </c>
      <c r="AY280" s="380">
        <v>35237790</v>
      </c>
      <c r="AZ280" s="380">
        <v>23183525</v>
      </c>
      <c r="BA280" s="380">
        <v>0</v>
      </c>
      <c r="BB280" s="380">
        <v>0</v>
      </c>
      <c r="BC280" s="380">
        <v>142382754</v>
      </c>
      <c r="BD280" s="379">
        <v>3294793</v>
      </c>
      <c r="BE280" s="380">
        <v>937147</v>
      </c>
      <c r="BF280" s="380">
        <v>877830</v>
      </c>
      <c r="BG280" s="380">
        <v>739908</v>
      </c>
      <c r="BH280" s="380">
        <v>739908</v>
      </c>
      <c r="BI280" s="380">
        <v>0</v>
      </c>
      <c r="BJ280" s="380">
        <v>0</v>
      </c>
      <c r="BK280" s="380">
        <v>3294793</v>
      </c>
      <c r="BL280" s="381">
        <v>585699</v>
      </c>
      <c r="BM280" s="380">
        <v>195233</v>
      </c>
      <c r="BN280" s="380">
        <v>195233</v>
      </c>
      <c r="BO280" s="380">
        <v>195233</v>
      </c>
      <c r="BP280" s="380">
        <v>0</v>
      </c>
      <c r="BQ280" s="380">
        <v>0</v>
      </c>
      <c r="BR280" s="380">
        <v>0</v>
      </c>
      <c r="BS280" s="380">
        <v>585699</v>
      </c>
      <c r="BT280" s="379">
        <v>3037303</v>
      </c>
      <c r="BU280" s="380">
        <v>775880</v>
      </c>
      <c r="BV280" s="380">
        <v>775880</v>
      </c>
      <c r="BW280" s="380">
        <v>775880</v>
      </c>
      <c r="BX280" s="380">
        <v>709664</v>
      </c>
      <c r="BY280" s="380">
        <v>0</v>
      </c>
      <c r="BZ280" s="380">
        <v>0</v>
      </c>
      <c r="CA280" s="380">
        <v>3037303</v>
      </c>
      <c r="CB280" s="381">
        <v>865672.14768866997</v>
      </c>
      <c r="CC280" s="380">
        <v>521707</v>
      </c>
      <c r="CD280" s="380">
        <v>343965</v>
      </c>
      <c r="CE280" s="380">
        <v>0</v>
      </c>
      <c r="CF280" s="380">
        <v>0</v>
      </c>
      <c r="CG280" s="380">
        <v>0</v>
      </c>
      <c r="CH280" s="380">
        <v>0</v>
      </c>
      <c r="CI280" s="380">
        <v>865672.14768866997</v>
      </c>
    </row>
    <row r="281" spans="1:87">
      <c r="A281" s="374">
        <v>39100</v>
      </c>
      <c r="B281" s="375" t="s">
        <v>631</v>
      </c>
      <c r="C281" s="381">
        <v>-8791517</v>
      </c>
      <c r="D281" s="380">
        <v>-6190452</v>
      </c>
      <c r="E281" s="380">
        <v>-5245002</v>
      </c>
      <c r="F281" s="380">
        <v>-3188743</v>
      </c>
      <c r="G281" s="380">
        <v>0</v>
      </c>
      <c r="H281" s="380">
        <v>0</v>
      </c>
      <c r="I281" s="380">
        <v>-23415714</v>
      </c>
      <c r="J281" s="446">
        <v>34189741</v>
      </c>
      <c r="K281" s="447">
        <v>40271576</v>
      </c>
      <c r="L281" s="447">
        <v>29222533</v>
      </c>
      <c r="M281" s="447">
        <v>28143626</v>
      </c>
      <c r="N281" s="447">
        <v>42005209</v>
      </c>
      <c r="O281" s="446">
        <v>3000644.7162570003</v>
      </c>
      <c r="P281" s="447">
        <v>1942462.5799999996</v>
      </c>
      <c r="Q281" s="447">
        <v>1058182.1362570007</v>
      </c>
      <c r="R281" s="448">
        <v>6.2899999999999998E-2</v>
      </c>
      <c r="S281" s="449">
        <v>1.4397589000000001E-3</v>
      </c>
      <c r="T281" s="450">
        <v>34189741</v>
      </c>
      <c r="U281" s="450">
        <v>30881758.028616846</v>
      </c>
      <c r="V281" s="451">
        <v>1.1071177025711354</v>
      </c>
      <c r="W281" s="451">
        <v>0.10581979340616332</v>
      </c>
      <c r="X281" s="379">
        <v>0</v>
      </c>
      <c r="Y281" s="380">
        <v>0</v>
      </c>
      <c r="Z281" s="380">
        <v>0</v>
      </c>
      <c r="AA281" s="380">
        <v>0</v>
      </c>
      <c r="AB281" s="380">
        <v>0</v>
      </c>
      <c r="AC281" s="380">
        <v>0</v>
      </c>
      <c r="AD281" s="380">
        <v>0</v>
      </c>
      <c r="AE281" s="380">
        <v>0</v>
      </c>
      <c r="AF281" s="381">
        <v>11125891</v>
      </c>
      <c r="AG281" s="381">
        <v>4478808</v>
      </c>
      <c r="AH281" s="381">
        <v>3364512</v>
      </c>
      <c r="AI281" s="381">
        <v>2003679</v>
      </c>
      <c r="AJ281" s="381">
        <v>1278892</v>
      </c>
      <c r="AK281" s="381">
        <v>0</v>
      </c>
      <c r="AL281" s="381">
        <v>0</v>
      </c>
      <c r="AM281" s="380">
        <v>11125891</v>
      </c>
      <c r="AN281" s="379">
        <v>2737333</v>
      </c>
      <c r="AO281" s="380">
        <v>903284</v>
      </c>
      <c r="AP281" s="380">
        <v>903284</v>
      </c>
      <c r="AQ281" s="380">
        <v>465383</v>
      </c>
      <c r="AR281" s="380">
        <v>465383</v>
      </c>
      <c r="AS281" s="380">
        <v>0</v>
      </c>
      <c r="AT281" s="380">
        <v>0</v>
      </c>
      <c r="AU281" s="380">
        <v>2737333</v>
      </c>
      <c r="AV281" s="381">
        <v>15560556</v>
      </c>
      <c r="AW281" s="380">
        <v>5324852</v>
      </c>
      <c r="AX281" s="380">
        <v>3851025</v>
      </c>
      <c r="AY281" s="380">
        <v>3851025</v>
      </c>
      <c r="AZ281" s="380">
        <v>2533653</v>
      </c>
      <c r="BA281" s="380">
        <v>0</v>
      </c>
      <c r="BB281" s="380">
        <v>0</v>
      </c>
      <c r="BC281" s="380">
        <v>15560556</v>
      </c>
      <c r="BD281" s="379">
        <v>360077</v>
      </c>
      <c r="BE281" s="380">
        <v>102418</v>
      </c>
      <c r="BF281" s="380">
        <v>95935</v>
      </c>
      <c r="BG281" s="380">
        <v>80862</v>
      </c>
      <c r="BH281" s="380">
        <v>80862</v>
      </c>
      <c r="BI281" s="380">
        <v>0</v>
      </c>
      <c r="BJ281" s="380">
        <v>0</v>
      </c>
      <c r="BK281" s="380">
        <v>360077</v>
      </c>
      <c r="BL281" s="381">
        <v>64008</v>
      </c>
      <c r="BM281" s="380">
        <v>21336</v>
      </c>
      <c r="BN281" s="380">
        <v>21336</v>
      </c>
      <c r="BO281" s="380">
        <v>21336</v>
      </c>
      <c r="BP281" s="380">
        <v>0</v>
      </c>
      <c r="BQ281" s="380">
        <v>0</v>
      </c>
      <c r="BR281" s="380">
        <v>0</v>
      </c>
      <c r="BS281" s="380">
        <v>64008</v>
      </c>
      <c r="BT281" s="379">
        <v>331937</v>
      </c>
      <c r="BU281" s="380">
        <v>84793</v>
      </c>
      <c r="BV281" s="380">
        <v>84793</v>
      </c>
      <c r="BW281" s="380">
        <v>84793</v>
      </c>
      <c r="BX281" s="380">
        <v>77557</v>
      </c>
      <c r="BY281" s="380">
        <v>0</v>
      </c>
      <c r="BZ281" s="380">
        <v>0</v>
      </c>
      <c r="CA281" s="380">
        <v>331937</v>
      </c>
      <c r="CB281" s="381">
        <v>94606.542921411004</v>
      </c>
      <c r="CC281" s="380">
        <v>57016</v>
      </c>
      <c r="CD281" s="380">
        <v>37591</v>
      </c>
      <c r="CE281" s="380">
        <v>0</v>
      </c>
      <c r="CF281" s="380">
        <v>0</v>
      </c>
      <c r="CG281" s="380">
        <v>0</v>
      </c>
      <c r="CH281" s="380">
        <v>0</v>
      </c>
      <c r="CI281" s="380">
        <v>94606.542921411004</v>
      </c>
    </row>
    <row r="282" spans="1:87">
      <c r="A282" s="374">
        <v>39101</v>
      </c>
      <c r="B282" s="375" t="s">
        <v>632</v>
      </c>
      <c r="C282" s="381">
        <v>-216272</v>
      </c>
      <c r="D282" s="380">
        <v>-124987</v>
      </c>
      <c r="E282" s="380">
        <v>-346688</v>
      </c>
      <c r="F282" s="380">
        <v>-204892</v>
      </c>
      <c r="G282" s="380">
        <v>0</v>
      </c>
      <c r="H282" s="380">
        <v>0</v>
      </c>
      <c r="I282" s="380">
        <v>-892839</v>
      </c>
      <c r="J282" s="446">
        <v>6046281</v>
      </c>
      <c r="K282" s="447">
        <v>7121822</v>
      </c>
      <c r="L282" s="447">
        <v>5167856</v>
      </c>
      <c r="M282" s="447">
        <v>4977056</v>
      </c>
      <c r="N282" s="447">
        <v>7428406</v>
      </c>
      <c r="O282" s="446">
        <v>530648.67582</v>
      </c>
      <c r="P282" s="447">
        <v>285745.29000000004</v>
      </c>
      <c r="Q282" s="447">
        <v>244903.38581999997</v>
      </c>
      <c r="R282" s="448">
        <v>6.2899999999999998E-2</v>
      </c>
      <c r="S282" s="449">
        <v>2.5461400000000001E-4</v>
      </c>
      <c r="T282" s="450">
        <v>6046281</v>
      </c>
      <c r="U282" s="450">
        <v>4542850.3974562809</v>
      </c>
      <c r="V282" s="451">
        <v>1.330944334725517</v>
      </c>
      <c r="W282" s="451">
        <v>0.10581979340616332</v>
      </c>
      <c r="X282" s="379">
        <v>1280553</v>
      </c>
      <c r="Y282" s="380">
        <v>546409</v>
      </c>
      <c r="Z282" s="380">
        <v>374766</v>
      </c>
      <c r="AA282" s="380">
        <v>226523</v>
      </c>
      <c r="AB282" s="380">
        <v>132855</v>
      </c>
      <c r="AC282" s="380">
        <v>0</v>
      </c>
      <c r="AD282" s="380">
        <v>0</v>
      </c>
      <c r="AE282" s="380">
        <v>1280553</v>
      </c>
      <c r="AF282" s="381">
        <v>0</v>
      </c>
      <c r="AG282" s="381">
        <v>0</v>
      </c>
      <c r="AH282" s="381">
        <v>0</v>
      </c>
      <c r="AI282" s="381">
        <v>0</v>
      </c>
      <c r="AJ282" s="381">
        <v>0</v>
      </c>
      <c r="AK282" s="381">
        <v>0</v>
      </c>
      <c r="AL282" s="381">
        <v>0</v>
      </c>
      <c r="AM282" s="380">
        <v>0</v>
      </c>
      <c r="AN282" s="379">
        <v>484083</v>
      </c>
      <c r="AO282" s="380">
        <v>159741</v>
      </c>
      <c r="AP282" s="380">
        <v>159741</v>
      </c>
      <c r="AQ282" s="380">
        <v>82301</v>
      </c>
      <c r="AR282" s="380">
        <v>82301</v>
      </c>
      <c r="AS282" s="380">
        <v>0</v>
      </c>
      <c r="AT282" s="380">
        <v>0</v>
      </c>
      <c r="AU282" s="380">
        <v>484083</v>
      </c>
      <c r="AV282" s="381">
        <v>2751805</v>
      </c>
      <c r="AW282" s="380">
        <v>941673</v>
      </c>
      <c r="AX282" s="380">
        <v>681034</v>
      </c>
      <c r="AY282" s="380">
        <v>681034</v>
      </c>
      <c r="AZ282" s="380">
        <v>448064</v>
      </c>
      <c r="BA282" s="380">
        <v>0</v>
      </c>
      <c r="BB282" s="380">
        <v>0</v>
      </c>
      <c r="BC282" s="380">
        <v>2751805</v>
      </c>
      <c r="BD282" s="379">
        <v>63678</v>
      </c>
      <c r="BE282" s="380">
        <v>18112</v>
      </c>
      <c r="BF282" s="380">
        <v>16966</v>
      </c>
      <c r="BG282" s="380">
        <v>14300</v>
      </c>
      <c r="BH282" s="380">
        <v>14300</v>
      </c>
      <c r="BI282" s="380">
        <v>0</v>
      </c>
      <c r="BJ282" s="380">
        <v>0</v>
      </c>
      <c r="BK282" s="380">
        <v>63678</v>
      </c>
      <c r="BL282" s="381">
        <v>11319</v>
      </c>
      <c r="BM282" s="380">
        <v>3773</v>
      </c>
      <c r="BN282" s="380">
        <v>3773</v>
      </c>
      <c r="BO282" s="380">
        <v>3773</v>
      </c>
      <c r="BP282" s="380">
        <v>0</v>
      </c>
      <c r="BQ282" s="380">
        <v>0</v>
      </c>
      <c r="BR282" s="380">
        <v>0</v>
      </c>
      <c r="BS282" s="380">
        <v>11319</v>
      </c>
      <c r="BT282" s="379">
        <v>58701</v>
      </c>
      <c r="BU282" s="380">
        <v>14995</v>
      </c>
      <c r="BV282" s="380">
        <v>14995</v>
      </c>
      <c r="BW282" s="380">
        <v>14995</v>
      </c>
      <c r="BX282" s="380">
        <v>13716</v>
      </c>
      <c r="BY282" s="380">
        <v>0</v>
      </c>
      <c r="BZ282" s="380">
        <v>0</v>
      </c>
      <c r="CA282" s="380">
        <v>58701</v>
      </c>
      <c r="CB282" s="381">
        <v>16730.683393859999</v>
      </c>
      <c r="CC282" s="380">
        <v>10083</v>
      </c>
      <c r="CD282" s="380">
        <v>6648</v>
      </c>
      <c r="CE282" s="380">
        <v>0</v>
      </c>
      <c r="CF282" s="380">
        <v>0</v>
      </c>
      <c r="CG282" s="380">
        <v>0</v>
      </c>
      <c r="CH282" s="380">
        <v>0</v>
      </c>
      <c r="CI282" s="380">
        <v>16730.683393859999</v>
      </c>
    </row>
    <row r="283" spans="1:87">
      <c r="A283" s="374">
        <v>39105</v>
      </c>
      <c r="B283" s="375" t="s">
        <v>633</v>
      </c>
      <c r="C283" s="381">
        <v>-3434401</v>
      </c>
      <c r="D283" s="380">
        <v>-2573425</v>
      </c>
      <c r="E283" s="380">
        <v>-1837694</v>
      </c>
      <c r="F283" s="380">
        <v>-1036127</v>
      </c>
      <c r="G283" s="380">
        <v>0</v>
      </c>
      <c r="H283" s="380">
        <v>0</v>
      </c>
      <c r="I283" s="380">
        <v>-8881647</v>
      </c>
      <c r="J283" s="446">
        <v>13617340</v>
      </c>
      <c r="K283" s="447">
        <v>16039658</v>
      </c>
      <c r="L283" s="447">
        <v>11638964</v>
      </c>
      <c r="M283" s="447">
        <v>11209249</v>
      </c>
      <c r="N283" s="447">
        <v>16730142</v>
      </c>
      <c r="O283" s="446">
        <v>1195118.713701</v>
      </c>
      <c r="P283" s="447">
        <v>703537.72000000044</v>
      </c>
      <c r="Q283" s="447">
        <v>491580.99370099953</v>
      </c>
      <c r="R283" s="448">
        <v>6.2899999999999998E-2</v>
      </c>
      <c r="S283" s="449">
        <v>5.7343770000000001E-4</v>
      </c>
      <c r="T283" s="450">
        <v>13617340</v>
      </c>
      <c r="U283" s="450">
        <v>11185019.395866463</v>
      </c>
      <c r="V283" s="451">
        <v>1.2174623501352555</v>
      </c>
      <c r="W283" s="451">
        <v>0.10581979340616332</v>
      </c>
      <c r="X283" s="379">
        <v>290692</v>
      </c>
      <c r="Y283" s="380">
        <v>72673</v>
      </c>
      <c r="Z283" s="380">
        <v>72673</v>
      </c>
      <c r="AA283" s="380">
        <v>72673</v>
      </c>
      <c r="AB283" s="380">
        <v>72673</v>
      </c>
      <c r="AC283" s="380">
        <v>0</v>
      </c>
      <c r="AD283" s="380">
        <v>0</v>
      </c>
      <c r="AE283" s="380">
        <v>290692</v>
      </c>
      <c r="AF283" s="381">
        <v>4277458</v>
      </c>
      <c r="AG283" s="381">
        <v>1789377</v>
      </c>
      <c r="AH283" s="381">
        <v>1520562</v>
      </c>
      <c r="AI283" s="381">
        <v>619389</v>
      </c>
      <c r="AJ283" s="381">
        <v>348130</v>
      </c>
      <c r="AK283" s="381">
        <v>0</v>
      </c>
      <c r="AL283" s="381">
        <v>0</v>
      </c>
      <c r="AM283" s="380">
        <v>4277458</v>
      </c>
      <c r="AN283" s="379">
        <v>1090245</v>
      </c>
      <c r="AO283" s="380">
        <v>359766</v>
      </c>
      <c r="AP283" s="380">
        <v>359766</v>
      </c>
      <c r="AQ283" s="380">
        <v>185356</v>
      </c>
      <c r="AR283" s="380">
        <v>185356</v>
      </c>
      <c r="AS283" s="380">
        <v>0</v>
      </c>
      <c r="AT283" s="380">
        <v>0</v>
      </c>
      <c r="AU283" s="380">
        <v>1090245</v>
      </c>
      <c r="AV283" s="381">
        <v>6197572</v>
      </c>
      <c r="AW283" s="380">
        <v>2120821</v>
      </c>
      <c r="AX283" s="380">
        <v>1533815</v>
      </c>
      <c r="AY283" s="380">
        <v>1533815</v>
      </c>
      <c r="AZ283" s="380">
        <v>1009122</v>
      </c>
      <c r="BA283" s="380">
        <v>0</v>
      </c>
      <c r="BB283" s="380">
        <v>0</v>
      </c>
      <c r="BC283" s="380">
        <v>6197572</v>
      </c>
      <c r="BD283" s="379">
        <v>143414</v>
      </c>
      <c r="BE283" s="380">
        <v>40792</v>
      </c>
      <c r="BF283" s="380">
        <v>38210</v>
      </c>
      <c r="BG283" s="380">
        <v>32206</v>
      </c>
      <c r="BH283" s="380">
        <v>32206</v>
      </c>
      <c r="BI283" s="380">
        <v>0</v>
      </c>
      <c r="BJ283" s="380">
        <v>0</v>
      </c>
      <c r="BK283" s="380">
        <v>143414</v>
      </c>
      <c r="BL283" s="381">
        <v>25494</v>
      </c>
      <c r="BM283" s="380">
        <v>8498</v>
      </c>
      <c r="BN283" s="380">
        <v>8498</v>
      </c>
      <c r="BO283" s="380">
        <v>8498</v>
      </c>
      <c r="BP283" s="380">
        <v>0</v>
      </c>
      <c r="BQ283" s="380">
        <v>0</v>
      </c>
      <c r="BR283" s="380">
        <v>0</v>
      </c>
      <c r="BS283" s="380">
        <v>25494</v>
      </c>
      <c r="BT283" s="379">
        <v>132206</v>
      </c>
      <c r="BU283" s="380">
        <v>33772</v>
      </c>
      <c r="BV283" s="380">
        <v>33772</v>
      </c>
      <c r="BW283" s="380">
        <v>33772</v>
      </c>
      <c r="BX283" s="380">
        <v>30890</v>
      </c>
      <c r="BY283" s="380">
        <v>0</v>
      </c>
      <c r="BZ283" s="380">
        <v>0</v>
      </c>
      <c r="CA283" s="380">
        <v>132206</v>
      </c>
      <c r="CB283" s="381">
        <v>37680.585532623001</v>
      </c>
      <c r="CC283" s="380">
        <v>22709</v>
      </c>
      <c r="CD283" s="380">
        <v>14972</v>
      </c>
      <c r="CE283" s="380">
        <v>0</v>
      </c>
      <c r="CF283" s="380">
        <v>0</v>
      </c>
      <c r="CG283" s="380">
        <v>0</v>
      </c>
      <c r="CH283" s="380">
        <v>0</v>
      </c>
      <c r="CI283" s="380">
        <v>37680.585532623001</v>
      </c>
    </row>
    <row r="284" spans="1:87">
      <c r="A284" s="374">
        <v>39200</v>
      </c>
      <c r="B284" s="375" t="s">
        <v>634</v>
      </c>
      <c r="C284" s="381">
        <v>-196352232</v>
      </c>
      <c r="D284" s="380">
        <v>-130192322</v>
      </c>
      <c r="E284" s="380">
        <v>-141400749</v>
      </c>
      <c r="F284" s="380">
        <v>-88993542</v>
      </c>
      <c r="G284" s="380">
        <v>0</v>
      </c>
      <c r="H284" s="380">
        <v>0</v>
      </c>
      <c r="I284" s="380">
        <v>-556938845</v>
      </c>
      <c r="J284" s="446">
        <v>1357818450</v>
      </c>
      <c r="K284" s="447">
        <v>1599353693</v>
      </c>
      <c r="L284" s="447">
        <v>1160549727</v>
      </c>
      <c r="M284" s="447">
        <v>1117701793</v>
      </c>
      <c r="N284" s="447">
        <v>1668203550</v>
      </c>
      <c r="O284" s="446">
        <v>119168224.59313801</v>
      </c>
      <c r="P284" s="447">
        <v>66053336.860000007</v>
      </c>
      <c r="Q284" s="447">
        <v>53114887.733138002</v>
      </c>
      <c r="R284" s="448">
        <v>6.2899999999999998E-2</v>
      </c>
      <c r="S284" s="449">
        <v>5.7178882600000001E-2</v>
      </c>
      <c r="T284" s="450">
        <v>1357818450</v>
      </c>
      <c r="U284" s="450">
        <v>1050132541.4944358</v>
      </c>
      <c r="V284" s="451">
        <v>1.2929972135400154</v>
      </c>
      <c r="W284" s="451">
        <v>0.10581979340616332</v>
      </c>
      <c r="X284" s="379">
        <v>1413426</v>
      </c>
      <c r="Y284" s="380">
        <v>471142</v>
      </c>
      <c r="Z284" s="380">
        <v>471142</v>
      </c>
      <c r="AA284" s="380">
        <v>471142</v>
      </c>
      <c r="AB284" s="380">
        <v>0</v>
      </c>
      <c r="AC284" s="380">
        <v>0</v>
      </c>
      <c r="AD284" s="380">
        <v>0</v>
      </c>
      <c r="AE284" s="380">
        <v>1413426</v>
      </c>
      <c r="AF284" s="381">
        <v>70271649</v>
      </c>
      <c r="AG284" s="381">
        <v>25547548</v>
      </c>
      <c r="AH284" s="381">
        <v>18433485</v>
      </c>
      <c r="AI284" s="381">
        <v>13145308</v>
      </c>
      <c r="AJ284" s="381">
        <v>13145308</v>
      </c>
      <c r="AK284" s="381">
        <v>0</v>
      </c>
      <c r="AL284" s="381">
        <v>0</v>
      </c>
      <c r="AM284" s="380">
        <v>70271649</v>
      </c>
      <c r="AN284" s="379">
        <v>108711009</v>
      </c>
      <c r="AO284" s="380">
        <v>35873193</v>
      </c>
      <c r="AP284" s="380">
        <v>35873193</v>
      </c>
      <c r="AQ284" s="380">
        <v>18482312</v>
      </c>
      <c r="AR284" s="380">
        <v>18482312</v>
      </c>
      <c r="AS284" s="380">
        <v>0</v>
      </c>
      <c r="AT284" s="380">
        <v>0</v>
      </c>
      <c r="AU284" s="380">
        <v>108711009</v>
      </c>
      <c r="AV284" s="381">
        <v>617975148</v>
      </c>
      <c r="AW284" s="380">
        <v>211472273</v>
      </c>
      <c r="AX284" s="380">
        <v>152940421</v>
      </c>
      <c r="AY284" s="380">
        <v>152940421</v>
      </c>
      <c r="AZ284" s="380">
        <v>100622034</v>
      </c>
      <c r="BA284" s="380">
        <v>0</v>
      </c>
      <c r="BB284" s="380">
        <v>0</v>
      </c>
      <c r="BC284" s="380">
        <v>617975148</v>
      </c>
      <c r="BD284" s="379">
        <v>14300192</v>
      </c>
      <c r="BE284" s="380">
        <v>4067441</v>
      </c>
      <c r="BF284" s="380">
        <v>3809993</v>
      </c>
      <c r="BG284" s="380">
        <v>3211379</v>
      </c>
      <c r="BH284" s="380">
        <v>3211379</v>
      </c>
      <c r="BI284" s="380">
        <v>0</v>
      </c>
      <c r="BJ284" s="380">
        <v>0</v>
      </c>
      <c r="BK284" s="380">
        <v>14300192</v>
      </c>
      <c r="BL284" s="381">
        <v>2542071</v>
      </c>
      <c r="BM284" s="380">
        <v>847357</v>
      </c>
      <c r="BN284" s="380">
        <v>847357</v>
      </c>
      <c r="BO284" s="380">
        <v>847357</v>
      </c>
      <c r="BP284" s="380">
        <v>0</v>
      </c>
      <c r="BQ284" s="380">
        <v>0</v>
      </c>
      <c r="BR284" s="380">
        <v>0</v>
      </c>
      <c r="BS284" s="380">
        <v>2542071</v>
      </c>
      <c r="BT284" s="379">
        <v>13182622</v>
      </c>
      <c r="BU284" s="380">
        <v>3367504</v>
      </c>
      <c r="BV284" s="380">
        <v>3367504</v>
      </c>
      <c r="BW284" s="380">
        <v>3367504</v>
      </c>
      <c r="BX284" s="380">
        <v>3080109</v>
      </c>
      <c r="BY284" s="380">
        <v>0</v>
      </c>
      <c r="BZ284" s="380">
        <v>0</v>
      </c>
      <c r="CA284" s="380">
        <v>13182622</v>
      </c>
      <c r="CB284" s="381">
        <v>3757223.8038571742</v>
      </c>
      <c r="CC284" s="380">
        <v>2264333</v>
      </c>
      <c r="CD284" s="380">
        <v>1492890</v>
      </c>
      <c r="CE284" s="380">
        <v>0</v>
      </c>
      <c r="CF284" s="380">
        <v>0</v>
      </c>
      <c r="CG284" s="380">
        <v>0</v>
      </c>
      <c r="CH284" s="380">
        <v>0</v>
      </c>
      <c r="CI284" s="380">
        <v>3757223.8038571742</v>
      </c>
    </row>
    <row r="285" spans="1:87">
      <c r="A285" s="374">
        <v>39201</v>
      </c>
      <c r="B285" s="375" t="s">
        <v>635</v>
      </c>
      <c r="C285" s="381">
        <v>-493878</v>
      </c>
      <c r="D285" s="380">
        <v>-262612</v>
      </c>
      <c r="E285" s="380">
        <v>-189408</v>
      </c>
      <c r="F285" s="380">
        <v>31533</v>
      </c>
      <c r="G285" s="380">
        <v>0</v>
      </c>
      <c r="H285" s="380">
        <v>0</v>
      </c>
      <c r="I285" s="380">
        <v>-914365</v>
      </c>
      <c r="J285" s="446">
        <v>4884305</v>
      </c>
      <c r="K285" s="447">
        <v>5753148</v>
      </c>
      <c r="L285" s="447">
        <v>4174695</v>
      </c>
      <c r="M285" s="447">
        <v>4020564</v>
      </c>
      <c r="N285" s="447">
        <v>6000813</v>
      </c>
      <c r="O285" s="446">
        <v>428668.44348599995</v>
      </c>
      <c r="P285" s="447">
        <v>232479.13000000003</v>
      </c>
      <c r="Q285" s="447">
        <v>196189.31348599991</v>
      </c>
      <c r="R285" s="448">
        <v>6.2899999999999998E-2</v>
      </c>
      <c r="S285" s="449">
        <v>2.0568219999999999E-4</v>
      </c>
      <c r="T285" s="450">
        <v>4884305</v>
      </c>
      <c r="U285" s="450">
        <v>3696011.6057233713</v>
      </c>
      <c r="V285" s="451">
        <v>1.3215069434404711</v>
      </c>
      <c r="W285" s="451">
        <v>0.10581979340616332</v>
      </c>
      <c r="X285" s="379">
        <v>1217488</v>
      </c>
      <c r="Y285" s="380">
        <v>304372</v>
      </c>
      <c r="Z285" s="380">
        <v>304372</v>
      </c>
      <c r="AA285" s="380">
        <v>304372</v>
      </c>
      <c r="AB285" s="380">
        <v>304372</v>
      </c>
      <c r="AC285" s="380">
        <v>0</v>
      </c>
      <c r="AD285" s="380">
        <v>0</v>
      </c>
      <c r="AE285" s="380">
        <v>1217488</v>
      </c>
      <c r="AF285" s="381">
        <v>376145</v>
      </c>
      <c r="AG285" s="381">
        <v>182142</v>
      </c>
      <c r="AH285" s="381">
        <v>163274</v>
      </c>
      <c r="AI285" s="381">
        <v>30729</v>
      </c>
      <c r="AJ285" s="381">
        <v>0</v>
      </c>
      <c r="AK285" s="381">
        <v>0</v>
      </c>
      <c r="AL285" s="381">
        <v>0</v>
      </c>
      <c r="AM285" s="380">
        <v>376145</v>
      </c>
      <c r="AN285" s="379">
        <v>391052</v>
      </c>
      <c r="AO285" s="380">
        <v>129042</v>
      </c>
      <c r="AP285" s="380">
        <v>129042</v>
      </c>
      <c r="AQ285" s="380">
        <v>66484</v>
      </c>
      <c r="AR285" s="380">
        <v>66484</v>
      </c>
      <c r="AS285" s="380">
        <v>0</v>
      </c>
      <c r="AT285" s="380">
        <v>0</v>
      </c>
      <c r="AU285" s="380">
        <v>391052</v>
      </c>
      <c r="AV285" s="381">
        <v>2222962</v>
      </c>
      <c r="AW285" s="380">
        <v>760702</v>
      </c>
      <c r="AX285" s="380">
        <v>550153</v>
      </c>
      <c r="AY285" s="380">
        <v>550153</v>
      </c>
      <c r="AZ285" s="380">
        <v>361955</v>
      </c>
      <c r="BA285" s="380">
        <v>0</v>
      </c>
      <c r="BB285" s="380">
        <v>0</v>
      </c>
      <c r="BC285" s="380">
        <v>2222962</v>
      </c>
      <c r="BD285" s="379">
        <v>51440</v>
      </c>
      <c r="BE285" s="380">
        <v>14631</v>
      </c>
      <c r="BF285" s="380">
        <v>13705</v>
      </c>
      <c r="BG285" s="380">
        <v>11552</v>
      </c>
      <c r="BH285" s="380">
        <v>11552</v>
      </c>
      <c r="BI285" s="380">
        <v>0</v>
      </c>
      <c r="BJ285" s="380">
        <v>0</v>
      </c>
      <c r="BK285" s="380">
        <v>51440</v>
      </c>
      <c r="BL285" s="381">
        <v>9144</v>
      </c>
      <c r="BM285" s="380">
        <v>3048</v>
      </c>
      <c r="BN285" s="380">
        <v>3048</v>
      </c>
      <c r="BO285" s="380">
        <v>3048</v>
      </c>
      <c r="BP285" s="380">
        <v>0</v>
      </c>
      <c r="BQ285" s="380">
        <v>0</v>
      </c>
      <c r="BR285" s="380">
        <v>0</v>
      </c>
      <c r="BS285" s="380">
        <v>9144</v>
      </c>
      <c r="BT285" s="379">
        <v>47420</v>
      </c>
      <c r="BU285" s="380">
        <v>12113</v>
      </c>
      <c r="BV285" s="380">
        <v>12113</v>
      </c>
      <c r="BW285" s="380">
        <v>12113</v>
      </c>
      <c r="BX285" s="380">
        <v>11080</v>
      </c>
      <c r="BY285" s="380">
        <v>0</v>
      </c>
      <c r="BZ285" s="380">
        <v>0</v>
      </c>
      <c r="CA285" s="380">
        <v>47420</v>
      </c>
      <c r="CB285" s="381">
        <v>13515.375305177999</v>
      </c>
      <c r="CC285" s="380">
        <v>8145</v>
      </c>
      <c r="CD285" s="380">
        <v>5370</v>
      </c>
      <c r="CE285" s="380">
        <v>0</v>
      </c>
      <c r="CF285" s="380">
        <v>0</v>
      </c>
      <c r="CG285" s="380">
        <v>0</v>
      </c>
      <c r="CH285" s="380">
        <v>0</v>
      </c>
      <c r="CI285" s="380">
        <v>13515.375305177999</v>
      </c>
    </row>
    <row r="286" spans="1:87">
      <c r="A286" s="374">
        <v>39204</v>
      </c>
      <c r="B286" s="375" t="s">
        <v>636</v>
      </c>
      <c r="C286" s="381">
        <v>-184392</v>
      </c>
      <c r="D286" s="380">
        <v>-264936</v>
      </c>
      <c r="E286" s="380">
        <v>-619969</v>
      </c>
      <c r="F286" s="380">
        <v>-754716</v>
      </c>
      <c r="G286" s="380">
        <v>0</v>
      </c>
      <c r="H286" s="380">
        <v>0</v>
      </c>
      <c r="I286" s="380">
        <v>-1824013</v>
      </c>
      <c r="J286" s="446">
        <v>5354849</v>
      </c>
      <c r="K286" s="447">
        <v>6307395</v>
      </c>
      <c r="L286" s="447">
        <v>4576877</v>
      </c>
      <c r="M286" s="447">
        <v>4407897</v>
      </c>
      <c r="N286" s="447">
        <v>6578919</v>
      </c>
      <c r="O286" s="446">
        <v>469965.47943599999</v>
      </c>
      <c r="P286" s="447">
        <v>256310.71000000002</v>
      </c>
      <c r="Q286" s="447">
        <v>213654.76943599997</v>
      </c>
      <c r="R286" s="448">
        <v>6.2899999999999998E-2</v>
      </c>
      <c r="S286" s="449">
        <v>2.254972E-4</v>
      </c>
      <c r="T286" s="450">
        <v>5354849</v>
      </c>
      <c r="U286" s="450">
        <v>4074892.0508744041</v>
      </c>
      <c r="V286" s="451">
        <v>1.3141081857250521</v>
      </c>
      <c r="W286" s="451">
        <v>0.10581979340616332</v>
      </c>
      <c r="X286" s="379">
        <v>1923206</v>
      </c>
      <c r="Y286" s="380">
        <v>946663</v>
      </c>
      <c r="Z286" s="380">
        <v>633259</v>
      </c>
      <c r="AA286" s="380">
        <v>343284</v>
      </c>
      <c r="AB286" s="380">
        <v>0</v>
      </c>
      <c r="AC286" s="380">
        <v>0</v>
      </c>
      <c r="AD286" s="380">
        <v>0</v>
      </c>
      <c r="AE286" s="380">
        <v>1923206</v>
      </c>
      <c r="AF286" s="381">
        <v>1822368</v>
      </c>
      <c r="AG286" s="381">
        <v>455592</v>
      </c>
      <c r="AH286" s="381">
        <v>455592</v>
      </c>
      <c r="AI286" s="381">
        <v>455592</v>
      </c>
      <c r="AJ286" s="381">
        <v>455592</v>
      </c>
      <c r="AK286" s="381">
        <v>0</v>
      </c>
      <c r="AL286" s="381">
        <v>0</v>
      </c>
      <c r="AM286" s="380">
        <v>1822368</v>
      </c>
      <c r="AN286" s="379">
        <v>428725</v>
      </c>
      <c r="AO286" s="380">
        <v>141474</v>
      </c>
      <c r="AP286" s="380">
        <v>141474</v>
      </c>
      <c r="AQ286" s="380">
        <v>72889</v>
      </c>
      <c r="AR286" s="380">
        <v>72889</v>
      </c>
      <c r="AS286" s="380">
        <v>0</v>
      </c>
      <c r="AT286" s="380">
        <v>0</v>
      </c>
      <c r="AU286" s="380">
        <v>428725</v>
      </c>
      <c r="AV286" s="381">
        <v>2437118</v>
      </c>
      <c r="AW286" s="380">
        <v>833986</v>
      </c>
      <c r="AX286" s="380">
        <v>603153</v>
      </c>
      <c r="AY286" s="380">
        <v>603153</v>
      </c>
      <c r="AZ286" s="380">
        <v>396825</v>
      </c>
      <c r="BA286" s="380">
        <v>0</v>
      </c>
      <c r="BB286" s="380">
        <v>0</v>
      </c>
      <c r="BC286" s="380">
        <v>2437118</v>
      </c>
      <c r="BD286" s="379">
        <v>56397</v>
      </c>
      <c r="BE286" s="380">
        <v>16041</v>
      </c>
      <c r="BF286" s="380">
        <v>15026</v>
      </c>
      <c r="BG286" s="380">
        <v>12665</v>
      </c>
      <c r="BH286" s="380">
        <v>12665</v>
      </c>
      <c r="BI286" s="380">
        <v>0</v>
      </c>
      <c r="BJ286" s="380">
        <v>0</v>
      </c>
      <c r="BK286" s="380">
        <v>56397</v>
      </c>
      <c r="BL286" s="381">
        <v>10026</v>
      </c>
      <c r="BM286" s="380">
        <v>3342</v>
      </c>
      <c r="BN286" s="380">
        <v>3342</v>
      </c>
      <c r="BO286" s="380">
        <v>3342</v>
      </c>
      <c r="BP286" s="380">
        <v>0</v>
      </c>
      <c r="BQ286" s="380">
        <v>0</v>
      </c>
      <c r="BR286" s="380">
        <v>0</v>
      </c>
      <c r="BS286" s="380">
        <v>10026</v>
      </c>
      <c r="BT286" s="379">
        <v>51988</v>
      </c>
      <c r="BU286" s="380">
        <v>13280</v>
      </c>
      <c r="BV286" s="380">
        <v>13280</v>
      </c>
      <c r="BW286" s="380">
        <v>13280</v>
      </c>
      <c r="BX286" s="380">
        <v>12147</v>
      </c>
      <c r="BY286" s="380">
        <v>0</v>
      </c>
      <c r="BZ286" s="380">
        <v>0</v>
      </c>
      <c r="CA286" s="380">
        <v>51988</v>
      </c>
      <c r="CB286" s="381">
        <v>14817.418757027999</v>
      </c>
      <c r="CC286" s="380">
        <v>8930</v>
      </c>
      <c r="CD286" s="380">
        <v>5888</v>
      </c>
      <c r="CE286" s="380">
        <v>0</v>
      </c>
      <c r="CF286" s="380">
        <v>0</v>
      </c>
      <c r="CG286" s="380">
        <v>0</v>
      </c>
      <c r="CH286" s="380">
        <v>0</v>
      </c>
      <c r="CI286" s="380">
        <v>14817.418757027999</v>
      </c>
    </row>
    <row r="287" spans="1:87">
      <c r="A287" s="374">
        <v>39205</v>
      </c>
      <c r="B287" s="375" t="s">
        <v>637</v>
      </c>
      <c r="C287" s="381">
        <v>-11752289</v>
      </c>
      <c r="D287" s="380">
        <v>-8344973</v>
      </c>
      <c r="E287" s="380">
        <v>-10379491</v>
      </c>
      <c r="F287" s="380">
        <v>-5138753</v>
      </c>
      <c r="G287" s="380">
        <v>0</v>
      </c>
      <c r="H287" s="380">
        <v>0</v>
      </c>
      <c r="I287" s="380">
        <v>-35615506</v>
      </c>
      <c r="J287" s="446">
        <v>115109829</v>
      </c>
      <c r="K287" s="447">
        <v>135586116</v>
      </c>
      <c r="L287" s="447">
        <v>98386261</v>
      </c>
      <c r="M287" s="447">
        <v>94753803</v>
      </c>
      <c r="N287" s="447">
        <v>141422902</v>
      </c>
      <c r="O287" s="446">
        <v>10102553.823186001</v>
      </c>
      <c r="P287" s="447">
        <v>5785713.209999999</v>
      </c>
      <c r="Q287" s="447">
        <v>4316840.6131860018</v>
      </c>
      <c r="R287" s="448">
        <v>6.2899999999999998E-2</v>
      </c>
      <c r="S287" s="449">
        <v>4.8473722E-3</v>
      </c>
      <c r="T287" s="450">
        <v>115109829</v>
      </c>
      <c r="U287" s="450">
        <v>91982721.939586639</v>
      </c>
      <c r="V287" s="451">
        <v>1.2514288180730617</v>
      </c>
      <c r="W287" s="451">
        <v>0.10581979340616332</v>
      </c>
      <c r="X287" s="379">
        <v>9292363</v>
      </c>
      <c r="Y287" s="380">
        <v>3839842</v>
      </c>
      <c r="Z287" s="380">
        <v>2241513</v>
      </c>
      <c r="AA287" s="380">
        <v>1605504</v>
      </c>
      <c r="AB287" s="380">
        <v>1605504</v>
      </c>
      <c r="AC287" s="380">
        <v>0</v>
      </c>
      <c r="AD287" s="380">
        <v>0</v>
      </c>
      <c r="AE287" s="380">
        <v>9292363</v>
      </c>
      <c r="AF287" s="381">
        <v>3530558</v>
      </c>
      <c r="AG287" s="381">
        <v>1072126</v>
      </c>
      <c r="AH287" s="381">
        <v>1072126</v>
      </c>
      <c r="AI287" s="381">
        <v>1072126</v>
      </c>
      <c r="AJ287" s="381">
        <v>314180</v>
      </c>
      <c r="AK287" s="381">
        <v>0</v>
      </c>
      <c r="AL287" s="381">
        <v>0</v>
      </c>
      <c r="AM287" s="380">
        <v>3530558</v>
      </c>
      <c r="AN287" s="379">
        <v>9216037</v>
      </c>
      <c r="AO287" s="380">
        <v>3041170</v>
      </c>
      <c r="AP287" s="380">
        <v>3041170</v>
      </c>
      <c r="AQ287" s="380">
        <v>1566848</v>
      </c>
      <c r="AR287" s="380">
        <v>1566848</v>
      </c>
      <c r="AS287" s="380">
        <v>0</v>
      </c>
      <c r="AT287" s="380">
        <v>0</v>
      </c>
      <c r="AU287" s="380">
        <v>9216037</v>
      </c>
      <c r="AV287" s="381">
        <v>52389194</v>
      </c>
      <c r="AW287" s="380">
        <v>17927682</v>
      </c>
      <c r="AX287" s="380">
        <v>12965611</v>
      </c>
      <c r="AY287" s="380">
        <v>12965611</v>
      </c>
      <c r="AZ287" s="380">
        <v>8530290</v>
      </c>
      <c r="BA287" s="380">
        <v>0</v>
      </c>
      <c r="BB287" s="380">
        <v>0</v>
      </c>
      <c r="BC287" s="380">
        <v>52389194</v>
      </c>
      <c r="BD287" s="379">
        <v>1212306</v>
      </c>
      <c r="BE287" s="380">
        <v>344820</v>
      </c>
      <c r="BF287" s="380">
        <v>322994</v>
      </c>
      <c r="BG287" s="380">
        <v>272246</v>
      </c>
      <c r="BH287" s="380">
        <v>272246</v>
      </c>
      <c r="BI287" s="380">
        <v>0</v>
      </c>
      <c r="BJ287" s="380">
        <v>0</v>
      </c>
      <c r="BK287" s="380">
        <v>1212306</v>
      </c>
      <c r="BL287" s="381">
        <v>215505</v>
      </c>
      <c r="BM287" s="380">
        <v>71835</v>
      </c>
      <c r="BN287" s="380">
        <v>71835</v>
      </c>
      <c r="BO287" s="380">
        <v>71835</v>
      </c>
      <c r="BP287" s="380">
        <v>0</v>
      </c>
      <c r="BQ287" s="380">
        <v>0</v>
      </c>
      <c r="BR287" s="380">
        <v>0</v>
      </c>
      <c r="BS287" s="380">
        <v>215505</v>
      </c>
      <c r="BT287" s="379">
        <v>1117564</v>
      </c>
      <c r="BU287" s="380">
        <v>285482</v>
      </c>
      <c r="BV287" s="380">
        <v>285482</v>
      </c>
      <c r="BW287" s="380">
        <v>285482</v>
      </c>
      <c r="BX287" s="380">
        <v>261118</v>
      </c>
      <c r="BY287" s="380">
        <v>0</v>
      </c>
      <c r="BZ287" s="380">
        <v>0</v>
      </c>
      <c r="CA287" s="380">
        <v>1117564</v>
      </c>
      <c r="CB287" s="381">
        <v>318520.778788278</v>
      </c>
      <c r="CC287" s="380">
        <v>191960</v>
      </c>
      <c r="CD287" s="380">
        <v>126561</v>
      </c>
      <c r="CE287" s="380">
        <v>0</v>
      </c>
      <c r="CF287" s="380">
        <v>0</v>
      </c>
      <c r="CG287" s="380">
        <v>0</v>
      </c>
      <c r="CH287" s="380">
        <v>0</v>
      </c>
      <c r="CI287" s="380">
        <v>318520.778788278</v>
      </c>
    </row>
    <row r="288" spans="1:87">
      <c r="A288" s="374">
        <v>39208</v>
      </c>
      <c r="B288" s="375" t="s">
        <v>638</v>
      </c>
      <c r="C288" s="381">
        <v>-1166973</v>
      </c>
      <c r="D288" s="380">
        <v>-767104</v>
      </c>
      <c r="E288" s="380">
        <v>-792330</v>
      </c>
      <c r="F288" s="380">
        <v>-646729</v>
      </c>
      <c r="G288" s="380">
        <v>0</v>
      </c>
      <c r="H288" s="380">
        <v>0</v>
      </c>
      <c r="I288" s="380">
        <v>-3373136</v>
      </c>
      <c r="J288" s="446">
        <v>8417943</v>
      </c>
      <c r="K288" s="447">
        <v>9915367</v>
      </c>
      <c r="L288" s="447">
        <v>7194954</v>
      </c>
      <c r="M288" s="447">
        <v>6929314</v>
      </c>
      <c r="N288" s="447">
        <v>10342209</v>
      </c>
      <c r="O288" s="446">
        <v>738796.366071</v>
      </c>
      <c r="P288" s="447">
        <v>369510.48</v>
      </c>
      <c r="Q288" s="447">
        <v>369285.88607100002</v>
      </c>
      <c r="R288" s="448">
        <v>6.2899999999999998E-2</v>
      </c>
      <c r="S288" s="449">
        <v>3.5448670000000002E-4</v>
      </c>
      <c r="T288" s="450">
        <v>8417943</v>
      </c>
      <c r="U288" s="450">
        <v>5874570.4292527819</v>
      </c>
      <c r="V288" s="451">
        <v>1.4329461364668197</v>
      </c>
      <c r="W288" s="451">
        <v>0.10581979340616332</v>
      </c>
      <c r="X288" s="379">
        <v>546672</v>
      </c>
      <c r="Y288" s="380">
        <v>182224</v>
      </c>
      <c r="Z288" s="380">
        <v>182224</v>
      </c>
      <c r="AA288" s="380">
        <v>182224</v>
      </c>
      <c r="AB288" s="380">
        <v>0</v>
      </c>
      <c r="AC288" s="380">
        <v>0</v>
      </c>
      <c r="AD288" s="380">
        <v>0</v>
      </c>
      <c r="AE288" s="380">
        <v>546672</v>
      </c>
      <c r="AF288" s="381">
        <v>893900</v>
      </c>
      <c r="AG288" s="381">
        <v>287354</v>
      </c>
      <c r="AH288" s="381">
        <v>253546</v>
      </c>
      <c r="AI288" s="381">
        <v>176500</v>
      </c>
      <c r="AJ288" s="381">
        <v>176500</v>
      </c>
      <c r="AK288" s="381">
        <v>0</v>
      </c>
      <c r="AL288" s="381">
        <v>0</v>
      </c>
      <c r="AM288" s="380">
        <v>893900</v>
      </c>
      <c r="AN288" s="379">
        <v>673966</v>
      </c>
      <c r="AO288" s="380">
        <v>222400</v>
      </c>
      <c r="AP288" s="380">
        <v>222400</v>
      </c>
      <c r="AQ288" s="380">
        <v>114583</v>
      </c>
      <c r="AR288" s="380">
        <v>114583</v>
      </c>
      <c r="AS288" s="380">
        <v>0</v>
      </c>
      <c r="AT288" s="380">
        <v>0</v>
      </c>
      <c r="AU288" s="380">
        <v>673966</v>
      </c>
      <c r="AV288" s="381">
        <v>3831204</v>
      </c>
      <c r="AW288" s="380">
        <v>1311045</v>
      </c>
      <c r="AX288" s="380">
        <v>948171</v>
      </c>
      <c r="AY288" s="380">
        <v>948171</v>
      </c>
      <c r="AZ288" s="380">
        <v>623817</v>
      </c>
      <c r="BA288" s="380">
        <v>0</v>
      </c>
      <c r="BB288" s="380">
        <v>0</v>
      </c>
      <c r="BC288" s="380">
        <v>3831204</v>
      </c>
      <c r="BD288" s="379">
        <v>88655</v>
      </c>
      <c r="BE288" s="380">
        <v>25217</v>
      </c>
      <c r="BF288" s="380">
        <v>23620</v>
      </c>
      <c r="BG288" s="380">
        <v>19909</v>
      </c>
      <c r="BH288" s="380">
        <v>19909</v>
      </c>
      <c r="BI288" s="380">
        <v>0</v>
      </c>
      <c r="BJ288" s="380">
        <v>0</v>
      </c>
      <c r="BK288" s="380">
        <v>88655</v>
      </c>
      <c r="BL288" s="381">
        <v>15759</v>
      </c>
      <c r="BM288" s="380">
        <v>5253</v>
      </c>
      <c r="BN288" s="380">
        <v>5253</v>
      </c>
      <c r="BO288" s="380">
        <v>5253</v>
      </c>
      <c r="BP288" s="380">
        <v>0</v>
      </c>
      <c r="BQ288" s="380">
        <v>0</v>
      </c>
      <c r="BR288" s="380">
        <v>0</v>
      </c>
      <c r="BS288" s="380">
        <v>15759</v>
      </c>
      <c r="BT288" s="379">
        <v>81727</v>
      </c>
      <c r="BU288" s="380">
        <v>20877</v>
      </c>
      <c r="BV288" s="380">
        <v>20877</v>
      </c>
      <c r="BW288" s="380">
        <v>20877</v>
      </c>
      <c r="BX288" s="380">
        <v>19095</v>
      </c>
      <c r="BY288" s="380">
        <v>0</v>
      </c>
      <c r="BZ288" s="380">
        <v>0</v>
      </c>
      <c r="CA288" s="380">
        <v>81727</v>
      </c>
      <c r="CB288" s="381">
        <v>23293.317512133002</v>
      </c>
      <c r="CC288" s="380">
        <v>14038</v>
      </c>
      <c r="CD288" s="380">
        <v>9255</v>
      </c>
      <c r="CE288" s="380">
        <v>0</v>
      </c>
      <c r="CF288" s="380">
        <v>0</v>
      </c>
      <c r="CG288" s="380">
        <v>0</v>
      </c>
      <c r="CH288" s="380">
        <v>0</v>
      </c>
      <c r="CI288" s="380">
        <v>23293.317512133002</v>
      </c>
    </row>
    <row r="289" spans="1:87">
      <c r="A289" s="374">
        <v>39209</v>
      </c>
      <c r="B289" s="375" t="s">
        <v>639</v>
      </c>
      <c r="C289" s="381">
        <v>-1372398</v>
      </c>
      <c r="D289" s="380">
        <v>-1312887</v>
      </c>
      <c r="E289" s="380">
        <v>-1292094</v>
      </c>
      <c r="F289" s="380">
        <v>-1184324</v>
      </c>
      <c r="G289" s="380">
        <v>0</v>
      </c>
      <c r="H289" s="380">
        <v>0</v>
      </c>
      <c r="I289" s="380">
        <v>-5161703</v>
      </c>
      <c r="J289" s="446">
        <v>0</v>
      </c>
      <c r="K289" s="447">
        <v>0</v>
      </c>
      <c r="L289" s="447">
        <v>0</v>
      </c>
      <c r="M289" s="447">
        <v>0</v>
      </c>
      <c r="N289" s="447">
        <v>0</v>
      </c>
      <c r="O289" s="446">
        <v>0</v>
      </c>
      <c r="P289" s="447">
        <v>37183.769999999997</v>
      </c>
      <c r="Q289" s="447">
        <v>-37183.769999999997</v>
      </c>
      <c r="R289" s="448">
        <v>6.2899999999999998E-2</v>
      </c>
      <c r="S289" s="449">
        <v>0</v>
      </c>
      <c r="T289" s="450">
        <v>0</v>
      </c>
      <c r="U289" s="450">
        <v>591156.91573926865</v>
      </c>
      <c r="V289" s="451">
        <v>0</v>
      </c>
      <c r="W289" s="451">
        <v>0.10581979340616332</v>
      </c>
      <c r="X289" s="379">
        <v>39176</v>
      </c>
      <c r="Y289" s="380">
        <v>9794</v>
      </c>
      <c r="Z289" s="380">
        <v>9794</v>
      </c>
      <c r="AA289" s="380">
        <v>9794</v>
      </c>
      <c r="AB289" s="380">
        <v>9794</v>
      </c>
      <c r="AC289" s="380">
        <v>0</v>
      </c>
      <c r="AD289" s="380">
        <v>0</v>
      </c>
      <c r="AE289" s="380">
        <v>39176</v>
      </c>
      <c r="AF289" s="381">
        <v>5200879</v>
      </c>
      <c r="AG289" s="381">
        <v>1382192</v>
      </c>
      <c r="AH289" s="381">
        <v>1322681</v>
      </c>
      <c r="AI289" s="381">
        <v>1301888</v>
      </c>
      <c r="AJ289" s="381">
        <v>1194118</v>
      </c>
      <c r="AK289" s="381">
        <v>0</v>
      </c>
      <c r="AL289" s="381">
        <v>0</v>
      </c>
      <c r="AM289" s="380">
        <v>5200879</v>
      </c>
      <c r="AN289" s="379">
        <v>0</v>
      </c>
      <c r="AO289" s="380">
        <v>0</v>
      </c>
      <c r="AP289" s="380">
        <v>0</v>
      </c>
      <c r="AQ289" s="380">
        <v>0</v>
      </c>
      <c r="AR289" s="380">
        <v>0</v>
      </c>
      <c r="AS289" s="380">
        <v>0</v>
      </c>
      <c r="AT289" s="380">
        <v>0</v>
      </c>
      <c r="AU289" s="380">
        <v>0</v>
      </c>
      <c r="AV289" s="381">
        <v>0</v>
      </c>
      <c r="AW289" s="380">
        <v>0</v>
      </c>
      <c r="AX289" s="380">
        <v>0</v>
      </c>
      <c r="AY289" s="380">
        <v>0</v>
      </c>
      <c r="AZ289" s="380">
        <v>0</v>
      </c>
      <c r="BA289" s="380">
        <v>0</v>
      </c>
      <c r="BB289" s="380">
        <v>0</v>
      </c>
      <c r="BC289" s="380">
        <v>0</v>
      </c>
      <c r="BD289" s="379">
        <v>0</v>
      </c>
      <c r="BE289" s="380">
        <v>0</v>
      </c>
      <c r="BF289" s="380">
        <v>0</v>
      </c>
      <c r="BG289" s="380">
        <v>0</v>
      </c>
      <c r="BH289" s="380">
        <v>0</v>
      </c>
      <c r="BI289" s="380">
        <v>0</v>
      </c>
      <c r="BJ289" s="380">
        <v>0</v>
      </c>
      <c r="BK289" s="380">
        <v>0</v>
      </c>
      <c r="BL289" s="381">
        <v>0</v>
      </c>
      <c r="BM289" s="380">
        <v>0</v>
      </c>
      <c r="BN289" s="380">
        <v>0</v>
      </c>
      <c r="BO289" s="380">
        <v>0</v>
      </c>
      <c r="BP289" s="380">
        <v>0</v>
      </c>
      <c r="BQ289" s="380">
        <v>0</v>
      </c>
      <c r="BR289" s="380">
        <v>0</v>
      </c>
      <c r="BS289" s="380">
        <v>0</v>
      </c>
      <c r="BT289" s="379">
        <v>0</v>
      </c>
      <c r="BU289" s="380">
        <v>0</v>
      </c>
      <c r="BV289" s="380">
        <v>0</v>
      </c>
      <c r="BW289" s="380">
        <v>0</v>
      </c>
      <c r="BX289" s="380">
        <v>0</v>
      </c>
      <c r="BY289" s="380">
        <v>0</v>
      </c>
      <c r="BZ289" s="380">
        <v>0</v>
      </c>
      <c r="CA289" s="380">
        <v>0</v>
      </c>
      <c r="CB289" s="381">
        <v>0</v>
      </c>
      <c r="CC289" s="380">
        <v>0</v>
      </c>
      <c r="CD289" s="380">
        <v>0</v>
      </c>
      <c r="CE289" s="380">
        <v>0</v>
      </c>
      <c r="CF289" s="380">
        <v>0</v>
      </c>
      <c r="CG289" s="380">
        <v>0</v>
      </c>
      <c r="CH289" s="380">
        <v>0</v>
      </c>
      <c r="CI289" s="380">
        <v>0</v>
      </c>
    </row>
    <row r="290" spans="1:87">
      <c r="A290" s="374">
        <v>39220</v>
      </c>
      <c r="B290" s="375" t="s">
        <v>729</v>
      </c>
      <c r="C290" s="381">
        <v>226917</v>
      </c>
      <c r="D290" s="380">
        <v>282869</v>
      </c>
      <c r="E290" s="380">
        <v>11159</v>
      </c>
      <c r="F290" s="380">
        <v>-126979</v>
      </c>
      <c r="G290" s="380">
        <v>0</v>
      </c>
      <c r="H290" s="380">
        <v>0</v>
      </c>
      <c r="I290" s="380">
        <v>393966</v>
      </c>
      <c r="J290" s="446">
        <v>1286680</v>
      </c>
      <c r="K290" s="447">
        <v>1515561</v>
      </c>
      <c r="L290" s="447">
        <v>1099747</v>
      </c>
      <c r="M290" s="447">
        <v>1059144</v>
      </c>
      <c r="N290" s="447">
        <v>1580804</v>
      </c>
      <c r="O290" s="446">
        <v>112924.832616</v>
      </c>
      <c r="P290" s="447">
        <v>73101.849999999991</v>
      </c>
      <c r="Q290" s="447">
        <v>39822.982616000008</v>
      </c>
      <c r="R290" s="448">
        <v>6.2899999999999998E-2</v>
      </c>
      <c r="S290" s="449">
        <v>5.41832E-5</v>
      </c>
      <c r="T290" s="450">
        <v>1286680</v>
      </c>
      <c r="U290" s="450">
        <v>1162191.5739268679</v>
      </c>
      <c r="V290" s="451">
        <v>1.1071152371656805</v>
      </c>
      <c r="W290" s="451">
        <v>0.10581979340616332</v>
      </c>
      <c r="X290" s="379">
        <v>1141334</v>
      </c>
      <c r="Y290" s="380">
        <v>460434</v>
      </c>
      <c r="Z290" s="380">
        <v>460434</v>
      </c>
      <c r="AA290" s="380">
        <v>204356</v>
      </c>
      <c r="AB290" s="380">
        <v>16110</v>
      </c>
      <c r="AC290" s="380">
        <v>0</v>
      </c>
      <c r="AD290" s="380">
        <v>0</v>
      </c>
      <c r="AE290" s="380">
        <v>1141334</v>
      </c>
      <c r="AF290" s="381">
        <v>284860</v>
      </c>
      <c r="AG290" s="381">
        <v>71215</v>
      </c>
      <c r="AH290" s="381">
        <v>71215</v>
      </c>
      <c r="AI290" s="381">
        <v>71215</v>
      </c>
      <c r="AJ290" s="381">
        <v>71215</v>
      </c>
      <c r="AK290" s="381">
        <v>0</v>
      </c>
      <c r="AL290" s="381">
        <v>0</v>
      </c>
      <c r="AM290" s="380">
        <v>284860</v>
      </c>
      <c r="AN290" s="379">
        <v>103015</v>
      </c>
      <c r="AO290" s="380">
        <v>33994</v>
      </c>
      <c r="AP290" s="380">
        <v>33994</v>
      </c>
      <c r="AQ290" s="380">
        <v>17514</v>
      </c>
      <c r="AR290" s="380">
        <v>17514</v>
      </c>
      <c r="AS290" s="380">
        <v>0</v>
      </c>
      <c r="AT290" s="380">
        <v>0</v>
      </c>
      <c r="AU290" s="380">
        <v>103015</v>
      </c>
      <c r="AV290" s="381">
        <v>585599</v>
      </c>
      <c r="AW290" s="380">
        <v>200393</v>
      </c>
      <c r="AX290" s="380">
        <v>144928</v>
      </c>
      <c r="AY290" s="380">
        <v>144928</v>
      </c>
      <c r="AZ290" s="380">
        <v>95350</v>
      </c>
      <c r="BA290" s="380">
        <v>0</v>
      </c>
      <c r="BB290" s="380">
        <v>0</v>
      </c>
      <c r="BC290" s="380">
        <v>585599</v>
      </c>
      <c r="BD290" s="379">
        <v>13550</v>
      </c>
      <c r="BE290" s="380">
        <v>3854</v>
      </c>
      <c r="BF290" s="380">
        <v>3610</v>
      </c>
      <c r="BG290" s="380">
        <v>3043</v>
      </c>
      <c r="BH290" s="380">
        <v>3043</v>
      </c>
      <c r="BI290" s="380">
        <v>0</v>
      </c>
      <c r="BJ290" s="380">
        <v>0</v>
      </c>
      <c r="BK290" s="380">
        <v>13550</v>
      </c>
      <c r="BL290" s="381">
        <v>2409</v>
      </c>
      <c r="BM290" s="380">
        <v>803</v>
      </c>
      <c r="BN290" s="380">
        <v>803</v>
      </c>
      <c r="BO290" s="380">
        <v>803</v>
      </c>
      <c r="BP290" s="380">
        <v>0</v>
      </c>
      <c r="BQ290" s="380">
        <v>0</v>
      </c>
      <c r="BR290" s="380">
        <v>0</v>
      </c>
      <c r="BS290" s="380">
        <v>2409</v>
      </c>
      <c r="BT290" s="379">
        <v>12492</v>
      </c>
      <c r="BU290" s="380">
        <v>3191</v>
      </c>
      <c r="BV290" s="380">
        <v>3191</v>
      </c>
      <c r="BW290" s="380">
        <v>3191</v>
      </c>
      <c r="BX290" s="380">
        <v>2919</v>
      </c>
      <c r="BY290" s="380">
        <v>0</v>
      </c>
      <c r="BZ290" s="380">
        <v>0</v>
      </c>
      <c r="CA290" s="380">
        <v>12492</v>
      </c>
      <c r="CB290" s="381">
        <v>3560.3775301679998</v>
      </c>
      <c r="CC290" s="380">
        <v>2146</v>
      </c>
      <c r="CD290" s="380">
        <v>1415</v>
      </c>
      <c r="CE290" s="380">
        <v>0</v>
      </c>
      <c r="CF290" s="380">
        <v>0</v>
      </c>
      <c r="CG290" s="380">
        <v>0</v>
      </c>
      <c r="CH290" s="380">
        <v>0</v>
      </c>
      <c r="CI290" s="380">
        <v>3560.3775301679998</v>
      </c>
    </row>
    <row r="291" spans="1:87">
      <c r="A291" s="374">
        <v>39300</v>
      </c>
      <c r="B291" s="375" t="s">
        <v>640</v>
      </c>
      <c r="C291" s="381">
        <v>-3210267</v>
      </c>
      <c r="D291" s="380">
        <v>-2038034</v>
      </c>
      <c r="E291" s="380">
        <v>-2021685</v>
      </c>
      <c r="F291" s="380">
        <v>-1014985</v>
      </c>
      <c r="G291" s="380">
        <v>0</v>
      </c>
      <c r="H291" s="380">
        <v>0</v>
      </c>
      <c r="I291" s="380">
        <v>-8284971</v>
      </c>
      <c r="J291" s="446">
        <v>13650441</v>
      </c>
      <c r="K291" s="447">
        <v>16078647</v>
      </c>
      <c r="L291" s="447">
        <v>11667256</v>
      </c>
      <c r="M291" s="447">
        <v>11236496</v>
      </c>
      <c r="N291" s="447">
        <v>16770809</v>
      </c>
      <c r="O291" s="446">
        <v>1198023.782508</v>
      </c>
      <c r="P291" s="447">
        <v>784043.69999999984</v>
      </c>
      <c r="Q291" s="447">
        <v>413980.0825080002</v>
      </c>
      <c r="R291" s="448">
        <v>6.2899999999999998E-2</v>
      </c>
      <c r="S291" s="449">
        <v>5.7483160000000003E-4</v>
      </c>
      <c r="T291" s="450">
        <v>13650441</v>
      </c>
      <c r="U291" s="450">
        <v>12464923.688394275</v>
      </c>
      <c r="V291" s="451">
        <v>1.0951082687100224</v>
      </c>
      <c r="W291" s="451">
        <v>0.10581979340616332</v>
      </c>
      <c r="X291" s="379">
        <v>639436</v>
      </c>
      <c r="Y291" s="380">
        <v>159859</v>
      </c>
      <c r="Z291" s="380">
        <v>159859</v>
      </c>
      <c r="AA291" s="380">
        <v>159859</v>
      </c>
      <c r="AB291" s="380">
        <v>159859</v>
      </c>
      <c r="AC291" s="380">
        <v>0</v>
      </c>
      <c r="AD291" s="380">
        <v>0</v>
      </c>
      <c r="AE291" s="380">
        <v>639436</v>
      </c>
      <c r="AF291" s="381">
        <v>4017627</v>
      </c>
      <c r="AG291" s="381">
        <v>1648253</v>
      </c>
      <c r="AH291" s="381">
        <v>1069621</v>
      </c>
      <c r="AI291" s="381">
        <v>887428</v>
      </c>
      <c r="AJ291" s="381">
        <v>412325</v>
      </c>
      <c r="AK291" s="381">
        <v>0</v>
      </c>
      <c r="AL291" s="381">
        <v>0</v>
      </c>
      <c r="AM291" s="380">
        <v>4017627</v>
      </c>
      <c r="AN291" s="379">
        <v>1092895</v>
      </c>
      <c r="AO291" s="380">
        <v>360641</v>
      </c>
      <c r="AP291" s="380">
        <v>360641</v>
      </c>
      <c r="AQ291" s="380">
        <v>185807</v>
      </c>
      <c r="AR291" s="380">
        <v>185807</v>
      </c>
      <c r="AS291" s="380">
        <v>0</v>
      </c>
      <c r="AT291" s="380">
        <v>0</v>
      </c>
      <c r="AU291" s="380">
        <v>1092895</v>
      </c>
      <c r="AV291" s="381">
        <v>6212637</v>
      </c>
      <c r="AW291" s="380">
        <v>2125976</v>
      </c>
      <c r="AX291" s="380">
        <v>1537543</v>
      </c>
      <c r="AY291" s="380">
        <v>1537543</v>
      </c>
      <c r="AZ291" s="380">
        <v>1011575</v>
      </c>
      <c r="BA291" s="380">
        <v>0</v>
      </c>
      <c r="BB291" s="380">
        <v>0</v>
      </c>
      <c r="BC291" s="380">
        <v>6212637</v>
      </c>
      <c r="BD291" s="379">
        <v>143764</v>
      </c>
      <c r="BE291" s="380">
        <v>40891</v>
      </c>
      <c r="BF291" s="380">
        <v>38303</v>
      </c>
      <c r="BG291" s="380">
        <v>32285</v>
      </c>
      <c r="BH291" s="380">
        <v>32285</v>
      </c>
      <c r="BI291" s="380">
        <v>0</v>
      </c>
      <c r="BJ291" s="380">
        <v>0</v>
      </c>
      <c r="BK291" s="380">
        <v>143764</v>
      </c>
      <c r="BL291" s="381">
        <v>25557</v>
      </c>
      <c r="BM291" s="380">
        <v>8519</v>
      </c>
      <c r="BN291" s="380">
        <v>8519</v>
      </c>
      <c r="BO291" s="380">
        <v>8519</v>
      </c>
      <c r="BP291" s="380">
        <v>0</v>
      </c>
      <c r="BQ291" s="380">
        <v>0</v>
      </c>
      <c r="BR291" s="380">
        <v>0</v>
      </c>
      <c r="BS291" s="380">
        <v>25557</v>
      </c>
      <c r="BT291" s="379">
        <v>132528</v>
      </c>
      <c r="BU291" s="380">
        <v>33854</v>
      </c>
      <c r="BV291" s="380">
        <v>33854</v>
      </c>
      <c r="BW291" s="380">
        <v>33854</v>
      </c>
      <c r="BX291" s="380">
        <v>30965</v>
      </c>
      <c r="BY291" s="380">
        <v>0</v>
      </c>
      <c r="BZ291" s="380">
        <v>0</v>
      </c>
      <c r="CA291" s="380">
        <v>132528</v>
      </c>
      <c r="CB291" s="381">
        <v>37772.178687684005</v>
      </c>
      <c r="CC291" s="380">
        <v>22764</v>
      </c>
      <c r="CD291" s="380">
        <v>15008</v>
      </c>
      <c r="CE291" s="380">
        <v>0</v>
      </c>
      <c r="CF291" s="380">
        <v>0</v>
      </c>
      <c r="CG291" s="380">
        <v>0</v>
      </c>
      <c r="CH291" s="380">
        <v>0</v>
      </c>
      <c r="CI291" s="380">
        <v>37772.178687684005</v>
      </c>
    </row>
    <row r="292" spans="1:87">
      <c r="A292" s="374">
        <v>39301</v>
      </c>
      <c r="B292" s="375" t="s">
        <v>641</v>
      </c>
      <c r="C292" s="381">
        <v>-269438</v>
      </c>
      <c r="D292" s="380">
        <v>-87231</v>
      </c>
      <c r="E292" s="380">
        <v>-35331</v>
      </c>
      <c r="F292" s="380">
        <v>-35267</v>
      </c>
      <c r="G292" s="380">
        <v>0</v>
      </c>
      <c r="H292" s="380">
        <v>0</v>
      </c>
      <c r="I292" s="380">
        <v>-427267</v>
      </c>
      <c r="J292" s="446">
        <v>817293</v>
      </c>
      <c r="K292" s="447">
        <v>962677</v>
      </c>
      <c r="L292" s="447">
        <v>698554</v>
      </c>
      <c r="M292" s="447">
        <v>672763</v>
      </c>
      <c r="N292" s="447">
        <v>1004119</v>
      </c>
      <c r="O292" s="446">
        <v>71729.293796999991</v>
      </c>
      <c r="P292" s="447">
        <v>49700.26</v>
      </c>
      <c r="Q292" s="447">
        <v>22029.033796999989</v>
      </c>
      <c r="R292" s="448">
        <v>6.2899999999999998E-2</v>
      </c>
      <c r="S292" s="449">
        <v>3.4416899999999999E-5</v>
      </c>
      <c r="T292" s="450">
        <v>817293</v>
      </c>
      <c r="U292" s="450">
        <v>790147.21780604136</v>
      </c>
      <c r="V292" s="451">
        <v>1.0343553474368141</v>
      </c>
      <c r="W292" s="451">
        <v>0.10581979340616332</v>
      </c>
      <c r="X292" s="379">
        <v>174995</v>
      </c>
      <c r="Y292" s="380">
        <v>51690</v>
      </c>
      <c r="Z292" s="380">
        <v>51690</v>
      </c>
      <c r="AA292" s="380">
        <v>51690</v>
      </c>
      <c r="AB292" s="380">
        <v>19925</v>
      </c>
      <c r="AC292" s="380">
        <v>0</v>
      </c>
      <c r="AD292" s="380">
        <v>0</v>
      </c>
      <c r="AE292" s="380">
        <v>174995</v>
      </c>
      <c r="AF292" s="381">
        <v>308478</v>
      </c>
      <c r="AG292" s="381">
        <v>218034</v>
      </c>
      <c r="AH292" s="381">
        <v>71368</v>
      </c>
      <c r="AI292" s="381">
        <v>9538</v>
      </c>
      <c r="AJ292" s="381">
        <v>9538</v>
      </c>
      <c r="AK292" s="381">
        <v>0</v>
      </c>
      <c r="AL292" s="381">
        <v>0</v>
      </c>
      <c r="AM292" s="380">
        <v>308478</v>
      </c>
      <c r="AN292" s="379">
        <v>65435</v>
      </c>
      <c r="AO292" s="380">
        <v>21593</v>
      </c>
      <c r="AP292" s="380">
        <v>21593</v>
      </c>
      <c r="AQ292" s="380">
        <v>11125</v>
      </c>
      <c r="AR292" s="380">
        <v>11125</v>
      </c>
      <c r="AS292" s="380">
        <v>0</v>
      </c>
      <c r="AT292" s="380">
        <v>0</v>
      </c>
      <c r="AU292" s="380">
        <v>65435</v>
      </c>
      <c r="AV292" s="381">
        <v>371969</v>
      </c>
      <c r="AW292" s="380">
        <v>127289</v>
      </c>
      <c r="AX292" s="380">
        <v>92057</v>
      </c>
      <c r="AY292" s="380">
        <v>92057</v>
      </c>
      <c r="AZ292" s="380">
        <v>60566</v>
      </c>
      <c r="BA292" s="380">
        <v>0</v>
      </c>
      <c r="BB292" s="380">
        <v>0</v>
      </c>
      <c r="BC292" s="380">
        <v>371969</v>
      </c>
      <c r="BD292" s="379">
        <v>8607</v>
      </c>
      <c r="BE292" s="380">
        <v>2448</v>
      </c>
      <c r="BF292" s="380">
        <v>2293</v>
      </c>
      <c r="BG292" s="380">
        <v>1933</v>
      </c>
      <c r="BH292" s="380">
        <v>1933</v>
      </c>
      <c r="BI292" s="380">
        <v>0</v>
      </c>
      <c r="BJ292" s="380">
        <v>0</v>
      </c>
      <c r="BK292" s="380">
        <v>8607</v>
      </c>
      <c r="BL292" s="381">
        <v>1530</v>
      </c>
      <c r="BM292" s="380">
        <v>510</v>
      </c>
      <c r="BN292" s="380">
        <v>510</v>
      </c>
      <c r="BO292" s="380">
        <v>510</v>
      </c>
      <c r="BP292" s="380">
        <v>0</v>
      </c>
      <c r="BQ292" s="380">
        <v>0</v>
      </c>
      <c r="BR292" s="380">
        <v>0</v>
      </c>
      <c r="BS292" s="380">
        <v>1530</v>
      </c>
      <c r="BT292" s="379">
        <v>7935</v>
      </c>
      <c r="BU292" s="380">
        <v>2027</v>
      </c>
      <c r="BV292" s="380">
        <v>2027</v>
      </c>
      <c r="BW292" s="380">
        <v>2027</v>
      </c>
      <c r="BX292" s="380">
        <v>1854</v>
      </c>
      <c r="BY292" s="380">
        <v>0</v>
      </c>
      <c r="BZ292" s="380">
        <v>0</v>
      </c>
      <c r="CA292" s="380">
        <v>7935</v>
      </c>
      <c r="CB292" s="381">
        <v>2261.5341548309998</v>
      </c>
      <c r="CC292" s="380">
        <v>1363</v>
      </c>
      <c r="CD292" s="380">
        <v>899</v>
      </c>
      <c r="CE292" s="380">
        <v>0</v>
      </c>
      <c r="CF292" s="380">
        <v>0</v>
      </c>
      <c r="CG292" s="380">
        <v>0</v>
      </c>
      <c r="CH292" s="380">
        <v>0</v>
      </c>
      <c r="CI292" s="380">
        <v>2261.5341548309998</v>
      </c>
    </row>
    <row r="293" spans="1:87">
      <c r="A293" s="374">
        <v>39400</v>
      </c>
      <c r="B293" s="375" t="s">
        <v>642</v>
      </c>
      <c r="C293" s="381">
        <v>-2312676</v>
      </c>
      <c r="D293" s="380">
        <v>-1930460</v>
      </c>
      <c r="E293" s="380">
        <v>-1555385</v>
      </c>
      <c r="F293" s="380">
        <v>-887263</v>
      </c>
      <c r="G293" s="380">
        <v>0</v>
      </c>
      <c r="H293" s="380">
        <v>0</v>
      </c>
      <c r="I293" s="380">
        <v>-6685784</v>
      </c>
      <c r="J293" s="446">
        <v>8466923</v>
      </c>
      <c r="K293" s="447">
        <v>9973060</v>
      </c>
      <c r="L293" s="447">
        <v>7236818</v>
      </c>
      <c r="M293" s="447">
        <v>6969632</v>
      </c>
      <c r="N293" s="447">
        <v>10402386</v>
      </c>
      <c r="O293" s="446">
        <v>743095.09260900004</v>
      </c>
      <c r="P293" s="447">
        <v>521125.04</v>
      </c>
      <c r="Q293" s="447">
        <v>221970.05260900006</v>
      </c>
      <c r="R293" s="448">
        <v>6.2899999999999998E-2</v>
      </c>
      <c r="S293" s="449">
        <v>3.565493E-4</v>
      </c>
      <c r="T293" s="450">
        <v>8466923</v>
      </c>
      <c r="U293" s="450">
        <v>8284976.7885532593</v>
      </c>
      <c r="V293" s="451">
        <v>1.0219609802284688</v>
      </c>
      <c r="W293" s="451">
        <v>0.10581979340616332</v>
      </c>
      <c r="X293" s="379">
        <v>0</v>
      </c>
      <c r="Y293" s="380">
        <v>0</v>
      </c>
      <c r="Z293" s="380">
        <v>0</v>
      </c>
      <c r="AA293" s="380">
        <v>0</v>
      </c>
      <c r="AB293" s="380">
        <v>0</v>
      </c>
      <c r="AC293" s="380">
        <v>0</v>
      </c>
      <c r="AD293" s="380">
        <v>0</v>
      </c>
      <c r="AE293" s="380">
        <v>0</v>
      </c>
      <c r="AF293" s="381">
        <v>3642270</v>
      </c>
      <c r="AG293" s="381">
        <v>1244655</v>
      </c>
      <c r="AH293" s="381">
        <v>1230630</v>
      </c>
      <c r="AI293" s="381">
        <v>752687</v>
      </c>
      <c r="AJ293" s="381">
        <v>414298</v>
      </c>
      <c r="AK293" s="381">
        <v>0</v>
      </c>
      <c r="AL293" s="381">
        <v>0</v>
      </c>
      <c r="AM293" s="380">
        <v>3642270</v>
      </c>
      <c r="AN293" s="379">
        <v>677887</v>
      </c>
      <c r="AO293" s="380">
        <v>223694</v>
      </c>
      <c r="AP293" s="380">
        <v>223694</v>
      </c>
      <c r="AQ293" s="380">
        <v>115250</v>
      </c>
      <c r="AR293" s="380">
        <v>115250</v>
      </c>
      <c r="AS293" s="380">
        <v>0</v>
      </c>
      <c r="AT293" s="380">
        <v>0</v>
      </c>
      <c r="AU293" s="380">
        <v>677887</v>
      </c>
      <c r="AV293" s="381">
        <v>3853496</v>
      </c>
      <c r="AW293" s="380">
        <v>1318674</v>
      </c>
      <c r="AX293" s="380">
        <v>953688</v>
      </c>
      <c r="AY293" s="380">
        <v>953688</v>
      </c>
      <c r="AZ293" s="380">
        <v>627447</v>
      </c>
      <c r="BA293" s="380">
        <v>0</v>
      </c>
      <c r="BB293" s="380">
        <v>0</v>
      </c>
      <c r="BC293" s="380">
        <v>3853496</v>
      </c>
      <c r="BD293" s="379">
        <v>89171</v>
      </c>
      <c r="BE293" s="380">
        <v>25363</v>
      </c>
      <c r="BF293" s="380">
        <v>23758</v>
      </c>
      <c r="BG293" s="380">
        <v>20025</v>
      </c>
      <c r="BH293" s="380">
        <v>20025</v>
      </c>
      <c r="BI293" s="380">
        <v>0</v>
      </c>
      <c r="BJ293" s="380">
        <v>0</v>
      </c>
      <c r="BK293" s="380">
        <v>89171</v>
      </c>
      <c r="BL293" s="381">
        <v>15852</v>
      </c>
      <c r="BM293" s="380">
        <v>5284</v>
      </c>
      <c r="BN293" s="380">
        <v>5284</v>
      </c>
      <c r="BO293" s="380">
        <v>5284</v>
      </c>
      <c r="BP293" s="380">
        <v>0</v>
      </c>
      <c r="BQ293" s="380">
        <v>0</v>
      </c>
      <c r="BR293" s="380">
        <v>0</v>
      </c>
      <c r="BS293" s="380">
        <v>15852</v>
      </c>
      <c r="BT293" s="379">
        <v>82203</v>
      </c>
      <c r="BU293" s="380">
        <v>20999</v>
      </c>
      <c r="BV293" s="380">
        <v>20999</v>
      </c>
      <c r="BW293" s="380">
        <v>20999</v>
      </c>
      <c r="BX293" s="380">
        <v>19207</v>
      </c>
      <c r="BY293" s="380">
        <v>0</v>
      </c>
      <c r="BZ293" s="380">
        <v>0</v>
      </c>
      <c r="CA293" s="380">
        <v>82203</v>
      </c>
      <c r="CB293" s="381">
        <v>23428.850937506999</v>
      </c>
      <c r="CC293" s="380">
        <v>14120</v>
      </c>
      <c r="CD293" s="380">
        <v>9309</v>
      </c>
      <c r="CE293" s="380">
        <v>0</v>
      </c>
      <c r="CF293" s="380">
        <v>0</v>
      </c>
      <c r="CG293" s="380">
        <v>0</v>
      </c>
      <c r="CH293" s="380">
        <v>0</v>
      </c>
      <c r="CI293" s="380">
        <v>23428.850937506999</v>
      </c>
    </row>
    <row r="294" spans="1:87">
      <c r="A294" s="374">
        <v>39401</v>
      </c>
      <c r="B294" s="375" t="s">
        <v>643</v>
      </c>
      <c r="C294" s="381">
        <v>-340012</v>
      </c>
      <c r="D294" s="380">
        <v>-309295</v>
      </c>
      <c r="E294" s="380">
        <v>-617748</v>
      </c>
      <c r="F294" s="380">
        <v>-725310</v>
      </c>
      <c r="G294" s="380">
        <v>0</v>
      </c>
      <c r="H294" s="380">
        <v>0</v>
      </c>
      <c r="I294" s="380">
        <v>-1992365</v>
      </c>
      <c r="J294" s="446">
        <v>10450821</v>
      </c>
      <c r="K294" s="447">
        <v>12309863</v>
      </c>
      <c r="L294" s="447">
        <v>8932488</v>
      </c>
      <c r="M294" s="447">
        <v>8602697</v>
      </c>
      <c r="N294" s="447">
        <v>12839785</v>
      </c>
      <c r="O294" s="446">
        <v>917210.81567699998</v>
      </c>
      <c r="P294" s="447">
        <v>406500.63</v>
      </c>
      <c r="Q294" s="447">
        <v>510710.18567699997</v>
      </c>
      <c r="R294" s="448">
        <v>6.2899999999999998E-2</v>
      </c>
      <c r="S294" s="449">
        <v>4.4009289999999998E-4</v>
      </c>
      <c r="T294" s="450">
        <v>10450821</v>
      </c>
      <c r="U294" s="450">
        <v>6462649.1255961843</v>
      </c>
      <c r="V294" s="451">
        <v>1.6171110015253851</v>
      </c>
      <c r="W294" s="451">
        <v>0.10581979340616332</v>
      </c>
      <c r="X294" s="379">
        <v>2695337</v>
      </c>
      <c r="Y294" s="380">
        <v>1211023</v>
      </c>
      <c r="Z294" s="380">
        <v>787278</v>
      </c>
      <c r="AA294" s="380">
        <v>605795</v>
      </c>
      <c r="AB294" s="380">
        <v>91241</v>
      </c>
      <c r="AC294" s="380">
        <v>0</v>
      </c>
      <c r="AD294" s="380">
        <v>0</v>
      </c>
      <c r="AE294" s="380">
        <v>2695337</v>
      </c>
      <c r="AF294" s="381">
        <v>931056</v>
      </c>
      <c r="AG294" s="381">
        <v>232764</v>
      </c>
      <c r="AH294" s="381">
        <v>232764</v>
      </c>
      <c r="AI294" s="381">
        <v>232764</v>
      </c>
      <c r="AJ294" s="381">
        <v>232764</v>
      </c>
      <c r="AK294" s="381">
        <v>0</v>
      </c>
      <c r="AL294" s="381">
        <v>0</v>
      </c>
      <c r="AM294" s="380">
        <v>931056</v>
      </c>
      <c r="AN294" s="379">
        <v>836724</v>
      </c>
      <c r="AO294" s="380">
        <v>276108</v>
      </c>
      <c r="AP294" s="380">
        <v>276108</v>
      </c>
      <c r="AQ294" s="380">
        <v>142254</v>
      </c>
      <c r="AR294" s="380">
        <v>142254</v>
      </c>
      <c r="AS294" s="380">
        <v>0</v>
      </c>
      <c r="AT294" s="380">
        <v>0</v>
      </c>
      <c r="AU294" s="380">
        <v>836724</v>
      </c>
      <c r="AV294" s="381">
        <v>4756415</v>
      </c>
      <c r="AW294" s="380">
        <v>1627654</v>
      </c>
      <c r="AX294" s="380">
        <v>1177148</v>
      </c>
      <c r="AY294" s="380">
        <v>1177148</v>
      </c>
      <c r="AZ294" s="380">
        <v>774465</v>
      </c>
      <c r="BA294" s="380">
        <v>0</v>
      </c>
      <c r="BB294" s="380">
        <v>0</v>
      </c>
      <c r="BC294" s="380">
        <v>4756415</v>
      </c>
      <c r="BD294" s="379">
        <v>110065</v>
      </c>
      <c r="BE294" s="380">
        <v>31306</v>
      </c>
      <c r="BF294" s="380">
        <v>29325</v>
      </c>
      <c r="BG294" s="380">
        <v>24717</v>
      </c>
      <c r="BH294" s="380">
        <v>24717</v>
      </c>
      <c r="BI294" s="380">
        <v>0</v>
      </c>
      <c r="BJ294" s="380">
        <v>0</v>
      </c>
      <c r="BK294" s="380">
        <v>110065</v>
      </c>
      <c r="BL294" s="381">
        <v>19566</v>
      </c>
      <c r="BM294" s="380">
        <v>6522</v>
      </c>
      <c r="BN294" s="380">
        <v>6522</v>
      </c>
      <c r="BO294" s="380">
        <v>6522</v>
      </c>
      <c r="BP294" s="380">
        <v>0</v>
      </c>
      <c r="BQ294" s="380">
        <v>0</v>
      </c>
      <c r="BR294" s="380">
        <v>0</v>
      </c>
      <c r="BS294" s="380">
        <v>19566</v>
      </c>
      <c r="BT294" s="379">
        <v>101464</v>
      </c>
      <c r="BU294" s="380">
        <v>25919</v>
      </c>
      <c r="BV294" s="380">
        <v>25919</v>
      </c>
      <c r="BW294" s="380">
        <v>25919</v>
      </c>
      <c r="BX294" s="380">
        <v>23707</v>
      </c>
      <c r="BY294" s="380">
        <v>0</v>
      </c>
      <c r="BZ294" s="380">
        <v>0</v>
      </c>
      <c r="CA294" s="380">
        <v>101464</v>
      </c>
      <c r="CB294" s="381">
        <v>28918.500058071</v>
      </c>
      <c r="CC294" s="380">
        <v>17428</v>
      </c>
      <c r="CD294" s="380">
        <v>11490</v>
      </c>
      <c r="CE294" s="380">
        <v>0</v>
      </c>
      <c r="CF294" s="380">
        <v>0</v>
      </c>
      <c r="CG294" s="380">
        <v>0</v>
      </c>
      <c r="CH294" s="380">
        <v>0</v>
      </c>
      <c r="CI294" s="380">
        <v>28918.500058071</v>
      </c>
    </row>
    <row r="295" spans="1:87">
      <c r="A295" s="374">
        <v>39500</v>
      </c>
      <c r="B295" s="375" t="s">
        <v>644</v>
      </c>
      <c r="C295" s="381">
        <v>-4532951</v>
      </c>
      <c r="D295" s="380">
        <v>-2309509</v>
      </c>
      <c r="E295" s="380">
        <v>-3070117</v>
      </c>
      <c r="F295" s="380">
        <v>-1333373</v>
      </c>
      <c r="G295" s="380">
        <v>0</v>
      </c>
      <c r="H295" s="380">
        <v>0</v>
      </c>
      <c r="I295" s="380">
        <v>-11245950</v>
      </c>
      <c r="J295" s="446">
        <v>47671962</v>
      </c>
      <c r="K295" s="447">
        <v>56152078</v>
      </c>
      <c r="L295" s="447">
        <v>40746009</v>
      </c>
      <c r="M295" s="447">
        <v>39241650</v>
      </c>
      <c r="N295" s="447">
        <v>58569344</v>
      </c>
      <c r="O295" s="446">
        <v>4183904.7302579996</v>
      </c>
      <c r="P295" s="447">
        <v>2262634.91</v>
      </c>
      <c r="Q295" s="447">
        <v>1921269.8202579995</v>
      </c>
      <c r="R295" s="448">
        <v>6.2899999999999998E-2</v>
      </c>
      <c r="S295" s="449">
        <v>2.0075065999999998E-3</v>
      </c>
      <c r="T295" s="450">
        <v>47671962</v>
      </c>
      <c r="U295" s="450">
        <v>35971938.155802868</v>
      </c>
      <c r="V295" s="451">
        <v>1.3252541965773874</v>
      </c>
      <c r="W295" s="451">
        <v>0.10581979340616332</v>
      </c>
      <c r="X295" s="379">
        <v>7941960</v>
      </c>
      <c r="Y295" s="380">
        <v>2106146</v>
      </c>
      <c r="Z295" s="380">
        <v>2106146</v>
      </c>
      <c r="AA295" s="380">
        <v>1924721</v>
      </c>
      <c r="AB295" s="380">
        <v>1804947</v>
      </c>
      <c r="AC295" s="380">
        <v>0</v>
      </c>
      <c r="AD295" s="380">
        <v>0</v>
      </c>
      <c r="AE295" s="380">
        <v>7941960</v>
      </c>
      <c r="AF295" s="381">
        <v>2051775</v>
      </c>
      <c r="AG295" s="381">
        <v>625734</v>
      </c>
      <c r="AH295" s="381">
        <v>475347</v>
      </c>
      <c r="AI295" s="381">
        <v>475347</v>
      </c>
      <c r="AJ295" s="381">
        <v>475347</v>
      </c>
      <c r="AK295" s="381">
        <v>0</v>
      </c>
      <c r="AL295" s="381">
        <v>0</v>
      </c>
      <c r="AM295" s="380">
        <v>2051775</v>
      </c>
      <c r="AN295" s="379">
        <v>3816760</v>
      </c>
      <c r="AO295" s="380">
        <v>1259480</v>
      </c>
      <c r="AP295" s="380">
        <v>1259480</v>
      </c>
      <c r="AQ295" s="380">
        <v>648900</v>
      </c>
      <c r="AR295" s="380">
        <v>648900</v>
      </c>
      <c r="AS295" s="380">
        <v>0</v>
      </c>
      <c r="AT295" s="380">
        <v>0</v>
      </c>
      <c r="AU295" s="380">
        <v>3816760</v>
      </c>
      <c r="AV295" s="381">
        <v>21696632</v>
      </c>
      <c r="AW295" s="380">
        <v>7424629</v>
      </c>
      <c r="AX295" s="380">
        <v>5369621</v>
      </c>
      <c r="AY295" s="380">
        <v>5369621</v>
      </c>
      <c r="AZ295" s="380">
        <v>3532762</v>
      </c>
      <c r="BA295" s="380">
        <v>0</v>
      </c>
      <c r="BB295" s="380">
        <v>0</v>
      </c>
      <c r="BC295" s="380">
        <v>21696632</v>
      </c>
      <c r="BD295" s="379">
        <v>502069</v>
      </c>
      <c r="BE295" s="380">
        <v>142805</v>
      </c>
      <c r="BF295" s="380">
        <v>133766</v>
      </c>
      <c r="BG295" s="380">
        <v>112749</v>
      </c>
      <c r="BH295" s="380">
        <v>112749</v>
      </c>
      <c r="BI295" s="380">
        <v>0</v>
      </c>
      <c r="BJ295" s="380">
        <v>0</v>
      </c>
      <c r="BK295" s="380">
        <v>502069</v>
      </c>
      <c r="BL295" s="381">
        <v>89250</v>
      </c>
      <c r="BM295" s="380">
        <v>29750</v>
      </c>
      <c r="BN295" s="380">
        <v>29750</v>
      </c>
      <c r="BO295" s="380">
        <v>29750</v>
      </c>
      <c r="BP295" s="380">
        <v>0</v>
      </c>
      <c r="BQ295" s="380">
        <v>0</v>
      </c>
      <c r="BR295" s="380">
        <v>0</v>
      </c>
      <c r="BS295" s="380">
        <v>89250</v>
      </c>
      <c r="BT295" s="379">
        <v>462832</v>
      </c>
      <c r="BU295" s="380">
        <v>118230</v>
      </c>
      <c r="BV295" s="380">
        <v>118230</v>
      </c>
      <c r="BW295" s="380">
        <v>118230</v>
      </c>
      <c r="BX295" s="380">
        <v>108140</v>
      </c>
      <c r="BY295" s="380">
        <v>0</v>
      </c>
      <c r="BZ295" s="380">
        <v>0</v>
      </c>
      <c r="CA295" s="380">
        <v>462832</v>
      </c>
      <c r="CB295" s="381">
        <v>131913.238610934</v>
      </c>
      <c r="CC295" s="380">
        <v>79499</v>
      </c>
      <c r="CD295" s="380">
        <v>52414</v>
      </c>
      <c r="CE295" s="380">
        <v>0</v>
      </c>
      <c r="CF295" s="380">
        <v>0</v>
      </c>
      <c r="CG295" s="380">
        <v>0</v>
      </c>
      <c r="CH295" s="380">
        <v>0</v>
      </c>
      <c r="CI295" s="380">
        <v>131913.238610934</v>
      </c>
    </row>
    <row r="296" spans="1:87">
      <c r="A296" s="374">
        <v>39501</v>
      </c>
      <c r="B296" s="375" t="s">
        <v>645</v>
      </c>
      <c r="C296" s="381">
        <v>-213017</v>
      </c>
      <c r="D296" s="380">
        <v>-139405</v>
      </c>
      <c r="E296" s="380">
        <v>-105138</v>
      </c>
      <c r="F296" s="380">
        <v>-61569</v>
      </c>
      <c r="G296" s="380">
        <v>0</v>
      </c>
      <c r="H296" s="380">
        <v>0</v>
      </c>
      <c r="I296" s="380">
        <v>-519129</v>
      </c>
      <c r="J296" s="446">
        <v>1159003</v>
      </c>
      <c r="K296" s="447">
        <v>1365172</v>
      </c>
      <c r="L296" s="447">
        <v>990619</v>
      </c>
      <c r="M296" s="447">
        <v>954045</v>
      </c>
      <c r="N296" s="447">
        <v>1423941</v>
      </c>
      <c r="O296" s="446">
        <v>101719.299258</v>
      </c>
      <c r="P296" s="447">
        <v>77778.52</v>
      </c>
      <c r="Q296" s="447">
        <v>23940.779257999995</v>
      </c>
      <c r="R296" s="448">
        <v>6.2899999999999998E-2</v>
      </c>
      <c r="S296" s="449">
        <v>4.8806600000000001E-5</v>
      </c>
      <c r="T296" s="450">
        <v>1159003</v>
      </c>
      <c r="U296" s="450">
        <v>1236542.4483306836</v>
      </c>
      <c r="V296" s="451">
        <v>0.9372933388292809</v>
      </c>
      <c r="W296" s="451">
        <v>0.10581979340616332</v>
      </c>
      <c r="X296" s="379">
        <v>84121</v>
      </c>
      <c r="Y296" s="380">
        <v>21422</v>
      </c>
      <c r="Z296" s="380">
        <v>21422</v>
      </c>
      <c r="AA296" s="380">
        <v>21422</v>
      </c>
      <c r="AB296" s="380">
        <v>19855</v>
      </c>
      <c r="AC296" s="380">
        <v>0</v>
      </c>
      <c r="AD296" s="380">
        <v>0</v>
      </c>
      <c r="AE296" s="380">
        <v>84121</v>
      </c>
      <c r="AF296" s="381">
        <v>186636</v>
      </c>
      <c r="AG296" s="381">
        <v>88242</v>
      </c>
      <c r="AH296" s="381">
        <v>65030</v>
      </c>
      <c r="AI296" s="381">
        <v>16682</v>
      </c>
      <c r="AJ296" s="381">
        <v>16682</v>
      </c>
      <c r="AK296" s="381">
        <v>0</v>
      </c>
      <c r="AL296" s="381">
        <v>0</v>
      </c>
      <c r="AM296" s="380">
        <v>186636</v>
      </c>
      <c r="AN296" s="379">
        <v>92793</v>
      </c>
      <c r="AO296" s="380">
        <v>30621</v>
      </c>
      <c r="AP296" s="380">
        <v>30621</v>
      </c>
      <c r="AQ296" s="380">
        <v>15776</v>
      </c>
      <c r="AR296" s="380">
        <v>15776</v>
      </c>
      <c r="AS296" s="380">
        <v>0</v>
      </c>
      <c r="AT296" s="380">
        <v>0</v>
      </c>
      <c r="AU296" s="380">
        <v>92793</v>
      </c>
      <c r="AV296" s="381">
        <v>527490</v>
      </c>
      <c r="AW296" s="380">
        <v>180508</v>
      </c>
      <c r="AX296" s="380">
        <v>130546</v>
      </c>
      <c r="AY296" s="380">
        <v>130546</v>
      </c>
      <c r="AZ296" s="380">
        <v>85889</v>
      </c>
      <c r="BA296" s="380">
        <v>0</v>
      </c>
      <c r="BB296" s="380">
        <v>0</v>
      </c>
      <c r="BC296" s="380">
        <v>527490</v>
      </c>
      <c r="BD296" s="379">
        <v>12206</v>
      </c>
      <c r="BE296" s="380">
        <v>3472</v>
      </c>
      <c r="BF296" s="380">
        <v>3252</v>
      </c>
      <c r="BG296" s="380">
        <v>2741</v>
      </c>
      <c r="BH296" s="380">
        <v>2741</v>
      </c>
      <c r="BI296" s="380">
        <v>0</v>
      </c>
      <c r="BJ296" s="380">
        <v>0</v>
      </c>
      <c r="BK296" s="380">
        <v>12206</v>
      </c>
      <c r="BL296" s="381">
        <v>2169</v>
      </c>
      <c r="BM296" s="380">
        <v>723</v>
      </c>
      <c r="BN296" s="380">
        <v>723</v>
      </c>
      <c r="BO296" s="380">
        <v>723</v>
      </c>
      <c r="BP296" s="380">
        <v>0</v>
      </c>
      <c r="BQ296" s="380">
        <v>0</v>
      </c>
      <c r="BR296" s="380">
        <v>0</v>
      </c>
      <c r="BS296" s="380">
        <v>2169</v>
      </c>
      <c r="BT296" s="379">
        <v>11252</v>
      </c>
      <c r="BU296" s="380">
        <v>2874</v>
      </c>
      <c r="BV296" s="380">
        <v>2874</v>
      </c>
      <c r="BW296" s="380">
        <v>2874</v>
      </c>
      <c r="BX296" s="380">
        <v>2629</v>
      </c>
      <c r="BY296" s="380">
        <v>0</v>
      </c>
      <c r="BZ296" s="380">
        <v>0</v>
      </c>
      <c r="CA296" s="380">
        <v>11252</v>
      </c>
      <c r="CB296" s="381">
        <v>3207.0811979340001</v>
      </c>
      <c r="CC296" s="380">
        <v>1933</v>
      </c>
      <c r="CD296" s="380">
        <v>1274</v>
      </c>
      <c r="CE296" s="380">
        <v>0</v>
      </c>
      <c r="CF296" s="380">
        <v>0</v>
      </c>
      <c r="CG296" s="380">
        <v>0</v>
      </c>
      <c r="CH296" s="380">
        <v>0</v>
      </c>
      <c r="CI296" s="380">
        <v>3207.0811979340001</v>
      </c>
    </row>
    <row r="297" spans="1:87">
      <c r="A297" s="374">
        <v>39600</v>
      </c>
      <c r="B297" s="375" t="s">
        <v>646</v>
      </c>
      <c r="C297" s="381">
        <v>-20272701</v>
      </c>
      <c r="D297" s="380">
        <v>-14180869</v>
      </c>
      <c r="E297" s="380">
        <v>-14812537</v>
      </c>
      <c r="F297" s="380">
        <v>-10199767</v>
      </c>
      <c r="G297" s="380">
        <v>0</v>
      </c>
      <c r="H297" s="380">
        <v>0</v>
      </c>
      <c r="I297" s="380">
        <v>-59465874</v>
      </c>
      <c r="J297" s="446">
        <v>120504271</v>
      </c>
      <c r="K297" s="447">
        <v>141940147</v>
      </c>
      <c r="L297" s="447">
        <v>102996979</v>
      </c>
      <c r="M297" s="447">
        <v>99194292</v>
      </c>
      <c r="N297" s="447">
        <v>148050465</v>
      </c>
      <c r="O297" s="446">
        <v>10575994.172571</v>
      </c>
      <c r="P297" s="447">
        <v>6685891.2200000007</v>
      </c>
      <c r="Q297" s="447">
        <v>3890102.952570999</v>
      </c>
      <c r="R297" s="448">
        <v>6.2899999999999998E-2</v>
      </c>
      <c r="S297" s="449">
        <v>5.0745367E-3</v>
      </c>
      <c r="T297" s="450">
        <v>120504271</v>
      </c>
      <c r="U297" s="450">
        <v>106293978.06041338</v>
      </c>
      <c r="V297" s="451">
        <v>1.1336885983466538</v>
      </c>
      <c r="W297" s="451">
        <v>0.10581979340616332</v>
      </c>
      <c r="X297" s="379">
        <v>240303</v>
      </c>
      <c r="Y297" s="380">
        <v>80101</v>
      </c>
      <c r="Z297" s="380">
        <v>80101</v>
      </c>
      <c r="AA297" s="380">
        <v>80101</v>
      </c>
      <c r="AB297" s="380">
        <v>0</v>
      </c>
      <c r="AC297" s="380">
        <v>0</v>
      </c>
      <c r="AD297" s="380">
        <v>0</v>
      </c>
      <c r="AE297" s="380">
        <v>240303</v>
      </c>
      <c r="AF297" s="381">
        <v>16389781</v>
      </c>
      <c r="AG297" s="381">
        <v>5152339</v>
      </c>
      <c r="AH297" s="381">
        <v>4300734</v>
      </c>
      <c r="AI297" s="381">
        <v>3468354</v>
      </c>
      <c r="AJ297" s="381">
        <v>3468354</v>
      </c>
      <c r="AK297" s="381">
        <v>0</v>
      </c>
      <c r="AL297" s="381">
        <v>0</v>
      </c>
      <c r="AM297" s="380">
        <v>16389781</v>
      </c>
      <c r="AN297" s="379">
        <v>9647933</v>
      </c>
      <c r="AO297" s="380">
        <v>3183690</v>
      </c>
      <c r="AP297" s="380">
        <v>3183690</v>
      </c>
      <c r="AQ297" s="380">
        <v>1640276</v>
      </c>
      <c r="AR297" s="380">
        <v>1640276</v>
      </c>
      <c r="AS297" s="380">
        <v>0</v>
      </c>
      <c r="AT297" s="380">
        <v>0</v>
      </c>
      <c r="AU297" s="380">
        <v>9647933</v>
      </c>
      <c r="AV297" s="381">
        <v>54844331</v>
      </c>
      <c r="AW297" s="380">
        <v>18767835</v>
      </c>
      <c r="AX297" s="380">
        <v>13573224</v>
      </c>
      <c r="AY297" s="380">
        <v>13573224</v>
      </c>
      <c r="AZ297" s="380">
        <v>8930049</v>
      </c>
      <c r="BA297" s="380">
        <v>0</v>
      </c>
      <c r="BB297" s="380">
        <v>0</v>
      </c>
      <c r="BC297" s="380">
        <v>54844331</v>
      </c>
      <c r="BD297" s="379">
        <v>1269120</v>
      </c>
      <c r="BE297" s="380">
        <v>360979</v>
      </c>
      <c r="BF297" s="380">
        <v>338131</v>
      </c>
      <c r="BG297" s="380">
        <v>285005</v>
      </c>
      <c r="BH297" s="380">
        <v>285005</v>
      </c>
      <c r="BI297" s="380">
        <v>0</v>
      </c>
      <c r="BJ297" s="380">
        <v>0</v>
      </c>
      <c r="BK297" s="380">
        <v>1269120</v>
      </c>
      <c r="BL297" s="381">
        <v>225606</v>
      </c>
      <c r="BM297" s="380">
        <v>75202</v>
      </c>
      <c r="BN297" s="380">
        <v>75202</v>
      </c>
      <c r="BO297" s="380">
        <v>75202</v>
      </c>
      <c r="BP297" s="380">
        <v>0</v>
      </c>
      <c r="BQ297" s="380">
        <v>0</v>
      </c>
      <c r="BR297" s="380">
        <v>0</v>
      </c>
      <c r="BS297" s="380">
        <v>225606</v>
      </c>
      <c r="BT297" s="379">
        <v>1169937</v>
      </c>
      <c r="BU297" s="380">
        <v>298861</v>
      </c>
      <c r="BV297" s="380">
        <v>298861</v>
      </c>
      <c r="BW297" s="380">
        <v>298861</v>
      </c>
      <c r="BX297" s="380">
        <v>273355</v>
      </c>
      <c r="BY297" s="380">
        <v>0</v>
      </c>
      <c r="BZ297" s="380">
        <v>0</v>
      </c>
      <c r="CA297" s="380">
        <v>1169937</v>
      </c>
      <c r="CB297" s="381">
        <v>333447.75581163302</v>
      </c>
      <c r="CC297" s="380">
        <v>200956</v>
      </c>
      <c r="CD297" s="380">
        <v>132492</v>
      </c>
      <c r="CE297" s="380">
        <v>0</v>
      </c>
      <c r="CF297" s="380">
        <v>0</v>
      </c>
      <c r="CG297" s="380">
        <v>0</v>
      </c>
      <c r="CH297" s="380">
        <v>0</v>
      </c>
      <c r="CI297" s="380">
        <v>333447.75581163302</v>
      </c>
    </row>
    <row r="298" spans="1:87">
      <c r="A298" s="374">
        <v>39605</v>
      </c>
      <c r="B298" s="375" t="s">
        <v>647</v>
      </c>
      <c r="C298" s="381">
        <v>-2236745</v>
      </c>
      <c r="D298" s="380">
        <v>-1805957</v>
      </c>
      <c r="E298" s="380">
        <v>-1851306</v>
      </c>
      <c r="F298" s="380">
        <v>-987281</v>
      </c>
      <c r="G298" s="380">
        <v>0</v>
      </c>
      <c r="H298" s="380">
        <v>0</v>
      </c>
      <c r="I298" s="380">
        <v>-6881289</v>
      </c>
      <c r="J298" s="446">
        <v>19338037</v>
      </c>
      <c r="K298" s="447">
        <v>22777980</v>
      </c>
      <c r="L298" s="447">
        <v>16528538</v>
      </c>
      <c r="M298" s="447">
        <v>15918298</v>
      </c>
      <c r="N298" s="447">
        <v>23758539</v>
      </c>
      <c r="O298" s="446">
        <v>1697192.7167430001</v>
      </c>
      <c r="P298" s="447">
        <v>949598.68</v>
      </c>
      <c r="Q298" s="447">
        <v>747594.03674300003</v>
      </c>
      <c r="R298" s="448">
        <v>6.2899999999999998E-2</v>
      </c>
      <c r="S298" s="449">
        <v>8.1434110000000004E-4</v>
      </c>
      <c r="T298" s="450">
        <v>19338037</v>
      </c>
      <c r="U298" s="450">
        <v>15096958.346581878</v>
      </c>
      <c r="V298" s="451">
        <v>1.2809227233761529</v>
      </c>
      <c r="W298" s="451">
        <v>0.10581979340616332</v>
      </c>
      <c r="X298" s="379">
        <v>1058755</v>
      </c>
      <c r="Y298" s="380">
        <v>572296</v>
      </c>
      <c r="Z298" s="380">
        <v>162153</v>
      </c>
      <c r="AA298" s="380">
        <v>162153</v>
      </c>
      <c r="AB298" s="380">
        <v>162153</v>
      </c>
      <c r="AC298" s="380">
        <v>0</v>
      </c>
      <c r="AD298" s="380">
        <v>0</v>
      </c>
      <c r="AE298" s="380">
        <v>1058755</v>
      </c>
      <c r="AF298" s="381">
        <v>988804</v>
      </c>
      <c r="AG298" s="381">
        <v>369732</v>
      </c>
      <c r="AH298" s="381">
        <v>369732</v>
      </c>
      <c r="AI298" s="381">
        <v>180136</v>
      </c>
      <c r="AJ298" s="381">
        <v>69204</v>
      </c>
      <c r="AK298" s="381">
        <v>0</v>
      </c>
      <c r="AL298" s="381">
        <v>0</v>
      </c>
      <c r="AM298" s="380">
        <v>988804</v>
      </c>
      <c r="AN298" s="379">
        <v>1548261</v>
      </c>
      <c r="AO298" s="380">
        <v>510906</v>
      </c>
      <c r="AP298" s="380">
        <v>510906</v>
      </c>
      <c r="AQ298" s="380">
        <v>263225</v>
      </c>
      <c r="AR298" s="380">
        <v>263225</v>
      </c>
      <c r="AS298" s="380">
        <v>0</v>
      </c>
      <c r="AT298" s="380">
        <v>0</v>
      </c>
      <c r="AU298" s="380">
        <v>1548261</v>
      </c>
      <c r="AV298" s="381">
        <v>8801196</v>
      </c>
      <c r="AW298" s="380">
        <v>3011786</v>
      </c>
      <c r="AX298" s="380">
        <v>2178176</v>
      </c>
      <c r="AY298" s="380">
        <v>2178176</v>
      </c>
      <c r="AZ298" s="380">
        <v>1433058</v>
      </c>
      <c r="BA298" s="380">
        <v>0</v>
      </c>
      <c r="BB298" s="380">
        <v>0</v>
      </c>
      <c r="BC298" s="380">
        <v>8801196</v>
      </c>
      <c r="BD298" s="379">
        <v>203662</v>
      </c>
      <c r="BE298" s="380">
        <v>57928</v>
      </c>
      <c r="BF298" s="380">
        <v>54262</v>
      </c>
      <c r="BG298" s="380">
        <v>45736</v>
      </c>
      <c r="BH298" s="380">
        <v>45736</v>
      </c>
      <c r="BI298" s="380">
        <v>0</v>
      </c>
      <c r="BJ298" s="380">
        <v>0</v>
      </c>
      <c r="BK298" s="380">
        <v>203662</v>
      </c>
      <c r="BL298" s="381">
        <v>36204</v>
      </c>
      <c r="BM298" s="380">
        <v>12068</v>
      </c>
      <c r="BN298" s="380">
        <v>12068</v>
      </c>
      <c r="BO298" s="380">
        <v>12068</v>
      </c>
      <c r="BP298" s="380">
        <v>0</v>
      </c>
      <c r="BQ298" s="380">
        <v>0</v>
      </c>
      <c r="BR298" s="380">
        <v>0</v>
      </c>
      <c r="BS298" s="380">
        <v>36204</v>
      </c>
      <c r="BT298" s="379">
        <v>187747</v>
      </c>
      <c r="BU298" s="380">
        <v>47960</v>
      </c>
      <c r="BV298" s="380">
        <v>47960</v>
      </c>
      <c r="BW298" s="380">
        <v>47960</v>
      </c>
      <c r="BX298" s="380">
        <v>43867</v>
      </c>
      <c r="BY298" s="380">
        <v>0</v>
      </c>
      <c r="BZ298" s="380">
        <v>0</v>
      </c>
      <c r="CA298" s="380">
        <v>187747</v>
      </c>
      <c r="CB298" s="381">
        <v>53510.345537589004</v>
      </c>
      <c r="CC298" s="380">
        <v>32249</v>
      </c>
      <c r="CD298" s="380">
        <v>21262</v>
      </c>
      <c r="CE298" s="380">
        <v>0</v>
      </c>
      <c r="CF298" s="380">
        <v>0</v>
      </c>
      <c r="CG298" s="380">
        <v>0</v>
      </c>
      <c r="CH298" s="380">
        <v>0</v>
      </c>
      <c r="CI298" s="380">
        <v>53510.345537589004</v>
      </c>
    </row>
    <row r="299" spans="1:87">
      <c r="A299" s="374">
        <v>39700</v>
      </c>
      <c r="B299" s="375" t="s">
        <v>648</v>
      </c>
      <c r="C299" s="381">
        <v>-12025572</v>
      </c>
      <c r="D299" s="380">
        <v>-7398351</v>
      </c>
      <c r="E299" s="380">
        <v>-7517440</v>
      </c>
      <c r="F299" s="380">
        <v>-4379457</v>
      </c>
      <c r="G299" s="380">
        <v>0</v>
      </c>
      <c r="H299" s="380">
        <v>0</v>
      </c>
      <c r="I299" s="380">
        <v>-31320820</v>
      </c>
      <c r="J299" s="446">
        <v>71741125</v>
      </c>
      <c r="K299" s="447">
        <v>84502779</v>
      </c>
      <c r="L299" s="447">
        <v>61318317</v>
      </c>
      <c r="M299" s="447">
        <v>59054422</v>
      </c>
      <c r="N299" s="447">
        <v>88140501</v>
      </c>
      <c r="O299" s="446">
        <v>6296322.2099219998</v>
      </c>
      <c r="P299" s="447">
        <v>3564734.03</v>
      </c>
      <c r="Q299" s="447">
        <v>2731588.179922</v>
      </c>
      <c r="R299" s="448">
        <v>6.2899999999999998E-2</v>
      </c>
      <c r="S299" s="449">
        <v>3.0210794E-3</v>
      </c>
      <c r="T299" s="450">
        <v>71741125</v>
      </c>
      <c r="U299" s="450">
        <v>56673037.042925276</v>
      </c>
      <c r="V299" s="451">
        <v>1.2658775450071937</v>
      </c>
      <c r="W299" s="451">
        <v>0.10581979340616332</v>
      </c>
      <c r="X299" s="379">
        <v>1587584</v>
      </c>
      <c r="Y299" s="380">
        <v>396896</v>
      </c>
      <c r="Z299" s="380">
        <v>396896</v>
      </c>
      <c r="AA299" s="380">
        <v>396896</v>
      </c>
      <c r="AB299" s="380">
        <v>396896</v>
      </c>
      <c r="AC299" s="380">
        <v>0</v>
      </c>
      <c r="AD299" s="380">
        <v>0</v>
      </c>
      <c r="AE299" s="380">
        <v>1587584</v>
      </c>
      <c r="AF299" s="381">
        <v>7120381</v>
      </c>
      <c r="AG299" s="381">
        <v>3373010</v>
      </c>
      <c r="AH299" s="381">
        <v>1865511</v>
      </c>
      <c r="AI299" s="381">
        <v>1112992</v>
      </c>
      <c r="AJ299" s="381">
        <v>768868</v>
      </c>
      <c r="AK299" s="381">
        <v>0</v>
      </c>
      <c r="AL299" s="381">
        <v>0</v>
      </c>
      <c r="AM299" s="380">
        <v>7120381</v>
      </c>
      <c r="AN299" s="379">
        <v>5743809</v>
      </c>
      <c r="AO299" s="380">
        <v>1895381</v>
      </c>
      <c r="AP299" s="380">
        <v>1895381</v>
      </c>
      <c r="AQ299" s="380">
        <v>976524</v>
      </c>
      <c r="AR299" s="380">
        <v>976524</v>
      </c>
      <c r="AS299" s="380">
        <v>0</v>
      </c>
      <c r="AT299" s="380">
        <v>0</v>
      </c>
      <c r="AU299" s="380">
        <v>5743809</v>
      </c>
      <c r="AV299" s="381">
        <v>32651075</v>
      </c>
      <c r="AW299" s="380">
        <v>11173260</v>
      </c>
      <c r="AX299" s="380">
        <v>8080696</v>
      </c>
      <c r="AY299" s="380">
        <v>8080696</v>
      </c>
      <c r="AZ299" s="380">
        <v>5316423</v>
      </c>
      <c r="BA299" s="380">
        <v>0</v>
      </c>
      <c r="BB299" s="380">
        <v>0</v>
      </c>
      <c r="BC299" s="380">
        <v>32651075</v>
      </c>
      <c r="BD299" s="379">
        <v>755559</v>
      </c>
      <c r="BE299" s="380">
        <v>214906</v>
      </c>
      <c r="BF299" s="380">
        <v>201303</v>
      </c>
      <c r="BG299" s="380">
        <v>169675</v>
      </c>
      <c r="BH299" s="380">
        <v>169675</v>
      </c>
      <c r="BI299" s="380">
        <v>0</v>
      </c>
      <c r="BJ299" s="380">
        <v>0</v>
      </c>
      <c r="BK299" s="380">
        <v>755559</v>
      </c>
      <c r="BL299" s="381">
        <v>134313</v>
      </c>
      <c r="BM299" s="380">
        <v>44771</v>
      </c>
      <c r="BN299" s="380">
        <v>44771</v>
      </c>
      <c r="BO299" s="380">
        <v>44771</v>
      </c>
      <c r="BP299" s="380">
        <v>0</v>
      </c>
      <c r="BQ299" s="380">
        <v>0</v>
      </c>
      <c r="BR299" s="380">
        <v>0</v>
      </c>
      <c r="BS299" s="380">
        <v>134313</v>
      </c>
      <c r="BT299" s="379">
        <v>696511</v>
      </c>
      <c r="BU299" s="380">
        <v>177924</v>
      </c>
      <c r="BV299" s="380">
        <v>177924</v>
      </c>
      <c r="BW299" s="380">
        <v>177924</v>
      </c>
      <c r="BX299" s="380">
        <v>162739</v>
      </c>
      <c r="BY299" s="380">
        <v>0</v>
      </c>
      <c r="BZ299" s="380">
        <v>0</v>
      </c>
      <c r="CA299" s="380">
        <v>696511</v>
      </c>
      <c r="CB299" s="381">
        <v>198515.097163206</v>
      </c>
      <c r="CC299" s="380">
        <v>119637</v>
      </c>
      <c r="CD299" s="380">
        <v>78878</v>
      </c>
      <c r="CE299" s="380">
        <v>0</v>
      </c>
      <c r="CF299" s="380">
        <v>0</v>
      </c>
      <c r="CG299" s="380">
        <v>0</v>
      </c>
      <c r="CH299" s="380">
        <v>0</v>
      </c>
      <c r="CI299" s="380">
        <v>198515.097163206</v>
      </c>
    </row>
    <row r="300" spans="1:87">
      <c r="A300" s="374">
        <v>39703</v>
      </c>
      <c r="B300" s="375" t="s">
        <v>649</v>
      </c>
      <c r="C300" s="381">
        <v>-142143</v>
      </c>
      <c r="D300" s="380">
        <v>-326074</v>
      </c>
      <c r="E300" s="380">
        <v>-621515</v>
      </c>
      <c r="F300" s="380">
        <v>-367980</v>
      </c>
      <c r="G300" s="380">
        <v>0</v>
      </c>
      <c r="H300" s="380">
        <v>0</v>
      </c>
      <c r="I300" s="380">
        <v>-1457712</v>
      </c>
      <c r="J300" s="446">
        <v>5086649</v>
      </c>
      <c r="K300" s="447">
        <v>5991487</v>
      </c>
      <c r="L300" s="447">
        <v>4347643</v>
      </c>
      <c r="M300" s="447">
        <v>4187126</v>
      </c>
      <c r="N300" s="447">
        <v>6249412</v>
      </c>
      <c r="O300" s="446">
        <v>446427.10680300003</v>
      </c>
      <c r="P300" s="447">
        <v>225776.31</v>
      </c>
      <c r="Q300" s="447">
        <v>220650.79680300003</v>
      </c>
      <c r="R300" s="448">
        <v>6.2899999999999998E-2</v>
      </c>
      <c r="S300" s="449">
        <v>2.142031E-4</v>
      </c>
      <c r="T300" s="450">
        <v>5086649</v>
      </c>
      <c r="U300" s="450">
        <v>3589448.4896661369</v>
      </c>
      <c r="V300" s="451">
        <v>1.4171115742834135</v>
      </c>
      <c r="W300" s="451">
        <v>0.10581979340616332</v>
      </c>
      <c r="X300" s="379">
        <v>872410</v>
      </c>
      <c r="Y300" s="380">
        <v>638769</v>
      </c>
      <c r="Z300" s="380">
        <v>233641</v>
      </c>
      <c r="AA300" s="380">
        <v>0</v>
      </c>
      <c r="AB300" s="380">
        <v>0</v>
      </c>
      <c r="AC300" s="380">
        <v>0</v>
      </c>
      <c r="AD300" s="380">
        <v>0</v>
      </c>
      <c r="AE300" s="380">
        <v>872410</v>
      </c>
      <c r="AF300" s="381">
        <v>501678</v>
      </c>
      <c r="AG300" s="381">
        <v>139280</v>
      </c>
      <c r="AH300" s="381">
        <v>139280</v>
      </c>
      <c r="AI300" s="381">
        <v>139280</v>
      </c>
      <c r="AJ300" s="381">
        <v>83838</v>
      </c>
      <c r="AK300" s="381">
        <v>0</v>
      </c>
      <c r="AL300" s="381">
        <v>0</v>
      </c>
      <c r="AM300" s="380">
        <v>501678</v>
      </c>
      <c r="AN300" s="379">
        <v>407252</v>
      </c>
      <c r="AO300" s="380">
        <v>134388</v>
      </c>
      <c r="AP300" s="380">
        <v>134388</v>
      </c>
      <c r="AQ300" s="380">
        <v>69238</v>
      </c>
      <c r="AR300" s="380">
        <v>69238</v>
      </c>
      <c r="AS300" s="380">
        <v>0</v>
      </c>
      <c r="AT300" s="380">
        <v>0</v>
      </c>
      <c r="AU300" s="380">
        <v>407252</v>
      </c>
      <c r="AV300" s="381">
        <v>2315054</v>
      </c>
      <c r="AW300" s="380">
        <v>792216</v>
      </c>
      <c r="AX300" s="380">
        <v>572944</v>
      </c>
      <c r="AY300" s="380">
        <v>572944</v>
      </c>
      <c r="AZ300" s="380">
        <v>376950</v>
      </c>
      <c r="BA300" s="380">
        <v>0</v>
      </c>
      <c r="BB300" s="380">
        <v>0</v>
      </c>
      <c r="BC300" s="380">
        <v>2315054</v>
      </c>
      <c r="BD300" s="379">
        <v>53570</v>
      </c>
      <c r="BE300" s="380">
        <v>15237</v>
      </c>
      <c r="BF300" s="380">
        <v>14273</v>
      </c>
      <c r="BG300" s="380">
        <v>12030</v>
      </c>
      <c r="BH300" s="380">
        <v>12030</v>
      </c>
      <c r="BI300" s="380">
        <v>0</v>
      </c>
      <c r="BJ300" s="380">
        <v>0</v>
      </c>
      <c r="BK300" s="380">
        <v>53570</v>
      </c>
      <c r="BL300" s="381">
        <v>9522</v>
      </c>
      <c r="BM300" s="380">
        <v>3174</v>
      </c>
      <c r="BN300" s="380">
        <v>3174</v>
      </c>
      <c r="BO300" s="380">
        <v>3174</v>
      </c>
      <c r="BP300" s="380">
        <v>0</v>
      </c>
      <c r="BQ300" s="380">
        <v>0</v>
      </c>
      <c r="BR300" s="380">
        <v>0</v>
      </c>
      <c r="BS300" s="380">
        <v>9522</v>
      </c>
      <c r="BT300" s="379">
        <v>49385</v>
      </c>
      <c r="BU300" s="380">
        <v>12615</v>
      </c>
      <c r="BV300" s="380">
        <v>12615</v>
      </c>
      <c r="BW300" s="380">
        <v>12615</v>
      </c>
      <c r="BX300" s="380">
        <v>11539</v>
      </c>
      <c r="BY300" s="380">
        <v>0</v>
      </c>
      <c r="BZ300" s="380">
        <v>0</v>
      </c>
      <c r="CA300" s="380">
        <v>49385</v>
      </c>
      <c r="CB300" s="381">
        <v>14075.283558969</v>
      </c>
      <c r="CC300" s="380">
        <v>8483</v>
      </c>
      <c r="CD300" s="380">
        <v>5593</v>
      </c>
      <c r="CE300" s="380">
        <v>0</v>
      </c>
      <c r="CF300" s="380">
        <v>0</v>
      </c>
      <c r="CG300" s="380">
        <v>0</v>
      </c>
      <c r="CH300" s="380">
        <v>0</v>
      </c>
      <c r="CI300" s="380">
        <v>14075.283558969</v>
      </c>
    </row>
    <row r="301" spans="1:87">
      <c r="A301" s="374">
        <v>39705</v>
      </c>
      <c r="B301" s="375" t="s">
        <v>650</v>
      </c>
      <c r="C301" s="381">
        <v>-2083410</v>
      </c>
      <c r="D301" s="380">
        <v>-1431222</v>
      </c>
      <c r="E301" s="380">
        <v>-1630946</v>
      </c>
      <c r="F301" s="380">
        <v>-902730</v>
      </c>
      <c r="G301" s="380">
        <v>0</v>
      </c>
      <c r="H301" s="380">
        <v>0</v>
      </c>
      <c r="I301" s="380">
        <v>-6048308</v>
      </c>
      <c r="J301" s="446">
        <v>18305170</v>
      </c>
      <c r="K301" s="447">
        <v>21561382</v>
      </c>
      <c r="L301" s="447">
        <v>15645730</v>
      </c>
      <c r="M301" s="447">
        <v>15068084</v>
      </c>
      <c r="N301" s="447">
        <v>22489568</v>
      </c>
      <c r="O301" s="446">
        <v>1606543.690806</v>
      </c>
      <c r="P301" s="447">
        <v>962581.08000000007</v>
      </c>
      <c r="Q301" s="447">
        <v>643962.61080599995</v>
      </c>
      <c r="R301" s="448">
        <v>6.2899999999999998E-2</v>
      </c>
      <c r="S301" s="449">
        <v>7.7084620000000001E-4</v>
      </c>
      <c r="T301" s="450">
        <v>18305170</v>
      </c>
      <c r="U301" s="450">
        <v>15303355.802861687</v>
      </c>
      <c r="V301" s="451">
        <v>1.1961539832052381</v>
      </c>
      <c r="W301" s="451">
        <v>0.10581979340616332</v>
      </c>
      <c r="X301" s="379">
        <v>748303</v>
      </c>
      <c r="Y301" s="380">
        <v>294946</v>
      </c>
      <c r="Z301" s="380">
        <v>151119</v>
      </c>
      <c r="AA301" s="380">
        <v>151119</v>
      </c>
      <c r="AB301" s="380">
        <v>151119</v>
      </c>
      <c r="AC301" s="380">
        <v>0</v>
      </c>
      <c r="AD301" s="380">
        <v>0</v>
      </c>
      <c r="AE301" s="380">
        <v>748303</v>
      </c>
      <c r="AF301" s="381">
        <v>216646</v>
      </c>
      <c r="AG301" s="381">
        <v>69334</v>
      </c>
      <c r="AH301" s="381">
        <v>69334</v>
      </c>
      <c r="AI301" s="381">
        <v>46662</v>
      </c>
      <c r="AJ301" s="381">
        <v>31316</v>
      </c>
      <c r="AK301" s="381">
        <v>0</v>
      </c>
      <c r="AL301" s="381">
        <v>0</v>
      </c>
      <c r="AM301" s="380">
        <v>216646</v>
      </c>
      <c r="AN301" s="379">
        <v>1465567</v>
      </c>
      <c r="AO301" s="380">
        <v>483618</v>
      </c>
      <c r="AP301" s="380">
        <v>483618</v>
      </c>
      <c r="AQ301" s="380">
        <v>249166</v>
      </c>
      <c r="AR301" s="380">
        <v>249166</v>
      </c>
      <c r="AS301" s="380">
        <v>0</v>
      </c>
      <c r="AT301" s="380">
        <v>0</v>
      </c>
      <c r="AU301" s="380">
        <v>1465567</v>
      </c>
      <c r="AV301" s="381">
        <v>8331114</v>
      </c>
      <c r="AW301" s="380">
        <v>2850923</v>
      </c>
      <c r="AX301" s="380">
        <v>2061837</v>
      </c>
      <c r="AY301" s="380">
        <v>2061837</v>
      </c>
      <c r="AZ301" s="380">
        <v>1356517</v>
      </c>
      <c r="BA301" s="380">
        <v>0</v>
      </c>
      <c r="BB301" s="380">
        <v>0</v>
      </c>
      <c r="BC301" s="380">
        <v>8331114</v>
      </c>
      <c r="BD301" s="379">
        <v>192786</v>
      </c>
      <c r="BE301" s="380">
        <v>54834</v>
      </c>
      <c r="BF301" s="380">
        <v>51364</v>
      </c>
      <c r="BG301" s="380">
        <v>43294</v>
      </c>
      <c r="BH301" s="380">
        <v>43294</v>
      </c>
      <c r="BI301" s="380">
        <v>0</v>
      </c>
      <c r="BJ301" s="380">
        <v>0</v>
      </c>
      <c r="BK301" s="380">
        <v>192786</v>
      </c>
      <c r="BL301" s="381">
        <v>34269</v>
      </c>
      <c r="BM301" s="380">
        <v>11423</v>
      </c>
      <c r="BN301" s="380">
        <v>11423</v>
      </c>
      <c r="BO301" s="380">
        <v>11423</v>
      </c>
      <c r="BP301" s="380">
        <v>0</v>
      </c>
      <c r="BQ301" s="380">
        <v>0</v>
      </c>
      <c r="BR301" s="380">
        <v>0</v>
      </c>
      <c r="BS301" s="380">
        <v>34269</v>
      </c>
      <c r="BT301" s="379">
        <v>177719</v>
      </c>
      <c r="BU301" s="380">
        <v>45398</v>
      </c>
      <c r="BV301" s="380">
        <v>45398</v>
      </c>
      <c r="BW301" s="380">
        <v>45398</v>
      </c>
      <c r="BX301" s="380">
        <v>41524</v>
      </c>
      <c r="BY301" s="380">
        <v>0</v>
      </c>
      <c r="BZ301" s="380">
        <v>0</v>
      </c>
      <c r="CA301" s="380">
        <v>177719</v>
      </c>
      <c r="CB301" s="381">
        <v>50652.296093538003</v>
      </c>
      <c r="CC301" s="380">
        <v>30526</v>
      </c>
      <c r="CD301" s="380">
        <v>20126</v>
      </c>
      <c r="CE301" s="380">
        <v>0</v>
      </c>
      <c r="CF301" s="380">
        <v>0</v>
      </c>
      <c r="CG301" s="380">
        <v>0</v>
      </c>
      <c r="CH301" s="380">
        <v>0</v>
      </c>
      <c r="CI301" s="380">
        <v>50652.296093538003</v>
      </c>
    </row>
    <row r="302" spans="1:87">
      <c r="A302" s="374">
        <v>39800</v>
      </c>
      <c r="B302" s="375" t="s">
        <v>651</v>
      </c>
      <c r="C302" s="381">
        <v>-13299795</v>
      </c>
      <c r="D302" s="380">
        <v>-9649125</v>
      </c>
      <c r="E302" s="380">
        <v>-8629780</v>
      </c>
      <c r="F302" s="380">
        <v>-4645895</v>
      </c>
      <c r="G302" s="380">
        <v>0</v>
      </c>
      <c r="H302" s="380">
        <v>0</v>
      </c>
      <c r="I302" s="380">
        <v>-36224595</v>
      </c>
      <c r="J302" s="446">
        <v>78348050</v>
      </c>
      <c r="K302" s="447">
        <v>92284976</v>
      </c>
      <c r="L302" s="447">
        <v>66965365</v>
      </c>
      <c r="M302" s="447">
        <v>64492978</v>
      </c>
      <c r="N302" s="447">
        <v>96257710</v>
      </c>
      <c r="O302" s="446">
        <v>6876175.5277379993</v>
      </c>
      <c r="P302" s="447">
        <v>4109475.0699999994</v>
      </c>
      <c r="Q302" s="447">
        <v>2766700.457738</v>
      </c>
      <c r="R302" s="448">
        <v>6.2899999999999998E-2</v>
      </c>
      <c r="S302" s="449">
        <v>3.2993025999999998E-3</v>
      </c>
      <c r="T302" s="450">
        <v>78348050</v>
      </c>
      <c r="U302" s="450">
        <v>65333466.931637511</v>
      </c>
      <c r="V302" s="451">
        <v>1.199202394723373</v>
      </c>
      <c r="W302" s="451">
        <v>0.10581979340616332</v>
      </c>
      <c r="X302" s="379">
        <v>1648032</v>
      </c>
      <c r="Y302" s="380">
        <v>412008</v>
      </c>
      <c r="Z302" s="380">
        <v>412008</v>
      </c>
      <c r="AA302" s="380">
        <v>412008</v>
      </c>
      <c r="AB302" s="380">
        <v>412008</v>
      </c>
      <c r="AC302" s="380">
        <v>0</v>
      </c>
      <c r="AD302" s="380">
        <v>0</v>
      </c>
      <c r="AE302" s="380">
        <v>1648032</v>
      </c>
      <c r="AF302" s="381">
        <v>9709683</v>
      </c>
      <c r="AG302" s="381">
        <v>3828945</v>
      </c>
      <c r="AH302" s="381">
        <v>3585304</v>
      </c>
      <c r="AI302" s="381">
        <v>1614082</v>
      </c>
      <c r="AJ302" s="381">
        <v>681352</v>
      </c>
      <c r="AK302" s="381">
        <v>0</v>
      </c>
      <c r="AL302" s="381">
        <v>0</v>
      </c>
      <c r="AM302" s="380">
        <v>9709683</v>
      </c>
      <c r="AN302" s="379">
        <v>6272779</v>
      </c>
      <c r="AO302" s="380">
        <v>2069934</v>
      </c>
      <c r="AP302" s="380">
        <v>2069934</v>
      </c>
      <c r="AQ302" s="380">
        <v>1066456</v>
      </c>
      <c r="AR302" s="380">
        <v>1066456</v>
      </c>
      <c r="AS302" s="380">
        <v>0</v>
      </c>
      <c r="AT302" s="380">
        <v>0</v>
      </c>
      <c r="AU302" s="380">
        <v>6272779</v>
      </c>
      <c r="AV302" s="381">
        <v>35658042</v>
      </c>
      <c r="AW302" s="380">
        <v>12202250</v>
      </c>
      <c r="AX302" s="380">
        <v>8824879</v>
      </c>
      <c r="AY302" s="380">
        <v>8824879</v>
      </c>
      <c r="AZ302" s="380">
        <v>5806034</v>
      </c>
      <c r="BA302" s="380">
        <v>0</v>
      </c>
      <c r="BB302" s="380">
        <v>0</v>
      </c>
      <c r="BC302" s="380">
        <v>35658042</v>
      </c>
      <c r="BD302" s="379">
        <v>825141</v>
      </c>
      <c r="BE302" s="380">
        <v>234697</v>
      </c>
      <c r="BF302" s="380">
        <v>219842</v>
      </c>
      <c r="BG302" s="380">
        <v>185301</v>
      </c>
      <c r="BH302" s="380">
        <v>185301</v>
      </c>
      <c r="BI302" s="380">
        <v>0</v>
      </c>
      <c r="BJ302" s="380">
        <v>0</v>
      </c>
      <c r="BK302" s="380">
        <v>825141</v>
      </c>
      <c r="BL302" s="381">
        <v>146682</v>
      </c>
      <c r="BM302" s="380">
        <v>48894</v>
      </c>
      <c r="BN302" s="380">
        <v>48894</v>
      </c>
      <c r="BO302" s="380">
        <v>48894</v>
      </c>
      <c r="BP302" s="380">
        <v>0</v>
      </c>
      <c r="BQ302" s="380">
        <v>0</v>
      </c>
      <c r="BR302" s="380">
        <v>0</v>
      </c>
      <c r="BS302" s="380">
        <v>146682</v>
      </c>
      <c r="BT302" s="379">
        <v>760656</v>
      </c>
      <c r="BU302" s="380">
        <v>194310</v>
      </c>
      <c r="BV302" s="380">
        <v>194310</v>
      </c>
      <c r="BW302" s="380">
        <v>194310</v>
      </c>
      <c r="BX302" s="380">
        <v>177727</v>
      </c>
      <c r="BY302" s="380">
        <v>0</v>
      </c>
      <c r="BZ302" s="380">
        <v>0</v>
      </c>
      <c r="CA302" s="380">
        <v>760656</v>
      </c>
      <c r="CB302" s="381">
        <v>216797.140852974</v>
      </c>
      <c r="CC302" s="380">
        <v>130655</v>
      </c>
      <c r="CD302" s="380">
        <v>86142</v>
      </c>
      <c r="CE302" s="380">
        <v>0</v>
      </c>
      <c r="CF302" s="380">
        <v>0</v>
      </c>
      <c r="CG302" s="380">
        <v>0</v>
      </c>
      <c r="CH302" s="380">
        <v>0</v>
      </c>
      <c r="CI302" s="380">
        <v>216797.140852974</v>
      </c>
    </row>
    <row r="303" spans="1:87">
      <c r="A303" s="374">
        <v>39805</v>
      </c>
      <c r="B303" s="375" t="s">
        <v>652</v>
      </c>
      <c r="C303" s="381">
        <v>-1309307</v>
      </c>
      <c r="D303" s="380">
        <v>-843899</v>
      </c>
      <c r="E303" s="380">
        <v>-1064178</v>
      </c>
      <c r="F303" s="380">
        <v>-513955</v>
      </c>
      <c r="G303" s="380">
        <v>0</v>
      </c>
      <c r="H303" s="380">
        <v>0</v>
      </c>
      <c r="I303" s="380">
        <v>-3731339</v>
      </c>
      <c r="J303" s="446">
        <v>9215512</v>
      </c>
      <c r="K303" s="447">
        <v>10854811</v>
      </c>
      <c r="L303" s="447">
        <v>7876649</v>
      </c>
      <c r="M303" s="447">
        <v>7585841</v>
      </c>
      <c r="N303" s="447">
        <v>11322095</v>
      </c>
      <c r="O303" s="446">
        <v>808794.58149000001</v>
      </c>
      <c r="P303" s="447">
        <v>479755.28</v>
      </c>
      <c r="Q303" s="447">
        <v>329039.30148999998</v>
      </c>
      <c r="R303" s="448">
        <v>6.2899999999999998E-2</v>
      </c>
      <c r="S303" s="449">
        <v>3.8807300000000001E-4</v>
      </c>
      <c r="T303" s="450">
        <v>9215512</v>
      </c>
      <c r="U303" s="450">
        <v>7627269.9523052471</v>
      </c>
      <c r="V303" s="451">
        <v>1.2082320486394647</v>
      </c>
      <c r="W303" s="451">
        <v>0.10581979340616332</v>
      </c>
      <c r="X303" s="379">
        <v>508298</v>
      </c>
      <c r="Y303" s="380">
        <v>181233</v>
      </c>
      <c r="Z303" s="380">
        <v>181233</v>
      </c>
      <c r="AA303" s="380">
        <v>72916</v>
      </c>
      <c r="AB303" s="380">
        <v>72916</v>
      </c>
      <c r="AC303" s="380">
        <v>0</v>
      </c>
      <c r="AD303" s="380">
        <v>0</v>
      </c>
      <c r="AE303" s="380">
        <v>508298</v>
      </c>
      <c r="AF303" s="381">
        <v>927034</v>
      </c>
      <c r="AG303" s="381">
        <v>328091</v>
      </c>
      <c r="AH303" s="381">
        <v>263427</v>
      </c>
      <c r="AI303" s="381">
        <v>263427</v>
      </c>
      <c r="AJ303" s="381">
        <v>72089</v>
      </c>
      <c r="AK303" s="381">
        <v>0</v>
      </c>
      <c r="AL303" s="381">
        <v>0</v>
      </c>
      <c r="AM303" s="380">
        <v>927034</v>
      </c>
      <c r="AN303" s="379">
        <v>737821</v>
      </c>
      <c r="AO303" s="380">
        <v>243471</v>
      </c>
      <c r="AP303" s="380">
        <v>243471</v>
      </c>
      <c r="AQ303" s="380">
        <v>125439</v>
      </c>
      <c r="AR303" s="380">
        <v>125439</v>
      </c>
      <c r="AS303" s="380">
        <v>0</v>
      </c>
      <c r="AT303" s="380">
        <v>0</v>
      </c>
      <c r="AU303" s="380">
        <v>737821</v>
      </c>
      <c r="AV303" s="381">
        <v>4194197</v>
      </c>
      <c r="AW303" s="380">
        <v>1435262</v>
      </c>
      <c r="AX303" s="380">
        <v>1038006</v>
      </c>
      <c r="AY303" s="380">
        <v>1038006</v>
      </c>
      <c r="AZ303" s="380">
        <v>682922</v>
      </c>
      <c r="BA303" s="380">
        <v>0</v>
      </c>
      <c r="BB303" s="380">
        <v>0</v>
      </c>
      <c r="BC303" s="380">
        <v>4194197</v>
      </c>
      <c r="BD303" s="379">
        <v>97056</v>
      </c>
      <c r="BE303" s="380">
        <v>27606</v>
      </c>
      <c r="BF303" s="380">
        <v>25858</v>
      </c>
      <c r="BG303" s="380">
        <v>21796</v>
      </c>
      <c r="BH303" s="380">
        <v>21796</v>
      </c>
      <c r="BI303" s="380">
        <v>0</v>
      </c>
      <c r="BJ303" s="380">
        <v>0</v>
      </c>
      <c r="BK303" s="380">
        <v>97056</v>
      </c>
      <c r="BL303" s="381">
        <v>17253</v>
      </c>
      <c r="BM303" s="380">
        <v>5751</v>
      </c>
      <c r="BN303" s="380">
        <v>5751</v>
      </c>
      <c r="BO303" s="380">
        <v>5751</v>
      </c>
      <c r="BP303" s="380">
        <v>0</v>
      </c>
      <c r="BQ303" s="380">
        <v>0</v>
      </c>
      <c r="BR303" s="380">
        <v>0</v>
      </c>
      <c r="BS303" s="380">
        <v>17253</v>
      </c>
      <c r="BT303" s="379">
        <v>89470</v>
      </c>
      <c r="BU303" s="380">
        <v>22855</v>
      </c>
      <c r="BV303" s="380">
        <v>22855</v>
      </c>
      <c r="BW303" s="380">
        <v>22855</v>
      </c>
      <c r="BX303" s="380">
        <v>20905</v>
      </c>
      <c r="BY303" s="380">
        <v>0</v>
      </c>
      <c r="BZ303" s="380">
        <v>0</v>
      </c>
      <c r="CA303" s="380">
        <v>89470</v>
      </c>
      <c r="CB303" s="381">
        <v>25500.272949270002</v>
      </c>
      <c r="CC303" s="380">
        <v>15368</v>
      </c>
      <c r="CD303" s="380">
        <v>10132</v>
      </c>
      <c r="CE303" s="380">
        <v>0</v>
      </c>
      <c r="CF303" s="380">
        <v>0</v>
      </c>
      <c r="CG303" s="380">
        <v>0</v>
      </c>
      <c r="CH303" s="380">
        <v>0</v>
      </c>
      <c r="CI303" s="380">
        <v>25500.272949270002</v>
      </c>
    </row>
    <row r="304" spans="1:87">
      <c r="A304" s="374">
        <v>39900</v>
      </c>
      <c r="B304" s="375" t="s">
        <v>653</v>
      </c>
      <c r="C304" s="381">
        <v>-6364120</v>
      </c>
      <c r="D304" s="380">
        <v>-4056239</v>
      </c>
      <c r="E304" s="380">
        <v>-3937470</v>
      </c>
      <c r="F304" s="380">
        <v>-1779093</v>
      </c>
      <c r="G304" s="380">
        <v>0</v>
      </c>
      <c r="H304" s="380">
        <v>0</v>
      </c>
      <c r="I304" s="380">
        <v>-16136922</v>
      </c>
      <c r="J304" s="446">
        <v>41990603</v>
      </c>
      <c r="K304" s="447">
        <v>49460093</v>
      </c>
      <c r="L304" s="447">
        <v>35890058</v>
      </c>
      <c r="M304" s="447">
        <v>34564984</v>
      </c>
      <c r="N304" s="447">
        <v>51589278</v>
      </c>
      <c r="O304" s="446">
        <v>3685283.2969740001</v>
      </c>
      <c r="P304" s="447">
        <v>2215292.66</v>
      </c>
      <c r="Q304" s="447">
        <v>1469990.6369739999</v>
      </c>
      <c r="R304" s="448">
        <v>6.2899999999999998E-2</v>
      </c>
      <c r="S304" s="449">
        <v>1.7682597999999999E-3</v>
      </c>
      <c r="T304" s="450">
        <v>41990603</v>
      </c>
      <c r="U304" s="450">
        <v>35219279.173290938</v>
      </c>
      <c r="V304" s="451">
        <v>1.1922618516237038</v>
      </c>
      <c r="W304" s="451">
        <v>0.10581979340616332</v>
      </c>
      <c r="X304" s="379">
        <v>3851704</v>
      </c>
      <c r="Y304" s="380">
        <v>962926</v>
      </c>
      <c r="Z304" s="380">
        <v>962926</v>
      </c>
      <c r="AA304" s="380">
        <v>962926</v>
      </c>
      <c r="AB304" s="380">
        <v>962926</v>
      </c>
      <c r="AC304" s="380">
        <v>0</v>
      </c>
      <c r="AD304" s="380">
        <v>0</v>
      </c>
      <c r="AE304" s="380">
        <v>3851704</v>
      </c>
      <c r="AF304" s="381">
        <v>4894709</v>
      </c>
      <c r="AG304" s="381">
        <v>2030333</v>
      </c>
      <c r="AH304" s="381">
        <v>1548447</v>
      </c>
      <c r="AI304" s="381">
        <v>919520</v>
      </c>
      <c r="AJ304" s="381">
        <v>396409</v>
      </c>
      <c r="AK304" s="381">
        <v>0</v>
      </c>
      <c r="AL304" s="381">
        <v>0</v>
      </c>
      <c r="AM304" s="380">
        <v>4894709</v>
      </c>
      <c r="AN304" s="379">
        <v>3361893</v>
      </c>
      <c r="AO304" s="380">
        <v>1109380</v>
      </c>
      <c r="AP304" s="380">
        <v>1109380</v>
      </c>
      <c r="AQ304" s="380">
        <v>571566</v>
      </c>
      <c r="AR304" s="380">
        <v>571566</v>
      </c>
      <c r="AS304" s="380">
        <v>0</v>
      </c>
      <c r="AT304" s="380">
        <v>0</v>
      </c>
      <c r="AU304" s="380">
        <v>3361893</v>
      </c>
      <c r="AV304" s="381">
        <v>19110912</v>
      </c>
      <c r="AW304" s="380">
        <v>6539791</v>
      </c>
      <c r="AX304" s="380">
        <v>4729690</v>
      </c>
      <c r="AY304" s="380">
        <v>4729690</v>
      </c>
      <c r="AZ304" s="380">
        <v>3111741</v>
      </c>
      <c r="BA304" s="380">
        <v>0</v>
      </c>
      <c r="BB304" s="380">
        <v>0</v>
      </c>
      <c r="BC304" s="380">
        <v>19110912</v>
      </c>
      <c r="BD304" s="379">
        <v>442234</v>
      </c>
      <c r="BE304" s="380">
        <v>125786</v>
      </c>
      <c r="BF304" s="380">
        <v>117824</v>
      </c>
      <c r="BG304" s="380">
        <v>99312</v>
      </c>
      <c r="BH304" s="380">
        <v>99312</v>
      </c>
      <c r="BI304" s="380">
        <v>0</v>
      </c>
      <c r="BJ304" s="380">
        <v>0</v>
      </c>
      <c r="BK304" s="380">
        <v>442234</v>
      </c>
      <c r="BL304" s="381">
        <v>78615</v>
      </c>
      <c r="BM304" s="380">
        <v>26205</v>
      </c>
      <c r="BN304" s="380">
        <v>26205</v>
      </c>
      <c r="BO304" s="380">
        <v>26205</v>
      </c>
      <c r="BP304" s="380">
        <v>0</v>
      </c>
      <c r="BQ304" s="380">
        <v>0</v>
      </c>
      <c r="BR304" s="380">
        <v>0</v>
      </c>
      <c r="BS304" s="380">
        <v>78615</v>
      </c>
      <c r="BT304" s="379">
        <v>407673</v>
      </c>
      <c r="BU304" s="380">
        <v>104140</v>
      </c>
      <c r="BV304" s="380">
        <v>104140</v>
      </c>
      <c r="BW304" s="380">
        <v>104140</v>
      </c>
      <c r="BX304" s="380">
        <v>95253</v>
      </c>
      <c r="BY304" s="380">
        <v>0</v>
      </c>
      <c r="BZ304" s="380">
        <v>0</v>
      </c>
      <c r="CA304" s="380">
        <v>407673</v>
      </c>
      <c r="CB304" s="381">
        <v>116192.333775402</v>
      </c>
      <c r="CC304" s="380">
        <v>70025</v>
      </c>
      <c r="CD304" s="380">
        <v>46168</v>
      </c>
      <c r="CE304" s="380">
        <v>0</v>
      </c>
      <c r="CF304" s="380">
        <v>0</v>
      </c>
      <c r="CG304" s="380">
        <v>0</v>
      </c>
      <c r="CH304" s="380">
        <v>0</v>
      </c>
      <c r="CI304" s="380">
        <v>116192.333775402</v>
      </c>
    </row>
    <row r="305" spans="1:446">
      <c r="A305" s="374">
        <v>40000</v>
      </c>
      <c r="B305" s="375" t="s">
        <v>654</v>
      </c>
      <c r="C305" s="381">
        <v>-5157233</v>
      </c>
      <c r="D305" s="380">
        <v>701489</v>
      </c>
      <c r="E305" s="380">
        <v>-3521797</v>
      </c>
      <c r="F305" s="380">
        <v>-2307083</v>
      </c>
      <c r="G305" s="380">
        <v>0</v>
      </c>
      <c r="H305" s="380">
        <v>0</v>
      </c>
      <c r="I305" s="380">
        <v>-10284624</v>
      </c>
      <c r="J305" s="446">
        <v>73638151</v>
      </c>
      <c r="K305" s="447">
        <v>86737258</v>
      </c>
      <c r="L305" s="447">
        <v>62939737</v>
      </c>
      <c r="M305" s="447">
        <v>60615978</v>
      </c>
      <c r="N305" s="447">
        <v>90471171</v>
      </c>
      <c r="O305" s="446">
        <v>6462813.7686240003</v>
      </c>
      <c r="P305" s="447">
        <v>5112009.0100000007</v>
      </c>
      <c r="Q305" s="447">
        <v>1350804.7586239995</v>
      </c>
      <c r="R305" s="448">
        <v>6.2899999999999998E-2</v>
      </c>
      <c r="S305" s="449">
        <v>3.1009648000000002E-3</v>
      </c>
      <c r="T305" s="450">
        <v>73638151</v>
      </c>
      <c r="U305" s="450">
        <v>81272003.338632762</v>
      </c>
      <c r="V305" s="451">
        <v>0.90607033141751037</v>
      </c>
      <c r="W305" s="451">
        <v>0.10581979340616332</v>
      </c>
      <c r="X305" s="379">
        <v>18841809</v>
      </c>
      <c r="Y305" s="380">
        <v>6788023</v>
      </c>
      <c r="Z305" s="380">
        <v>6788023</v>
      </c>
      <c r="AA305" s="380">
        <v>3459392</v>
      </c>
      <c r="AB305" s="380">
        <v>1806371</v>
      </c>
      <c r="AC305" s="380">
        <v>0</v>
      </c>
      <c r="AD305" s="380">
        <v>0</v>
      </c>
      <c r="AE305" s="380">
        <v>18841809</v>
      </c>
      <c r="AF305" s="381">
        <v>2656507</v>
      </c>
      <c r="AG305" s="381">
        <v>2656507</v>
      </c>
      <c r="AH305" s="381">
        <v>0</v>
      </c>
      <c r="AI305" s="381">
        <v>0</v>
      </c>
      <c r="AJ305" s="381">
        <v>0</v>
      </c>
      <c r="AK305" s="381">
        <v>0</v>
      </c>
      <c r="AL305" s="381">
        <v>0</v>
      </c>
      <c r="AM305" s="380">
        <v>2656507</v>
      </c>
      <c r="AN305" s="379">
        <v>5895691</v>
      </c>
      <c r="AO305" s="380">
        <v>1945500</v>
      </c>
      <c r="AP305" s="380">
        <v>1945500</v>
      </c>
      <c r="AQ305" s="380">
        <v>1002346</v>
      </c>
      <c r="AR305" s="380">
        <v>1002346</v>
      </c>
      <c r="AS305" s="380">
        <v>0</v>
      </c>
      <c r="AT305" s="380">
        <v>0</v>
      </c>
      <c r="AU305" s="380">
        <v>5895691</v>
      </c>
      <c r="AV305" s="381">
        <v>33514457</v>
      </c>
      <c r="AW305" s="380">
        <v>11468711</v>
      </c>
      <c r="AX305" s="380">
        <v>8294371</v>
      </c>
      <c r="AY305" s="380">
        <v>8294371</v>
      </c>
      <c r="AZ305" s="380">
        <v>5457004</v>
      </c>
      <c r="BA305" s="380">
        <v>0</v>
      </c>
      <c r="BB305" s="380">
        <v>0</v>
      </c>
      <c r="BC305" s="380">
        <v>33514457</v>
      </c>
      <c r="BD305" s="379">
        <v>775538</v>
      </c>
      <c r="BE305" s="380">
        <v>220588</v>
      </c>
      <c r="BF305" s="380">
        <v>206626</v>
      </c>
      <c r="BG305" s="380">
        <v>174162</v>
      </c>
      <c r="BH305" s="380">
        <v>174162</v>
      </c>
      <c r="BI305" s="380">
        <v>0</v>
      </c>
      <c r="BJ305" s="380">
        <v>0</v>
      </c>
      <c r="BK305" s="380">
        <v>775538</v>
      </c>
      <c r="BL305" s="381">
        <v>137862</v>
      </c>
      <c r="BM305" s="380">
        <v>45954</v>
      </c>
      <c r="BN305" s="380">
        <v>45954</v>
      </c>
      <c r="BO305" s="380">
        <v>45954</v>
      </c>
      <c r="BP305" s="380">
        <v>0</v>
      </c>
      <c r="BQ305" s="380">
        <v>0</v>
      </c>
      <c r="BR305" s="380">
        <v>0</v>
      </c>
      <c r="BS305" s="380">
        <v>137862</v>
      </c>
      <c r="BT305" s="379">
        <v>714929</v>
      </c>
      <c r="BU305" s="380">
        <v>182629</v>
      </c>
      <c r="BV305" s="380">
        <v>182629</v>
      </c>
      <c r="BW305" s="380">
        <v>182629</v>
      </c>
      <c r="BX305" s="380">
        <v>167043</v>
      </c>
      <c r="BY305" s="380">
        <v>0</v>
      </c>
      <c r="BZ305" s="380">
        <v>0</v>
      </c>
      <c r="CA305" s="380">
        <v>714929</v>
      </c>
      <c r="CB305" s="381">
        <v>203764.365998352</v>
      </c>
      <c r="CC305" s="380">
        <v>122801</v>
      </c>
      <c r="CD305" s="380">
        <v>80963</v>
      </c>
      <c r="CE305" s="380">
        <v>0</v>
      </c>
      <c r="CF305" s="380">
        <v>0</v>
      </c>
      <c r="CG305" s="380">
        <v>0</v>
      </c>
      <c r="CH305" s="380">
        <v>0</v>
      </c>
      <c r="CI305" s="380">
        <v>203764.365998352</v>
      </c>
    </row>
    <row r="306" spans="1:446">
      <c r="A306" s="374">
        <v>51000</v>
      </c>
      <c r="B306" s="375" t="s">
        <v>655</v>
      </c>
      <c r="C306" s="381">
        <v>-81370505</v>
      </c>
      <c r="D306" s="380">
        <v>-45741503</v>
      </c>
      <c r="E306" s="380">
        <v>-51110668</v>
      </c>
      <c r="F306" s="380">
        <v>-41811600</v>
      </c>
      <c r="G306" s="380">
        <v>0</v>
      </c>
      <c r="H306" s="380">
        <v>0</v>
      </c>
      <c r="I306" s="380">
        <v>-220034276</v>
      </c>
      <c r="J306" s="446">
        <v>596971014</v>
      </c>
      <c r="K306" s="447">
        <v>703163075</v>
      </c>
      <c r="L306" s="447">
        <v>510240929</v>
      </c>
      <c r="M306" s="447">
        <v>491402642</v>
      </c>
      <c r="N306" s="447">
        <v>733433226</v>
      </c>
      <c r="O306" s="446">
        <v>52392848.20002</v>
      </c>
      <c r="P306" s="447">
        <v>34652380.859999992</v>
      </c>
      <c r="Q306" s="447">
        <v>17740467.340020008</v>
      </c>
      <c r="R306" s="448">
        <v>6.2899999999999998E-2</v>
      </c>
      <c r="S306" s="449">
        <v>2.5138954000000002E-2</v>
      </c>
      <c r="T306" s="450">
        <v>596971014</v>
      </c>
      <c r="U306" s="450">
        <v>550912255.32591403</v>
      </c>
      <c r="V306" s="451">
        <v>1.0836045272705688</v>
      </c>
      <c r="W306" s="451">
        <v>0.10581979340616332</v>
      </c>
      <c r="X306" s="379">
        <v>46053131</v>
      </c>
      <c r="Y306" s="380">
        <v>15000567</v>
      </c>
      <c r="Z306" s="380">
        <v>15000567</v>
      </c>
      <c r="AA306" s="380">
        <v>15000567</v>
      </c>
      <c r="AB306" s="380">
        <v>1051430</v>
      </c>
      <c r="AC306" s="380">
        <v>0</v>
      </c>
      <c r="AD306" s="380">
        <v>0</v>
      </c>
      <c r="AE306" s="380">
        <v>46053131</v>
      </c>
      <c r="AF306" s="381">
        <v>51500556</v>
      </c>
      <c r="AG306" s="381">
        <v>21068881</v>
      </c>
      <c r="AH306" s="381">
        <v>11399653</v>
      </c>
      <c r="AI306" s="381">
        <v>9516011</v>
      </c>
      <c r="AJ306" s="381">
        <v>9516011</v>
      </c>
      <c r="AK306" s="381">
        <v>0</v>
      </c>
      <c r="AL306" s="381">
        <v>0</v>
      </c>
      <c r="AM306" s="380">
        <v>51500556</v>
      </c>
      <c r="AN306" s="379">
        <v>47795286</v>
      </c>
      <c r="AO306" s="380">
        <v>15771811</v>
      </c>
      <c r="AP306" s="380">
        <v>15771811</v>
      </c>
      <c r="AQ306" s="380">
        <v>8125832</v>
      </c>
      <c r="AR306" s="380">
        <v>8125832</v>
      </c>
      <c r="AS306" s="380">
        <v>0</v>
      </c>
      <c r="AT306" s="380">
        <v>0</v>
      </c>
      <c r="AU306" s="380">
        <v>47795286</v>
      </c>
      <c r="AV306" s="381">
        <v>271695565</v>
      </c>
      <c r="AW306" s="380">
        <v>92974740</v>
      </c>
      <c r="AX306" s="380">
        <v>67240947</v>
      </c>
      <c r="AY306" s="380">
        <v>67240947</v>
      </c>
      <c r="AZ306" s="380">
        <v>44238932</v>
      </c>
      <c r="BA306" s="380">
        <v>0</v>
      </c>
      <c r="BB306" s="380">
        <v>0</v>
      </c>
      <c r="BC306" s="380">
        <v>271695565</v>
      </c>
      <c r="BD306" s="379">
        <v>6287143</v>
      </c>
      <c r="BE306" s="380">
        <v>1788269</v>
      </c>
      <c r="BF306" s="380">
        <v>1675080</v>
      </c>
      <c r="BG306" s="380">
        <v>1411897</v>
      </c>
      <c r="BH306" s="380">
        <v>1411897</v>
      </c>
      <c r="BI306" s="380">
        <v>0</v>
      </c>
      <c r="BJ306" s="380">
        <v>0</v>
      </c>
      <c r="BK306" s="380">
        <v>6287143</v>
      </c>
      <c r="BL306" s="381">
        <v>1117632</v>
      </c>
      <c r="BM306" s="380">
        <v>372544</v>
      </c>
      <c r="BN306" s="380">
        <v>372544</v>
      </c>
      <c r="BO306" s="380">
        <v>372544</v>
      </c>
      <c r="BP306" s="380">
        <v>0</v>
      </c>
      <c r="BQ306" s="380">
        <v>0</v>
      </c>
      <c r="BR306" s="380">
        <v>0</v>
      </c>
      <c r="BS306" s="380">
        <v>1117632</v>
      </c>
      <c r="BT306" s="379">
        <v>5795799</v>
      </c>
      <c r="BU306" s="380">
        <v>1480538</v>
      </c>
      <c r="BV306" s="380">
        <v>1480538</v>
      </c>
      <c r="BW306" s="380">
        <v>1480538</v>
      </c>
      <c r="BX306" s="380">
        <v>1354184</v>
      </c>
      <c r="BY306" s="380">
        <v>0</v>
      </c>
      <c r="BZ306" s="380">
        <v>0</v>
      </c>
      <c r="CA306" s="380">
        <v>5795799</v>
      </c>
      <c r="CB306" s="381">
        <v>1651880.4159504601</v>
      </c>
      <c r="CC306" s="380">
        <v>995524</v>
      </c>
      <c r="CD306" s="380">
        <v>656356</v>
      </c>
      <c r="CE306" s="380">
        <v>0</v>
      </c>
      <c r="CF306" s="380">
        <v>0</v>
      </c>
      <c r="CG306" s="380">
        <v>0</v>
      </c>
      <c r="CH306" s="380">
        <v>0</v>
      </c>
      <c r="CI306" s="380">
        <v>1651880.4159504601</v>
      </c>
    </row>
    <row r="307" spans="1:446">
      <c r="A307" s="374">
        <v>51000.1</v>
      </c>
      <c r="B307" s="375" t="s">
        <v>656</v>
      </c>
      <c r="C307" s="381">
        <v>86964</v>
      </c>
      <c r="D307" s="380">
        <v>83964</v>
      </c>
      <c r="E307" s="380">
        <v>9494</v>
      </c>
      <c r="F307" s="380">
        <v>87783</v>
      </c>
      <c r="G307" s="380">
        <v>0</v>
      </c>
      <c r="H307" s="380">
        <v>0</v>
      </c>
      <c r="I307" s="380">
        <v>268205</v>
      </c>
      <c r="J307" s="446">
        <v>898780</v>
      </c>
      <c r="K307" s="447">
        <v>1058660</v>
      </c>
      <c r="L307" s="447">
        <v>768202</v>
      </c>
      <c r="M307" s="447">
        <v>739840</v>
      </c>
      <c r="N307" s="447">
        <v>1104233</v>
      </c>
      <c r="O307" s="446">
        <v>78880.985891999997</v>
      </c>
      <c r="P307" s="447">
        <v>54285</v>
      </c>
      <c r="Q307" s="447">
        <v>24595.985891999997</v>
      </c>
      <c r="R307" s="448">
        <v>6.2899999999999998E-2</v>
      </c>
      <c r="S307" s="449">
        <v>3.7848400000000002E-5</v>
      </c>
      <c r="T307" s="450">
        <v>898780</v>
      </c>
      <c r="U307" s="450">
        <v>863036.56597774243</v>
      </c>
      <c r="V307" s="451">
        <v>1.0414158975775998</v>
      </c>
      <c r="W307" s="451">
        <v>0.10581979340616332</v>
      </c>
      <c r="X307" s="379">
        <v>721141</v>
      </c>
      <c r="Y307" s="380">
        <v>243624</v>
      </c>
      <c r="Z307" s="380">
        <v>201539</v>
      </c>
      <c r="AA307" s="380">
        <v>137989</v>
      </c>
      <c r="AB307" s="380">
        <v>137989</v>
      </c>
      <c r="AC307" s="380">
        <v>0</v>
      </c>
      <c r="AD307" s="380">
        <v>0</v>
      </c>
      <c r="AE307" s="380">
        <v>721141</v>
      </c>
      <c r="AF307" s="381">
        <v>129861</v>
      </c>
      <c r="AG307" s="381">
        <v>43287</v>
      </c>
      <c r="AH307" s="381">
        <v>43287</v>
      </c>
      <c r="AI307" s="381">
        <v>43287</v>
      </c>
      <c r="AJ307" s="381">
        <v>0</v>
      </c>
      <c r="AK307" s="381">
        <v>0</v>
      </c>
      <c r="AL307" s="381">
        <v>0</v>
      </c>
      <c r="AM307" s="380">
        <v>129861</v>
      </c>
      <c r="AN307" s="379">
        <v>71959</v>
      </c>
      <c r="AO307" s="380">
        <v>23746</v>
      </c>
      <c r="AP307" s="380">
        <v>23746</v>
      </c>
      <c r="AQ307" s="380">
        <v>12234</v>
      </c>
      <c r="AR307" s="380">
        <v>12234</v>
      </c>
      <c r="AS307" s="380">
        <v>0</v>
      </c>
      <c r="AT307" s="380">
        <v>0</v>
      </c>
      <c r="AU307" s="380">
        <v>71959</v>
      </c>
      <c r="AV307" s="381">
        <v>409056</v>
      </c>
      <c r="AW307" s="380">
        <v>139980</v>
      </c>
      <c r="AX307" s="380">
        <v>101236</v>
      </c>
      <c r="AY307" s="380">
        <v>101236</v>
      </c>
      <c r="AZ307" s="380">
        <v>66605</v>
      </c>
      <c r="BA307" s="380">
        <v>0</v>
      </c>
      <c r="BB307" s="380">
        <v>0</v>
      </c>
      <c r="BC307" s="380">
        <v>409056</v>
      </c>
      <c r="BD307" s="379">
        <v>9466</v>
      </c>
      <c r="BE307" s="380">
        <v>2692</v>
      </c>
      <c r="BF307" s="380">
        <v>2522</v>
      </c>
      <c r="BG307" s="380">
        <v>2126</v>
      </c>
      <c r="BH307" s="380">
        <v>2126</v>
      </c>
      <c r="BI307" s="380">
        <v>0</v>
      </c>
      <c r="BJ307" s="380">
        <v>0</v>
      </c>
      <c r="BK307" s="380">
        <v>9466</v>
      </c>
      <c r="BL307" s="381">
        <v>1683</v>
      </c>
      <c r="BM307" s="380">
        <v>561</v>
      </c>
      <c r="BN307" s="380">
        <v>561</v>
      </c>
      <c r="BO307" s="380">
        <v>561</v>
      </c>
      <c r="BP307" s="380">
        <v>0</v>
      </c>
      <c r="BQ307" s="380">
        <v>0</v>
      </c>
      <c r="BR307" s="380">
        <v>0</v>
      </c>
      <c r="BS307" s="380">
        <v>1683</v>
      </c>
      <c r="BT307" s="379">
        <v>8726</v>
      </c>
      <c r="BU307" s="380">
        <v>2229</v>
      </c>
      <c r="BV307" s="380">
        <v>2229</v>
      </c>
      <c r="BW307" s="380">
        <v>2229</v>
      </c>
      <c r="BX307" s="380">
        <v>2039</v>
      </c>
      <c r="BY307" s="380">
        <v>0</v>
      </c>
      <c r="BZ307" s="380">
        <v>0</v>
      </c>
      <c r="CA307" s="380">
        <v>8726</v>
      </c>
      <c r="CB307" s="381">
        <v>2487.017985516</v>
      </c>
      <c r="CC307" s="380">
        <v>1499</v>
      </c>
      <c r="CD307" s="380">
        <v>988</v>
      </c>
      <c r="CE307" s="380">
        <v>0</v>
      </c>
      <c r="CF307" s="380">
        <v>0</v>
      </c>
      <c r="CG307" s="380">
        <v>0</v>
      </c>
      <c r="CH307" s="380">
        <v>0</v>
      </c>
      <c r="CI307" s="380">
        <v>2487.017985516</v>
      </c>
    </row>
    <row r="308" spans="1:446">
      <c r="A308" s="374">
        <v>51000.2</v>
      </c>
      <c r="B308" s="375" t="s">
        <v>657</v>
      </c>
      <c r="C308" s="381">
        <v>-1080900</v>
      </c>
      <c r="D308" s="380">
        <v>-567043</v>
      </c>
      <c r="E308" s="380">
        <v>-900554</v>
      </c>
      <c r="F308" s="380">
        <v>-605715</v>
      </c>
      <c r="G308" s="380">
        <v>0</v>
      </c>
      <c r="H308" s="380">
        <v>0</v>
      </c>
      <c r="I308" s="380">
        <v>-3154212</v>
      </c>
      <c r="J308" s="446">
        <v>18476737</v>
      </c>
      <c r="K308" s="447">
        <v>21763467</v>
      </c>
      <c r="L308" s="447">
        <v>15792370</v>
      </c>
      <c r="M308" s="447">
        <v>15209310</v>
      </c>
      <c r="N308" s="447">
        <v>22700353</v>
      </c>
      <c r="O308" s="446">
        <v>1621601.11323</v>
      </c>
      <c r="P308" s="447">
        <v>1022489</v>
      </c>
      <c r="Q308" s="447">
        <v>599112.11323000002</v>
      </c>
      <c r="R308" s="448">
        <v>6.2899999999999998E-2</v>
      </c>
      <c r="S308" s="449">
        <v>7.7807099999999997E-4</v>
      </c>
      <c r="T308" s="450">
        <v>18476737</v>
      </c>
      <c r="U308" s="450">
        <v>16255786.963434024</v>
      </c>
      <c r="V308" s="451">
        <v>1.1366251933272631</v>
      </c>
      <c r="W308" s="451">
        <v>0.10581979340616332</v>
      </c>
      <c r="X308" s="379">
        <v>3487425</v>
      </c>
      <c r="Y308" s="380">
        <v>1249764</v>
      </c>
      <c r="Z308" s="380">
        <v>960145</v>
      </c>
      <c r="AA308" s="380">
        <v>851114</v>
      </c>
      <c r="AB308" s="380">
        <v>426402</v>
      </c>
      <c r="AC308" s="380">
        <v>0</v>
      </c>
      <c r="AD308" s="380">
        <v>0</v>
      </c>
      <c r="AE308" s="380">
        <v>3487425</v>
      </c>
      <c r="AF308" s="381">
        <v>0</v>
      </c>
      <c r="AG308" s="381">
        <v>0</v>
      </c>
      <c r="AH308" s="381">
        <v>0</v>
      </c>
      <c r="AI308" s="381">
        <v>0</v>
      </c>
      <c r="AJ308" s="381">
        <v>0</v>
      </c>
      <c r="AK308" s="381">
        <v>0</v>
      </c>
      <c r="AL308" s="381">
        <v>0</v>
      </c>
      <c r="AM308" s="380">
        <v>0</v>
      </c>
      <c r="AN308" s="379">
        <v>1479303</v>
      </c>
      <c r="AO308" s="380">
        <v>488150</v>
      </c>
      <c r="AP308" s="380">
        <v>488150</v>
      </c>
      <c r="AQ308" s="380">
        <v>251501</v>
      </c>
      <c r="AR308" s="380">
        <v>251501</v>
      </c>
      <c r="AS308" s="380">
        <v>0</v>
      </c>
      <c r="AT308" s="380">
        <v>0</v>
      </c>
      <c r="AU308" s="380">
        <v>1479303</v>
      </c>
      <c r="AV308" s="381">
        <v>8409198</v>
      </c>
      <c r="AW308" s="380">
        <v>2877644</v>
      </c>
      <c r="AX308" s="380">
        <v>2081162</v>
      </c>
      <c r="AY308" s="380">
        <v>2081162</v>
      </c>
      <c r="AZ308" s="380">
        <v>1369231</v>
      </c>
      <c r="BA308" s="380">
        <v>0</v>
      </c>
      <c r="BB308" s="380">
        <v>0</v>
      </c>
      <c r="BC308" s="380">
        <v>8409198</v>
      </c>
      <c r="BD308" s="379">
        <v>194591</v>
      </c>
      <c r="BE308" s="380">
        <v>55348</v>
      </c>
      <c r="BF308" s="380">
        <v>51845</v>
      </c>
      <c r="BG308" s="380">
        <v>43699</v>
      </c>
      <c r="BH308" s="380">
        <v>43699</v>
      </c>
      <c r="BI308" s="380">
        <v>0</v>
      </c>
      <c r="BJ308" s="380">
        <v>0</v>
      </c>
      <c r="BK308" s="380">
        <v>194591</v>
      </c>
      <c r="BL308" s="381">
        <v>34593</v>
      </c>
      <c r="BM308" s="380">
        <v>11531</v>
      </c>
      <c r="BN308" s="380">
        <v>11531</v>
      </c>
      <c r="BO308" s="380">
        <v>11531</v>
      </c>
      <c r="BP308" s="380">
        <v>0</v>
      </c>
      <c r="BQ308" s="380">
        <v>0</v>
      </c>
      <c r="BR308" s="380">
        <v>0</v>
      </c>
      <c r="BS308" s="380">
        <v>34593</v>
      </c>
      <c r="BT308" s="379">
        <v>179385</v>
      </c>
      <c r="BU308" s="380">
        <v>45824</v>
      </c>
      <c r="BV308" s="380">
        <v>45824</v>
      </c>
      <c r="BW308" s="380">
        <v>45824</v>
      </c>
      <c r="BX308" s="380">
        <v>41913</v>
      </c>
      <c r="BY308" s="380">
        <v>0</v>
      </c>
      <c r="BZ308" s="380">
        <v>0</v>
      </c>
      <c r="CA308" s="380">
        <v>179385</v>
      </c>
      <c r="CB308" s="381">
        <v>51127.037629289996</v>
      </c>
      <c r="CC308" s="380">
        <v>30812</v>
      </c>
      <c r="CD308" s="380">
        <v>20315</v>
      </c>
      <c r="CE308" s="380">
        <v>0</v>
      </c>
      <c r="CF308" s="380">
        <v>0</v>
      </c>
      <c r="CG308" s="380">
        <v>0</v>
      </c>
      <c r="CH308" s="380">
        <v>0</v>
      </c>
      <c r="CI308" s="380">
        <v>51127.037629289996</v>
      </c>
    </row>
    <row r="309" spans="1:446">
      <c r="A309" s="374">
        <v>60000</v>
      </c>
      <c r="B309" s="375" t="s">
        <v>658</v>
      </c>
      <c r="C309" s="381">
        <v>-217502</v>
      </c>
      <c r="D309" s="380">
        <v>-62544</v>
      </c>
      <c r="E309" s="380">
        <v>-280410</v>
      </c>
      <c r="F309" s="380">
        <v>-166020</v>
      </c>
      <c r="G309" s="380">
        <v>0</v>
      </c>
      <c r="H309" s="380">
        <v>0</v>
      </c>
      <c r="I309" s="380">
        <v>-726476</v>
      </c>
      <c r="J309" s="446">
        <v>3061147</v>
      </c>
      <c r="K309" s="447">
        <v>3605679</v>
      </c>
      <c r="L309" s="447">
        <v>2616413</v>
      </c>
      <c r="M309" s="447">
        <v>2519814</v>
      </c>
      <c r="N309" s="447">
        <v>3760898</v>
      </c>
      <c r="O309" s="446">
        <v>268659.987975</v>
      </c>
      <c r="P309" s="447">
        <v>227604.21000000008</v>
      </c>
      <c r="Q309" s="447">
        <v>41055.777974999917</v>
      </c>
      <c r="R309" s="448">
        <v>6.2899999999999998E-2</v>
      </c>
      <c r="S309" s="449">
        <v>1.289075E-4</v>
      </c>
      <c r="T309" s="450">
        <v>3061147</v>
      </c>
      <c r="U309" s="450">
        <v>3618508.9030206692</v>
      </c>
      <c r="V309" s="451">
        <v>0.84596917737154298</v>
      </c>
      <c r="W309" s="451">
        <v>0.10581979340616332</v>
      </c>
      <c r="X309" s="379">
        <v>755748</v>
      </c>
      <c r="Y309" s="380">
        <v>280480</v>
      </c>
      <c r="Z309" s="380">
        <v>280480</v>
      </c>
      <c r="AA309" s="380">
        <v>99805</v>
      </c>
      <c r="AB309" s="380">
        <v>94983</v>
      </c>
      <c r="AC309" s="380">
        <v>0</v>
      </c>
      <c r="AD309" s="380">
        <v>0</v>
      </c>
      <c r="AE309" s="380">
        <v>755748</v>
      </c>
      <c r="AF309" s="381">
        <v>381866</v>
      </c>
      <c r="AG309" s="381">
        <v>111848</v>
      </c>
      <c r="AH309" s="381">
        <v>90006</v>
      </c>
      <c r="AI309" s="381">
        <v>90006</v>
      </c>
      <c r="AJ309" s="381">
        <v>90006</v>
      </c>
      <c r="AK309" s="381">
        <v>0</v>
      </c>
      <c r="AL309" s="381">
        <v>0</v>
      </c>
      <c r="AM309" s="380">
        <v>381866</v>
      </c>
      <c r="AN309" s="379">
        <v>245085</v>
      </c>
      <c r="AO309" s="380">
        <v>80875</v>
      </c>
      <c r="AP309" s="380">
        <v>80875</v>
      </c>
      <c r="AQ309" s="380">
        <v>41668</v>
      </c>
      <c r="AR309" s="380">
        <v>41668</v>
      </c>
      <c r="AS309" s="380">
        <v>0</v>
      </c>
      <c r="AT309" s="380">
        <v>0</v>
      </c>
      <c r="AU309" s="380">
        <v>245085</v>
      </c>
      <c r="AV309" s="381">
        <v>1393200</v>
      </c>
      <c r="AW309" s="380">
        <v>476756</v>
      </c>
      <c r="AX309" s="380">
        <v>344798</v>
      </c>
      <c r="AY309" s="380">
        <v>344798</v>
      </c>
      <c r="AZ309" s="380">
        <v>226848</v>
      </c>
      <c r="BA309" s="380">
        <v>0</v>
      </c>
      <c r="BB309" s="380">
        <v>0</v>
      </c>
      <c r="BC309" s="380">
        <v>1393200</v>
      </c>
      <c r="BD309" s="379">
        <v>32239</v>
      </c>
      <c r="BE309" s="380">
        <v>9170</v>
      </c>
      <c r="BF309" s="380">
        <v>8589</v>
      </c>
      <c r="BG309" s="380">
        <v>7240</v>
      </c>
      <c r="BH309" s="380">
        <v>7240</v>
      </c>
      <c r="BI309" s="380">
        <v>0</v>
      </c>
      <c r="BJ309" s="380">
        <v>0</v>
      </c>
      <c r="BK309" s="380">
        <v>32239</v>
      </c>
      <c r="BL309" s="381">
        <v>5730</v>
      </c>
      <c r="BM309" s="380">
        <v>1910</v>
      </c>
      <c r="BN309" s="380">
        <v>1910</v>
      </c>
      <c r="BO309" s="380">
        <v>1910</v>
      </c>
      <c r="BP309" s="380">
        <v>0</v>
      </c>
      <c r="BQ309" s="380">
        <v>0</v>
      </c>
      <c r="BR309" s="380">
        <v>0</v>
      </c>
      <c r="BS309" s="380">
        <v>5730</v>
      </c>
      <c r="BT309" s="379">
        <v>29720</v>
      </c>
      <c r="BU309" s="380">
        <v>7592</v>
      </c>
      <c r="BV309" s="380">
        <v>7592</v>
      </c>
      <c r="BW309" s="380">
        <v>7592</v>
      </c>
      <c r="BX309" s="380">
        <v>6944</v>
      </c>
      <c r="BY309" s="380">
        <v>0</v>
      </c>
      <c r="BZ309" s="380">
        <v>0</v>
      </c>
      <c r="CA309" s="380">
        <v>29720</v>
      </c>
      <c r="CB309" s="381">
        <v>8470.5105359249992</v>
      </c>
      <c r="CC309" s="380">
        <v>5105</v>
      </c>
      <c r="CD309" s="380">
        <v>3366</v>
      </c>
      <c r="CE309" s="380">
        <v>0</v>
      </c>
      <c r="CF309" s="380">
        <v>0</v>
      </c>
      <c r="CG309" s="380">
        <v>0</v>
      </c>
      <c r="CH309" s="380">
        <v>0</v>
      </c>
      <c r="CI309" s="380">
        <v>8470.5105359249992</v>
      </c>
    </row>
    <row r="310" spans="1:446">
      <c r="A310" s="374">
        <v>90901</v>
      </c>
      <c r="B310" s="375" t="s">
        <v>659</v>
      </c>
      <c r="C310" s="381">
        <v>-2380370</v>
      </c>
      <c r="D310" s="380">
        <v>-1290147</v>
      </c>
      <c r="E310" s="380">
        <v>-1961987</v>
      </c>
      <c r="F310" s="380">
        <v>-1029475</v>
      </c>
      <c r="G310" s="380">
        <v>0</v>
      </c>
      <c r="H310" s="380">
        <v>0</v>
      </c>
      <c r="I310" s="380">
        <v>-6661979</v>
      </c>
      <c r="J310" s="446">
        <v>19650252</v>
      </c>
      <c r="K310" s="447">
        <v>23145732</v>
      </c>
      <c r="L310" s="447">
        <v>16795393</v>
      </c>
      <c r="M310" s="447">
        <v>16175300</v>
      </c>
      <c r="N310" s="447">
        <v>24142122</v>
      </c>
      <c r="O310" s="446">
        <v>1724594.0243310002</v>
      </c>
      <c r="P310" s="447">
        <v>1025656.8200000004</v>
      </c>
      <c r="Q310" s="447">
        <v>698937.20433099975</v>
      </c>
      <c r="R310" s="448">
        <v>6.2899999999999998E-2</v>
      </c>
      <c r="S310" s="449">
        <v>8.2748870000000005E-4</v>
      </c>
      <c r="T310" s="450">
        <v>19650252</v>
      </c>
      <c r="U310" s="450">
        <v>16306149.76152624</v>
      </c>
      <c r="V310" s="451">
        <v>1.2050822718655538</v>
      </c>
      <c r="W310" s="451">
        <v>0.10581979340616332</v>
      </c>
      <c r="X310" s="379">
        <v>1138984</v>
      </c>
      <c r="Y310" s="380">
        <v>501297</v>
      </c>
      <c r="Z310" s="380">
        <v>501297</v>
      </c>
      <c r="AA310" s="380">
        <v>68195</v>
      </c>
      <c r="AB310" s="380">
        <v>68195</v>
      </c>
      <c r="AC310" s="380">
        <v>0</v>
      </c>
      <c r="AD310" s="380">
        <v>0</v>
      </c>
      <c r="AE310" s="380">
        <v>1138984</v>
      </c>
      <c r="AF310" s="381">
        <v>737495</v>
      </c>
      <c r="AG310" s="381">
        <v>402975</v>
      </c>
      <c r="AH310" s="381">
        <v>167260</v>
      </c>
      <c r="AI310" s="381">
        <v>167260</v>
      </c>
      <c r="AJ310" s="381">
        <v>0</v>
      </c>
      <c r="AK310" s="381">
        <v>0</v>
      </c>
      <c r="AL310" s="381">
        <v>0</v>
      </c>
      <c r="AM310" s="380">
        <v>737495</v>
      </c>
      <c r="AN310" s="379">
        <v>1573258</v>
      </c>
      <c r="AO310" s="380">
        <v>519154</v>
      </c>
      <c r="AP310" s="380">
        <v>519154</v>
      </c>
      <c r="AQ310" s="380">
        <v>267475</v>
      </c>
      <c r="AR310" s="380">
        <v>267475</v>
      </c>
      <c r="AS310" s="380">
        <v>0</v>
      </c>
      <c r="AT310" s="380">
        <v>0</v>
      </c>
      <c r="AU310" s="380">
        <v>1573258</v>
      </c>
      <c r="AV310" s="381">
        <v>8943292</v>
      </c>
      <c r="AW310" s="380">
        <v>3060412</v>
      </c>
      <c r="AX310" s="380">
        <v>2213343</v>
      </c>
      <c r="AY310" s="380">
        <v>2213343</v>
      </c>
      <c r="AZ310" s="380">
        <v>1456195</v>
      </c>
      <c r="BA310" s="380">
        <v>0</v>
      </c>
      <c r="BB310" s="380">
        <v>0</v>
      </c>
      <c r="BC310" s="380">
        <v>8943292</v>
      </c>
      <c r="BD310" s="379">
        <v>206952</v>
      </c>
      <c r="BE310" s="380">
        <v>58864</v>
      </c>
      <c r="BF310" s="380">
        <v>55138</v>
      </c>
      <c r="BG310" s="380">
        <v>46475</v>
      </c>
      <c r="BH310" s="380">
        <v>46475</v>
      </c>
      <c r="BI310" s="380">
        <v>0</v>
      </c>
      <c r="BJ310" s="380">
        <v>0</v>
      </c>
      <c r="BK310" s="380">
        <v>206952</v>
      </c>
      <c r="BL310" s="381">
        <v>36789</v>
      </c>
      <c r="BM310" s="380">
        <v>12263</v>
      </c>
      <c r="BN310" s="380">
        <v>12263</v>
      </c>
      <c r="BO310" s="380">
        <v>12263</v>
      </c>
      <c r="BP310" s="380">
        <v>0</v>
      </c>
      <c r="BQ310" s="380">
        <v>0</v>
      </c>
      <c r="BR310" s="380">
        <v>0</v>
      </c>
      <c r="BS310" s="380">
        <v>36789</v>
      </c>
      <c r="BT310" s="379">
        <v>190778</v>
      </c>
      <c r="BU310" s="380">
        <v>48734</v>
      </c>
      <c r="BV310" s="380">
        <v>48734</v>
      </c>
      <c r="BW310" s="380">
        <v>48734</v>
      </c>
      <c r="BX310" s="380">
        <v>44575</v>
      </c>
      <c r="BY310" s="380">
        <v>0</v>
      </c>
      <c r="BZ310" s="380">
        <v>0</v>
      </c>
      <c r="CA310" s="380">
        <v>190778</v>
      </c>
      <c r="CB310" s="381">
        <v>54374.274202113003</v>
      </c>
      <c r="CC310" s="380">
        <v>32769</v>
      </c>
      <c r="CD310" s="380">
        <v>21605</v>
      </c>
      <c r="CE310" s="380">
        <v>0</v>
      </c>
      <c r="CF310" s="380">
        <v>0</v>
      </c>
      <c r="CG310" s="380">
        <v>0</v>
      </c>
      <c r="CH310" s="380">
        <v>0</v>
      </c>
      <c r="CI310" s="380">
        <v>54374.274202113003</v>
      </c>
    </row>
    <row r="311" spans="1:446">
      <c r="A311" s="374">
        <v>91041</v>
      </c>
      <c r="B311" s="375" t="s">
        <v>660</v>
      </c>
      <c r="C311" s="381">
        <v>-367710</v>
      </c>
      <c r="D311" s="380">
        <v>-231251</v>
      </c>
      <c r="E311" s="380">
        <v>-336942</v>
      </c>
      <c r="F311" s="380">
        <v>-228584</v>
      </c>
      <c r="G311" s="380">
        <v>0</v>
      </c>
      <c r="H311" s="380">
        <v>0</v>
      </c>
      <c r="I311" s="380">
        <v>-1164487</v>
      </c>
      <c r="J311" s="446">
        <v>4030591</v>
      </c>
      <c r="K311" s="447">
        <v>4747572</v>
      </c>
      <c r="L311" s="447">
        <v>3445012</v>
      </c>
      <c r="M311" s="447">
        <v>3317821</v>
      </c>
      <c r="N311" s="447">
        <v>4951948</v>
      </c>
      <c r="O311" s="446">
        <v>353742.71950800001</v>
      </c>
      <c r="P311" s="447">
        <v>196745.16999999998</v>
      </c>
      <c r="Q311" s="447">
        <v>156997.54950800003</v>
      </c>
      <c r="R311" s="448">
        <v>6.2899999999999998E-2</v>
      </c>
      <c r="S311" s="449">
        <v>1.6973159999999999E-4</v>
      </c>
      <c r="T311" s="450">
        <v>4030591</v>
      </c>
      <c r="U311" s="450">
        <v>3127904.1335453098</v>
      </c>
      <c r="V311" s="451">
        <v>1.2885916025282858</v>
      </c>
      <c r="W311" s="451">
        <v>0.10581979340616332</v>
      </c>
      <c r="X311" s="379">
        <v>514023</v>
      </c>
      <c r="Y311" s="380">
        <v>198130</v>
      </c>
      <c r="Z311" s="380">
        <v>159315</v>
      </c>
      <c r="AA311" s="380">
        <v>102593</v>
      </c>
      <c r="AB311" s="380">
        <v>53985</v>
      </c>
      <c r="AC311" s="380">
        <v>0</v>
      </c>
      <c r="AD311" s="380">
        <v>0</v>
      </c>
      <c r="AE311" s="380">
        <v>514023</v>
      </c>
      <c r="AF311" s="381">
        <v>229676</v>
      </c>
      <c r="AG311" s="381">
        <v>57419</v>
      </c>
      <c r="AH311" s="381">
        <v>57419</v>
      </c>
      <c r="AI311" s="381">
        <v>57419</v>
      </c>
      <c r="AJ311" s="381">
        <v>57419</v>
      </c>
      <c r="AK311" s="381">
        <v>0</v>
      </c>
      <c r="AL311" s="381">
        <v>0</v>
      </c>
      <c r="AM311" s="380">
        <v>229676</v>
      </c>
      <c r="AN311" s="379">
        <v>322701</v>
      </c>
      <c r="AO311" s="380">
        <v>106487</v>
      </c>
      <c r="AP311" s="380">
        <v>106487</v>
      </c>
      <c r="AQ311" s="380">
        <v>54863</v>
      </c>
      <c r="AR311" s="380">
        <v>54863</v>
      </c>
      <c r="AS311" s="380">
        <v>0</v>
      </c>
      <c r="AT311" s="380">
        <v>0</v>
      </c>
      <c r="AU311" s="380">
        <v>322701</v>
      </c>
      <c r="AV311" s="381">
        <v>1834417</v>
      </c>
      <c r="AW311" s="380">
        <v>627741</v>
      </c>
      <c r="AX311" s="380">
        <v>453993</v>
      </c>
      <c r="AY311" s="380">
        <v>453993</v>
      </c>
      <c r="AZ311" s="380">
        <v>298690</v>
      </c>
      <c r="BA311" s="380">
        <v>0</v>
      </c>
      <c r="BB311" s="380">
        <v>0</v>
      </c>
      <c r="BC311" s="380">
        <v>1834417</v>
      </c>
      <c r="BD311" s="379">
        <v>42450</v>
      </c>
      <c r="BE311" s="380">
        <v>12074</v>
      </c>
      <c r="BF311" s="380">
        <v>11310</v>
      </c>
      <c r="BG311" s="380">
        <v>9533</v>
      </c>
      <c r="BH311" s="380">
        <v>9533</v>
      </c>
      <c r="BI311" s="380">
        <v>0</v>
      </c>
      <c r="BJ311" s="380">
        <v>0</v>
      </c>
      <c r="BK311" s="380">
        <v>42450</v>
      </c>
      <c r="BL311" s="381">
        <v>7545</v>
      </c>
      <c r="BM311" s="380">
        <v>2515</v>
      </c>
      <c r="BN311" s="380">
        <v>2515</v>
      </c>
      <c r="BO311" s="380">
        <v>2515</v>
      </c>
      <c r="BP311" s="380">
        <v>0</v>
      </c>
      <c r="BQ311" s="380">
        <v>0</v>
      </c>
      <c r="BR311" s="380">
        <v>0</v>
      </c>
      <c r="BS311" s="380">
        <v>7545</v>
      </c>
      <c r="BT311" s="379">
        <v>39132</v>
      </c>
      <c r="BU311" s="380">
        <v>9996</v>
      </c>
      <c r="BV311" s="380">
        <v>9996</v>
      </c>
      <c r="BW311" s="380">
        <v>9996</v>
      </c>
      <c r="BX311" s="380">
        <v>9143</v>
      </c>
      <c r="BY311" s="380">
        <v>0</v>
      </c>
      <c r="BZ311" s="380">
        <v>0</v>
      </c>
      <c r="CA311" s="380">
        <v>39132</v>
      </c>
      <c r="CB311" s="381">
        <v>11153.061738684</v>
      </c>
      <c r="CC311" s="380">
        <v>6722</v>
      </c>
      <c r="CD311" s="380">
        <v>4432</v>
      </c>
      <c r="CE311" s="380">
        <v>0</v>
      </c>
      <c r="CF311" s="380">
        <v>0</v>
      </c>
      <c r="CG311" s="380">
        <v>0</v>
      </c>
      <c r="CH311" s="380">
        <v>0</v>
      </c>
      <c r="CI311" s="380">
        <v>11153.061738684</v>
      </c>
    </row>
    <row r="312" spans="1:446">
      <c r="A312" s="374">
        <v>91111</v>
      </c>
      <c r="B312" s="375" t="s">
        <v>661</v>
      </c>
      <c r="C312" s="381">
        <v>-275250</v>
      </c>
      <c r="D312" s="380">
        <v>-149506</v>
      </c>
      <c r="E312" s="380">
        <v>-164105</v>
      </c>
      <c r="F312" s="380">
        <v>-54005</v>
      </c>
      <c r="G312" s="380">
        <v>0</v>
      </c>
      <c r="H312" s="380">
        <v>0</v>
      </c>
      <c r="I312" s="380">
        <v>-642866</v>
      </c>
      <c r="J312" s="446">
        <v>1922939</v>
      </c>
      <c r="K312" s="447">
        <v>2265001</v>
      </c>
      <c r="L312" s="447">
        <v>1643568</v>
      </c>
      <c r="M312" s="447">
        <v>1582887</v>
      </c>
      <c r="N312" s="447">
        <v>2362506</v>
      </c>
      <c r="O312" s="446">
        <v>168765.76135800002</v>
      </c>
      <c r="P312" s="447">
        <v>92335.450000000012</v>
      </c>
      <c r="Q312" s="447">
        <v>76430.311358000006</v>
      </c>
      <c r="R312" s="448">
        <v>6.2899999999999998E-2</v>
      </c>
      <c r="S312" s="449">
        <v>8.0976600000000007E-5</v>
      </c>
      <c r="T312" s="450">
        <v>1922939</v>
      </c>
      <c r="U312" s="450">
        <v>1467972.1780604136</v>
      </c>
      <c r="V312" s="451">
        <v>1.3099287770839909</v>
      </c>
      <c r="W312" s="451">
        <v>0.10581979340616332</v>
      </c>
      <c r="X312" s="379">
        <v>424220</v>
      </c>
      <c r="Y312" s="380">
        <v>106055</v>
      </c>
      <c r="Z312" s="380">
        <v>106055</v>
      </c>
      <c r="AA312" s="380">
        <v>106055</v>
      </c>
      <c r="AB312" s="380">
        <v>106055</v>
      </c>
      <c r="AC312" s="380">
        <v>0</v>
      </c>
      <c r="AD312" s="380">
        <v>0</v>
      </c>
      <c r="AE312" s="380">
        <v>424220</v>
      </c>
      <c r="AF312" s="381">
        <v>375868</v>
      </c>
      <c r="AG312" s="381">
        <v>138745</v>
      </c>
      <c r="AH312" s="381">
        <v>96621</v>
      </c>
      <c r="AI312" s="381">
        <v>87858</v>
      </c>
      <c r="AJ312" s="381">
        <v>52644</v>
      </c>
      <c r="AK312" s="381">
        <v>0</v>
      </c>
      <c r="AL312" s="381">
        <v>0</v>
      </c>
      <c r="AM312" s="380">
        <v>375868</v>
      </c>
      <c r="AN312" s="379">
        <v>153956</v>
      </c>
      <c r="AO312" s="380">
        <v>50804</v>
      </c>
      <c r="AP312" s="380">
        <v>50804</v>
      </c>
      <c r="AQ312" s="380">
        <v>26175</v>
      </c>
      <c r="AR312" s="380">
        <v>26175</v>
      </c>
      <c r="AS312" s="380">
        <v>0</v>
      </c>
      <c r="AT312" s="380">
        <v>0</v>
      </c>
      <c r="AU312" s="380">
        <v>153956</v>
      </c>
      <c r="AV312" s="381">
        <v>875175</v>
      </c>
      <c r="AW312" s="380">
        <v>299487</v>
      </c>
      <c r="AX312" s="380">
        <v>216594</v>
      </c>
      <c r="AY312" s="380">
        <v>216594</v>
      </c>
      <c r="AZ312" s="380">
        <v>142501</v>
      </c>
      <c r="BA312" s="380">
        <v>0</v>
      </c>
      <c r="BB312" s="380">
        <v>0</v>
      </c>
      <c r="BC312" s="380">
        <v>875175</v>
      </c>
      <c r="BD312" s="379">
        <v>20252</v>
      </c>
      <c r="BE312" s="380">
        <v>5760</v>
      </c>
      <c r="BF312" s="380">
        <v>5396</v>
      </c>
      <c r="BG312" s="380">
        <v>4548</v>
      </c>
      <c r="BH312" s="380">
        <v>4548</v>
      </c>
      <c r="BI312" s="380">
        <v>0</v>
      </c>
      <c r="BJ312" s="380">
        <v>0</v>
      </c>
      <c r="BK312" s="380">
        <v>20252</v>
      </c>
      <c r="BL312" s="381">
        <v>3600</v>
      </c>
      <c r="BM312" s="380">
        <v>1200</v>
      </c>
      <c r="BN312" s="380">
        <v>1200</v>
      </c>
      <c r="BO312" s="380">
        <v>1200</v>
      </c>
      <c r="BP312" s="380">
        <v>0</v>
      </c>
      <c r="BQ312" s="380">
        <v>0</v>
      </c>
      <c r="BR312" s="380">
        <v>0</v>
      </c>
      <c r="BS312" s="380">
        <v>3600</v>
      </c>
      <c r="BT312" s="379">
        <v>18669</v>
      </c>
      <c r="BU312" s="380">
        <v>4769</v>
      </c>
      <c r="BV312" s="380">
        <v>4769</v>
      </c>
      <c r="BW312" s="380">
        <v>4769</v>
      </c>
      <c r="BX312" s="380">
        <v>4362</v>
      </c>
      <c r="BY312" s="380">
        <v>0</v>
      </c>
      <c r="BZ312" s="380">
        <v>0</v>
      </c>
      <c r="CA312" s="380">
        <v>18669</v>
      </c>
      <c r="CB312" s="381">
        <v>5320.9715762340002</v>
      </c>
      <c r="CC312" s="380">
        <v>3207</v>
      </c>
      <c r="CD312" s="380">
        <v>2114</v>
      </c>
      <c r="CE312" s="380">
        <v>0</v>
      </c>
      <c r="CF312" s="380">
        <v>0</v>
      </c>
      <c r="CG312" s="380">
        <v>0</v>
      </c>
      <c r="CH312" s="380">
        <v>0</v>
      </c>
      <c r="CI312" s="380">
        <v>5320.9715762340002</v>
      </c>
    </row>
    <row r="313" spans="1:446">
      <c r="A313" s="374">
        <v>91151</v>
      </c>
      <c r="B313" s="375" t="s">
        <v>662</v>
      </c>
      <c r="C313" s="381">
        <v>-620641</v>
      </c>
      <c r="D313" s="380">
        <v>-254167</v>
      </c>
      <c r="E313" s="380">
        <v>-382166</v>
      </c>
      <c r="F313" s="380">
        <v>-156948</v>
      </c>
      <c r="G313" s="380">
        <v>0</v>
      </c>
      <c r="H313" s="380">
        <v>0</v>
      </c>
      <c r="I313" s="380">
        <v>-1413922</v>
      </c>
      <c r="J313" s="446">
        <v>6115011</v>
      </c>
      <c r="K313" s="447">
        <v>7202779</v>
      </c>
      <c r="L313" s="447">
        <v>5226601</v>
      </c>
      <c r="M313" s="447">
        <v>5033633</v>
      </c>
      <c r="N313" s="447">
        <v>7512848</v>
      </c>
      <c r="O313" s="446">
        <v>536680.77327899996</v>
      </c>
      <c r="P313" s="447">
        <v>272596.83</v>
      </c>
      <c r="Q313" s="447">
        <v>264083.94327899994</v>
      </c>
      <c r="R313" s="448">
        <v>6.2899999999999998E-2</v>
      </c>
      <c r="S313" s="449">
        <v>2.5750829999999998E-4</v>
      </c>
      <c r="T313" s="450">
        <v>6115011</v>
      </c>
      <c r="U313" s="450">
        <v>4333812.8775834665</v>
      </c>
      <c r="V313" s="451">
        <v>1.4110002376036432</v>
      </c>
      <c r="W313" s="451">
        <v>0.10581979340616332</v>
      </c>
      <c r="X313" s="379">
        <v>884734</v>
      </c>
      <c r="Y313" s="380">
        <v>251267</v>
      </c>
      <c r="Z313" s="380">
        <v>251267</v>
      </c>
      <c r="AA313" s="380">
        <v>197561</v>
      </c>
      <c r="AB313" s="380">
        <v>184639</v>
      </c>
      <c r="AC313" s="380">
        <v>0</v>
      </c>
      <c r="AD313" s="380">
        <v>0</v>
      </c>
      <c r="AE313" s="380">
        <v>884734</v>
      </c>
      <c r="AF313" s="381">
        <v>100558</v>
      </c>
      <c r="AG313" s="381">
        <v>100558</v>
      </c>
      <c r="AH313" s="381">
        <v>0</v>
      </c>
      <c r="AI313" s="381">
        <v>0</v>
      </c>
      <c r="AJ313" s="381">
        <v>0</v>
      </c>
      <c r="AK313" s="381">
        <v>0</v>
      </c>
      <c r="AL313" s="381">
        <v>0</v>
      </c>
      <c r="AM313" s="380">
        <v>100558</v>
      </c>
      <c r="AN313" s="379">
        <v>489586</v>
      </c>
      <c r="AO313" s="380">
        <v>161557</v>
      </c>
      <c r="AP313" s="380">
        <v>161557</v>
      </c>
      <c r="AQ313" s="380">
        <v>83236</v>
      </c>
      <c r="AR313" s="380">
        <v>83236</v>
      </c>
      <c r="AS313" s="380">
        <v>0</v>
      </c>
      <c r="AT313" s="380">
        <v>0</v>
      </c>
      <c r="AU313" s="380">
        <v>489586</v>
      </c>
      <c r="AV313" s="381">
        <v>2783086</v>
      </c>
      <c r="AW313" s="380">
        <v>952377</v>
      </c>
      <c r="AX313" s="380">
        <v>688776</v>
      </c>
      <c r="AY313" s="380">
        <v>688776</v>
      </c>
      <c r="AZ313" s="380">
        <v>453157</v>
      </c>
      <c r="BA313" s="380">
        <v>0</v>
      </c>
      <c r="BB313" s="380">
        <v>0</v>
      </c>
      <c r="BC313" s="380">
        <v>2783086</v>
      </c>
      <c r="BD313" s="379">
        <v>64403</v>
      </c>
      <c r="BE313" s="380">
        <v>18318</v>
      </c>
      <c r="BF313" s="380">
        <v>17159</v>
      </c>
      <c r="BG313" s="380">
        <v>14463</v>
      </c>
      <c r="BH313" s="380">
        <v>14463</v>
      </c>
      <c r="BI313" s="380">
        <v>0</v>
      </c>
      <c r="BJ313" s="380">
        <v>0</v>
      </c>
      <c r="BK313" s="380">
        <v>64403</v>
      </c>
      <c r="BL313" s="381">
        <v>11448</v>
      </c>
      <c r="BM313" s="380">
        <v>3816</v>
      </c>
      <c r="BN313" s="380">
        <v>3816</v>
      </c>
      <c r="BO313" s="380">
        <v>3816</v>
      </c>
      <c r="BP313" s="380">
        <v>0</v>
      </c>
      <c r="BQ313" s="380">
        <v>0</v>
      </c>
      <c r="BR313" s="380">
        <v>0</v>
      </c>
      <c r="BS313" s="380">
        <v>11448</v>
      </c>
      <c r="BT313" s="379">
        <v>59369</v>
      </c>
      <c r="BU313" s="380">
        <v>15166</v>
      </c>
      <c r="BV313" s="380">
        <v>15166</v>
      </c>
      <c r="BW313" s="380">
        <v>15166</v>
      </c>
      <c r="BX313" s="380">
        <v>13871</v>
      </c>
      <c r="BY313" s="380">
        <v>0</v>
      </c>
      <c r="BZ313" s="380">
        <v>0</v>
      </c>
      <c r="CA313" s="380">
        <v>59369</v>
      </c>
      <c r="CB313" s="381">
        <v>16920.867817916998</v>
      </c>
      <c r="CC313" s="380">
        <v>10198</v>
      </c>
      <c r="CD313" s="380">
        <v>6723</v>
      </c>
      <c r="CE313" s="380">
        <v>0</v>
      </c>
      <c r="CF313" s="380">
        <v>0</v>
      </c>
      <c r="CG313" s="380">
        <v>0</v>
      </c>
      <c r="CH313" s="380">
        <v>0</v>
      </c>
      <c r="CI313" s="380">
        <v>16920.867817916998</v>
      </c>
      <c r="CK313" s="383"/>
      <c r="CL313" s="383"/>
      <c r="CM313" s="383"/>
      <c r="CN313" s="383"/>
      <c r="CO313" s="383"/>
      <c r="CP313" s="383"/>
      <c r="CQ313" s="383"/>
      <c r="CR313" s="383"/>
      <c r="CS313" s="383"/>
      <c r="CT313" s="383"/>
      <c r="CU313" s="383"/>
      <c r="CV313" s="383"/>
      <c r="CW313" s="383"/>
      <c r="CX313" s="383"/>
      <c r="CY313" s="383"/>
      <c r="CZ313" s="383"/>
      <c r="DA313" s="383"/>
      <c r="DB313" s="383"/>
      <c r="DC313" s="383"/>
      <c r="DD313" s="383"/>
      <c r="DE313" s="383"/>
      <c r="DF313" s="383"/>
      <c r="DG313" s="383"/>
      <c r="DH313" s="383"/>
      <c r="DI313" s="383"/>
      <c r="DJ313" s="383"/>
      <c r="DK313" s="383"/>
      <c r="DL313" s="383"/>
      <c r="DM313" s="383"/>
      <c r="DN313" s="383"/>
      <c r="DO313" s="383"/>
      <c r="DP313" s="383"/>
      <c r="DQ313" s="383"/>
      <c r="DR313" s="383"/>
      <c r="DS313" s="383"/>
      <c r="DT313" s="383"/>
      <c r="DU313" s="383"/>
      <c r="DV313" s="383"/>
      <c r="DW313" s="383"/>
      <c r="DX313" s="383"/>
      <c r="DY313" s="383"/>
      <c r="DZ313" s="383"/>
      <c r="EA313" s="383"/>
      <c r="EB313" s="383"/>
      <c r="EC313" s="383"/>
      <c r="ED313" s="383"/>
      <c r="EE313" s="383"/>
      <c r="EF313" s="383"/>
      <c r="EG313" s="383"/>
      <c r="EH313" s="383"/>
      <c r="EI313" s="383"/>
      <c r="EJ313" s="383"/>
      <c r="EK313" s="383"/>
      <c r="EL313" s="383"/>
      <c r="EM313" s="383"/>
      <c r="EN313" s="383"/>
      <c r="EO313" s="383"/>
      <c r="EP313" s="383"/>
      <c r="EQ313" s="383"/>
      <c r="ER313" s="383"/>
      <c r="ES313" s="383"/>
      <c r="ET313" s="383"/>
      <c r="EU313" s="383"/>
      <c r="EV313" s="383"/>
      <c r="EW313" s="383"/>
      <c r="EX313" s="383"/>
      <c r="EY313" s="383"/>
      <c r="EZ313" s="383"/>
      <c r="FA313" s="383"/>
      <c r="FB313" s="383"/>
      <c r="FC313" s="383"/>
      <c r="FD313" s="383"/>
      <c r="FE313" s="383"/>
      <c r="FF313" s="383"/>
      <c r="FG313" s="383"/>
      <c r="FH313" s="383"/>
      <c r="FI313" s="383"/>
      <c r="FJ313" s="383"/>
      <c r="FK313" s="383"/>
      <c r="FL313" s="383"/>
      <c r="FM313" s="383"/>
      <c r="FN313" s="383"/>
      <c r="FO313" s="383"/>
      <c r="FP313" s="383"/>
      <c r="FQ313" s="383"/>
      <c r="FR313" s="383"/>
      <c r="FS313" s="383"/>
      <c r="FT313" s="383"/>
      <c r="FU313" s="383"/>
      <c r="FV313" s="383"/>
      <c r="FW313" s="383"/>
      <c r="FX313" s="383"/>
      <c r="FY313" s="383"/>
      <c r="FZ313" s="383"/>
      <c r="GA313" s="383"/>
      <c r="GB313" s="383"/>
      <c r="GC313" s="383"/>
      <c r="GD313" s="383"/>
      <c r="GE313" s="383"/>
      <c r="GF313" s="383"/>
      <c r="GG313" s="383"/>
      <c r="GH313" s="383"/>
      <c r="GI313" s="383"/>
      <c r="GJ313" s="383"/>
      <c r="GK313" s="383"/>
      <c r="GL313" s="383"/>
      <c r="GM313" s="383"/>
      <c r="GN313" s="383"/>
      <c r="GO313" s="383"/>
      <c r="GP313" s="383"/>
      <c r="GQ313" s="383"/>
      <c r="GR313" s="383"/>
      <c r="GS313" s="383"/>
      <c r="GT313" s="383"/>
      <c r="GU313" s="383"/>
      <c r="GV313" s="383"/>
      <c r="GW313" s="383"/>
      <c r="GX313" s="383"/>
      <c r="GY313" s="383"/>
      <c r="GZ313" s="383"/>
      <c r="HA313" s="383"/>
      <c r="HB313" s="383"/>
      <c r="HC313" s="383"/>
      <c r="HD313" s="383"/>
      <c r="HE313" s="383"/>
      <c r="HF313" s="383"/>
      <c r="HG313" s="383"/>
      <c r="HH313" s="383"/>
      <c r="HI313" s="383"/>
      <c r="HJ313" s="383"/>
      <c r="HK313" s="383"/>
      <c r="HL313" s="383"/>
      <c r="HM313" s="383"/>
      <c r="HN313" s="383"/>
      <c r="HO313" s="383"/>
      <c r="HP313" s="383"/>
      <c r="HQ313" s="383"/>
      <c r="HR313" s="383"/>
      <c r="HS313" s="383"/>
      <c r="HT313" s="383"/>
      <c r="HU313" s="383"/>
      <c r="HV313" s="383"/>
      <c r="HW313" s="383"/>
      <c r="HX313" s="383"/>
      <c r="HY313" s="383"/>
      <c r="HZ313" s="383"/>
      <c r="IA313" s="383"/>
      <c r="IB313" s="383"/>
      <c r="IC313" s="383"/>
      <c r="ID313" s="383"/>
      <c r="IE313" s="383"/>
      <c r="IF313" s="383"/>
      <c r="IG313" s="383"/>
      <c r="IH313" s="383"/>
      <c r="II313" s="383"/>
      <c r="IJ313" s="383"/>
      <c r="IK313" s="383"/>
      <c r="IL313" s="383"/>
      <c r="IM313" s="383"/>
      <c r="IN313" s="383"/>
      <c r="IO313" s="383"/>
      <c r="IP313" s="383"/>
      <c r="IQ313" s="383"/>
      <c r="IR313" s="383"/>
      <c r="IS313" s="383"/>
      <c r="IT313" s="383"/>
      <c r="IU313" s="383"/>
      <c r="IV313" s="383"/>
      <c r="IW313" s="383"/>
      <c r="IX313" s="383"/>
      <c r="IY313" s="383"/>
      <c r="IZ313" s="383"/>
      <c r="JA313" s="383"/>
      <c r="JB313" s="383"/>
      <c r="JC313" s="383"/>
      <c r="JD313" s="383"/>
      <c r="JE313" s="383"/>
      <c r="JF313" s="383"/>
      <c r="JG313" s="383"/>
      <c r="JH313" s="383"/>
      <c r="JI313" s="383"/>
      <c r="JJ313" s="383"/>
      <c r="JK313" s="383"/>
      <c r="JL313" s="383"/>
      <c r="JM313" s="383"/>
      <c r="JN313" s="383"/>
      <c r="JO313" s="383"/>
      <c r="JP313" s="383"/>
      <c r="JQ313" s="383"/>
      <c r="JR313" s="383"/>
      <c r="JS313" s="383"/>
      <c r="JT313" s="383"/>
      <c r="JU313" s="383"/>
      <c r="JV313" s="383"/>
      <c r="JW313" s="383"/>
      <c r="JX313" s="383"/>
      <c r="JY313" s="383"/>
      <c r="JZ313" s="383"/>
      <c r="KA313" s="383"/>
      <c r="KB313" s="383"/>
      <c r="KC313" s="383"/>
      <c r="KD313" s="383"/>
      <c r="KE313" s="383"/>
      <c r="KF313" s="383"/>
      <c r="KG313" s="383"/>
      <c r="KH313" s="383"/>
      <c r="KI313" s="383"/>
      <c r="KJ313" s="383"/>
      <c r="KK313" s="383"/>
      <c r="KL313" s="383"/>
      <c r="KM313" s="383"/>
      <c r="KN313" s="383"/>
      <c r="KO313" s="383"/>
      <c r="KP313" s="383"/>
      <c r="KQ313" s="383"/>
      <c r="KR313" s="383"/>
      <c r="KS313" s="383"/>
      <c r="KT313" s="383"/>
      <c r="KU313" s="383"/>
      <c r="KV313" s="383"/>
      <c r="KW313" s="383"/>
      <c r="KX313" s="383"/>
      <c r="KY313" s="383"/>
      <c r="KZ313" s="383"/>
      <c r="LA313" s="383"/>
      <c r="LB313" s="383"/>
      <c r="LC313" s="383"/>
      <c r="LD313" s="383"/>
      <c r="LE313" s="383"/>
      <c r="LF313" s="383"/>
      <c r="LG313" s="383"/>
      <c r="LH313" s="383"/>
      <c r="LI313" s="383"/>
      <c r="LJ313" s="383"/>
      <c r="LK313" s="383"/>
      <c r="LL313" s="383"/>
      <c r="LM313" s="383"/>
      <c r="LN313" s="383"/>
      <c r="LO313" s="383"/>
      <c r="LP313" s="383"/>
      <c r="LQ313" s="383"/>
      <c r="LR313" s="383"/>
      <c r="LS313" s="383"/>
      <c r="LT313" s="383"/>
      <c r="LU313" s="383"/>
      <c r="LV313" s="383"/>
      <c r="LW313" s="383"/>
      <c r="LX313" s="383"/>
      <c r="LY313" s="383"/>
      <c r="LZ313" s="383"/>
      <c r="MA313" s="383"/>
      <c r="MB313" s="383"/>
      <c r="MC313" s="383"/>
      <c r="MD313" s="383"/>
      <c r="ME313" s="383"/>
      <c r="MF313" s="383"/>
      <c r="MG313" s="383"/>
      <c r="MH313" s="383"/>
      <c r="MI313" s="383"/>
      <c r="MJ313" s="383"/>
      <c r="MK313" s="383"/>
      <c r="ML313" s="383"/>
      <c r="MM313" s="383"/>
      <c r="MN313" s="383"/>
      <c r="MO313" s="383"/>
      <c r="MP313" s="383"/>
      <c r="MQ313" s="383"/>
      <c r="MR313" s="383"/>
      <c r="MS313" s="383"/>
      <c r="MT313" s="383"/>
      <c r="MU313" s="383"/>
      <c r="MV313" s="383"/>
      <c r="MW313" s="383"/>
      <c r="MX313" s="383"/>
      <c r="MY313" s="383"/>
      <c r="MZ313" s="383"/>
      <c r="NA313" s="383"/>
      <c r="NB313" s="383"/>
      <c r="NC313" s="383"/>
      <c r="ND313" s="383"/>
      <c r="NE313" s="383"/>
      <c r="NF313" s="383"/>
      <c r="NG313" s="383"/>
      <c r="NH313" s="383"/>
      <c r="NI313" s="383"/>
      <c r="NJ313" s="383"/>
      <c r="NK313" s="383"/>
      <c r="NL313" s="383"/>
      <c r="NM313" s="383"/>
      <c r="NN313" s="383"/>
      <c r="NO313" s="383"/>
      <c r="NP313" s="383"/>
      <c r="NQ313" s="383"/>
      <c r="NR313" s="383"/>
      <c r="NS313" s="383"/>
      <c r="NT313" s="383"/>
      <c r="NU313" s="383"/>
      <c r="NV313" s="383"/>
      <c r="NW313" s="383"/>
      <c r="NX313" s="383"/>
      <c r="NY313" s="383"/>
      <c r="NZ313" s="383"/>
      <c r="OA313" s="383"/>
      <c r="OB313" s="383"/>
      <c r="OC313" s="383"/>
      <c r="OD313" s="383"/>
      <c r="OE313" s="383"/>
      <c r="OF313" s="383"/>
      <c r="OG313" s="383"/>
      <c r="OH313" s="383"/>
      <c r="OI313" s="383"/>
      <c r="OJ313" s="383"/>
      <c r="OK313" s="383"/>
      <c r="OL313" s="383"/>
      <c r="OM313" s="383"/>
      <c r="ON313" s="383"/>
      <c r="OO313" s="383"/>
      <c r="OP313" s="383"/>
      <c r="OQ313" s="383"/>
      <c r="OR313" s="383"/>
      <c r="OS313" s="383"/>
      <c r="OT313" s="383"/>
      <c r="OU313" s="383"/>
      <c r="OV313" s="383"/>
      <c r="OW313" s="383"/>
      <c r="OX313" s="383"/>
      <c r="OY313" s="383"/>
      <c r="OZ313" s="383"/>
      <c r="PA313" s="383"/>
      <c r="PB313" s="383"/>
      <c r="PC313" s="383"/>
      <c r="PD313" s="383"/>
      <c r="PE313" s="383"/>
      <c r="PF313" s="383"/>
      <c r="PG313" s="383"/>
      <c r="PH313" s="383"/>
      <c r="PI313" s="383"/>
      <c r="PJ313" s="383"/>
      <c r="PK313" s="383"/>
      <c r="PL313" s="383"/>
      <c r="PM313" s="383"/>
      <c r="PN313" s="383"/>
      <c r="PO313" s="383"/>
      <c r="PP313" s="383"/>
      <c r="PQ313" s="383"/>
      <c r="PR313" s="383"/>
      <c r="PS313" s="383"/>
      <c r="PT313" s="383"/>
      <c r="PU313" s="383"/>
      <c r="PV313" s="383"/>
      <c r="PW313" s="383"/>
      <c r="PX313" s="383"/>
      <c r="PY313" s="383"/>
      <c r="PZ313" s="383"/>
      <c r="QA313" s="383"/>
      <c r="QB313" s="383"/>
      <c r="QC313" s="383"/>
      <c r="QD313" s="383"/>
    </row>
    <row r="314" spans="1:446">
      <c r="A314" s="374">
        <v>98101</v>
      </c>
      <c r="B314" s="375" t="s">
        <v>663</v>
      </c>
      <c r="C314" s="381">
        <v>-2921844</v>
      </c>
      <c r="D314" s="380">
        <v>-1288494</v>
      </c>
      <c r="E314" s="380">
        <v>-1911203</v>
      </c>
      <c r="F314" s="380">
        <v>-1098078</v>
      </c>
      <c r="G314" s="380">
        <v>0</v>
      </c>
      <c r="H314" s="380">
        <v>0</v>
      </c>
      <c r="I314" s="380">
        <v>-7219619</v>
      </c>
      <c r="J314" s="446">
        <v>26255448</v>
      </c>
      <c r="K314" s="447">
        <v>30925893</v>
      </c>
      <c r="L314" s="447">
        <v>22440962</v>
      </c>
      <c r="M314" s="447">
        <v>21612434</v>
      </c>
      <c r="N314" s="447">
        <v>32257207</v>
      </c>
      <c r="O314" s="446">
        <v>2304295.6174830003</v>
      </c>
      <c r="P314" s="447">
        <v>1229487.8899999999</v>
      </c>
      <c r="Q314" s="447">
        <v>1074807.7274830004</v>
      </c>
      <c r="R314" s="448">
        <v>6.2899999999999998E-2</v>
      </c>
      <c r="S314" s="449">
        <v>1.1056391000000001E-3</v>
      </c>
      <c r="T314" s="450">
        <v>26255448</v>
      </c>
      <c r="U314" s="450">
        <v>19546707.313195549</v>
      </c>
      <c r="V314" s="451">
        <v>1.3432158971488528</v>
      </c>
      <c r="W314" s="451">
        <v>0.10581979340616332</v>
      </c>
      <c r="X314" s="379">
        <v>2709759</v>
      </c>
      <c r="Y314" s="380">
        <v>881640</v>
      </c>
      <c r="Z314" s="380">
        <v>881640</v>
      </c>
      <c r="AA314" s="380">
        <v>577918</v>
      </c>
      <c r="AB314" s="380">
        <v>368561</v>
      </c>
      <c r="AC314" s="380">
        <v>0</v>
      </c>
      <c r="AD314" s="380">
        <v>0</v>
      </c>
      <c r="AE314" s="380">
        <v>2709759</v>
      </c>
      <c r="AF314" s="381">
        <v>491610</v>
      </c>
      <c r="AG314" s="381">
        <v>491610</v>
      </c>
      <c r="AH314" s="381">
        <v>0</v>
      </c>
      <c r="AI314" s="381">
        <v>0</v>
      </c>
      <c r="AJ314" s="381">
        <v>0</v>
      </c>
      <c r="AK314" s="381">
        <v>0</v>
      </c>
      <c r="AL314" s="381">
        <v>0</v>
      </c>
      <c r="AM314" s="380">
        <v>491610</v>
      </c>
      <c r="AN314" s="379">
        <v>2102090</v>
      </c>
      <c r="AO314" s="380">
        <v>693662</v>
      </c>
      <c r="AP314" s="380">
        <v>693662</v>
      </c>
      <c r="AQ314" s="380">
        <v>357383</v>
      </c>
      <c r="AR314" s="380">
        <v>357383</v>
      </c>
      <c r="AS314" s="380">
        <v>0</v>
      </c>
      <c r="AT314" s="380">
        <v>0</v>
      </c>
      <c r="AU314" s="380">
        <v>2102090</v>
      </c>
      <c r="AV314" s="381">
        <v>11949473</v>
      </c>
      <c r="AW314" s="380">
        <v>4089132</v>
      </c>
      <c r="AX314" s="380">
        <v>2957331</v>
      </c>
      <c r="AY314" s="380">
        <v>2957331</v>
      </c>
      <c r="AZ314" s="380">
        <v>1945677</v>
      </c>
      <c r="BA314" s="380">
        <v>0</v>
      </c>
      <c r="BB314" s="380">
        <v>0</v>
      </c>
      <c r="BC314" s="380">
        <v>11949473</v>
      </c>
      <c r="BD314" s="379">
        <v>276516</v>
      </c>
      <c r="BE314" s="380">
        <v>78650</v>
      </c>
      <c r="BF314" s="380">
        <v>73672</v>
      </c>
      <c r="BG314" s="380">
        <v>62097</v>
      </c>
      <c r="BH314" s="380">
        <v>62097</v>
      </c>
      <c r="BI314" s="380">
        <v>0</v>
      </c>
      <c r="BJ314" s="380">
        <v>0</v>
      </c>
      <c r="BK314" s="380">
        <v>276516</v>
      </c>
      <c r="BL314" s="381">
        <v>49155</v>
      </c>
      <c r="BM314" s="380">
        <v>16385</v>
      </c>
      <c r="BN314" s="380">
        <v>16385</v>
      </c>
      <c r="BO314" s="380">
        <v>16385</v>
      </c>
      <c r="BP314" s="380">
        <v>0</v>
      </c>
      <c r="BQ314" s="380">
        <v>0</v>
      </c>
      <c r="BR314" s="380">
        <v>0</v>
      </c>
      <c r="BS314" s="380">
        <v>49155</v>
      </c>
      <c r="BT314" s="379">
        <v>254906</v>
      </c>
      <c r="BU314" s="380">
        <v>65116</v>
      </c>
      <c r="BV314" s="380">
        <v>65116</v>
      </c>
      <c r="BW314" s="380">
        <v>65116</v>
      </c>
      <c r="BX314" s="380">
        <v>59559</v>
      </c>
      <c r="BY314" s="380">
        <v>0</v>
      </c>
      <c r="BZ314" s="380">
        <v>0</v>
      </c>
      <c r="CA314" s="380">
        <v>254906</v>
      </c>
      <c r="CB314" s="381">
        <v>72651.534204609008</v>
      </c>
      <c r="CC314" s="380">
        <v>43784</v>
      </c>
      <c r="CD314" s="380">
        <v>28867</v>
      </c>
      <c r="CE314" s="380">
        <v>0</v>
      </c>
      <c r="CF314" s="380">
        <v>0</v>
      </c>
      <c r="CG314" s="380">
        <v>0</v>
      </c>
      <c r="CH314" s="380">
        <v>0</v>
      </c>
      <c r="CI314" s="380">
        <v>72651.534204609008</v>
      </c>
      <c r="CK314" s="383"/>
      <c r="CL314" s="383"/>
      <c r="CM314" s="383"/>
      <c r="CN314" s="383"/>
      <c r="CO314" s="383"/>
      <c r="CP314" s="383"/>
      <c r="CQ314" s="383"/>
      <c r="CR314" s="383"/>
      <c r="CS314" s="383"/>
      <c r="CT314" s="383"/>
      <c r="CU314" s="383"/>
      <c r="CV314" s="383"/>
      <c r="CW314" s="383"/>
      <c r="CX314" s="383"/>
      <c r="CY314" s="383"/>
      <c r="CZ314" s="383"/>
      <c r="DA314" s="383"/>
      <c r="DB314" s="383"/>
      <c r="DC314" s="383"/>
      <c r="DD314" s="383"/>
      <c r="DE314" s="383"/>
      <c r="DF314" s="383"/>
      <c r="DG314" s="383"/>
      <c r="DH314" s="383"/>
      <c r="DI314" s="383"/>
      <c r="DJ314" s="383"/>
      <c r="DK314" s="383"/>
      <c r="DL314" s="383"/>
      <c r="DM314" s="383"/>
      <c r="DN314" s="383"/>
      <c r="DO314" s="383"/>
      <c r="DP314" s="383"/>
      <c r="DQ314" s="383"/>
      <c r="DR314" s="383"/>
      <c r="DS314" s="383"/>
      <c r="DT314" s="383"/>
      <c r="DU314" s="383"/>
      <c r="DV314" s="383"/>
      <c r="DW314" s="383"/>
      <c r="DX314" s="383"/>
      <c r="DY314" s="383"/>
      <c r="DZ314" s="383"/>
      <c r="EA314" s="383"/>
      <c r="EB314" s="383"/>
      <c r="EC314" s="383"/>
      <c r="ED314" s="383"/>
      <c r="EE314" s="383"/>
      <c r="EF314" s="383"/>
      <c r="EG314" s="383"/>
      <c r="EH314" s="383"/>
      <c r="EI314" s="383"/>
      <c r="EJ314" s="383"/>
      <c r="EK314" s="383"/>
      <c r="EL314" s="383"/>
      <c r="EM314" s="383"/>
      <c r="EN314" s="383"/>
      <c r="EO314" s="383"/>
      <c r="EP314" s="383"/>
      <c r="EQ314" s="383"/>
      <c r="ER314" s="383"/>
      <c r="ES314" s="383"/>
      <c r="ET314" s="383"/>
      <c r="EU314" s="383"/>
      <c r="EV314" s="383"/>
      <c r="EW314" s="383"/>
      <c r="EX314" s="383"/>
      <c r="EY314" s="383"/>
      <c r="EZ314" s="383"/>
      <c r="FA314" s="383"/>
      <c r="FB314" s="383"/>
      <c r="FC314" s="383"/>
      <c r="FD314" s="383"/>
      <c r="FE314" s="383"/>
      <c r="FF314" s="383"/>
      <c r="FG314" s="383"/>
      <c r="FH314" s="383"/>
      <c r="FI314" s="383"/>
      <c r="FJ314" s="383"/>
      <c r="FK314" s="383"/>
      <c r="FL314" s="383"/>
      <c r="FM314" s="383"/>
      <c r="FN314" s="383"/>
      <c r="FO314" s="383"/>
      <c r="FP314" s="383"/>
      <c r="FQ314" s="383"/>
      <c r="FR314" s="383"/>
      <c r="FS314" s="383"/>
      <c r="FT314" s="383"/>
      <c r="FU314" s="383"/>
      <c r="FV314" s="383"/>
      <c r="FW314" s="383"/>
      <c r="FX314" s="383"/>
      <c r="FY314" s="383"/>
      <c r="FZ314" s="383"/>
      <c r="GA314" s="383"/>
      <c r="GB314" s="383"/>
      <c r="GC314" s="383"/>
      <c r="GD314" s="383"/>
      <c r="GE314" s="383"/>
      <c r="GF314" s="383"/>
      <c r="GG314" s="383"/>
      <c r="GH314" s="383"/>
      <c r="GI314" s="383"/>
      <c r="GJ314" s="383"/>
      <c r="GK314" s="383"/>
      <c r="GL314" s="383"/>
      <c r="GM314" s="383"/>
      <c r="GN314" s="383"/>
      <c r="GO314" s="383"/>
      <c r="GP314" s="383"/>
      <c r="GQ314" s="383"/>
      <c r="GR314" s="383"/>
      <c r="GS314" s="383"/>
      <c r="GT314" s="383"/>
      <c r="GU314" s="383"/>
      <c r="GV314" s="383"/>
      <c r="GW314" s="383"/>
      <c r="GX314" s="383"/>
      <c r="GY314" s="383"/>
      <c r="GZ314" s="383"/>
      <c r="HA314" s="383"/>
      <c r="HB314" s="383"/>
      <c r="HC314" s="383"/>
      <c r="HD314" s="383"/>
      <c r="HE314" s="383"/>
      <c r="HF314" s="383"/>
      <c r="HG314" s="383"/>
      <c r="HH314" s="383"/>
      <c r="HI314" s="383"/>
      <c r="HJ314" s="383"/>
      <c r="HK314" s="383"/>
      <c r="HL314" s="383"/>
      <c r="HM314" s="383"/>
      <c r="HN314" s="383"/>
      <c r="HO314" s="383"/>
      <c r="HP314" s="383"/>
      <c r="HQ314" s="383"/>
      <c r="HR314" s="383"/>
      <c r="HS314" s="383"/>
      <c r="HT314" s="383"/>
      <c r="HU314" s="383"/>
      <c r="HV314" s="383"/>
      <c r="HW314" s="383"/>
      <c r="HX314" s="383"/>
      <c r="HY314" s="383"/>
      <c r="HZ314" s="383"/>
      <c r="IA314" s="383"/>
      <c r="IB314" s="383"/>
      <c r="IC314" s="383"/>
      <c r="ID314" s="383"/>
      <c r="IE314" s="383"/>
      <c r="IF314" s="383"/>
      <c r="IG314" s="383"/>
      <c r="IH314" s="383"/>
      <c r="II314" s="383"/>
      <c r="IJ314" s="383"/>
      <c r="IK314" s="383"/>
      <c r="IL314" s="383"/>
      <c r="IM314" s="383"/>
      <c r="IN314" s="383"/>
      <c r="IO314" s="383"/>
      <c r="IP314" s="383"/>
      <c r="IQ314" s="383"/>
      <c r="IR314" s="383"/>
      <c r="IS314" s="383"/>
      <c r="IT314" s="383"/>
      <c r="IU314" s="383"/>
      <c r="IV314" s="383"/>
      <c r="IW314" s="383"/>
      <c r="IX314" s="383"/>
      <c r="IY314" s="383"/>
      <c r="IZ314" s="383"/>
      <c r="JA314" s="383"/>
      <c r="JB314" s="383"/>
      <c r="JC314" s="383"/>
      <c r="JD314" s="383"/>
      <c r="JE314" s="383"/>
      <c r="JF314" s="383"/>
      <c r="JG314" s="383"/>
      <c r="JH314" s="383"/>
      <c r="JI314" s="383"/>
      <c r="JJ314" s="383"/>
      <c r="JK314" s="383"/>
      <c r="JL314" s="383"/>
      <c r="JM314" s="383"/>
      <c r="JN314" s="383"/>
      <c r="JO314" s="383"/>
      <c r="JP314" s="383"/>
      <c r="JQ314" s="383"/>
      <c r="JR314" s="383"/>
      <c r="JS314" s="383"/>
      <c r="JT314" s="383"/>
      <c r="JU314" s="383"/>
      <c r="JV314" s="383"/>
      <c r="JW314" s="383"/>
      <c r="JX314" s="383"/>
      <c r="JY314" s="383"/>
      <c r="JZ314" s="383"/>
      <c r="KA314" s="383"/>
      <c r="KB314" s="383"/>
      <c r="KC314" s="383"/>
      <c r="KD314" s="383"/>
      <c r="KE314" s="383"/>
      <c r="KF314" s="383"/>
      <c r="KG314" s="383"/>
      <c r="KH314" s="383"/>
      <c r="KI314" s="383"/>
      <c r="KJ314" s="383"/>
      <c r="KK314" s="383"/>
      <c r="KL314" s="383"/>
      <c r="KM314" s="383"/>
      <c r="KN314" s="383"/>
      <c r="KO314" s="383"/>
      <c r="KP314" s="383"/>
      <c r="KQ314" s="383"/>
      <c r="KR314" s="383"/>
      <c r="KS314" s="383"/>
      <c r="KT314" s="383"/>
      <c r="KU314" s="383"/>
      <c r="KV314" s="383"/>
      <c r="KW314" s="383"/>
      <c r="KX314" s="383"/>
      <c r="KY314" s="383"/>
      <c r="KZ314" s="383"/>
      <c r="LA314" s="383"/>
      <c r="LB314" s="383"/>
      <c r="LC314" s="383"/>
      <c r="LD314" s="383"/>
      <c r="LE314" s="383"/>
      <c r="LF314" s="383"/>
      <c r="LG314" s="383"/>
      <c r="LH314" s="383"/>
      <c r="LI314" s="383"/>
      <c r="LJ314" s="383"/>
      <c r="LK314" s="383"/>
      <c r="LL314" s="383"/>
      <c r="LM314" s="383"/>
      <c r="LN314" s="383"/>
      <c r="LO314" s="383"/>
      <c r="LP314" s="383"/>
      <c r="LQ314" s="383"/>
      <c r="LR314" s="383"/>
      <c r="LS314" s="383"/>
      <c r="LT314" s="383"/>
      <c r="LU314" s="383"/>
      <c r="LV314" s="383"/>
      <c r="LW314" s="383"/>
      <c r="LX314" s="383"/>
      <c r="LY314" s="383"/>
      <c r="LZ314" s="383"/>
      <c r="MA314" s="383"/>
      <c r="MB314" s="383"/>
      <c r="MC314" s="383"/>
      <c r="MD314" s="383"/>
      <c r="ME314" s="383"/>
      <c r="MF314" s="383"/>
      <c r="MG314" s="383"/>
      <c r="MH314" s="383"/>
      <c r="MI314" s="383"/>
      <c r="MJ314" s="383"/>
      <c r="MK314" s="383"/>
      <c r="ML314" s="383"/>
      <c r="MM314" s="383"/>
      <c r="MN314" s="383"/>
      <c r="MO314" s="383"/>
      <c r="MP314" s="383"/>
      <c r="MQ314" s="383"/>
      <c r="MR314" s="383"/>
      <c r="MS314" s="383"/>
      <c r="MT314" s="383"/>
      <c r="MU314" s="383"/>
      <c r="MV314" s="383"/>
      <c r="MW314" s="383"/>
      <c r="MX314" s="383"/>
      <c r="MY314" s="383"/>
      <c r="MZ314" s="383"/>
      <c r="NA314" s="383"/>
      <c r="NB314" s="383"/>
      <c r="NC314" s="383"/>
      <c r="ND314" s="383"/>
      <c r="NE314" s="383"/>
      <c r="NF314" s="383"/>
      <c r="NG314" s="383"/>
      <c r="NH314" s="383"/>
      <c r="NI314" s="383"/>
      <c r="NJ314" s="383"/>
      <c r="NK314" s="383"/>
      <c r="NL314" s="383"/>
      <c r="NM314" s="383"/>
      <c r="NN314" s="383"/>
      <c r="NO314" s="383"/>
      <c r="NP314" s="383"/>
      <c r="NQ314" s="383"/>
      <c r="NR314" s="383"/>
      <c r="NS314" s="383"/>
      <c r="NT314" s="383"/>
      <c r="NU314" s="383"/>
      <c r="NV314" s="383"/>
      <c r="NW314" s="383"/>
      <c r="NX314" s="383"/>
      <c r="NY314" s="383"/>
      <c r="NZ314" s="383"/>
      <c r="OA314" s="383"/>
      <c r="OB314" s="383"/>
      <c r="OC314" s="383"/>
      <c r="OD314" s="383"/>
      <c r="OE314" s="383"/>
      <c r="OF314" s="383"/>
      <c r="OG314" s="383"/>
      <c r="OH314" s="383"/>
      <c r="OI314" s="383"/>
      <c r="OJ314" s="383"/>
      <c r="OK314" s="383"/>
      <c r="OL314" s="383"/>
      <c r="OM314" s="383"/>
      <c r="ON314" s="383"/>
      <c r="OO314" s="383"/>
      <c r="OP314" s="383"/>
      <c r="OQ314" s="383"/>
      <c r="OR314" s="383"/>
      <c r="OS314" s="383"/>
      <c r="OT314" s="383"/>
      <c r="OU314" s="383"/>
      <c r="OV314" s="383"/>
      <c r="OW314" s="383"/>
      <c r="OX314" s="383"/>
      <c r="OY314" s="383"/>
      <c r="OZ314" s="383"/>
      <c r="PA314" s="383"/>
      <c r="PB314" s="383"/>
      <c r="PC314" s="383"/>
      <c r="PD314" s="383"/>
      <c r="PE314" s="383"/>
      <c r="PF314" s="383"/>
      <c r="PG314" s="383"/>
      <c r="PH314" s="383"/>
      <c r="PI314" s="383"/>
      <c r="PJ314" s="383"/>
      <c r="PK314" s="383"/>
      <c r="PL314" s="383"/>
      <c r="PM314" s="383"/>
      <c r="PN314" s="383"/>
      <c r="PO314" s="383"/>
      <c r="PP314" s="383"/>
      <c r="PQ314" s="383"/>
      <c r="PR314" s="383"/>
      <c r="PS314" s="383"/>
      <c r="PT314" s="383"/>
      <c r="PU314" s="383"/>
      <c r="PV314" s="383"/>
      <c r="PW314" s="383"/>
      <c r="PX314" s="383"/>
      <c r="PY314" s="383"/>
      <c r="PZ314" s="383"/>
      <c r="QA314" s="383"/>
      <c r="QB314" s="383"/>
      <c r="QC314" s="383"/>
      <c r="QD314" s="383"/>
    </row>
    <row r="315" spans="1:446">
      <c r="A315" s="374">
        <v>98103</v>
      </c>
      <c r="B315" s="423" t="s">
        <v>664</v>
      </c>
      <c r="C315" s="379">
        <v>-540259</v>
      </c>
      <c r="D315" s="380">
        <v>-240622</v>
      </c>
      <c r="E315" s="380">
        <v>-332178</v>
      </c>
      <c r="F315" s="380">
        <v>-281725</v>
      </c>
      <c r="G315" s="380">
        <v>0</v>
      </c>
      <c r="H315" s="380">
        <v>0</v>
      </c>
      <c r="I315" s="380">
        <v>-1394784</v>
      </c>
      <c r="J315" s="446">
        <v>4730171</v>
      </c>
      <c r="K315" s="447">
        <v>5571596</v>
      </c>
      <c r="L315" s="447">
        <v>4042955</v>
      </c>
      <c r="M315" s="447">
        <v>3893687</v>
      </c>
      <c r="N315" s="447">
        <v>5811446</v>
      </c>
      <c r="O315" s="446">
        <v>415140.98089499999</v>
      </c>
      <c r="P315" s="447">
        <v>252076.31</v>
      </c>
      <c r="Q315" s="447">
        <v>163064.67089499999</v>
      </c>
      <c r="R315" s="448">
        <v>6.2899999999999998E-2</v>
      </c>
      <c r="S315" s="449">
        <v>1.9919149999999999E-4</v>
      </c>
      <c r="T315" s="450">
        <v>4730171</v>
      </c>
      <c r="U315" s="450">
        <v>4007572.4960254375</v>
      </c>
      <c r="V315" s="451">
        <v>1.1803082800601135</v>
      </c>
      <c r="W315" s="451">
        <v>0.10581979340616332</v>
      </c>
      <c r="X315" s="379">
        <v>487499</v>
      </c>
      <c r="Y315" s="380">
        <v>172358</v>
      </c>
      <c r="Z315" s="380">
        <v>172358</v>
      </c>
      <c r="AA315" s="380">
        <v>138270</v>
      </c>
      <c r="AB315" s="380">
        <v>4513</v>
      </c>
      <c r="AC315" s="380">
        <v>0</v>
      </c>
      <c r="AD315" s="380">
        <v>0</v>
      </c>
      <c r="AE315" s="380">
        <v>487499</v>
      </c>
      <c r="AF315" s="381">
        <v>181978</v>
      </c>
      <c r="AG315" s="381">
        <v>115951</v>
      </c>
      <c r="AH315" s="381">
        <v>22009</v>
      </c>
      <c r="AI315" s="381">
        <v>22009</v>
      </c>
      <c r="AJ315" s="381">
        <v>22009</v>
      </c>
      <c r="AK315" s="381">
        <v>0</v>
      </c>
      <c r="AL315" s="381">
        <v>0</v>
      </c>
      <c r="AM315" s="380">
        <v>181978</v>
      </c>
      <c r="AN315" s="379">
        <v>378712</v>
      </c>
      <c r="AO315" s="380">
        <v>124970</v>
      </c>
      <c r="AP315" s="380">
        <v>124970</v>
      </c>
      <c r="AQ315" s="380">
        <v>64386</v>
      </c>
      <c r="AR315" s="380">
        <v>64386</v>
      </c>
      <c r="AS315" s="380">
        <v>0</v>
      </c>
      <c r="AT315" s="380">
        <v>0</v>
      </c>
      <c r="AU315" s="380">
        <v>378712</v>
      </c>
      <c r="AV315" s="381">
        <v>2152812</v>
      </c>
      <c r="AW315" s="380">
        <v>736696</v>
      </c>
      <c r="AX315" s="380">
        <v>532792</v>
      </c>
      <c r="AY315" s="380">
        <v>532792</v>
      </c>
      <c r="AZ315" s="380">
        <v>350532</v>
      </c>
      <c r="BA315" s="380">
        <v>0</v>
      </c>
      <c r="BB315" s="380">
        <v>0</v>
      </c>
      <c r="BC315" s="380">
        <v>2152812</v>
      </c>
      <c r="BD315" s="379">
        <v>49817</v>
      </c>
      <c r="BE315" s="380">
        <v>14170</v>
      </c>
      <c r="BF315" s="380">
        <v>13273</v>
      </c>
      <c r="BG315" s="380">
        <v>11187</v>
      </c>
      <c r="BH315" s="380">
        <v>11187</v>
      </c>
      <c r="BI315" s="380">
        <v>0</v>
      </c>
      <c r="BJ315" s="380">
        <v>0</v>
      </c>
      <c r="BK315" s="380">
        <v>49817</v>
      </c>
      <c r="BL315" s="381">
        <v>8856</v>
      </c>
      <c r="BM315" s="380">
        <v>2952</v>
      </c>
      <c r="BN315" s="380">
        <v>2952</v>
      </c>
      <c r="BO315" s="380">
        <v>2952</v>
      </c>
      <c r="BP315" s="380">
        <v>0</v>
      </c>
      <c r="BQ315" s="380">
        <v>0</v>
      </c>
      <c r="BR315" s="380">
        <v>0</v>
      </c>
      <c r="BS315" s="380">
        <v>8856</v>
      </c>
      <c r="BT315" s="379">
        <v>45924</v>
      </c>
      <c r="BU315" s="380">
        <v>11731</v>
      </c>
      <c r="BV315" s="380">
        <v>11731</v>
      </c>
      <c r="BW315" s="380">
        <v>11731</v>
      </c>
      <c r="BX315" s="380">
        <v>10730</v>
      </c>
      <c r="BY315" s="380">
        <v>0</v>
      </c>
      <c r="BZ315" s="380">
        <v>0</v>
      </c>
      <c r="CA315" s="380">
        <v>45924</v>
      </c>
      <c r="CB315" s="381">
        <v>13088.871473084999</v>
      </c>
      <c r="CC315" s="380">
        <v>7888</v>
      </c>
      <c r="CD315" s="380">
        <v>5201</v>
      </c>
      <c r="CE315" s="380">
        <v>0</v>
      </c>
      <c r="CF315" s="380">
        <v>0</v>
      </c>
      <c r="CG315" s="380">
        <v>0</v>
      </c>
      <c r="CH315" s="380">
        <v>0</v>
      </c>
      <c r="CI315" s="380">
        <v>13088.871473084999</v>
      </c>
      <c r="CK315" s="383"/>
      <c r="CL315" s="383"/>
      <c r="CM315" s="383"/>
      <c r="CN315" s="383"/>
      <c r="CO315" s="383"/>
      <c r="CP315" s="383"/>
      <c r="CQ315" s="383"/>
      <c r="CR315" s="383"/>
      <c r="CS315" s="383"/>
      <c r="CT315" s="383"/>
      <c r="CU315" s="383"/>
      <c r="CV315" s="383"/>
      <c r="CW315" s="383"/>
      <c r="CX315" s="383"/>
      <c r="CY315" s="383"/>
      <c r="CZ315" s="383"/>
      <c r="DA315" s="383"/>
      <c r="DB315" s="383"/>
      <c r="DC315" s="383"/>
      <c r="DD315" s="383"/>
      <c r="DE315" s="383"/>
      <c r="DF315" s="383"/>
      <c r="DG315" s="383"/>
      <c r="DH315" s="383"/>
      <c r="DI315" s="383"/>
      <c r="DJ315" s="383"/>
      <c r="DK315" s="383"/>
      <c r="DL315" s="383"/>
      <c r="DM315" s="383"/>
      <c r="DN315" s="383"/>
      <c r="DO315" s="383"/>
      <c r="DP315" s="383"/>
      <c r="DQ315" s="383"/>
      <c r="DR315" s="383"/>
      <c r="DS315" s="383"/>
      <c r="DT315" s="383"/>
      <c r="DU315" s="383"/>
      <c r="DV315" s="383"/>
      <c r="DW315" s="383"/>
      <c r="DX315" s="383"/>
      <c r="DY315" s="383"/>
      <c r="DZ315" s="383"/>
      <c r="EA315" s="383"/>
      <c r="EB315" s="383"/>
      <c r="EC315" s="383"/>
      <c r="ED315" s="383"/>
      <c r="EE315" s="383"/>
      <c r="EF315" s="383"/>
      <c r="EG315" s="383"/>
      <c r="EH315" s="383"/>
      <c r="EI315" s="383"/>
      <c r="EJ315" s="383"/>
      <c r="EK315" s="383"/>
      <c r="EL315" s="383"/>
      <c r="EM315" s="383"/>
      <c r="EN315" s="383"/>
      <c r="EO315" s="383"/>
      <c r="EP315" s="383"/>
      <c r="EQ315" s="383"/>
      <c r="ER315" s="383"/>
      <c r="ES315" s="383"/>
      <c r="ET315" s="383"/>
      <c r="EU315" s="383"/>
      <c r="EV315" s="383"/>
      <c r="EW315" s="383"/>
      <c r="EX315" s="383"/>
      <c r="EY315" s="383"/>
      <c r="EZ315" s="383"/>
      <c r="FA315" s="383"/>
      <c r="FB315" s="383"/>
      <c r="FC315" s="383"/>
      <c r="FD315" s="383"/>
      <c r="FE315" s="383"/>
      <c r="FF315" s="383"/>
      <c r="FG315" s="383"/>
      <c r="FH315" s="383"/>
      <c r="FI315" s="383"/>
      <c r="FJ315" s="383"/>
      <c r="FK315" s="383"/>
      <c r="FL315" s="383"/>
      <c r="FM315" s="383"/>
      <c r="FN315" s="383"/>
      <c r="FO315" s="383"/>
      <c r="FP315" s="383"/>
      <c r="FQ315" s="383"/>
      <c r="FR315" s="383"/>
      <c r="FS315" s="383"/>
      <c r="FT315" s="383"/>
      <c r="FU315" s="383"/>
      <c r="FV315" s="383"/>
      <c r="FW315" s="383"/>
      <c r="FX315" s="383"/>
      <c r="FY315" s="383"/>
      <c r="FZ315" s="383"/>
      <c r="GA315" s="383"/>
      <c r="GB315" s="383"/>
      <c r="GC315" s="383"/>
      <c r="GD315" s="383"/>
      <c r="GE315" s="383"/>
      <c r="GF315" s="383"/>
      <c r="GG315" s="383"/>
      <c r="GH315" s="383"/>
      <c r="GI315" s="383"/>
      <c r="GJ315" s="383"/>
      <c r="GK315" s="383"/>
      <c r="GL315" s="383"/>
      <c r="GM315" s="383"/>
      <c r="GN315" s="383"/>
      <c r="GO315" s="383"/>
      <c r="GP315" s="383"/>
      <c r="GQ315" s="383"/>
      <c r="GR315" s="383"/>
      <c r="GS315" s="383"/>
      <c r="GT315" s="383"/>
      <c r="GU315" s="383"/>
      <c r="GV315" s="383"/>
      <c r="GW315" s="383"/>
      <c r="GX315" s="383"/>
      <c r="GY315" s="383"/>
      <c r="GZ315" s="383"/>
      <c r="HA315" s="383"/>
      <c r="HB315" s="383"/>
      <c r="HC315" s="383"/>
      <c r="HD315" s="383"/>
      <c r="HE315" s="383"/>
      <c r="HF315" s="383"/>
      <c r="HG315" s="383"/>
      <c r="HH315" s="383"/>
      <c r="HI315" s="383"/>
      <c r="HJ315" s="383"/>
      <c r="HK315" s="383"/>
      <c r="HL315" s="383"/>
      <c r="HM315" s="383"/>
      <c r="HN315" s="383"/>
      <c r="HO315" s="383"/>
      <c r="HP315" s="383"/>
      <c r="HQ315" s="383"/>
      <c r="HR315" s="383"/>
      <c r="HS315" s="383"/>
      <c r="HT315" s="383"/>
      <c r="HU315" s="383"/>
      <c r="HV315" s="383"/>
      <c r="HW315" s="383"/>
      <c r="HX315" s="383"/>
      <c r="HY315" s="383"/>
      <c r="HZ315" s="383"/>
      <c r="IA315" s="383"/>
      <c r="IB315" s="383"/>
      <c r="IC315" s="383"/>
      <c r="ID315" s="383"/>
      <c r="IE315" s="383"/>
      <c r="IF315" s="383"/>
      <c r="IG315" s="383"/>
      <c r="IH315" s="383"/>
      <c r="II315" s="383"/>
      <c r="IJ315" s="383"/>
      <c r="IK315" s="383"/>
      <c r="IL315" s="383"/>
      <c r="IM315" s="383"/>
      <c r="IN315" s="383"/>
      <c r="IO315" s="383"/>
      <c r="IP315" s="383"/>
      <c r="IQ315" s="383"/>
      <c r="IR315" s="383"/>
      <c r="IS315" s="383"/>
      <c r="IT315" s="383"/>
      <c r="IU315" s="383"/>
      <c r="IV315" s="383"/>
      <c r="IW315" s="383"/>
      <c r="IX315" s="383"/>
      <c r="IY315" s="383"/>
      <c r="IZ315" s="383"/>
      <c r="JA315" s="383"/>
      <c r="JB315" s="383"/>
      <c r="JC315" s="383"/>
      <c r="JD315" s="383"/>
      <c r="JE315" s="383"/>
      <c r="JF315" s="383"/>
      <c r="JG315" s="383"/>
      <c r="JH315" s="383"/>
      <c r="JI315" s="383"/>
      <c r="JJ315" s="383"/>
      <c r="JK315" s="383"/>
      <c r="JL315" s="383"/>
      <c r="JM315" s="383"/>
      <c r="JN315" s="383"/>
      <c r="JO315" s="383"/>
      <c r="JP315" s="383"/>
      <c r="JQ315" s="383"/>
      <c r="JR315" s="383"/>
      <c r="JS315" s="383"/>
      <c r="JT315" s="383"/>
      <c r="JU315" s="383"/>
      <c r="JV315" s="383"/>
      <c r="JW315" s="383"/>
      <c r="JX315" s="383"/>
      <c r="JY315" s="383"/>
      <c r="JZ315" s="383"/>
      <c r="KA315" s="383"/>
      <c r="KB315" s="383"/>
      <c r="KC315" s="383"/>
      <c r="KD315" s="383"/>
      <c r="KE315" s="383"/>
      <c r="KF315" s="383"/>
      <c r="KG315" s="383"/>
      <c r="KH315" s="383"/>
      <c r="KI315" s="383"/>
      <c r="KJ315" s="383"/>
      <c r="KK315" s="383"/>
      <c r="KL315" s="383"/>
      <c r="KM315" s="383"/>
      <c r="KN315" s="383"/>
      <c r="KO315" s="383"/>
      <c r="KP315" s="383"/>
      <c r="KQ315" s="383"/>
      <c r="KR315" s="383"/>
      <c r="KS315" s="383"/>
      <c r="KT315" s="383"/>
      <c r="KU315" s="383"/>
      <c r="KV315" s="383"/>
      <c r="KW315" s="383"/>
      <c r="KX315" s="383"/>
      <c r="KY315" s="383"/>
      <c r="KZ315" s="383"/>
      <c r="LA315" s="383"/>
      <c r="LB315" s="383"/>
      <c r="LC315" s="383"/>
      <c r="LD315" s="383"/>
      <c r="LE315" s="383"/>
      <c r="LF315" s="383"/>
      <c r="LG315" s="383"/>
      <c r="LH315" s="383"/>
      <c r="LI315" s="383"/>
      <c r="LJ315" s="383"/>
      <c r="LK315" s="383"/>
      <c r="LL315" s="383"/>
      <c r="LM315" s="383"/>
      <c r="LN315" s="383"/>
      <c r="LO315" s="383"/>
      <c r="LP315" s="383"/>
      <c r="LQ315" s="383"/>
      <c r="LR315" s="383"/>
      <c r="LS315" s="383"/>
      <c r="LT315" s="383"/>
      <c r="LU315" s="383"/>
      <c r="LV315" s="383"/>
      <c r="LW315" s="383"/>
      <c r="LX315" s="383"/>
      <c r="LY315" s="383"/>
      <c r="LZ315" s="383"/>
      <c r="MA315" s="383"/>
      <c r="MB315" s="383"/>
      <c r="MC315" s="383"/>
      <c r="MD315" s="383"/>
      <c r="ME315" s="383"/>
      <c r="MF315" s="383"/>
      <c r="MG315" s="383"/>
      <c r="MH315" s="383"/>
      <c r="MI315" s="383"/>
      <c r="MJ315" s="383"/>
      <c r="MK315" s="383"/>
      <c r="ML315" s="383"/>
      <c r="MM315" s="383"/>
      <c r="MN315" s="383"/>
      <c r="MO315" s="383"/>
      <c r="MP315" s="383"/>
      <c r="MQ315" s="383"/>
      <c r="MR315" s="383"/>
      <c r="MS315" s="383"/>
      <c r="MT315" s="383"/>
      <c r="MU315" s="383"/>
      <c r="MV315" s="383"/>
      <c r="MW315" s="383"/>
      <c r="MX315" s="383"/>
      <c r="MY315" s="383"/>
      <c r="MZ315" s="383"/>
      <c r="NA315" s="383"/>
      <c r="NB315" s="383"/>
      <c r="NC315" s="383"/>
      <c r="ND315" s="383"/>
      <c r="NE315" s="383"/>
      <c r="NF315" s="383"/>
      <c r="NG315" s="383"/>
      <c r="NH315" s="383"/>
      <c r="NI315" s="383"/>
      <c r="NJ315" s="383"/>
      <c r="NK315" s="383"/>
      <c r="NL315" s="383"/>
      <c r="NM315" s="383"/>
      <c r="NN315" s="383"/>
      <c r="NO315" s="383"/>
      <c r="NP315" s="383"/>
      <c r="NQ315" s="383"/>
      <c r="NR315" s="383"/>
      <c r="NS315" s="383"/>
      <c r="NT315" s="383"/>
      <c r="NU315" s="383"/>
      <c r="NV315" s="383"/>
      <c r="NW315" s="383"/>
      <c r="NX315" s="383"/>
      <c r="NY315" s="383"/>
      <c r="NZ315" s="383"/>
      <c r="OA315" s="383"/>
      <c r="OB315" s="383"/>
      <c r="OC315" s="383"/>
      <c r="OD315" s="383"/>
      <c r="OE315" s="383"/>
      <c r="OF315" s="383"/>
      <c r="OG315" s="383"/>
      <c r="OH315" s="383"/>
      <c r="OI315" s="383"/>
      <c r="OJ315" s="383"/>
      <c r="OK315" s="383"/>
      <c r="OL315" s="383"/>
      <c r="OM315" s="383"/>
      <c r="ON315" s="383"/>
      <c r="OO315" s="383"/>
      <c r="OP315" s="383"/>
      <c r="OQ315" s="383"/>
      <c r="OR315" s="383"/>
      <c r="OS315" s="383"/>
      <c r="OT315" s="383"/>
      <c r="OU315" s="383"/>
      <c r="OV315" s="383"/>
      <c r="OW315" s="383"/>
      <c r="OX315" s="383"/>
      <c r="OY315" s="383"/>
      <c r="OZ315" s="383"/>
      <c r="PA315" s="383"/>
      <c r="PB315" s="383"/>
      <c r="PC315" s="383"/>
      <c r="PD315" s="383"/>
      <c r="PE315" s="383"/>
      <c r="PF315" s="383"/>
      <c r="PG315" s="383"/>
      <c r="PH315" s="383"/>
      <c r="PI315" s="383"/>
      <c r="PJ315" s="383"/>
      <c r="PK315" s="383"/>
      <c r="PL315" s="383"/>
      <c r="PM315" s="383"/>
      <c r="PN315" s="383"/>
      <c r="PO315" s="383"/>
      <c r="PP315" s="383"/>
      <c r="PQ315" s="383"/>
      <c r="PR315" s="383"/>
      <c r="PS315" s="383"/>
      <c r="PT315" s="383"/>
      <c r="PU315" s="383"/>
      <c r="PV315" s="383"/>
      <c r="PW315" s="383"/>
      <c r="PX315" s="383"/>
      <c r="PY315" s="383"/>
      <c r="PZ315" s="383"/>
      <c r="QA315" s="383"/>
      <c r="QB315" s="383"/>
      <c r="QC315" s="383"/>
      <c r="QD315" s="383"/>
    </row>
    <row r="316" spans="1:446">
      <c r="A316" s="374">
        <v>98111</v>
      </c>
      <c r="B316" s="423" t="s">
        <v>665</v>
      </c>
      <c r="C316" s="379">
        <v>-1051319</v>
      </c>
      <c r="D316" s="380">
        <v>-631367</v>
      </c>
      <c r="E316" s="380">
        <v>-820373</v>
      </c>
      <c r="F316" s="380">
        <v>-507672</v>
      </c>
      <c r="G316" s="380">
        <v>0</v>
      </c>
      <c r="H316" s="380">
        <v>0</v>
      </c>
      <c r="I316" s="380">
        <v>-3010731</v>
      </c>
      <c r="J316" s="459">
        <v>9282858</v>
      </c>
      <c r="K316" s="459">
        <v>10934137</v>
      </c>
      <c r="L316" s="459">
        <v>7934211</v>
      </c>
      <c r="M316" s="459">
        <v>7641277</v>
      </c>
      <c r="N316" s="459">
        <v>11404836</v>
      </c>
      <c r="O316" s="459">
        <v>814705.17417000001</v>
      </c>
      <c r="P316" s="459">
        <v>447649.72</v>
      </c>
      <c r="Q316" s="459">
        <v>367055.45417000004</v>
      </c>
      <c r="R316" s="448">
        <v>6.2899999999999998E-2</v>
      </c>
      <c r="S316" s="376">
        <v>3.9090899999999999E-4</v>
      </c>
      <c r="T316" s="450">
        <v>9282858</v>
      </c>
      <c r="U316" s="450">
        <v>7116847.694753577</v>
      </c>
      <c r="V316" s="451">
        <v>1.3043496781367361</v>
      </c>
      <c r="W316" s="451">
        <v>0.10581979340616332</v>
      </c>
      <c r="X316" s="380">
        <v>493211</v>
      </c>
      <c r="Y316" s="380">
        <v>173617</v>
      </c>
      <c r="Z316" s="380">
        <v>173617</v>
      </c>
      <c r="AA316" s="380">
        <v>97392</v>
      </c>
      <c r="AB316" s="380">
        <v>48585</v>
      </c>
      <c r="AC316" s="380">
        <v>0</v>
      </c>
      <c r="AD316" s="380">
        <v>0</v>
      </c>
      <c r="AE316" s="380">
        <v>493211</v>
      </c>
      <c r="AF316" s="380">
        <v>167131</v>
      </c>
      <c r="AG316" s="380">
        <v>53992</v>
      </c>
      <c r="AH316" s="380">
        <v>37713</v>
      </c>
      <c r="AI316" s="380">
        <v>37713</v>
      </c>
      <c r="AJ316" s="380">
        <v>37713</v>
      </c>
      <c r="AK316" s="380">
        <v>0</v>
      </c>
      <c r="AL316" s="380">
        <v>0</v>
      </c>
      <c r="AM316" s="380">
        <v>167131</v>
      </c>
      <c r="AN316" s="380">
        <v>743213</v>
      </c>
      <c r="AO316" s="380">
        <v>245251</v>
      </c>
      <c r="AP316" s="380">
        <v>245251</v>
      </c>
      <c r="AQ316" s="380">
        <v>126356</v>
      </c>
      <c r="AR316" s="380">
        <v>126356</v>
      </c>
      <c r="AS316" s="380">
        <v>0</v>
      </c>
      <c r="AT316" s="380">
        <v>0</v>
      </c>
      <c r="AU316" s="380">
        <v>743213</v>
      </c>
      <c r="AV316" s="380">
        <v>4224847</v>
      </c>
      <c r="AW316" s="380">
        <v>1445751</v>
      </c>
      <c r="AX316" s="380">
        <v>1045592</v>
      </c>
      <c r="AY316" s="380">
        <v>1045592</v>
      </c>
      <c r="AZ316" s="380">
        <v>687912</v>
      </c>
      <c r="BA316" s="380">
        <v>0</v>
      </c>
      <c r="BB316" s="380">
        <v>0</v>
      </c>
      <c r="BC316" s="380">
        <v>4224847</v>
      </c>
      <c r="BD316" s="380">
        <v>97764</v>
      </c>
      <c r="BE316" s="380">
        <v>27807</v>
      </c>
      <c r="BF316" s="380">
        <v>26047</v>
      </c>
      <c r="BG316" s="380">
        <v>21955</v>
      </c>
      <c r="BH316" s="380">
        <v>21955</v>
      </c>
      <c r="BI316" s="380">
        <v>0</v>
      </c>
      <c r="BJ316" s="380">
        <v>0</v>
      </c>
      <c r="BK316" s="380">
        <v>97764</v>
      </c>
      <c r="BL316" s="380">
        <v>17379</v>
      </c>
      <c r="BM316" s="380">
        <v>5793</v>
      </c>
      <c r="BN316" s="380">
        <v>5793</v>
      </c>
      <c r="BO316" s="380">
        <v>5793</v>
      </c>
      <c r="BP316" s="380">
        <v>0</v>
      </c>
      <c r="BQ316" s="380">
        <v>0</v>
      </c>
      <c r="BR316" s="380">
        <v>0</v>
      </c>
      <c r="BS316" s="380">
        <v>17379</v>
      </c>
      <c r="BT316" s="380">
        <v>90124</v>
      </c>
      <c r="BU316" s="380">
        <v>23022</v>
      </c>
      <c r="BV316" s="380">
        <v>23022</v>
      </c>
      <c r="BW316" s="380">
        <v>23022</v>
      </c>
      <c r="BX316" s="380">
        <v>21057</v>
      </c>
      <c r="BY316" s="380">
        <v>0</v>
      </c>
      <c r="BZ316" s="380">
        <v>0</v>
      </c>
      <c r="CA316" s="380">
        <v>90124</v>
      </c>
      <c r="CB316" s="380">
        <v>25686.626480909999</v>
      </c>
      <c r="CC316" s="380">
        <v>15480</v>
      </c>
      <c r="CD316" s="380">
        <v>10206</v>
      </c>
      <c r="CE316" s="380">
        <v>0</v>
      </c>
      <c r="CF316" s="380">
        <v>0</v>
      </c>
      <c r="CG316" s="380">
        <v>0</v>
      </c>
      <c r="CH316" s="380">
        <v>0</v>
      </c>
      <c r="CI316" s="380">
        <v>25686.626480909999</v>
      </c>
      <c r="CJ316" s="383"/>
      <c r="CK316" s="383"/>
      <c r="CL316" s="383"/>
      <c r="CM316" s="383"/>
      <c r="CN316" s="383"/>
      <c r="CO316" s="383"/>
      <c r="CP316" s="383"/>
      <c r="CQ316" s="383"/>
      <c r="CR316" s="383"/>
      <c r="CS316" s="383"/>
      <c r="CT316" s="383"/>
      <c r="CU316" s="383"/>
      <c r="CV316" s="383"/>
      <c r="CW316" s="383"/>
      <c r="CX316" s="383"/>
      <c r="CY316" s="383"/>
      <c r="CZ316" s="383"/>
      <c r="DA316" s="383"/>
      <c r="DB316" s="383"/>
      <c r="DC316" s="383"/>
      <c r="DD316" s="383"/>
      <c r="DE316" s="383"/>
      <c r="DF316" s="383"/>
      <c r="DG316" s="383"/>
      <c r="DH316" s="383"/>
      <c r="DI316" s="383"/>
      <c r="DJ316" s="383"/>
      <c r="DK316" s="383"/>
      <c r="DL316" s="383"/>
      <c r="DM316" s="383"/>
      <c r="DN316" s="383"/>
      <c r="DO316" s="383"/>
      <c r="DP316" s="383"/>
      <c r="DQ316" s="383"/>
      <c r="DR316" s="383"/>
      <c r="DS316" s="383"/>
      <c r="DT316" s="383"/>
      <c r="DU316" s="383"/>
      <c r="DV316" s="383"/>
      <c r="DW316" s="383"/>
      <c r="DX316" s="383"/>
      <c r="DY316" s="383"/>
      <c r="DZ316" s="383"/>
      <c r="EA316" s="383"/>
      <c r="EB316" s="383"/>
      <c r="EC316" s="383"/>
      <c r="ED316" s="383"/>
      <c r="EE316" s="383"/>
      <c r="EF316" s="383"/>
      <c r="EG316" s="383"/>
      <c r="EH316" s="383"/>
      <c r="EI316" s="383"/>
      <c r="EJ316" s="383"/>
      <c r="EK316" s="383"/>
      <c r="EL316" s="383"/>
      <c r="EM316" s="383"/>
      <c r="EN316" s="383"/>
      <c r="EO316" s="383"/>
      <c r="EP316" s="383"/>
      <c r="EQ316" s="383"/>
      <c r="ER316" s="383"/>
      <c r="ES316" s="383"/>
      <c r="ET316" s="383"/>
      <c r="EU316" s="383"/>
      <c r="EV316" s="383"/>
      <c r="EW316" s="383"/>
      <c r="EX316" s="383"/>
      <c r="EY316" s="383"/>
      <c r="EZ316" s="383"/>
      <c r="FA316" s="383"/>
      <c r="FB316" s="383"/>
      <c r="FC316" s="383"/>
      <c r="FD316" s="383"/>
      <c r="FE316" s="383"/>
      <c r="FF316" s="383"/>
      <c r="FG316" s="383"/>
      <c r="FH316" s="383"/>
      <c r="FI316" s="383"/>
      <c r="FJ316" s="383"/>
      <c r="FK316" s="383"/>
      <c r="FL316" s="383"/>
      <c r="FM316" s="383"/>
      <c r="FN316" s="383"/>
      <c r="FO316" s="383"/>
      <c r="FP316" s="383"/>
      <c r="FQ316" s="383"/>
      <c r="FR316" s="383"/>
      <c r="FS316" s="383"/>
      <c r="FT316" s="383"/>
      <c r="FU316" s="383"/>
      <c r="FV316" s="383"/>
      <c r="FW316" s="383"/>
      <c r="FX316" s="383"/>
      <c r="FY316" s="383"/>
      <c r="FZ316" s="383"/>
      <c r="GA316" s="383"/>
      <c r="GB316" s="383"/>
      <c r="GC316" s="383"/>
      <c r="GD316" s="383"/>
      <c r="GE316" s="383"/>
      <c r="GF316" s="383"/>
      <c r="GG316" s="383"/>
      <c r="GH316" s="383"/>
      <c r="GI316" s="383"/>
      <c r="GJ316" s="383"/>
      <c r="GK316" s="383"/>
      <c r="GL316" s="383"/>
      <c r="GM316" s="383"/>
      <c r="GN316" s="383"/>
      <c r="GO316" s="383"/>
      <c r="GP316" s="383"/>
      <c r="GQ316" s="383"/>
      <c r="GR316" s="383"/>
      <c r="GS316" s="383"/>
      <c r="GT316" s="383"/>
      <c r="GU316" s="383"/>
      <c r="GV316" s="383"/>
      <c r="GW316" s="383"/>
      <c r="GX316" s="383"/>
      <c r="GY316" s="383"/>
      <c r="GZ316" s="383"/>
      <c r="HA316" s="383"/>
      <c r="HB316" s="383"/>
      <c r="HC316" s="383"/>
      <c r="HD316" s="383"/>
      <c r="HE316" s="383"/>
      <c r="HF316" s="383"/>
      <c r="HG316" s="383"/>
      <c r="HH316" s="383"/>
      <c r="HI316" s="383"/>
      <c r="HJ316" s="383"/>
      <c r="HK316" s="383"/>
      <c r="HL316" s="383"/>
      <c r="HM316" s="383"/>
      <c r="HN316" s="383"/>
      <c r="HO316" s="383"/>
      <c r="HP316" s="383"/>
      <c r="HQ316" s="383"/>
      <c r="HR316" s="383"/>
      <c r="HS316" s="383"/>
      <c r="HT316" s="383"/>
      <c r="HU316" s="383"/>
      <c r="HV316" s="383"/>
      <c r="HW316" s="383"/>
      <c r="HX316" s="383"/>
      <c r="HY316" s="383"/>
      <c r="HZ316" s="383"/>
      <c r="IA316" s="383"/>
      <c r="IB316" s="383"/>
      <c r="IC316" s="383"/>
      <c r="ID316" s="383"/>
      <c r="IE316" s="383"/>
      <c r="IF316" s="383"/>
      <c r="IG316" s="383"/>
      <c r="IH316" s="383"/>
      <c r="II316" s="383"/>
      <c r="IJ316" s="383"/>
      <c r="IK316" s="383"/>
      <c r="IL316" s="383"/>
      <c r="IM316" s="383"/>
      <c r="IN316" s="383"/>
      <c r="IO316" s="383"/>
      <c r="IP316" s="383"/>
      <c r="IQ316" s="383"/>
      <c r="IR316" s="383"/>
      <c r="IS316" s="383"/>
      <c r="IT316" s="383"/>
      <c r="IU316" s="383"/>
      <c r="IV316" s="383"/>
      <c r="IW316" s="383"/>
      <c r="IX316" s="383"/>
      <c r="IY316" s="383"/>
      <c r="IZ316" s="383"/>
      <c r="JA316" s="383"/>
      <c r="JB316" s="383"/>
      <c r="JC316" s="383"/>
      <c r="JD316" s="383"/>
      <c r="JE316" s="383"/>
      <c r="JF316" s="383"/>
      <c r="JG316" s="383"/>
      <c r="JH316" s="383"/>
      <c r="JI316" s="383"/>
      <c r="JJ316" s="383"/>
      <c r="JK316" s="383"/>
      <c r="JL316" s="383"/>
      <c r="JM316" s="383"/>
      <c r="JN316" s="383"/>
      <c r="JO316" s="383"/>
      <c r="JP316" s="383"/>
      <c r="JQ316" s="383"/>
      <c r="JR316" s="383"/>
      <c r="JS316" s="383"/>
      <c r="JT316" s="383"/>
      <c r="JU316" s="383"/>
      <c r="JV316" s="383"/>
      <c r="JW316" s="383"/>
      <c r="JX316" s="383"/>
      <c r="JY316" s="383"/>
      <c r="JZ316" s="383"/>
      <c r="KA316" s="383"/>
      <c r="KB316" s="383"/>
      <c r="KC316" s="383"/>
      <c r="KD316" s="383"/>
      <c r="KE316" s="383"/>
      <c r="KF316" s="383"/>
      <c r="KG316" s="383"/>
      <c r="KH316" s="383"/>
      <c r="KI316" s="383"/>
      <c r="KJ316" s="383"/>
      <c r="KK316" s="383"/>
      <c r="KL316" s="383"/>
      <c r="KM316" s="383"/>
      <c r="KN316" s="383"/>
      <c r="KO316" s="383"/>
      <c r="KP316" s="383"/>
      <c r="KQ316" s="383"/>
      <c r="KR316" s="383"/>
      <c r="KS316" s="383"/>
      <c r="KT316" s="383"/>
      <c r="KU316" s="383"/>
      <c r="KV316" s="383"/>
      <c r="KW316" s="383"/>
      <c r="KX316" s="383"/>
      <c r="KY316" s="383"/>
      <c r="KZ316" s="383"/>
      <c r="LA316" s="383"/>
      <c r="LB316" s="383"/>
      <c r="LC316" s="383"/>
      <c r="LD316" s="383"/>
      <c r="LE316" s="383"/>
      <c r="LF316" s="383"/>
      <c r="LG316" s="383"/>
      <c r="LH316" s="383"/>
      <c r="LI316" s="383"/>
      <c r="LJ316" s="383"/>
      <c r="LK316" s="383"/>
      <c r="LL316" s="383"/>
      <c r="LM316" s="383"/>
      <c r="LN316" s="383"/>
      <c r="LO316" s="383"/>
      <c r="LP316" s="383"/>
      <c r="LQ316" s="383"/>
      <c r="LR316" s="383"/>
      <c r="LS316" s="383"/>
      <c r="LT316" s="383"/>
      <c r="LU316" s="383"/>
      <c r="LV316" s="383"/>
      <c r="LW316" s="383"/>
      <c r="LX316" s="383"/>
      <c r="LY316" s="383"/>
      <c r="LZ316" s="383"/>
      <c r="MA316" s="383"/>
      <c r="MB316" s="383"/>
      <c r="MC316" s="383"/>
      <c r="MD316" s="383"/>
      <c r="ME316" s="383"/>
      <c r="MF316" s="383"/>
      <c r="MG316" s="383"/>
      <c r="MH316" s="383"/>
      <c r="MI316" s="383"/>
      <c r="MJ316" s="383"/>
      <c r="MK316" s="383"/>
      <c r="ML316" s="383"/>
      <c r="MM316" s="383"/>
      <c r="MN316" s="383"/>
      <c r="MO316" s="383"/>
      <c r="MP316" s="383"/>
      <c r="MQ316" s="383"/>
      <c r="MR316" s="383"/>
      <c r="MS316" s="383"/>
      <c r="MT316" s="383"/>
      <c r="MU316" s="383"/>
      <c r="MV316" s="383"/>
      <c r="MW316" s="383"/>
      <c r="MX316" s="383"/>
      <c r="MY316" s="383"/>
      <c r="MZ316" s="383"/>
      <c r="NA316" s="383"/>
      <c r="NB316" s="383"/>
      <c r="NC316" s="383"/>
      <c r="ND316" s="383"/>
      <c r="NE316" s="383"/>
      <c r="NF316" s="383"/>
      <c r="NG316" s="383"/>
      <c r="NH316" s="383"/>
      <c r="NI316" s="383"/>
      <c r="NJ316" s="383"/>
      <c r="NK316" s="383"/>
      <c r="NL316" s="383"/>
      <c r="NM316" s="383"/>
      <c r="NN316" s="383"/>
      <c r="NO316" s="383"/>
      <c r="NP316" s="383"/>
      <c r="NQ316" s="383"/>
      <c r="NR316" s="383"/>
      <c r="NS316" s="383"/>
      <c r="NT316" s="383"/>
      <c r="NU316" s="383"/>
      <c r="NV316" s="383"/>
      <c r="NW316" s="383"/>
      <c r="NX316" s="383"/>
      <c r="NY316" s="383"/>
      <c r="NZ316" s="383"/>
      <c r="OA316" s="383"/>
      <c r="OB316" s="383"/>
      <c r="OC316" s="383"/>
      <c r="OD316" s="383"/>
      <c r="OE316" s="383"/>
      <c r="OF316" s="383"/>
      <c r="OG316" s="383"/>
      <c r="OH316" s="383"/>
      <c r="OI316" s="383"/>
      <c r="OJ316" s="383"/>
      <c r="OK316" s="383"/>
      <c r="OL316" s="383"/>
      <c r="OM316" s="383"/>
      <c r="ON316" s="383"/>
      <c r="OO316" s="383"/>
      <c r="OP316" s="383"/>
      <c r="OQ316" s="383"/>
      <c r="OR316" s="383"/>
      <c r="OS316" s="383"/>
      <c r="OT316" s="383"/>
      <c r="OU316" s="383"/>
      <c r="OV316" s="383"/>
      <c r="OW316" s="383"/>
      <c r="OX316" s="383"/>
      <c r="OY316" s="383"/>
      <c r="OZ316" s="383"/>
      <c r="PA316" s="383"/>
      <c r="PB316" s="383"/>
      <c r="PC316" s="383"/>
      <c r="PD316" s="383"/>
      <c r="PE316" s="383"/>
      <c r="PF316" s="383"/>
      <c r="PG316" s="383"/>
      <c r="PH316" s="383"/>
      <c r="PI316" s="383"/>
      <c r="PJ316" s="383"/>
      <c r="PK316" s="383"/>
      <c r="PL316" s="383"/>
      <c r="PM316" s="383"/>
      <c r="PN316" s="383"/>
      <c r="PO316" s="383"/>
      <c r="PP316" s="383"/>
      <c r="PQ316" s="383"/>
      <c r="PR316" s="383"/>
      <c r="PS316" s="383"/>
      <c r="PT316" s="383"/>
      <c r="PU316" s="383"/>
      <c r="PV316" s="383"/>
      <c r="PW316" s="383"/>
      <c r="PX316" s="383"/>
      <c r="PY316" s="383"/>
      <c r="PZ316" s="383"/>
      <c r="QA316" s="383"/>
      <c r="QB316" s="383"/>
      <c r="QC316" s="383"/>
      <c r="QD316" s="383"/>
    </row>
    <row r="317" spans="1:446">
      <c r="A317" s="374">
        <v>98131</v>
      </c>
      <c r="B317" s="423" t="s">
        <v>666</v>
      </c>
      <c r="C317" s="379">
        <v>-270146</v>
      </c>
      <c r="D317" s="380">
        <v>-95317</v>
      </c>
      <c r="E317" s="380">
        <v>-146701</v>
      </c>
      <c r="F317" s="380">
        <v>-117978</v>
      </c>
      <c r="G317" s="380">
        <v>0</v>
      </c>
      <c r="H317" s="380">
        <v>0</v>
      </c>
      <c r="I317" s="380">
        <v>-630142</v>
      </c>
      <c r="J317" s="459">
        <v>2160094</v>
      </c>
      <c r="K317" s="459">
        <v>2544342</v>
      </c>
      <c r="L317" s="459">
        <v>1846268</v>
      </c>
      <c r="M317" s="459">
        <v>1778103</v>
      </c>
      <c r="N317" s="459">
        <v>2653873</v>
      </c>
      <c r="O317" s="459">
        <v>189579.550842</v>
      </c>
      <c r="P317" s="459">
        <v>131617.91</v>
      </c>
      <c r="Q317" s="459">
        <v>57961.640841999993</v>
      </c>
      <c r="R317" s="448">
        <v>6.2899999999999998E-2</v>
      </c>
      <c r="S317" s="376">
        <v>9.0963400000000004E-5</v>
      </c>
      <c r="T317" s="450">
        <v>2160094</v>
      </c>
      <c r="U317" s="450">
        <v>2092494.5945945948</v>
      </c>
      <c r="V317" s="451">
        <v>1.0323056535390964</v>
      </c>
      <c r="W317" s="451">
        <v>0.10581979340616332</v>
      </c>
      <c r="X317" s="380">
        <v>606317</v>
      </c>
      <c r="Y317" s="380">
        <v>177999</v>
      </c>
      <c r="Z317" s="380">
        <v>177999</v>
      </c>
      <c r="AA317" s="380">
        <v>152859</v>
      </c>
      <c r="AB317" s="380">
        <v>97460</v>
      </c>
      <c r="AC317" s="380">
        <v>0</v>
      </c>
      <c r="AD317" s="380">
        <v>0</v>
      </c>
      <c r="AE317" s="380">
        <v>606317</v>
      </c>
      <c r="AF317" s="380">
        <v>459992</v>
      </c>
      <c r="AG317" s="380">
        <v>175670</v>
      </c>
      <c r="AH317" s="380">
        <v>94774</v>
      </c>
      <c r="AI317" s="380">
        <v>94774</v>
      </c>
      <c r="AJ317" s="380">
        <v>94774</v>
      </c>
      <c r="AK317" s="380">
        <v>0</v>
      </c>
      <c r="AL317" s="380">
        <v>0</v>
      </c>
      <c r="AM317" s="380">
        <v>459992</v>
      </c>
      <c r="AN317" s="380">
        <v>172944</v>
      </c>
      <c r="AO317" s="380">
        <v>57069</v>
      </c>
      <c r="AP317" s="380">
        <v>57069</v>
      </c>
      <c r="AQ317" s="380">
        <v>29403</v>
      </c>
      <c r="AR317" s="380">
        <v>29403</v>
      </c>
      <c r="AS317" s="380">
        <v>0</v>
      </c>
      <c r="AT317" s="380">
        <v>0</v>
      </c>
      <c r="AU317" s="380">
        <v>172944</v>
      </c>
      <c r="AV317" s="380">
        <v>983110</v>
      </c>
      <c r="AW317" s="380">
        <v>336422</v>
      </c>
      <c r="AX317" s="380">
        <v>243306</v>
      </c>
      <c r="AY317" s="380">
        <v>243306</v>
      </c>
      <c r="AZ317" s="380">
        <v>160075</v>
      </c>
      <c r="BA317" s="380">
        <v>0</v>
      </c>
      <c r="BB317" s="380">
        <v>0</v>
      </c>
      <c r="BC317" s="380">
        <v>983110</v>
      </c>
      <c r="BD317" s="380">
        <v>22750</v>
      </c>
      <c r="BE317" s="380">
        <v>6471</v>
      </c>
      <c r="BF317" s="380">
        <v>6061</v>
      </c>
      <c r="BG317" s="380">
        <v>5109</v>
      </c>
      <c r="BH317" s="380">
        <v>5109</v>
      </c>
      <c r="BI317" s="380">
        <v>0</v>
      </c>
      <c r="BJ317" s="380">
        <v>0</v>
      </c>
      <c r="BK317" s="380">
        <v>22750</v>
      </c>
      <c r="BL317" s="380">
        <v>4044</v>
      </c>
      <c r="BM317" s="380">
        <v>1348</v>
      </c>
      <c r="BN317" s="380">
        <v>1348</v>
      </c>
      <c r="BO317" s="380">
        <v>1348</v>
      </c>
      <c r="BP317" s="380">
        <v>0</v>
      </c>
      <c r="BQ317" s="380">
        <v>0</v>
      </c>
      <c r="BR317" s="380">
        <v>0</v>
      </c>
      <c r="BS317" s="380">
        <v>4044</v>
      </c>
      <c r="BT317" s="380">
        <v>20972</v>
      </c>
      <c r="BU317" s="380">
        <v>5357</v>
      </c>
      <c r="BV317" s="380">
        <v>5357</v>
      </c>
      <c r="BW317" s="380">
        <v>5357</v>
      </c>
      <c r="BX317" s="380">
        <v>4900</v>
      </c>
      <c r="BY317" s="380">
        <v>0</v>
      </c>
      <c r="BZ317" s="380">
        <v>0</v>
      </c>
      <c r="CA317" s="380">
        <v>20972</v>
      </c>
      <c r="CB317" s="380">
        <v>5977.2041043660001</v>
      </c>
      <c r="CC317" s="380">
        <v>3602</v>
      </c>
      <c r="CD317" s="380">
        <v>2375</v>
      </c>
      <c r="CE317" s="380">
        <v>0</v>
      </c>
      <c r="CF317" s="380">
        <v>0</v>
      </c>
      <c r="CG317" s="380">
        <v>0</v>
      </c>
      <c r="CH317" s="380">
        <v>0</v>
      </c>
      <c r="CI317" s="380">
        <v>5977.2041043660001</v>
      </c>
      <c r="CJ317" s="383"/>
      <c r="CK317" s="383"/>
      <c r="CL317" s="383"/>
      <c r="CM317" s="383"/>
      <c r="CN317" s="383"/>
      <c r="CO317" s="383"/>
      <c r="CP317" s="383"/>
      <c r="CQ317" s="383"/>
      <c r="CR317" s="383"/>
      <c r="CS317" s="383"/>
      <c r="CT317" s="383"/>
      <c r="CU317" s="383"/>
      <c r="CV317" s="383"/>
      <c r="CW317" s="383"/>
      <c r="CX317" s="383"/>
      <c r="CY317" s="383"/>
      <c r="CZ317" s="383"/>
      <c r="DA317" s="383"/>
      <c r="DB317" s="383"/>
      <c r="DC317" s="383"/>
      <c r="DD317" s="383"/>
      <c r="DE317" s="383"/>
      <c r="DF317" s="383"/>
      <c r="DG317" s="383"/>
      <c r="DH317" s="383"/>
      <c r="DI317" s="383"/>
      <c r="DJ317" s="383"/>
      <c r="DK317" s="383"/>
      <c r="DL317" s="383"/>
      <c r="DM317" s="383"/>
      <c r="DN317" s="383"/>
      <c r="DO317" s="383"/>
      <c r="DP317" s="383"/>
      <c r="DQ317" s="383"/>
      <c r="DR317" s="383"/>
      <c r="DS317" s="383"/>
      <c r="DT317" s="383"/>
      <c r="DU317" s="383"/>
      <c r="DV317" s="383"/>
      <c r="DW317" s="383"/>
      <c r="DX317" s="383"/>
      <c r="DY317" s="383"/>
      <c r="DZ317" s="383"/>
      <c r="EA317" s="383"/>
      <c r="EB317" s="383"/>
      <c r="EC317" s="383"/>
      <c r="ED317" s="383"/>
      <c r="EE317" s="383"/>
      <c r="EF317" s="383"/>
      <c r="EG317" s="383"/>
      <c r="EH317" s="383"/>
      <c r="EI317" s="383"/>
      <c r="EJ317" s="383"/>
      <c r="EK317" s="383"/>
      <c r="EL317" s="383"/>
      <c r="EM317" s="383"/>
      <c r="EN317" s="383"/>
      <c r="EO317" s="383"/>
      <c r="EP317" s="383"/>
      <c r="EQ317" s="383"/>
      <c r="ER317" s="383"/>
      <c r="ES317" s="383"/>
      <c r="ET317" s="383"/>
      <c r="EU317" s="383"/>
      <c r="EV317" s="383"/>
      <c r="EW317" s="383"/>
      <c r="EX317" s="383"/>
      <c r="EY317" s="383"/>
      <c r="EZ317" s="383"/>
      <c r="FA317" s="383"/>
      <c r="FB317" s="383"/>
      <c r="FC317" s="383"/>
      <c r="FD317" s="383"/>
      <c r="FE317" s="383"/>
      <c r="FF317" s="383"/>
      <c r="FG317" s="383"/>
      <c r="FH317" s="383"/>
      <c r="FI317" s="383"/>
      <c r="FJ317" s="383"/>
      <c r="FK317" s="383"/>
      <c r="FL317" s="383"/>
      <c r="FM317" s="383"/>
      <c r="FN317" s="383"/>
      <c r="FO317" s="383"/>
      <c r="FP317" s="383"/>
      <c r="FQ317" s="383"/>
      <c r="FR317" s="383"/>
      <c r="FS317" s="383"/>
      <c r="FT317" s="383"/>
      <c r="FU317" s="383"/>
      <c r="FV317" s="383"/>
      <c r="FW317" s="383"/>
      <c r="FX317" s="383"/>
      <c r="FY317" s="383"/>
      <c r="FZ317" s="383"/>
      <c r="GA317" s="383"/>
      <c r="GB317" s="383"/>
      <c r="GC317" s="383"/>
      <c r="GD317" s="383"/>
      <c r="GE317" s="383"/>
      <c r="GF317" s="383"/>
      <c r="GG317" s="383"/>
      <c r="GH317" s="383"/>
      <c r="GI317" s="383"/>
      <c r="GJ317" s="383"/>
      <c r="GK317" s="383"/>
      <c r="GL317" s="383"/>
      <c r="GM317" s="383"/>
      <c r="GN317" s="383"/>
      <c r="GO317" s="383"/>
      <c r="GP317" s="383"/>
      <c r="GQ317" s="383"/>
      <c r="GR317" s="383"/>
      <c r="GS317" s="383"/>
      <c r="GT317" s="383"/>
      <c r="GU317" s="383"/>
      <c r="GV317" s="383"/>
      <c r="GW317" s="383"/>
      <c r="GX317" s="383"/>
      <c r="GY317" s="383"/>
      <c r="GZ317" s="383"/>
      <c r="HA317" s="383"/>
      <c r="HB317" s="383"/>
      <c r="HC317" s="383"/>
      <c r="HD317" s="383"/>
      <c r="HE317" s="383"/>
      <c r="HF317" s="383"/>
      <c r="HG317" s="383"/>
      <c r="HH317" s="383"/>
      <c r="HI317" s="383"/>
      <c r="HJ317" s="383"/>
      <c r="HK317" s="383"/>
      <c r="HL317" s="383"/>
      <c r="HM317" s="383"/>
      <c r="HN317" s="383"/>
      <c r="HO317" s="383"/>
      <c r="HP317" s="383"/>
      <c r="HQ317" s="383"/>
      <c r="HR317" s="383"/>
      <c r="HS317" s="383"/>
      <c r="HT317" s="383"/>
      <c r="HU317" s="383"/>
      <c r="HV317" s="383"/>
      <c r="HW317" s="383"/>
      <c r="HX317" s="383"/>
      <c r="HY317" s="383"/>
      <c r="HZ317" s="383"/>
      <c r="IA317" s="383"/>
      <c r="IB317" s="383"/>
      <c r="IC317" s="383"/>
      <c r="ID317" s="383"/>
      <c r="IE317" s="383"/>
      <c r="IF317" s="383"/>
      <c r="IG317" s="383"/>
      <c r="IH317" s="383"/>
      <c r="II317" s="383"/>
      <c r="IJ317" s="383"/>
      <c r="IK317" s="383"/>
      <c r="IL317" s="383"/>
      <c r="IM317" s="383"/>
      <c r="IN317" s="383"/>
      <c r="IO317" s="383"/>
      <c r="IP317" s="383"/>
      <c r="IQ317" s="383"/>
      <c r="IR317" s="383"/>
      <c r="IS317" s="383"/>
      <c r="IT317" s="383"/>
      <c r="IU317" s="383"/>
      <c r="IV317" s="383"/>
      <c r="IW317" s="383"/>
      <c r="IX317" s="383"/>
      <c r="IY317" s="383"/>
      <c r="IZ317" s="383"/>
      <c r="JA317" s="383"/>
      <c r="JB317" s="383"/>
      <c r="JC317" s="383"/>
      <c r="JD317" s="383"/>
      <c r="JE317" s="383"/>
      <c r="JF317" s="383"/>
      <c r="JG317" s="383"/>
      <c r="JH317" s="383"/>
      <c r="JI317" s="383"/>
      <c r="JJ317" s="383"/>
      <c r="JK317" s="383"/>
      <c r="JL317" s="383"/>
      <c r="JM317" s="383"/>
      <c r="JN317" s="383"/>
      <c r="JO317" s="383"/>
      <c r="JP317" s="383"/>
      <c r="JQ317" s="383"/>
      <c r="JR317" s="383"/>
      <c r="JS317" s="383"/>
      <c r="JT317" s="383"/>
      <c r="JU317" s="383"/>
      <c r="JV317" s="383"/>
      <c r="JW317" s="383"/>
      <c r="JX317" s="383"/>
      <c r="JY317" s="383"/>
      <c r="JZ317" s="383"/>
      <c r="KA317" s="383"/>
      <c r="KB317" s="383"/>
      <c r="KC317" s="383"/>
      <c r="KD317" s="383"/>
      <c r="KE317" s="383"/>
      <c r="KF317" s="383"/>
      <c r="KG317" s="383"/>
      <c r="KH317" s="383"/>
      <c r="KI317" s="383"/>
      <c r="KJ317" s="383"/>
      <c r="KK317" s="383"/>
      <c r="KL317" s="383"/>
      <c r="KM317" s="383"/>
      <c r="KN317" s="383"/>
      <c r="KO317" s="383"/>
      <c r="KP317" s="383"/>
      <c r="KQ317" s="383"/>
      <c r="KR317" s="383"/>
      <c r="KS317" s="383"/>
      <c r="KT317" s="383"/>
      <c r="KU317" s="383"/>
      <c r="KV317" s="383"/>
      <c r="KW317" s="383"/>
      <c r="KX317" s="383"/>
      <c r="KY317" s="383"/>
      <c r="KZ317" s="383"/>
      <c r="LA317" s="383"/>
      <c r="LB317" s="383"/>
      <c r="LC317" s="383"/>
      <c r="LD317" s="383"/>
      <c r="LE317" s="383"/>
      <c r="LF317" s="383"/>
      <c r="LG317" s="383"/>
      <c r="LH317" s="383"/>
      <c r="LI317" s="383"/>
      <c r="LJ317" s="383"/>
      <c r="LK317" s="383"/>
      <c r="LL317" s="383"/>
      <c r="LM317" s="383"/>
      <c r="LN317" s="383"/>
      <c r="LO317" s="383"/>
      <c r="LP317" s="383"/>
      <c r="LQ317" s="383"/>
      <c r="LR317" s="383"/>
      <c r="LS317" s="383"/>
      <c r="LT317" s="383"/>
      <c r="LU317" s="383"/>
      <c r="LV317" s="383"/>
      <c r="LW317" s="383"/>
      <c r="LX317" s="383"/>
      <c r="LY317" s="383"/>
      <c r="LZ317" s="383"/>
      <c r="MA317" s="383"/>
      <c r="MB317" s="383"/>
      <c r="MC317" s="383"/>
      <c r="MD317" s="383"/>
      <c r="ME317" s="383"/>
      <c r="MF317" s="383"/>
      <c r="MG317" s="383"/>
      <c r="MH317" s="383"/>
      <c r="MI317" s="383"/>
      <c r="MJ317" s="383"/>
      <c r="MK317" s="383"/>
      <c r="ML317" s="383"/>
      <c r="MM317" s="383"/>
      <c r="MN317" s="383"/>
      <c r="MO317" s="383"/>
      <c r="MP317" s="383"/>
      <c r="MQ317" s="383"/>
      <c r="MR317" s="383"/>
      <c r="MS317" s="383"/>
      <c r="MT317" s="383"/>
      <c r="MU317" s="383"/>
      <c r="MV317" s="383"/>
      <c r="MW317" s="383"/>
      <c r="MX317" s="383"/>
      <c r="MY317" s="383"/>
      <c r="MZ317" s="383"/>
      <c r="NA317" s="383"/>
      <c r="NB317" s="383"/>
      <c r="NC317" s="383"/>
      <c r="ND317" s="383"/>
      <c r="NE317" s="383"/>
      <c r="NF317" s="383"/>
      <c r="NG317" s="383"/>
      <c r="NH317" s="383"/>
      <c r="NI317" s="383"/>
      <c r="NJ317" s="383"/>
      <c r="NK317" s="383"/>
      <c r="NL317" s="383"/>
      <c r="NM317" s="383"/>
      <c r="NN317" s="383"/>
      <c r="NO317" s="383"/>
      <c r="NP317" s="383"/>
      <c r="NQ317" s="383"/>
      <c r="NR317" s="383"/>
      <c r="NS317" s="383"/>
      <c r="NT317" s="383"/>
      <c r="NU317" s="383"/>
      <c r="NV317" s="383"/>
      <c r="NW317" s="383"/>
      <c r="NX317" s="383"/>
      <c r="NY317" s="383"/>
      <c r="NZ317" s="383"/>
      <c r="OA317" s="383"/>
      <c r="OB317" s="383"/>
      <c r="OC317" s="383"/>
      <c r="OD317" s="383"/>
      <c r="OE317" s="383"/>
      <c r="OF317" s="383"/>
      <c r="OG317" s="383"/>
      <c r="OH317" s="383"/>
      <c r="OI317" s="383"/>
      <c r="OJ317" s="383"/>
      <c r="OK317" s="383"/>
      <c r="OL317" s="383"/>
      <c r="OM317" s="383"/>
      <c r="ON317" s="383"/>
      <c r="OO317" s="383"/>
      <c r="OP317" s="383"/>
      <c r="OQ317" s="383"/>
      <c r="OR317" s="383"/>
      <c r="OS317" s="383"/>
      <c r="OT317" s="383"/>
      <c r="OU317" s="383"/>
      <c r="OV317" s="383"/>
      <c r="OW317" s="383"/>
      <c r="OX317" s="383"/>
      <c r="OY317" s="383"/>
      <c r="OZ317" s="383"/>
      <c r="PA317" s="383"/>
      <c r="PB317" s="383"/>
      <c r="PC317" s="383"/>
      <c r="PD317" s="383"/>
      <c r="PE317" s="383"/>
      <c r="PF317" s="383"/>
      <c r="PG317" s="383"/>
      <c r="PH317" s="383"/>
      <c r="PI317" s="383"/>
      <c r="PJ317" s="383"/>
      <c r="PK317" s="383"/>
      <c r="PL317" s="383"/>
      <c r="PM317" s="383"/>
      <c r="PN317" s="383"/>
      <c r="PO317" s="383"/>
      <c r="PP317" s="383"/>
      <c r="PQ317" s="383"/>
      <c r="PR317" s="383"/>
      <c r="PS317" s="383"/>
      <c r="PT317" s="383"/>
      <c r="PU317" s="383"/>
      <c r="PV317" s="383"/>
      <c r="PW317" s="383"/>
      <c r="PX317" s="383"/>
      <c r="PY317" s="383"/>
      <c r="PZ317" s="383"/>
      <c r="QA317" s="383"/>
      <c r="QB317" s="383"/>
      <c r="QC317" s="383"/>
      <c r="QD317" s="383"/>
    </row>
    <row r="318" spans="1:446">
      <c r="A318" s="374">
        <v>99401</v>
      </c>
      <c r="B318" s="423" t="s">
        <v>667</v>
      </c>
      <c r="C318" s="379">
        <v>-1041880</v>
      </c>
      <c r="D318" s="380">
        <v>-441624</v>
      </c>
      <c r="E318" s="380">
        <v>-562045</v>
      </c>
      <c r="F318" s="380">
        <v>-247386</v>
      </c>
      <c r="G318" s="380">
        <v>0</v>
      </c>
      <c r="H318" s="380">
        <v>0</v>
      </c>
      <c r="I318" s="380">
        <v>-2292935</v>
      </c>
      <c r="J318" s="459">
        <v>7668018</v>
      </c>
      <c r="K318" s="459">
        <v>9032041</v>
      </c>
      <c r="L318" s="459">
        <v>6553981</v>
      </c>
      <c r="M318" s="459">
        <v>6312005</v>
      </c>
      <c r="N318" s="459">
        <v>9420857</v>
      </c>
      <c r="O318" s="459">
        <v>672979.54067100002</v>
      </c>
      <c r="P318" s="459">
        <v>387524.59999999992</v>
      </c>
      <c r="Q318" s="459">
        <v>285454.94067100011</v>
      </c>
      <c r="R318" s="448">
        <v>6.2899999999999998E-2</v>
      </c>
      <c r="S318" s="376">
        <v>3.229067E-4</v>
      </c>
      <c r="T318" s="450">
        <v>7668018</v>
      </c>
      <c r="U318" s="450">
        <v>6160963.4340222562</v>
      </c>
      <c r="V318" s="451">
        <v>1.2446134573134198</v>
      </c>
      <c r="W318" s="451">
        <v>0.10581979340616332</v>
      </c>
      <c r="X318" s="380">
        <v>778326</v>
      </c>
      <c r="Y318" s="380">
        <v>208211</v>
      </c>
      <c r="Z318" s="380">
        <v>208211</v>
      </c>
      <c r="AA318" s="380">
        <v>180952</v>
      </c>
      <c r="AB318" s="380">
        <v>180952</v>
      </c>
      <c r="AC318" s="380">
        <v>0</v>
      </c>
      <c r="AD318" s="380">
        <v>0</v>
      </c>
      <c r="AE318" s="380">
        <v>778326</v>
      </c>
      <c r="AF318" s="380">
        <v>314920</v>
      </c>
      <c r="AG318" s="380">
        <v>282844</v>
      </c>
      <c r="AH318" s="380">
        <v>16038</v>
      </c>
      <c r="AI318" s="380">
        <v>16038</v>
      </c>
      <c r="AJ318" s="380">
        <v>0</v>
      </c>
      <c r="AK318" s="380">
        <v>0</v>
      </c>
      <c r="AL318" s="380">
        <v>0</v>
      </c>
      <c r="AM318" s="380">
        <v>314920</v>
      </c>
      <c r="AN318" s="380">
        <v>613924</v>
      </c>
      <c r="AO318" s="380">
        <v>202587</v>
      </c>
      <c r="AP318" s="380">
        <v>202587</v>
      </c>
      <c r="AQ318" s="380">
        <v>104375</v>
      </c>
      <c r="AR318" s="380">
        <v>104375</v>
      </c>
      <c r="AS318" s="380">
        <v>0</v>
      </c>
      <c r="AT318" s="380">
        <v>0</v>
      </c>
      <c r="AU318" s="380">
        <v>613924</v>
      </c>
      <c r="AV318" s="380">
        <v>3489895</v>
      </c>
      <c r="AW318" s="380">
        <v>1194249</v>
      </c>
      <c r="AX318" s="380">
        <v>863701</v>
      </c>
      <c r="AY318" s="380">
        <v>863701</v>
      </c>
      <c r="AZ318" s="380">
        <v>568244</v>
      </c>
      <c r="BA318" s="380">
        <v>0</v>
      </c>
      <c r="BB318" s="380">
        <v>0</v>
      </c>
      <c r="BC318" s="380">
        <v>3489895</v>
      </c>
      <c r="BD318" s="380">
        <v>80758</v>
      </c>
      <c r="BE318" s="380">
        <v>22970</v>
      </c>
      <c r="BF318" s="380">
        <v>21516</v>
      </c>
      <c r="BG318" s="380">
        <v>18136</v>
      </c>
      <c r="BH318" s="380">
        <v>18136</v>
      </c>
      <c r="BI318" s="380">
        <v>0</v>
      </c>
      <c r="BJ318" s="380">
        <v>0</v>
      </c>
      <c r="BK318" s="380">
        <v>80758</v>
      </c>
      <c r="BL318" s="380">
        <v>14355</v>
      </c>
      <c r="BM318" s="380">
        <v>4785</v>
      </c>
      <c r="BN318" s="380">
        <v>4785</v>
      </c>
      <c r="BO318" s="380">
        <v>4785</v>
      </c>
      <c r="BP318" s="380">
        <v>0</v>
      </c>
      <c r="BQ318" s="380">
        <v>0</v>
      </c>
      <c r="BR318" s="380">
        <v>0</v>
      </c>
      <c r="BS318" s="380">
        <v>14355</v>
      </c>
      <c r="BT318" s="380">
        <v>74446</v>
      </c>
      <c r="BU318" s="380">
        <v>19017</v>
      </c>
      <c r="BV318" s="380">
        <v>19017</v>
      </c>
      <c r="BW318" s="380">
        <v>19017</v>
      </c>
      <c r="BX318" s="380">
        <v>17394</v>
      </c>
      <c r="BY318" s="380">
        <v>0</v>
      </c>
      <c r="BZ318" s="380">
        <v>0</v>
      </c>
      <c r="CA318" s="380">
        <v>74446</v>
      </c>
      <c r="CB318" s="380">
        <v>21218.196027933001</v>
      </c>
      <c r="CC318" s="380">
        <v>12787</v>
      </c>
      <c r="CD318" s="380">
        <v>8431</v>
      </c>
      <c r="CE318" s="380">
        <v>0</v>
      </c>
      <c r="CF318" s="380">
        <v>0</v>
      </c>
      <c r="CG318" s="380">
        <v>0</v>
      </c>
      <c r="CH318" s="380">
        <v>0</v>
      </c>
      <c r="CI318" s="380">
        <v>21218.196027933001</v>
      </c>
      <c r="CJ318" s="383"/>
      <c r="CK318" s="383"/>
      <c r="CL318" s="383"/>
      <c r="CM318" s="383"/>
      <c r="CN318" s="383"/>
      <c r="CO318" s="383"/>
      <c r="CP318" s="383"/>
      <c r="CQ318" s="383"/>
      <c r="CR318" s="383"/>
      <c r="CS318" s="383"/>
      <c r="CT318" s="383"/>
      <c r="CU318" s="383"/>
      <c r="CV318" s="383"/>
      <c r="CW318" s="383"/>
      <c r="CX318" s="383"/>
      <c r="CY318" s="383"/>
      <c r="CZ318" s="383"/>
      <c r="DA318" s="383"/>
      <c r="DB318" s="383"/>
      <c r="DC318" s="383"/>
      <c r="DD318" s="383"/>
      <c r="DE318" s="383"/>
      <c r="DF318" s="383"/>
      <c r="DG318" s="383"/>
      <c r="DH318" s="383"/>
      <c r="DI318" s="383"/>
      <c r="DJ318" s="383"/>
      <c r="DK318" s="383"/>
      <c r="DL318" s="383"/>
      <c r="DM318" s="383"/>
      <c r="DN318" s="383"/>
      <c r="DO318" s="383"/>
      <c r="DP318" s="383"/>
      <c r="DQ318" s="383"/>
      <c r="DR318" s="383"/>
      <c r="DS318" s="383"/>
      <c r="DT318" s="383"/>
      <c r="DU318" s="383"/>
      <c r="DV318" s="383"/>
      <c r="DW318" s="383"/>
      <c r="DX318" s="383"/>
      <c r="DY318" s="383"/>
      <c r="DZ318" s="383"/>
      <c r="EA318" s="383"/>
      <c r="EB318" s="383"/>
      <c r="EC318" s="383"/>
      <c r="ED318" s="383"/>
      <c r="EE318" s="383"/>
      <c r="EF318" s="383"/>
      <c r="EG318" s="383"/>
      <c r="EH318" s="383"/>
      <c r="EI318" s="383"/>
      <c r="EJ318" s="383"/>
      <c r="EK318" s="383"/>
      <c r="EL318" s="383"/>
      <c r="EM318" s="383"/>
      <c r="EN318" s="383"/>
      <c r="EO318" s="383"/>
      <c r="EP318" s="383"/>
      <c r="EQ318" s="383"/>
      <c r="ER318" s="383"/>
      <c r="ES318" s="383"/>
      <c r="ET318" s="383"/>
      <c r="EU318" s="383"/>
      <c r="EV318" s="383"/>
      <c r="EW318" s="383"/>
      <c r="EX318" s="383"/>
      <c r="EY318" s="383"/>
      <c r="EZ318" s="383"/>
      <c r="FA318" s="383"/>
      <c r="FB318" s="383"/>
      <c r="FC318" s="383"/>
      <c r="FD318" s="383"/>
      <c r="FE318" s="383"/>
      <c r="FF318" s="383"/>
      <c r="FG318" s="383"/>
      <c r="FH318" s="383"/>
      <c r="FI318" s="383"/>
      <c r="FJ318" s="383"/>
      <c r="FK318" s="383"/>
      <c r="FL318" s="383"/>
      <c r="FM318" s="383"/>
      <c r="FN318" s="383"/>
      <c r="FO318" s="383"/>
      <c r="FP318" s="383"/>
      <c r="FQ318" s="383"/>
      <c r="FR318" s="383"/>
      <c r="FS318" s="383"/>
      <c r="FT318" s="383"/>
      <c r="FU318" s="383"/>
      <c r="FV318" s="383"/>
      <c r="FW318" s="383"/>
      <c r="FX318" s="383"/>
      <c r="FY318" s="383"/>
      <c r="FZ318" s="383"/>
      <c r="GA318" s="383"/>
      <c r="GB318" s="383"/>
      <c r="GC318" s="383"/>
      <c r="GD318" s="383"/>
      <c r="GE318" s="383"/>
      <c r="GF318" s="383"/>
      <c r="GG318" s="383"/>
      <c r="GH318" s="383"/>
      <c r="GI318" s="383"/>
      <c r="GJ318" s="383"/>
      <c r="GK318" s="383"/>
      <c r="GL318" s="383"/>
      <c r="GM318" s="383"/>
      <c r="GN318" s="383"/>
      <c r="GO318" s="383"/>
      <c r="GP318" s="383"/>
      <c r="GQ318" s="383"/>
      <c r="GR318" s="383"/>
      <c r="GS318" s="383"/>
      <c r="GT318" s="383"/>
      <c r="GU318" s="383"/>
      <c r="GV318" s="383"/>
      <c r="GW318" s="383"/>
      <c r="GX318" s="383"/>
      <c r="GY318" s="383"/>
      <c r="GZ318" s="383"/>
      <c r="HA318" s="383"/>
      <c r="HB318" s="383"/>
      <c r="HC318" s="383"/>
      <c r="HD318" s="383"/>
      <c r="HE318" s="383"/>
      <c r="HF318" s="383"/>
      <c r="HG318" s="383"/>
      <c r="HH318" s="383"/>
      <c r="HI318" s="383"/>
      <c r="HJ318" s="383"/>
      <c r="HK318" s="383"/>
      <c r="HL318" s="383"/>
      <c r="HM318" s="383"/>
      <c r="HN318" s="383"/>
      <c r="HO318" s="383"/>
      <c r="HP318" s="383"/>
      <c r="HQ318" s="383"/>
      <c r="HR318" s="383"/>
      <c r="HS318" s="383"/>
      <c r="HT318" s="383"/>
      <c r="HU318" s="383"/>
      <c r="HV318" s="383"/>
      <c r="HW318" s="383"/>
      <c r="HX318" s="383"/>
      <c r="HY318" s="383"/>
      <c r="HZ318" s="383"/>
      <c r="IA318" s="383"/>
      <c r="IB318" s="383"/>
      <c r="IC318" s="383"/>
      <c r="ID318" s="383"/>
      <c r="IE318" s="383"/>
      <c r="IF318" s="383"/>
      <c r="IG318" s="383"/>
      <c r="IH318" s="383"/>
      <c r="II318" s="383"/>
      <c r="IJ318" s="383"/>
      <c r="IK318" s="383"/>
      <c r="IL318" s="383"/>
      <c r="IM318" s="383"/>
      <c r="IN318" s="383"/>
      <c r="IO318" s="383"/>
      <c r="IP318" s="383"/>
      <c r="IQ318" s="383"/>
      <c r="IR318" s="383"/>
      <c r="IS318" s="383"/>
      <c r="IT318" s="383"/>
      <c r="IU318" s="383"/>
      <c r="IV318" s="383"/>
      <c r="IW318" s="383"/>
      <c r="IX318" s="383"/>
      <c r="IY318" s="383"/>
      <c r="IZ318" s="383"/>
      <c r="JA318" s="383"/>
      <c r="JB318" s="383"/>
      <c r="JC318" s="383"/>
      <c r="JD318" s="383"/>
      <c r="JE318" s="383"/>
      <c r="JF318" s="383"/>
      <c r="JG318" s="383"/>
      <c r="JH318" s="383"/>
      <c r="JI318" s="383"/>
      <c r="JJ318" s="383"/>
      <c r="JK318" s="383"/>
      <c r="JL318" s="383"/>
      <c r="JM318" s="383"/>
      <c r="JN318" s="383"/>
      <c r="JO318" s="383"/>
      <c r="JP318" s="383"/>
      <c r="JQ318" s="383"/>
      <c r="JR318" s="383"/>
      <c r="JS318" s="383"/>
      <c r="JT318" s="383"/>
      <c r="JU318" s="383"/>
      <c r="JV318" s="383"/>
      <c r="JW318" s="383"/>
      <c r="JX318" s="383"/>
      <c r="JY318" s="383"/>
      <c r="JZ318" s="383"/>
      <c r="KA318" s="383"/>
      <c r="KB318" s="383"/>
      <c r="KC318" s="383"/>
      <c r="KD318" s="383"/>
      <c r="KE318" s="383"/>
      <c r="KF318" s="383"/>
      <c r="KG318" s="383"/>
      <c r="KH318" s="383"/>
      <c r="KI318" s="383"/>
      <c r="KJ318" s="383"/>
      <c r="KK318" s="383"/>
      <c r="KL318" s="383"/>
      <c r="KM318" s="383"/>
      <c r="KN318" s="383"/>
      <c r="KO318" s="383"/>
      <c r="KP318" s="383"/>
      <c r="KQ318" s="383"/>
      <c r="KR318" s="383"/>
      <c r="KS318" s="383"/>
      <c r="KT318" s="383"/>
      <c r="KU318" s="383"/>
      <c r="KV318" s="383"/>
      <c r="KW318" s="383"/>
      <c r="KX318" s="383"/>
      <c r="KY318" s="383"/>
      <c r="KZ318" s="383"/>
      <c r="LA318" s="383"/>
      <c r="LB318" s="383"/>
      <c r="LC318" s="383"/>
      <c r="LD318" s="383"/>
      <c r="LE318" s="383"/>
      <c r="LF318" s="383"/>
      <c r="LG318" s="383"/>
      <c r="LH318" s="383"/>
      <c r="LI318" s="383"/>
      <c r="LJ318" s="383"/>
      <c r="LK318" s="383"/>
      <c r="LL318" s="383"/>
      <c r="LM318" s="383"/>
      <c r="LN318" s="383"/>
      <c r="LO318" s="383"/>
      <c r="LP318" s="383"/>
      <c r="LQ318" s="383"/>
      <c r="LR318" s="383"/>
      <c r="LS318" s="383"/>
      <c r="LT318" s="383"/>
      <c r="LU318" s="383"/>
      <c r="LV318" s="383"/>
      <c r="LW318" s="383"/>
      <c r="LX318" s="383"/>
      <c r="LY318" s="383"/>
      <c r="LZ318" s="383"/>
      <c r="MA318" s="383"/>
      <c r="MB318" s="383"/>
      <c r="MC318" s="383"/>
      <c r="MD318" s="383"/>
      <c r="ME318" s="383"/>
      <c r="MF318" s="383"/>
      <c r="MG318" s="383"/>
      <c r="MH318" s="383"/>
      <c r="MI318" s="383"/>
      <c r="MJ318" s="383"/>
      <c r="MK318" s="383"/>
      <c r="ML318" s="383"/>
      <c r="MM318" s="383"/>
      <c r="MN318" s="383"/>
      <c r="MO318" s="383"/>
      <c r="MP318" s="383"/>
      <c r="MQ318" s="383"/>
      <c r="MR318" s="383"/>
      <c r="MS318" s="383"/>
      <c r="MT318" s="383"/>
      <c r="MU318" s="383"/>
      <c r="MV318" s="383"/>
      <c r="MW318" s="383"/>
      <c r="MX318" s="383"/>
      <c r="MY318" s="383"/>
      <c r="MZ318" s="383"/>
      <c r="NA318" s="383"/>
      <c r="NB318" s="383"/>
      <c r="NC318" s="383"/>
      <c r="ND318" s="383"/>
      <c r="NE318" s="383"/>
      <c r="NF318" s="383"/>
      <c r="NG318" s="383"/>
      <c r="NH318" s="383"/>
      <c r="NI318" s="383"/>
      <c r="NJ318" s="383"/>
      <c r="NK318" s="383"/>
      <c r="NL318" s="383"/>
      <c r="NM318" s="383"/>
      <c r="NN318" s="383"/>
      <c r="NO318" s="383"/>
      <c r="NP318" s="383"/>
      <c r="NQ318" s="383"/>
      <c r="NR318" s="383"/>
      <c r="NS318" s="383"/>
      <c r="NT318" s="383"/>
      <c r="NU318" s="383"/>
      <c r="NV318" s="383"/>
      <c r="NW318" s="383"/>
      <c r="NX318" s="383"/>
      <c r="NY318" s="383"/>
      <c r="NZ318" s="383"/>
      <c r="OA318" s="383"/>
      <c r="OB318" s="383"/>
      <c r="OC318" s="383"/>
      <c r="OD318" s="383"/>
      <c r="OE318" s="383"/>
      <c r="OF318" s="383"/>
      <c r="OG318" s="383"/>
      <c r="OH318" s="383"/>
      <c r="OI318" s="383"/>
      <c r="OJ318" s="383"/>
      <c r="OK318" s="383"/>
      <c r="OL318" s="383"/>
      <c r="OM318" s="383"/>
      <c r="ON318" s="383"/>
      <c r="OO318" s="383"/>
      <c r="OP318" s="383"/>
      <c r="OQ318" s="383"/>
      <c r="OR318" s="383"/>
      <c r="OS318" s="383"/>
      <c r="OT318" s="383"/>
      <c r="OU318" s="383"/>
      <c r="OV318" s="383"/>
      <c r="OW318" s="383"/>
      <c r="OX318" s="383"/>
      <c r="OY318" s="383"/>
      <c r="OZ318" s="383"/>
      <c r="PA318" s="383"/>
      <c r="PB318" s="383"/>
      <c r="PC318" s="383"/>
      <c r="PD318" s="383"/>
      <c r="PE318" s="383"/>
      <c r="PF318" s="383"/>
      <c r="PG318" s="383"/>
      <c r="PH318" s="383"/>
      <c r="PI318" s="383"/>
      <c r="PJ318" s="383"/>
      <c r="PK318" s="383"/>
      <c r="PL318" s="383"/>
      <c r="PM318" s="383"/>
      <c r="PN318" s="383"/>
      <c r="PO318" s="383"/>
      <c r="PP318" s="383"/>
      <c r="PQ318" s="383"/>
      <c r="PR318" s="383"/>
      <c r="PS318" s="383"/>
      <c r="PT318" s="383"/>
      <c r="PU318" s="383"/>
      <c r="PV318" s="383"/>
      <c r="PW318" s="383"/>
      <c r="PX318" s="383"/>
      <c r="PY318" s="383"/>
      <c r="PZ318" s="383"/>
      <c r="QA318" s="383"/>
      <c r="QB318" s="383"/>
      <c r="QC318" s="383"/>
      <c r="QD318" s="383"/>
    </row>
    <row r="319" spans="1:446" s="383" customFormat="1">
      <c r="A319" s="374">
        <v>99521</v>
      </c>
      <c r="B319" s="423" t="s">
        <v>668</v>
      </c>
      <c r="C319" s="379">
        <v>-254376</v>
      </c>
      <c r="D319" s="380">
        <v>-124372</v>
      </c>
      <c r="E319" s="380">
        <v>-280838</v>
      </c>
      <c r="F319" s="380">
        <v>-114243</v>
      </c>
      <c r="G319" s="380">
        <v>0</v>
      </c>
      <c r="H319" s="380">
        <v>0</v>
      </c>
      <c r="I319" s="380">
        <v>-773829</v>
      </c>
      <c r="J319" s="459">
        <v>5103797</v>
      </c>
      <c r="K319" s="459">
        <v>6011685</v>
      </c>
      <c r="L319" s="459">
        <v>4362299</v>
      </c>
      <c r="M319" s="459">
        <v>4201241</v>
      </c>
      <c r="N319" s="459">
        <v>6270479</v>
      </c>
      <c r="O319" s="459">
        <v>447932.05707599997</v>
      </c>
      <c r="P319" s="459">
        <v>209256.04</v>
      </c>
      <c r="Q319" s="459">
        <v>238676.01707599996</v>
      </c>
      <c r="R319" s="448">
        <v>6.2899999999999998E-2</v>
      </c>
      <c r="S319" s="376">
        <v>2.1492519999999999E-4</v>
      </c>
      <c r="T319" s="450">
        <v>5103797</v>
      </c>
      <c r="U319" s="450">
        <v>3326805.0874403818</v>
      </c>
      <c r="V319" s="451">
        <v>1.5341436801537485</v>
      </c>
      <c r="W319" s="451">
        <v>0.10581979340616332</v>
      </c>
      <c r="X319" s="380">
        <v>1060778</v>
      </c>
      <c r="Y319" s="380">
        <v>389419</v>
      </c>
      <c r="Z319" s="380">
        <v>297480</v>
      </c>
      <c r="AA319" s="380">
        <v>203022</v>
      </c>
      <c r="AB319" s="380">
        <v>170857</v>
      </c>
      <c r="AC319" s="380">
        <v>0</v>
      </c>
      <c r="AD319" s="380">
        <v>0</v>
      </c>
      <c r="AE319" s="380">
        <v>1060778</v>
      </c>
      <c r="AF319" s="380">
        <v>0</v>
      </c>
      <c r="AG319" s="380">
        <v>0</v>
      </c>
      <c r="AH319" s="380">
        <v>0</v>
      </c>
      <c r="AI319" s="380">
        <v>0</v>
      </c>
      <c r="AJ319" s="380">
        <v>0</v>
      </c>
      <c r="AK319" s="380">
        <v>0</v>
      </c>
      <c r="AL319" s="380">
        <v>0</v>
      </c>
      <c r="AM319" s="380">
        <v>0</v>
      </c>
      <c r="AN319" s="380">
        <v>408625</v>
      </c>
      <c r="AO319" s="380">
        <v>134841</v>
      </c>
      <c r="AP319" s="380">
        <v>134841</v>
      </c>
      <c r="AQ319" s="380">
        <v>69472</v>
      </c>
      <c r="AR319" s="380">
        <v>69472</v>
      </c>
      <c r="AS319" s="380">
        <v>0</v>
      </c>
      <c r="AT319" s="380">
        <v>0</v>
      </c>
      <c r="AU319" s="380">
        <v>408625</v>
      </c>
      <c r="AV319" s="380">
        <v>2322858</v>
      </c>
      <c r="AW319" s="380">
        <v>794886</v>
      </c>
      <c r="AX319" s="380">
        <v>574876</v>
      </c>
      <c r="AY319" s="380">
        <v>574876</v>
      </c>
      <c r="AZ319" s="380">
        <v>378220</v>
      </c>
      <c r="BA319" s="380">
        <v>0</v>
      </c>
      <c r="BB319" s="380">
        <v>0</v>
      </c>
      <c r="BC319" s="380">
        <v>2322858</v>
      </c>
      <c r="BD319" s="380">
        <v>53752</v>
      </c>
      <c r="BE319" s="380">
        <v>15289</v>
      </c>
      <c r="BF319" s="380">
        <v>14321</v>
      </c>
      <c r="BG319" s="380">
        <v>12071</v>
      </c>
      <c r="BH319" s="380">
        <v>12071</v>
      </c>
      <c r="BI319" s="380">
        <v>0</v>
      </c>
      <c r="BJ319" s="380">
        <v>0</v>
      </c>
      <c r="BK319" s="380">
        <v>53752</v>
      </c>
      <c r="BL319" s="380">
        <v>9555</v>
      </c>
      <c r="BM319" s="380">
        <v>3185</v>
      </c>
      <c r="BN319" s="380">
        <v>3185</v>
      </c>
      <c r="BO319" s="380">
        <v>3185</v>
      </c>
      <c r="BP319" s="380">
        <v>0</v>
      </c>
      <c r="BQ319" s="380">
        <v>0</v>
      </c>
      <c r="BR319" s="380">
        <v>0</v>
      </c>
      <c r="BS319" s="380">
        <v>9555</v>
      </c>
      <c r="BT319" s="380">
        <v>49551</v>
      </c>
      <c r="BU319" s="380">
        <v>12658</v>
      </c>
      <c r="BV319" s="380">
        <v>12658</v>
      </c>
      <c r="BW319" s="380">
        <v>12658</v>
      </c>
      <c r="BX319" s="380">
        <v>11578</v>
      </c>
      <c r="BY319" s="380">
        <v>0</v>
      </c>
      <c r="BZ319" s="380">
        <v>0</v>
      </c>
      <c r="CA319" s="380">
        <v>49551</v>
      </c>
      <c r="CB319" s="380">
        <v>14122.732742748</v>
      </c>
      <c r="CC319" s="380">
        <v>8511</v>
      </c>
      <c r="CD319" s="380">
        <v>5612</v>
      </c>
      <c r="CE319" s="380">
        <v>0</v>
      </c>
      <c r="CF319" s="380">
        <v>0</v>
      </c>
      <c r="CG319" s="380">
        <v>0</v>
      </c>
      <c r="CH319" s="380">
        <v>0</v>
      </c>
      <c r="CI319" s="380">
        <v>14122.732742748</v>
      </c>
    </row>
    <row r="320" spans="1:446" s="390" customFormat="1" ht="13.5" thickBot="1">
      <c r="A320" s="374">
        <v>99831</v>
      </c>
      <c r="B320" s="423" t="s">
        <v>669</v>
      </c>
      <c r="C320" s="379">
        <v>-113717</v>
      </c>
      <c r="D320" s="380">
        <v>-63182</v>
      </c>
      <c r="E320" s="380">
        <v>-80588</v>
      </c>
      <c r="F320" s="380">
        <v>-78140</v>
      </c>
      <c r="G320" s="380">
        <v>0</v>
      </c>
      <c r="H320" s="380">
        <v>0</v>
      </c>
      <c r="I320" s="380">
        <v>-335627</v>
      </c>
      <c r="J320" s="459">
        <v>280970</v>
      </c>
      <c r="K320" s="459">
        <v>330951</v>
      </c>
      <c r="L320" s="459">
        <v>240150</v>
      </c>
      <c r="M320" s="459">
        <v>231284</v>
      </c>
      <c r="N320" s="459">
        <v>345198</v>
      </c>
      <c r="O320" s="459">
        <v>24659.217746999999</v>
      </c>
      <c r="P320" s="459">
        <v>24413.410000000003</v>
      </c>
      <c r="Q320" s="459">
        <v>245.80774699999529</v>
      </c>
      <c r="R320" s="448">
        <v>6.2899999999999998E-2</v>
      </c>
      <c r="S320" s="376">
        <v>1.1831899999999999E-5</v>
      </c>
      <c r="T320" s="450">
        <v>280970</v>
      </c>
      <c r="U320" s="450">
        <v>388130.52464228944</v>
      </c>
      <c r="V320" s="451">
        <v>0.72390595988024597</v>
      </c>
      <c r="W320" s="451">
        <v>0.10581979340616332</v>
      </c>
      <c r="X320" s="380">
        <v>53468</v>
      </c>
      <c r="Y320" s="380">
        <v>22487</v>
      </c>
      <c r="Z320" s="380">
        <v>22487</v>
      </c>
      <c r="AA320" s="380">
        <v>8494</v>
      </c>
      <c r="AB320" s="380">
        <v>0</v>
      </c>
      <c r="AC320" s="380">
        <v>0</v>
      </c>
      <c r="AD320" s="380">
        <v>0</v>
      </c>
      <c r="AE320" s="380">
        <v>53468</v>
      </c>
      <c r="AF320" s="380">
        <v>288097</v>
      </c>
      <c r="AG320" s="380">
        <v>100762</v>
      </c>
      <c r="AH320" s="380">
        <v>62445</v>
      </c>
      <c r="AI320" s="380">
        <v>62445</v>
      </c>
      <c r="AJ320" s="380">
        <v>62445</v>
      </c>
      <c r="AK320" s="380">
        <v>0</v>
      </c>
      <c r="AL320" s="380">
        <v>0</v>
      </c>
      <c r="AM320" s="380">
        <v>288097</v>
      </c>
      <c r="AN320" s="380">
        <v>22495</v>
      </c>
      <c r="AO320" s="380">
        <v>7423</v>
      </c>
      <c r="AP320" s="380">
        <v>7423</v>
      </c>
      <c r="AQ320" s="380">
        <v>3825</v>
      </c>
      <c r="AR320" s="380">
        <v>3825</v>
      </c>
      <c r="AS320" s="380">
        <v>0</v>
      </c>
      <c r="AT320" s="380">
        <v>0</v>
      </c>
      <c r="AU320" s="380">
        <v>22495</v>
      </c>
      <c r="AV320" s="380">
        <v>127876</v>
      </c>
      <c r="AW320" s="380">
        <v>43759</v>
      </c>
      <c r="AX320" s="380">
        <v>31648</v>
      </c>
      <c r="AY320" s="380">
        <v>31648</v>
      </c>
      <c r="AZ320" s="380">
        <v>20821</v>
      </c>
      <c r="BA320" s="380">
        <v>0</v>
      </c>
      <c r="BB320" s="380">
        <v>0</v>
      </c>
      <c r="BC320" s="380">
        <v>127876</v>
      </c>
      <c r="BD320" s="380">
        <v>2960</v>
      </c>
      <c r="BE320" s="380">
        <v>842</v>
      </c>
      <c r="BF320" s="380">
        <v>788</v>
      </c>
      <c r="BG320" s="380">
        <v>665</v>
      </c>
      <c r="BH320" s="380">
        <v>665</v>
      </c>
      <c r="BI320" s="380">
        <v>0</v>
      </c>
      <c r="BJ320" s="380">
        <v>0</v>
      </c>
      <c r="BK320" s="380">
        <v>2960</v>
      </c>
      <c r="BL320" s="380">
        <v>525</v>
      </c>
      <c r="BM320" s="380">
        <v>175</v>
      </c>
      <c r="BN320" s="380">
        <v>175</v>
      </c>
      <c r="BO320" s="380">
        <v>175</v>
      </c>
      <c r="BP320" s="380">
        <v>0</v>
      </c>
      <c r="BQ320" s="380">
        <v>0</v>
      </c>
      <c r="BR320" s="380">
        <v>0</v>
      </c>
      <c r="BS320" s="380">
        <v>525</v>
      </c>
      <c r="BT320" s="380">
        <v>2728</v>
      </c>
      <c r="BU320" s="380">
        <v>697</v>
      </c>
      <c r="BV320" s="380">
        <v>697</v>
      </c>
      <c r="BW320" s="380">
        <v>697</v>
      </c>
      <c r="BX320" s="380">
        <v>637</v>
      </c>
      <c r="BY320" s="380">
        <v>0</v>
      </c>
      <c r="BZ320" s="380">
        <v>0</v>
      </c>
      <c r="CA320" s="380">
        <v>2728</v>
      </c>
      <c r="CB320" s="380">
        <v>777.47403068099993</v>
      </c>
      <c r="CC320" s="380">
        <v>469</v>
      </c>
      <c r="CD320" s="380">
        <v>309</v>
      </c>
      <c r="CE320" s="380">
        <v>0</v>
      </c>
      <c r="CF320" s="380">
        <v>0</v>
      </c>
      <c r="CG320" s="380">
        <v>0</v>
      </c>
      <c r="CH320" s="380">
        <v>0</v>
      </c>
      <c r="CI320" s="380">
        <v>777.47403068099993</v>
      </c>
      <c r="CJ320" s="383"/>
      <c r="CK320" s="383"/>
      <c r="CL320" s="383"/>
      <c r="CM320" s="383"/>
      <c r="CN320" s="383"/>
      <c r="CO320" s="383"/>
      <c r="CP320" s="383"/>
      <c r="CQ320" s="383"/>
      <c r="CR320" s="383"/>
      <c r="CS320" s="383"/>
      <c r="CT320" s="383"/>
      <c r="CU320" s="383"/>
      <c r="CV320" s="383"/>
      <c r="CW320" s="383"/>
      <c r="CX320" s="383"/>
      <c r="CY320" s="383"/>
      <c r="CZ320" s="383"/>
      <c r="DA320" s="383"/>
      <c r="DB320" s="383"/>
      <c r="DC320" s="383"/>
      <c r="DD320" s="383"/>
      <c r="DE320" s="383"/>
      <c r="DF320" s="383"/>
      <c r="DG320" s="383"/>
      <c r="DH320" s="383"/>
      <c r="DI320" s="383"/>
      <c r="DJ320" s="383"/>
      <c r="DK320" s="383"/>
      <c r="DL320" s="383"/>
      <c r="DM320" s="383"/>
      <c r="DN320" s="383"/>
      <c r="DO320" s="383"/>
      <c r="DP320" s="383"/>
      <c r="DQ320" s="383"/>
      <c r="DR320" s="383"/>
      <c r="DS320" s="383"/>
      <c r="DT320" s="383"/>
      <c r="DU320" s="383"/>
      <c r="DV320" s="383"/>
      <c r="DW320" s="383"/>
      <c r="DX320" s="383"/>
      <c r="DY320" s="383"/>
      <c r="DZ320" s="383"/>
      <c r="EA320" s="383"/>
      <c r="EB320" s="383"/>
      <c r="EC320" s="383"/>
      <c r="ED320" s="383"/>
      <c r="EE320" s="383"/>
      <c r="EF320" s="383"/>
      <c r="EG320" s="383"/>
      <c r="EH320" s="383"/>
      <c r="EI320" s="383"/>
      <c r="EJ320" s="383"/>
      <c r="EK320" s="383"/>
      <c r="EL320" s="383"/>
      <c r="EM320" s="383"/>
      <c r="EN320" s="383"/>
      <c r="EO320" s="383"/>
      <c r="EP320" s="383"/>
      <c r="EQ320" s="383"/>
      <c r="ER320" s="383"/>
      <c r="ES320" s="383"/>
      <c r="ET320" s="383"/>
      <c r="EU320" s="383"/>
      <c r="EV320" s="383"/>
      <c r="EW320" s="383"/>
      <c r="EX320" s="383"/>
      <c r="EY320" s="383"/>
      <c r="EZ320" s="383"/>
      <c r="FA320" s="383"/>
      <c r="FB320" s="383"/>
      <c r="FC320" s="383"/>
      <c r="FD320" s="383"/>
      <c r="FE320" s="383"/>
      <c r="FF320" s="383"/>
      <c r="FG320" s="383"/>
      <c r="FH320" s="383"/>
      <c r="FI320" s="383"/>
      <c r="FJ320" s="383"/>
      <c r="FK320" s="383"/>
      <c r="FL320" s="383"/>
      <c r="FM320" s="383"/>
      <c r="FN320" s="383"/>
      <c r="FO320" s="383"/>
      <c r="FP320" s="383"/>
      <c r="FQ320" s="383"/>
      <c r="FR320" s="383"/>
      <c r="FS320" s="383"/>
      <c r="FT320" s="383"/>
      <c r="FU320" s="383"/>
      <c r="FV320" s="383"/>
      <c r="FW320" s="383"/>
      <c r="FX320" s="383"/>
      <c r="FY320" s="383"/>
      <c r="FZ320" s="383"/>
      <c r="GA320" s="383"/>
      <c r="GB320" s="383"/>
      <c r="GC320" s="383"/>
      <c r="GD320" s="383"/>
      <c r="GE320" s="383"/>
      <c r="GF320" s="383"/>
      <c r="GG320" s="383"/>
      <c r="GH320" s="383"/>
      <c r="GI320" s="383"/>
      <c r="GJ320" s="383"/>
      <c r="GK320" s="383"/>
      <c r="GL320" s="383"/>
      <c r="GM320" s="383"/>
      <c r="GN320" s="383"/>
      <c r="GO320" s="383"/>
      <c r="GP320" s="383"/>
      <c r="GQ320" s="383"/>
      <c r="GR320" s="383"/>
      <c r="GS320" s="383"/>
      <c r="GT320" s="383"/>
      <c r="GU320" s="383"/>
      <c r="GV320" s="383"/>
      <c r="GW320" s="383"/>
      <c r="GX320" s="383"/>
      <c r="GY320" s="383"/>
      <c r="GZ320" s="383"/>
      <c r="HA320" s="383"/>
      <c r="HB320" s="383"/>
      <c r="HC320" s="383"/>
      <c r="HD320" s="383"/>
      <c r="HE320" s="383"/>
      <c r="HF320" s="383"/>
      <c r="HG320" s="383"/>
      <c r="HH320" s="383"/>
      <c r="HI320" s="383"/>
      <c r="HJ320" s="383"/>
      <c r="HK320" s="383"/>
      <c r="HL320" s="383"/>
      <c r="HM320" s="383"/>
      <c r="HN320" s="383"/>
      <c r="HO320" s="383"/>
      <c r="HP320" s="383"/>
      <c r="HQ320" s="383"/>
      <c r="HR320" s="383"/>
      <c r="HS320" s="383"/>
      <c r="HT320" s="383"/>
      <c r="HU320" s="383"/>
      <c r="HV320" s="383"/>
      <c r="HW320" s="383"/>
      <c r="HX320" s="383"/>
      <c r="HY320" s="383"/>
      <c r="HZ320" s="383"/>
      <c r="IA320" s="383"/>
      <c r="IB320" s="383"/>
      <c r="IC320" s="383"/>
      <c r="ID320" s="383"/>
      <c r="IE320" s="383"/>
      <c r="IF320" s="383"/>
      <c r="IG320" s="383"/>
      <c r="IH320" s="383"/>
      <c r="II320" s="383"/>
      <c r="IJ320" s="383"/>
      <c r="IK320" s="383"/>
      <c r="IL320" s="383"/>
      <c r="IM320" s="383"/>
      <c r="IN320" s="383"/>
      <c r="IO320" s="383"/>
      <c r="IP320" s="383"/>
      <c r="IQ320" s="383"/>
      <c r="IR320" s="383"/>
      <c r="IS320" s="383"/>
      <c r="IT320" s="383"/>
      <c r="IU320" s="383"/>
      <c r="IV320" s="383"/>
      <c r="IW320" s="383"/>
      <c r="IX320" s="383"/>
      <c r="IY320" s="383"/>
      <c r="IZ320" s="383"/>
      <c r="JA320" s="383"/>
      <c r="JB320" s="383"/>
      <c r="JC320" s="383"/>
      <c r="JD320" s="383"/>
      <c r="JE320" s="383"/>
      <c r="JF320" s="383"/>
      <c r="JG320" s="383"/>
      <c r="JH320" s="383"/>
      <c r="JI320" s="383"/>
      <c r="JJ320" s="383"/>
      <c r="JK320" s="383"/>
      <c r="JL320" s="383"/>
      <c r="JM320" s="383"/>
      <c r="JN320" s="383"/>
      <c r="JO320" s="383"/>
      <c r="JP320" s="383"/>
      <c r="JQ320" s="383"/>
      <c r="JR320" s="383"/>
      <c r="JS320" s="383"/>
      <c r="JT320" s="383"/>
      <c r="JU320" s="383"/>
      <c r="JV320" s="383"/>
      <c r="JW320" s="383"/>
      <c r="JX320" s="383"/>
      <c r="JY320" s="383"/>
      <c r="JZ320" s="383"/>
      <c r="KA320" s="383"/>
      <c r="KB320" s="383"/>
      <c r="KC320" s="383"/>
      <c r="KD320" s="383"/>
      <c r="KE320" s="383"/>
      <c r="KF320" s="383"/>
      <c r="KG320" s="383"/>
      <c r="KH320" s="383"/>
      <c r="KI320" s="383"/>
      <c r="KJ320" s="383"/>
      <c r="KK320" s="383"/>
      <c r="KL320" s="383"/>
      <c r="KM320" s="383"/>
      <c r="KN320" s="383"/>
      <c r="KO320" s="383"/>
      <c r="KP320" s="383"/>
      <c r="KQ320" s="383"/>
      <c r="KR320" s="383"/>
      <c r="KS320" s="383"/>
      <c r="KT320" s="383"/>
      <c r="KU320" s="383"/>
      <c r="KV320" s="383"/>
      <c r="KW320" s="383"/>
      <c r="KX320" s="383"/>
      <c r="KY320" s="383"/>
      <c r="KZ320" s="383"/>
      <c r="LA320" s="383"/>
      <c r="LB320" s="383"/>
      <c r="LC320" s="383"/>
      <c r="LD320" s="383"/>
      <c r="LE320" s="383"/>
      <c r="LF320" s="383"/>
      <c r="LG320" s="383"/>
      <c r="LH320" s="383"/>
      <c r="LI320" s="383"/>
      <c r="LJ320" s="383"/>
      <c r="LK320" s="383"/>
      <c r="LL320" s="383"/>
      <c r="LM320" s="383"/>
      <c r="LN320" s="383"/>
      <c r="LO320" s="383"/>
      <c r="LP320" s="383"/>
      <c r="LQ320" s="383"/>
      <c r="LR320" s="383"/>
      <c r="LS320" s="383"/>
      <c r="LT320" s="383"/>
      <c r="LU320" s="383"/>
      <c r="LV320" s="383"/>
      <c r="LW320" s="383"/>
      <c r="LX320" s="383"/>
      <c r="LY320" s="383"/>
      <c r="LZ320" s="383"/>
      <c r="MA320" s="383"/>
      <c r="MB320" s="383"/>
      <c r="MC320" s="383"/>
      <c r="MD320" s="383"/>
      <c r="ME320" s="383"/>
      <c r="MF320" s="383"/>
      <c r="MG320" s="383"/>
      <c r="MH320" s="383"/>
      <c r="MI320" s="383"/>
      <c r="MJ320" s="383"/>
      <c r="MK320" s="383"/>
      <c r="ML320" s="383"/>
      <c r="MM320" s="383"/>
      <c r="MN320" s="383"/>
      <c r="MO320" s="383"/>
      <c r="MP320" s="383"/>
      <c r="MQ320" s="383"/>
      <c r="MR320" s="383"/>
      <c r="MS320" s="383"/>
      <c r="MT320" s="383"/>
      <c r="MU320" s="383"/>
      <c r="MV320" s="383"/>
      <c r="MW320" s="383"/>
      <c r="MX320" s="383"/>
      <c r="MY320" s="383"/>
      <c r="MZ320" s="383"/>
      <c r="NA320" s="383"/>
      <c r="NB320" s="383"/>
      <c r="NC320" s="383"/>
      <c r="ND320" s="383"/>
      <c r="NE320" s="383"/>
      <c r="NF320" s="383"/>
      <c r="NG320" s="383"/>
      <c r="NH320" s="383"/>
      <c r="NI320" s="383"/>
      <c r="NJ320" s="383"/>
      <c r="NK320" s="383"/>
      <c r="NL320" s="383"/>
      <c r="NM320" s="383"/>
      <c r="NN320" s="383"/>
      <c r="NO320" s="383"/>
      <c r="NP320" s="383"/>
      <c r="NQ320" s="383"/>
      <c r="NR320" s="383"/>
      <c r="NS320" s="383"/>
      <c r="NT320" s="383"/>
      <c r="NU320" s="383"/>
      <c r="NV320" s="383"/>
      <c r="NW320" s="383"/>
      <c r="NX320" s="383"/>
      <c r="NY320" s="383"/>
      <c r="NZ320" s="383"/>
      <c r="OA320" s="383"/>
      <c r="OB320" s="383"/>
      <c r="OC320" s="383"/>
      <c r="OD320" s="383"/>
      <c r="OE320" s="383"/>
      <c r="OF320" s="383"/>
      <c r="OG320" s="383"/>
      <c r="OH320" s="383"/>
      <c r="OI320" s="383"/>
      <c r="OJ320" s="383"/>
      <c r="OK320" s="383"/>
      <c r="OL320" s="383"/>
      <c r="OM320" s="383"/>
      <c r="ON320" s="383"/>
      <c r="OO320" s="383"/>
      <c r="OP320" s="383"/>
      <c r="OQ320" s="383"/>
      <c r="OR320" s="383"/>
      <c r="OS320" s="383"/>
      <c r="OT320" s="383"/>
      <c r="OU320" s="383"/>
      <c r="OV320" s="383"/>
      <c r="OW320" s="383"/>
      <c r="OX320" s="383"/>
      <c r="OY320" s="383"/>
      <c r="OZ320" s="383"/>
      <c r="PA320" s="383"/>
      <c r="PB320" s="383"/>
      <c r="PC320" s="383"/>
      <c r="PD320" s="383"/>
      <c r="PE320" s="383"/>
      <c r="PF320" s="383"/>
      <c r="PG320" s="383"/>
      <c r="PH320" s="383"/>
      <c r="PI320" s="383"/>
      <c r="PJ320" s="383"/>
      <c r="PK320" s="383"/>
      <c r="PL320" s="383"/>
      <c r="PM320" s="383"/>
      <c r="PN320" s="383"/>
      <c r="PO320" s="383"/>
      <c r="PP320" s="383"/>
      <c r="PQ320" s="383"/>
      <c r="PR320" s="383"/>
      <c r="PS320" s="383"/>
      <c r="PT320" s="383"/>
      <c r="PU320" s="383"/>
      <c r="PV320" s="383"/>
      <c r="PW320" s="383"/>
      <c r="PX320" s="383"/>
      <c r="PY320" s="383"/>
      <c r="PZ320" s="383"/>
      <c r="QA320" s="383"/>
      <c r="QB320" s="383"/>
      <c r="QC320" s="383"/>
      <c r="QD320" s="383"/>
    </row>
    <row r="321" spans="1:446" s="390" customFormat="1" ht="13.5" thickBot="1">
      <c r="A321" s="374" t="s">
        <v>805</v>
      </c>
      <c r="B321" s="423" t="s">
        <v>946</v>
      </c>
      <c r="C321" s="379">
        <v>0</v>
      </c>
      <c r="D321" s="380">
        <v>0</v>
      </c>
      <c r="E321" s="380">
        <v>0</v>
      </c>
      <c r="F321" s="380">
        <v>0</v>
      </c>
      <c r="G321" s="380">
        <v>0</v>
      </c>
      <c r="H321" s="380">
        <v>0</v>
      </c>
      <c r="I321" s="380">
        <v>0</v>
      </c>
      <c r="J321" s="459">
        <v>0</v>
      </c>
      <c r="K321" s="459">
        <v>0</v>
      </c>
      <c r="L321" s="459">
        <v>0</v>
      </c>
      <c r="M321" s="459">
        <v>0</v>
      </c>
      <c r="N321" s="459">
        <v>0</v>
      </c>
      <c r="O321" s="459">
        <v>0</v>
      </c>
      <c r="P321" s="459">
        <v>0</v>
      </c>
      <c r="Q321" s="459">
        <v>0</v>
      </c>
      <c r="R321" s="448">
        <v>0</v>
      </c>
      <c r="S321" s="376">
        <v>0</v>
      </c>
      <c r="T321" s="450">
        <v>0</v>
      </c>
      <c r="U321" s="450">
        <v>0</v>
      </c>
      <c r="V321" s="451">
        <v>0</v>
      </c>
      <c r="W321" s="451">
        <v>0</v>
      </c>
      <c r="X321" s="380">
        <v>0</v>
      </c>
      <c r="Y321" s="380">
        <v>0</v>
      </c>
      <c r="Z321" s="380">
        <v>0</v>
      </c>
      <c r="AA321" s="380">
        <v>0</v>
      </c>
      <c r="AB321" s="380">
        <v>0</v>
      </c>
      <c r="AC321" s="380">
        <v>0</v>
      </c>
      <c r="AD321" s="380">
        <v>0</v>
      </c>
      <c r="AE321" s="380">
        <v>0</v>
      </c>
      <c r="AF321" s="380">
        <v>0</v>
      </c>
      <c r="AG321" s="380">
        <v>0</v>
      </c>
      <c r="AH321" s="380">
        <v>0</v>
      </c>
      <c r="AI321" s="380">
        <v>0</v>
      </c>
      <c r="AJ321" s="380">
        <v>0</v>
      </c>
      <c r="AK321" s="380">
        <v>0</v>
      </c>
      <c r="AL321" s="380">
        <v>0</v>
      </c>
      <c r="AM321" s="380">
        <v>0</v>
      </c>
      <c r="AN321" s="380">
        <v>0</v>
      </c>
      <c r="AO321" s="380">
        <v>0</v>
      </c>
      <c r="AP321" s="380">
        <v>0</v>
      </c>
      <c r="AQ321" s="380">
        <v>0</v>
      </c>
      <c r="AR321" s="380">
        <v>0</v>
      </c>
      <c r="AS321" s="380">
        <v>0</v>
      </c>
      <c r="AT321" s="380">
        <v>0</v>
      </c>
      <c r="AU321" s="380">
        <v>0</v>
      </c>
      <c r="AV321" s="380">
        <v>0</v>
      </c>
      <c r="AW321" s="380">
        <v>0</v>
      </c>
      <c r="AX321" s="380">
        <v>0</v>
      </c>
      <c r="AY321" s="380">
        <v>0</v>
      </c>
      <c r="AZ321" s="380">
        <v>0</v>
      </c>
      <c r="BA321" s="380">
        <v>0</v>
      </c>
      <c r="BB321" s="380">
        <v>0</v>
      </c>
      <c r="BC321" s="380">
        <v>0</v>
      </c>
      <c r="BD321" s="380">
        <v>0</v>
      </c>
      <c r="BE321" s="380">
        <v>0</v>
      </c>
      <c r="BF321" s="380">
        <v>0</v>
      </c>
      <c r="BG321" s="380">
        <v>0</v>
      </c>
      <c r="BH321" s="380">
        <v>0</v>
      </c>
      <c r="BI321" s="380">
        <v>0</v>
      </c>
      <c r="BJ321" s="380">
        <v>0</v>
      </c>
      <c r="BK321" s="380">
        <v>0</v>
      </c>
      <c r="BL321" s="380">
        <v>0</v>
      </c>
      <c r="BM321" s="380">
        <v>0</v>
      </c>
      <c r="BN321" s="380">
        <v>0</v>
      </c>
      <c r="BO321" s="380">
        <v>0</v>
      </c>
      <c r="BP321" s="380">
        <v>0</v>
      </c>
      <c r="BQ321" s="380">
        <v>0</v>
      </c>
      <c r="BR321" s="380">
        <v>0</v>
      </c>
      <c r="BS321" s="380">
        <v>0</v>
      </c>
      <c r="BT321" s="380">
        <v>0</v>
      </c>
      <c r="BU321" s="380">
        <v>0</v>
      </c>
      <c r="BV321" s="380">
        <v>0</v>
      </c>
      <c r="BW321" s="380">
        <v>0</v>
      </c>
      <c r="BX321" s="380">
        <v>0</v>
      </c>
      <c r="BY321" s="380">
        <v>0</v>
      </c>
      <c r="BZ321" s="380">
        <v>0</v>
      </c>
      <c r="CA321" s="380">
        <v>0</v>
      </c>
      <c r="CB321" s="380">
        <v>0</v>
      </c>
      <c r="CC321" s="380">
        <v>0</v>
      </c>
      <c r="CD321" s="380">
        <v>0</v>
      </c>
      <c r="CE321" s="380">
        <v>0</v>
      </c>
      <c r="CF321" s="380">
        <v>0</v>
      </c>
      <c r="CG321" s="380">
        <v>0</v>
      </c>
      <c r="CH321" s="380">
        <v>0</v>
      </c>
      <c r="CI321" s="380"/>
      <c r="CJ321" s="383"/>
      <c r="CK321" s="383"/>
      <c r="CL321" s="383"/>
      <c r="CM321" s="383"/>
      <c r="CN321" s="383"/>
      <c r="CO321" s="383"/>
      <c r="CP321" s="383"/>
      <c r="CQ321" s="383"/>
      <c r="CR321" s="383"/>
      <c r="CS321" s="383"/>
      <c r="CT321" s="383"/>
      <c r="CU321" s="383"/>
      <c r="CV321" s="383"/>
      <c r="CW321" s="383"/>
      <c r="CX321" s="383"/>
      <c r="CY321" s="383"/>
      <c r="CZ321" s="383"/>
      <c r="DA321" s="383"/>
      <c r="DB321" s="383"/>
      <c r="DC321" s="383"/>
      <c r="DD321" s="383"/>
      <c r="DE321" s="383"/>
      <c r="DF321" s="383"/>
      <c r="DG321" s="383"/>
      <c r="DH321" s="383"/>
      <c r="DI321" s="383"/>
      <c r="DJ321" s="383"/>
      <c r="DK321" s="383"/>
      <c r="DL321" s="383"/>
      <c r="DM321" s="383"/>
      <c r="DN321" s="383"/>
      <c r="DO321" s="383"/>
      <c r="DP321" s="383"/>
      <c r="DQ321" s="383"/>
      <c r="DR321" s="383"/>
      <c r="DS321" s="383"/>
      <c r="DT321" s="383"/>
      <c r="DU321" s="383"/>
      <c r="DV321" s="383"/>
      <c r="DW321" s="383"/>
      <c r="DX321" s="383"/>
      <c r="DY321" s="383"/>
      <c r="DZ321" s="383"/>
      <c r="EA321" s="383"/>
      <c r="EB321" s="383"/>
      <c r="EC321" s="383"/>
      <c r="ED321" s="383"/>
      <c r="EE321" s="383"/>
      <c r="EF321" s="383"/>
      <c r="EG321" s="383"/>
      <c r="EH321" s="383"/>
      <c r="EI321" s="383"/>
      <c r="EJ321" s="383"/>
      <c r="EK321" s="383"/>
      <c r="EL321" s="383"/>
      <c r="EM321" s="383"/>
      <c r="EN321" s="383"/>
      <c r="EO321" s="383"/>
      <c r="EP321" s="383"/>
      <c r="EQ321" s="383"/>
      <c r="ER321" s="383"/>
      <c r="ES321" s="383"/>
      <c r="ET321" s="383"/>
      <c r="EU321" s="383"/>
      <c r="EV321" s="383"/>
      <c r="EW321" s="383"/>
      <c r="EX321" s="383"/>
      <c r="EY321" s="383"/>
      <c r="EZ321" s="383"/>
      <c r="FA321" s="383"/>
      <c r="FB321" s="383"/>
      <c r="FC321" s="383"/>
      <c r="FD321" s="383"/>
      <c r="FE321" s="383"/>
      <c r="FF321" s="383"/>
      <c r="FG321" s="383"/>
      <c r="FH321" s="383"/>
      <c r="FI321" s="383"/>
      <c r="FJ321" s="383"/>
      <c r="FK321" s="383"/>
      <c r="FL321" s="383"/>
      <c r="FM321" s="383"/>
      <c r="FN321" s="383"/>
      <c r="FO321" s="383"/>
      <c r="FP321" s="383"/>
      <c r="FQ321" s="383"/>
      <c r="FR321" s="383"/>
      <c r="FS321" s="383"/>
      <c r="FT321" s="383"/>
      <c r="FU321" s="383"/>
      <c r="FV321" s="383"/>
      <c r="FW321" s="383"/>
      <c r="FX321" s="383"/>
      <c r="FY321" s="383"/>
      <c r="FZ321" s="383"/>
      <c r="GA321" s="383"/>
      <c r="GB321" s="383"/>
      <c r="GC321" s="383"/>
      <c r="GD321" s="383"/>
      <c r="GE321" s="383"/>
      <c r="GF321" s="383"/>
      <c r="GG321" s="383"/>
      <c r="GH321" s="383"/>
      <c r="GI321" s="383"/>
      <c r="GJ321" s="383"/>
      <c r="GK321" s="383"/>
      <c r="GL321" s="383"/>
      <c r="GM321" s="383"/>
      <c r="GN321" s="383"/>
      <c r="GO321" s="383"/>
      <c r="GP321" s="383"/>
      <c r="GQ321" s="383"/>
      <c r="GR321" s="383"/>
      <c r="GS321" s="383"/>
      <c r="GT321" s="383"/>
      <c r="GU321" s="383"/>
      <c r="GV321" s="383"/>
      <c r="GW321" s="383"/>
      <c r="GX321" s="383"/>
      <c r="GY321" s="383"/>
      <c r="GZ321" s="383"/>
      <c r="HA321" s="383"/>
      <c r="HB321" s="383"/>
      <c r="HC321" s="383"/>
      <c r="HD321" s="383"/>
      <c r="HE321" s="383"/>
      <c r="HF321" s="383"/>
      <c r="HG321" s="383"/>
      <c r="HH321" s="383"/>
      <c r="HI321" s="383"/>
      <c r="HJ321" s="383"/>
      <c r="HK321" s="383"/>
      <c r="HL321" s="383"/>
      <c r="HM321" s="383"/>
      <c r="HN321" s="383"/>
      <c r="HO321" s="383"/>
      <c r="HP321" s="383"/>
      <c r="HQ321" s="383"/>
      <c r="HR321" s="383"/>
      <c r="HS321" s="383"/>
      <c r="HT321" s="383"/>
      <c r="HU321" s="383"/>
      <c r="HV321" s="383"/>
      <c r="HW321" s="383"/>
      <c r="HX321" s="383"/>
      <c r="HY321" s="383"/>
      <c r="HZ321" s="383"/>
      <c r="IA321" s="383"/>
      <c r="IB321" s="383"/>
      <c r="IC321" s="383"/>
      <c r="ID321" s="383"/>
      <c r="IE321" s="383"/>
      <c r="IF321" s="383"/>
      <c r="IG321" s="383"/>
      <c r="IH321" s="383"/>
      <c r="II321" s="383"/>
      <c r="IJ321" s="383"/>
      <c r="IK321" s="383"/>
      <c r="IL321" s="383"/>
      <c r="IM321" s="383"/>
      <c r="IN321" s="383"/>
      <c r="IO321" s="383"/>
      <c r="IP321" s="383"/>
      <c r="IQ321" s="383"/>
      <c r="IR321" s="383"/>
      <c r="IS321" s="383"/>
      <c r="IT321" s="383"/>
      <c r="IU321" s="383"/>
      <c r="IV321" s="383"/>
      <c r="IW321" s="383"/>
      <c r="IX321" s="383"/>
      <c r="IY321" s="383"/>
      <c r="IZ321" s="383"/>
      <c r="JA321" s="383"/>
      <c r="JB321" s="383"/>
      <c r="JC321" s="383"/>
      <c r="JD321" s="383"/>
      <c r="JE321" s="383"/>
      <c r="JF321" s="383"/>
      <c r="JG321" s="383"/>
      <c r="JH321" s="383"/>
      <c r="JI321" s="383"/>
      <c r="JJ321" s="383"/>
      <c r="JK321" s="383"/>
      <c r="JL321" s="383"/>
      <c r="JM321" s="383"/>
      <c r="JN321" s="383"/>
      <c r="JO321" s="383"/>
      <c r="JP321" s="383"/>
      <c r="JQ321" s="383"/>
      <c r="JR321" s="383"/>
      <c r="JS321" s="383"/>
      <c r="JT321" s="383"/>
      <c r="JU321" s="383"/>
      <c r="JV321" s="383"/>
      <c r="JW321" s="383"/>
      <c r="JX321" s="383"/>
      <c r="JY321" s="383"/>
      <c r="JZ321" s="383"/>
      <c r="KA321" s="383"/>
      <c r="KB321" s="383"/>
      <c r="KC321" s="383"/>
      <c r="KD321" s="383"/>
      <c r="KE321" s="383"/>
      <c r="KF321" s="383"/>
      <c r="KG321" s="383"/>
      <c r="KH321" s="383"/>
      <c r="KI321" s="383"/>
      <c r="KJ321" s="383"/>
      <c r="KK321" s="383"/>
      <c r="KL321" s="383"/>
      <c r="KM321" s="383"/>
      <c r="KN321" s="383"/>
      <c r="KO321" s="383"/>
      <c r="KP321" s="383"/>
      <c r="KQ321" s="383"/>
      <c r="KR321" s="383"/>
      <c r="KS321" s="383"/>
      <c r="KT321" s="383"/>
      <c r="KU321" s="383"/>
      <c r="KV321" s="383"/>
      <c r="KW321" s="383"/>
      <c r="KX321" s="383"/>
      <c r="KY321" s="383"/>
      <c r="KZ321" s="383"/>
      <c r="LA321" s="383"/>
      <c r="LB321" s="383"/>
      <c r="LC321" s="383"/>
      <c r="LD321" s="383"/>
      <c r="LE321" s="383"/>
      <c r="LF321" s="383"/>
      <c r="LG321" s="383"/>
      <c r="LH321" s="383"/>
      <c r="LI321" s="383"/>
      <c r="LJ321" s="383"/>
      <c r="LK321" s="383"/>
      <c r="LL321" s="383"/>
      <c r="LM321" s="383"/>
      <c r="LN321" s="383"/>
      <c r="LO321" s="383"/>
      <c r="LP321" s="383"/>
      <c r="LQ321" s="383"/>
      <c r="LR321" s="383"/>
      <c r="LS321" s="383"/>
      <c r="LT321" s="383"/>
      <c r="LU321" s="383"/>
      <c r="LV321" s="383"/>
      <c r="LW321" s="383"/>
      <c r="LX321" s="383"/>
      <c r="LY321" s="383"/>
      <c r="LZ321" s="383"/>
      <c r="MA321" s="383"/>
      <c r="MB321" s="383"/>
      <c r="MC321" s="383"/>
      <c r="MD321" s="383"/>
      <c r="ME321" s="383"/>
      <c r="MF321" s="383"/>
      <c r="MG321" s="383"/>
      <c r="MH321" s="383"/>
      <c r="MI321" s="383"/>
      <c r="MJ321" s="383"/>
      <c r="MK321" s="383"/>
      <c r="ML321" s="383"/>
      <c r="MM321" s="383"/>
      <c r="MN321" s="383"/>
      <c r="MO321" s="383"/>
      <c r="MP321" s="383"/>
      <c r="MQ321" s="383"/>
      <c r="MR321" s="383"/>
      <c r="MS321" s="383"/>
      <c r="MT321" s="383"/>
      <c r="MU321" s="383"/>
      <c r="MV321" s="383"/>
      <c r="MW321" s="383"/>
      <c r="MX321" s="383"/>
      <c r="MY321" s="383"/>
      <c r="MZ321" s="383"/>
      <c r="NA321" s="383"/>
      <c r="NB321" s="383"/>
      <c r="NC321" s="383"/>
      <c r="ND321" s="383"/>
      <c r="NE321" s="383"/>
      <c r="NF321" s="383"/>
      <c r="NG321" s="383"/>
      <c r="NH321" s="383"/>
      <c r="NI321" s="383"/>
      <c r="NJ321" s="383"/>
      <c r="NK321" s="383"/>
      <c r="NL321" s="383"/>
      <c r="NM321" s="383"/>
      <c r="NN321" s="383"/>
      <c r="NO321" s="383"/>
      <c r="NP321" s="383"/>
      <c r="NQ321" s="383"/>
      <c r="NR321" s="383"/>
      <c r="NS321" s="383"/>
      <c r="NT321" s="383"/>
      <c r="NU321" s="383"/>
      <c r="NV321" s="383"/>
      <c r="NW321" s="383"/>
      <c r="NX321" s="383"/>
      <c r="NY321" s="383"/>
      <c r="NZ321" s="383"/>
      <c r="OA321" s="383"/>
      <c r="OB321" s="383"/>
      <c r="OC321" s="383"/>
      <c r="OD321" s="383"/>
      <c r="OE321" s="383"/>
      <c r="OF321" s="383"/>
      <c r="OG321" s="383"/>
      <c r="OH321" s="383"/>
      <c r="OI321" s="383"/>
      <c r="OJ321" s="383"/>
      <c r="OK321" s="383"/>
      <c r="OL321" s="383"/>
      <c r="OM321" s="383"/>
      <c r="ON321" s="383"/>
      <c r="OO321" s="383"/>
      <c r="OP321" s="383"/>
      <c r="OQ321" s="383"/>
      <c r="OR321" s="383"/>
      <c r="OS321" s="383"/>
      <c r="OT321" s="383"/>
      <c r="OU321" s="383"/>
      <c r="OV321" s="383"/>
      <c r="OW321" s="383"/>
      <c r="OX321" s="383"/>
      <c r="OY321" s="383"/>
      <c r="OZ321" s="383"/>
      <c r="PA321" s="383"/>
      <c r="PB321" s="383"/>
      <c r="PC321" s="383"/>
      <c r="PD321" s="383"/>
      <c r="PE321" s="383"/>
      <c r="PF321" s="383"/>
      <c r="PG321" s="383"/>
      <c r="PH321" s="383"/>
      <c r="PI321" s="383"/>
      <c r="PJ321" s="383"/>
      <c r="PK321" s="383"/>
      <c r="PL321" s="383"/>
      <c r="PM321" s="383"/>
      <c r="PN321" s="383"/>
      <c r="PO321" s="383"/>
      <c r="PP321" s="383"/>
      <c r="PQ321" s="383"/>
      <c r="PR321" s="383"/>
      <c r="PS321" s="383"/>
      <c r="PT321" s="383"/>
      <c r="PU321" s="383"/>
      <c r="PV321" s="383"/>
      <c r="PW321" s="383"/>
      <c r="PX321" s="383"/>
      <c r="PY321" s="383"/>
      <c r="PZ321" s="383"/>
      <c r="QA321" s="383"/>
      <c r="QB321" s="383"/>
      <c r="QC321" s="383"/>
      <c r="QD321" s="383"/>
    </row>
    <row r="322" spans="1:446" s="390" customFormat="1" ht="18" customHeight="1" thickBot="1">
      <c r="A322" s="469"/>
      <c r="B322" s="470" t="s">
        <v>325</v>
      </c>
      <c r="C322" s="452">
        <f>SUM(C11:C321)</f>
        <v>-2995438531</v>
      </c>
      <c r="D322" s="452">
        <f t="shared" ref="D322:Q322" si="0">SUM(D11:D321)</f>
        <v>-1962787230</v>
      </c>
      <c r="E322" s="452">
        <f t="shared" si="0"/>
        <v>-2251295895</v>
      </c>
      <c r="F322" s="452">
        <f t="shared" si="0"/>
        <v>-1326507800</v>
      </c>
      <c r="G322" s="452">
        <f t="shared" si="0"/>
        <v>0</v>
      </c>
      <c r="H322" s="452">
        <f t="shared" si="0"/>
        <v>0</v>
      </c>
      <c r="I322" s="452">
        <f t="shared" si="0"/>
        <v>-8536029456</v>
      </c>
      <c r="J322" s="452">
        <f t="shared" si="0"/>
        <v>23746851755</v>
      </c>
      <c r="K322" s="452">
        <f t="shared" si="0"/>
        <v>27971055381</v>
      </c>
      <c r="L322" s="452">
        <f t="shared" si="0"/>
        <v>20296824160</v>
      </c>
      <c r="M322" s="452">
        <f t="shared" si="0"/>
        <v>19547457746</v>
      </c>
      <c r="N322" s="452">
        <f t="shared" si="0"/>
        <v>29175168742</v>
      </c>
      <c r="O322" s="452">
        <f t="shared" si="0"/>
        <v>2084129998.3326952</v>
      </c>
      <c r="P322" s="452">
        <f t="shared" si="0"/>
        <v>1197177913.6400003</v>
      </c>
      <c r="Q322" s="452">
        <f t="shared" si="0"/>
        <v>886952084.69269681</v>
      </c>
      <c r="R322" s="471">
        <v>6.6800000000000026E-2</v>
      </c>
      <c r="S322" s="472">
        <f t="shared" ref="S322:CD322" si="1">SUM(S11:S321)</f>
        <v>0.99999999919999982</v>
      </c>
      <c r="T322" s="452">
        <f t="shared" si="1"/>
        <v>23746851755</v>
      </c>
      <c r="U322" s="452">
        <f t="shared" si="1"/>
        <v>19033035193.004753</v>
      </c>
      <c r="V322" s="472"/>
      <c r="W322" s="472"/>
      <c r="X322" s="452">
        <f t="shared" si="1"/>
        <v>1491837277</v>
      </c>
      <c r="Y322" s="452">
        <f t="shared" si="1"/>
        <v>532648702</v>
      </c>
      <c r="Z322" s="452">
        <f t="shared" si="1"/>
        <v>409253588</v>
      </c>
      <c r="AA322" s="452">
        <f t="shared" si="1"/>
        <v>305527280</v>
      </c>
      <c r="AB322" s="452">
        <f t="shared" si="1"/>
        <v>244407707</v>
      </c>
      <c r="AC322" s="452">
        <f t="shared" si="1"/>
        <v>0</v>
      </c>
      <c r="AD322" s="452">
        <f t="shared" si="1"/>
        <v>0</v>
      </c>
      <c r="AE322" s="452">
        <f t="shared" si="1"/>
        <v>1491837277</v>
      </c>
      <c r="AF322" s="452">
        <f t="shared" si="1"/>
        <v>1491837384</v>
      </c>
      <c r="AG322" s="452">
        <f t="shared" si="1"/>
        <v>532648750</v>
      </c>
      <c r="AH322" s="452">
        <f t="shared" si="1"/>
        <v>409253628</v>
      </c>
      <c r="AI322" s="452">
        <f t="shared" si="1"/>
        <v>305527294</v>
      </c>
      <c r="AJ322" s="452">
        <f t="shared" si="1"/>
        <v>244407712</v>
      </c>
      <c r="AK322" s="452">
        <f t="shared" si="1"/>
        <v>0</v>
      </c>
      <c r="AL322" s="452">
        <f t="shared" si="1"/>
        <v>0</v>
      </c>
      <c r="AM322" s="452">
        <f t="shared" si="1"/>
        <v>1491837384</v>
      </c>
      <c r="AN322" s="452">
        <f t="shared" si="1"/>
        <v>1901244018</v>
      </c>
      <c r="AO322" s="452">
        <f t="shared" si="1"/>
        <v>627385343</v>
      </c>
      <c r="AP322" s="452">
        <f t="shared" si="1"/>
        <v>627385343</v>
      </c>
      <c r="AQ322" s="452">
        <f t="shared" si="1"/>
        <v>323236680</v>
      </c>
      <c r="AR322" s="452">
        <f t="shared" si="1"/>
        <v>323236680</v>
      </c>
      <c r="AS322" s="452">
        <f t="shared" si="1"/>
        <v>0</v>
      </c>
      <c r="AT322" s="452">
        <f t="shared" si="1"/>
        <v>0</v>
      </c>
      <c r="AU322" s="452">
        <f t="shared" si="1"/>
        <v>1901244018</v>
      </c>
      <c r="AV322" s="452">
        <f t="shared" si="1"/>
        <v>10807751393</v>
      </c>
      <c r="AW322" s="452">
        <f t="shared" si="1"/>
        <v>3698433120</v>
      </c>
      <c r="AX322" s="452">
        <f t="shared" si="1"/>
        <v>2674771061</v>
      </c>
      <c r="AY322" s="452">
        <f t="shared" si="1"/>
        <v>2674771061</v>
      </c>
      <c r="AZ322" s="452">
        <f t="shared" si="1"/>
        <v>1759776157</v>
      </c>
      <c r="BA322" s="452">
        <f t="shared" si="1"/>
        <v>0</v>
      </c>
      <c r="BB322" s="452">
        <f t="shared" si="1"/>
        <v>0</v>
      </c>
      <c r="BC322" s="452">
        <f t="shared" si="1"/>
        <v>10807751393</v>
      </c>
      <c r="BD322" s="452">
        <f t="shared" si="1"/>
        <v>250095665</v>
      </c>
      <c r="BE322" s="452">
        <f t="shared" si="1"/>
        <v>71135366</v>
      </c>
      <c r="BF322" s="452">
        <f t="shared" si="1"/>
        <v>66632861</v>
      </c>
      <c r="BG322" s="452">
        <f t="shared" si="1"/>
        <v>56163719</v>
      </c>
      <c r="BH322" s="452">
        <f t="shared" si="1"/>
        <v>56163719</v>
      </c>
      <c r="BI322" s="452">
        <f t="shared" si="1"/>
        <v>0</v>
      </c>
      <c r="BJ322" s="452">
        <f t="shared" si="1"/>
        <v>0</v>
      </c>
      <c r="BK322" s="452">
        <f t="shared" si="1"/>
        <v>250095665</v>
      </c>
      <c r="BL322" s="452">
        <f t="shared" si="1"/>
        <v>44458197</v>
      </c>
      <c r="BM322" s="452">
        <f t="shared" si="1"/>
        <v>14819399</v>
      </c>
      <c r="BN322" s="452">
        <f t="shared" si="1"/>
        <v>14819399</v>
      </c>
      <c r="BO322" s="452">
        <f t="shared" si="1"/>
        <v>14819399</v>
      </c>
      <c r="BP322" s="452">
        <f t="shared" si="1"/>
        <v>0</v>
      </c>
      <c r="BQ322" s="452">
        <f t="shared" si="1"/>
        <v>0</v>
      </c>
      <c r="BR322" s="452">
        <f t="shared" si="1"/>
        <v>0</v>
      </c>
      <c r="BS322" s="452">
        <f t="shared" si="1"/>
        <v>44458197</v>
      </c>
      <c r="BT322" s="452">
        <f t="shared" si="1"/>
        <v>230550528</v>
      </c>
      <c r="BU322" s="452">
        <f t="shared" si="1"/>
        <v>58894190</v>
      </c>
      <c r="BV322" s="452">
        <f t="shared" si="1"/>
        <v>58894190</v>
      </c>
      <c r="BW322" s="452">
        <f t="shared" si="1"/>
        <v>58894190</v>
      </c>
      <c r="BX322" s="452">
        <f t="shared" si="1"/>
        <v>53867955</v>
      </c>
      <c r="BY322" s="452">
        <f t="shared" si="1"/>
        <v>0</v>
      </c>
      <c r="BZ322" s="452">
        <f t="shared" si="1"/>
        <v>0</v>
      </c>
      <c r="CA322" s="452">
        <f t="shared" si="1"/>
        <v>230550528</v>
      </c>
      <c r="CB322" s="452">
        <f t="shared" si="1"/>
        <v>65709989.947432011</v>
      </c>
      <c r="CC322" s="452">
        <f t="shared" si="1"/>
        <v>39600870</v>
      </c>
      <c r="CD322" s="452">
        <f t="shared" si="1"/>
        <v>26109121</v>
      </c>
      <c r="CE322" s="452">
        <f t="shared" ref="CE322:CI322" si="2">SUM(CE11:CE321)</f>
        <v>0</v>
      </c>
      <c r="CF322" s="452">
        <f t="shared" si="2"/>
        <v>0</v>
      </c>
      <c r="CG322" s="452">
        <f t="shared" si="2"/>
        <v>0</v>
      </c>
      <c r="CH322" s="452">
        <f t="shared" si="2"/>
        <v>0</v>
      </c>
      <c r="CI322" s="473">
        <f t="shared" si="2"/>
        <v>65709989.947432011</v>
      </c>
      <c r="CK322" s="383"/>
      <c r="CL322" s="383"/>
      <c r="CM322" s="383"/>
      <c r="CN322" s="383"/>
      <c r="CO322" s="383"/>
      <c r="CP322" s="383"/>
      <c r="CQ322" s="383"/>
      <c r="CR322" s="383"/>
      <c r="CS322" s="383"/>
      <c r="CT322" s="383"/>
      <c r="CU322" s="383"/>
      <c r="CV322" s="383"/>
      <c r="CW322" s="383"/>
      <c r="CX322" s="383"/>
      <c r="CY322" s="383"/>
      <c r="CZ322" s="383"/>
      <c r="DA322" s="383"/>
      <c r="DB322" s="383"/>
      <c r="DC322" s="383"/>
      <c r="DD322" s="383"/>
      <c r="DE322" s="383"/>
      <c r="DF322" s="383"/>
      <c r="DG322" s="383"/>
      <c r="DH322" s="383"/>
      <c r="DI322" s="383"/>
      <c r="DJ322" s="383"/>
      <c r="DK322" s="383"/>
      <c r="DL322" s="383"/>
      <c r="DM322" s="383"/>
      <c r="DN322" s="383"/>
      <c r="DO322" s="383"/>
      <c r="DP322" s="383"/>
      <c r="DQ322" s="383"/>
      <c r="DR322" s="383"/>
      <c r="DS322" s="383"/>
      <c r="DT322" s="383"/>
      <c r="DU322" s="383"/>
      <c r="DV322" s="383"/>
      <c r="DW322" s="383"/>
      <c r="DX322" s="383"/>
      <c r="DY322" s="383"/>
      <c r="DZ322" s="383"/>
      <c r="EA322" s="383"/>
      <c r="EB322" s="383"/>
      <c r="EC322" s="383"/>
      <c r="ED322" s="383"/>
      <c r="EE322" s="383"/>
      <c r="EF322" s="383"/>
      <c r="EG322" s="383"/>
      <c r="EH322" s="383"/>
      <c r="EI322" s="383"/>
      <c r="EJ322" s="383"/>
      <c r="EK322" s="383"/>
      <c r="EL322" s="383"/>
      <c r="EM322" s="383"/>
      <c r="EN322" s="383"/>
      <c r="EO322" s="383"/>
      <c r="EP322" s="383"/>
      <c r="EQ322" s="383"/>
      <c r="ER322" s="383"/>
      <c r="ES322" s="383"/>
      <c r="ET322" s="383"/>
      <c r="EU322" s="383"/>
      <c r="EV322" s="383"/>
      <c r="EW322" s="383"/>
      <c r="EX322" s="383"/>
      <c r="EY322" s="383"/>
      <c r="EZ322" s="383"/>
      <c r="FA322" s="383"/>
      <c r="FB322" s="383"/>
      <c r="FC322" s="383"/>
      <c r="FD322" s="383"/>
      <c r="FE322" s="383"/>
      <c r="FF322" s="383"/>
      <c r="FG322" s="383"/>
      <c r="FH322" s="383"/>
      <c r="FI322" s="383"/>
      <c r="FJ322" s="383"/>
      <c r="FK322" s="383"/>
      <c r="FL322" s="383"/>
      <c r="FM322" s="383"/>
      <c r="FN322" s="383"/>
      <c r="FO322" s="383"/>
      <c r="FP322" s="383"/>
      <c r="FQ322" s="383"/>
      <c r="FR322" s="383"/>
      <c r="FS322" s="383"/>
      <c r="FT322" s="383"/>
      <c r="FU322" s="383"/>
      <c r="FV322" s="383"/>
      <c r="FW322" s="383"/>
      <c r="FX322" s="383"/>
      <c r="FY322" s="383"/>
      <c r="FZ322" s="383"/>
      <c r="GA322" s="383"/>
      <c r="GB322" s="383"/>
      <c r="GC322" s="383"/>
      <c r="GD322" s="383"/>
      <c r="GE322" s="383"/>
      <c r="GF322" s="383"/>
      <c r="GG322" s="383"/>
      <c r="GH322" s="383"/>
      <c r="GI322" s="383"/>
      <c r="GJ322" s="383"/>
      <c r="GK322" s="383"/>
      <c r="GL322" s="383"/>
      <c r="GM322" s="383"/>
      <c r="GN322" s="383"/>
      <c r="GO322" s="383"/>
      <c r="GP322" s="383"/>
      <c r="GQ322" s="383"/>
      <c r="GR322" s="383"/>
      <c r="GS322" s="383"/>
      <c r="GT322" s="383"/>
      <c r="GU322" s="383"/>
      <c r="GV322" s="383"/>
      <c r="GW322" s="383"/>
      <c r="GX322" s="383"/>
      <c r="GY322" s="383"/>
      <c r="GZ322" s="383"/>
      <c r="HA322" s="383"/>
      <c r="HB322" s="383"/>
      <c r="HC322" s="383"/>
      <c r="HD322" s="383"/>
      <c r="HE322" s="383"/>
      <c r="HF322" s="383"/>
      <c r="HG322" s="383"/>
      <c r="HH322" s="383"/>
      <c r="HI322" s="383"/>
      <c r="HJ322" s="383"/>
      <c r="HK322" s="383"/>
      <c r="HL322" s="383"/>
      <c r="HM322" s="383"/>
      <c r="HN322" s="383"/>
      <c r="HO322" s="383"/>
      <c r="HP322" s="383"/>
      <c r="HQ322" s="383"/>
      <c r="HR322" s="383"/>
      <c r="HS322" s="383"/>
      <c r="HT322" s="383"/>
      <c r="HU322" s="383"/>
      <c r="HV322" s="383"/>
      <c r="HW322" s="383"/>
      <c r="HX322" s="383"/>
      <c r="HY322" s="383"/>
      <c r="HZ322" s="383"/>
      <c r="IA322" s="383"/>
      <c r="IB322" s="383"/>
      <c r="IC322" s="383"/>
      <c r="ID322" s="383"/>
      <c r="IE322" s="383"/>
      <c r="IF322" s="383"/>
      <c r="IG322" s="383"/>
      <c r="IH322" s="383"/>
      <c r="II322" s="383"/>
      <c r="IJ322" s="383"/>
      <c r="IK322" s="383"/>
      <c r="IL322" s="383"/>
      <c r="IM322" s="383"/>
      <c r="IN322" s="383"/>
      <c r="IO322" s="383"/>
      <c r="IP322" s="383"/>
      <c r="IQ322" s="383"/>
      <c r="IR322" s="383"/>
      <c r="IS322" s="383"/>
      <c r="IT322" s="383"/>
      <c r="IU322" s="383"/>
      <c r="IV322" s="383"/>
      <c r="IW322" s="383"/>
      <c r="IX322" s="383"/>
      <c r="IY322" s="383"/>
      <c r="IZ322" s="383"/>
      <c r="JA322" s="383"/>
      <c r="JB322" s="383"/>
      <c r="JC322" s="383"/>
      <c r="JD322" s="383"/>
      <c r="JE322" s="383"/>
      <c r="JF322" s="383"/>
      <c r="JG322" s="383"/>
      <c r="JH322" s="383"/>
      <c r="JI322" s="383"/>
      <c r="JJ322" s="383"/>
      <c r="JK322" s="383"/>
      <c r="JL322" s="383"/>
      <c r="JM322" s="383"/>
      <c r="JN322" s="383"/>
      <c r="JO322" s="383"/>
      <c r="JP322" s="383"/>
      <c r="JQ322" s="383"/>
      <c r="JR322" s="383"/>
      <c r="JS322" s="383"/>
      <c r="JT322" s="383"/>
      <c r="JU322" s="383"/>
      <c r="JV322" s="383"/>
      <c r="JW322" s="383"/>
      <c r="JX322" s="383"/>
      <c r="JY322" s="383"/>
      <c r="JZ322" s="383"/>
      <c r="KA322" s="383"/>
      <c r="KB322" s="383"/>
      <c r="KC322" s="383"/>
      <c r="KD322" s="383"/>
      <c r="KE322" s="383"/>
      <c r="KF322" s="383"/>
      <c r="KG322" s="383"/>
      <c r="KH322" s="383"/>
      <c r="KI322" s="383"/>
      <c r="KJ322" s="383"/>
      <c r="KK322" s="383"/>
      <c r="KL322" s="383"/>
      <c r="KM322" s="383"/>
      <c r="KN322" s="383"/>
      <c r="KO322" s="383"/>
      <c r="KP322" s="383"/>
      <c r="KQ322" s="383"/>
      <c r="KR322" s="383"/>
      <c r="KS322" s="383"/>
      <c r="KT322" s="383"/>
      <c r="KU322" s="383"/>
      <c r="KV322" s="383"/>
      <c r="KW322" s="383"/>
      <c r="KX322" s="383"/>
      <c r="KY322" s="383"/>
      <c r="KZ322" s="383"/>
      <c r="LA322" s="383"/>
      <c r="LB322" s="383"/>
      <c r="LC322" s="383"/>
      <c r="LD322" s="383"/>
      <c r="LE322" s="383"/>
      <c r="LF322" s="383"/>
      <c r="LG322" s="383"/>
      <c r="LH322" s="383"/>
      <c r="LI322" s="383"/>
      <c r="LJ322" s="383"/>
      <c r="LK322" s="383"/>
      <c r="LL322" s="383"/>
      <c r="LM322" s="383"/>
      <c r="LN322" s="383"/>
      <c r="LO322" s="383"/>
      <c r="LP322" s="383"/>
      <c r="LQ322" s="383"/>
      <c r="LR322" s="383"/>
      <c r="LS322" s="383"/>
      <c r="LT322" s="383"/>
      <c r="LU322" s="383"/>
      <c r="LV322" s="383"/>
      <c r="LW322" s="383"/>
      <c r="LX322" s="383"/>
      <c r="LY322" s="383"/>
      <c r="LZ322" s="383"/>
      <c r="MA322" s="383"/>
      <c r="MB322" s="383"/>
      <c r="MC322" s="383"/>
      <c r="MD322" s="383"/>
      <c r="ME322" s="383"/>
      <c r="MF322" s="383"/>
      <c r="MG322" s="383"/>
      <c r="MH322" s="383"/>
      <c r="MI322" s="383"/>
      <c r="MJ322" s="383"/>
      <c r="MK322" s="383"/>
      <c r="ML322" s="383"/>
      <c r="MM322" s="383"/>
      <c r="MN322" s="383"/>
      <c r="MO322" s="383"/>
      <c r="MP322" s="383"/>
      <c r="MQ322" s="383"/>
      <c r="MR322" s="383"/>
      <c r="MS322" s="383"/>
      <c r="MT322" s="383"/>
      <c r="MU322" s="383"/>
      <c r="MV322" s="383"/>
      <c r="MW322" s="383"/>
      <c r="MX322" s="383"/>
      <c r="MY322" s="383"/>
      <c r="MZ322" s="383"/>
      <c r="NA322" s="383"/>
      <c r="NB322" s="383"/>
      <c r="NC322" s="383"/>
      <c r="ND322" s="383"/>
      <c r="NE322" s="383"/>
      <c r="NF322" s="383"/>
      <c r="NG322" s="383"/>
      <c r="NH322" s="383"/>
      <c r="NI322" s="383"/>
      <c r="NJ322" s="383"/>
      <c r="NK322" s="383"/>
      <c r="NL322" s="383"/>
      <c r="NM322" s="383"/>
      <c r="NN322" s="383"/>
      <c r="NO322" s="383"/>
      <c r="NP322" s="383"/>
      <c r="NQ322" s="383"/>
      <c r="NR322" s="383"/>
      <c r="NS322" s="383"/>
      <c r="NT322" s="383"/>
      <c r="NU322" s="383"/>
      <c r="NV322" s="383"/>
      <c r="NW322" s="383"/>
      <c r="NX322" s="383"/>
      <c r="NY322" s="383"/>
      <c r="NZ322" s="383"/>
      <c r="OA322" s="383"/>
      <c r="OB322" s="383"/>
      <c r="OC322" s="383"/>
      <c r="OD322" s="383"/>
      <c r="OE322" s="383"/>
      <c r="OF322" s="383"/>
      <c r="OG322" s="383"/>
      <c r="OH322" s="383"/>
      <c r="OI322" s="383"/>
      <c r="OJ322" s="383"/>
      <c r="OK322" s="383"/>
      <c r="OL322" s="383"/>
      <c r="OM322" s="383"/>
      <c r="ON322" s="383"/>
      <c r="OO322" s="383"/>
      <c r="OP322" s="383"/>
      <c r="OQ322" s="383"/>
      <c r="OR322" s="383"/>
      <c r="OS322" s="383"/>
      <c r="OT322" s="383"/>
      <c r="OU322" s="383"/>
      <c r="OV322" s="383"/>
      <c r="OW322" s="383"/>
      <c r="OX322" s="383"/>
      <c r="OY322" s="383"/>
      <c r="OZ322" s="383"/>
      <c r="PA322" s="383"/>
      <c r="PB322" s="383"/>
      <c r="PC322" s="383"/>
      <c r="PD322" s="383"/>
      <c r="PE322" s="383"/>
      <c r="PF322" s="383"/>
      <c r="PG322" s="383"/>
      <c r="PH322" s="383"/>
      <c r="PI322" s="383"/>
      <c r="PJ322" s="383"/>
      <c r="PK322" s="383"/>
      <c r="PL322" s="383"/>
      <c r="PM322" s="383"/>
      <c r="PN322" s="383"/>
      <c r="PO322" s="383"/>
      <c r="PP322" s="383"/>
      <c r="PQ322" s="383"/>
      <c r="PR322" s="383"/>
      <c r="PS322" s="383"/>
      <c r="PT322" s="383"/>
      <c r="PU322" s="383"/>
      <c r="PV322" s="383"/>
      <c r="PW322" s="383"/>
      <c r="PX322" s="383"/>
      <c r="PY322" s="383"/>
      <c r="PZ322" s="383"/>
      <c r="QA322" s="383"/>
      <c r="QB322" s="383"/>
      <c r="QC322" s="383"/>
      <c r="QD322" s="383"/>
    </row>
    <row r="323" spans="1:446" ht="18" customHeight="1">
      <c r="C323" s="382">
        <v>-2995438531</v>
      </c>
      <c r="D323" s="382">
        <v>-1962787230</v>
      </c>
      <c r="E323" s="382">
        <v>-2251295895</v>
      </c>
      <c r="F323" s="382">
        <v>-1326507800</v>
      </c>
      <c r="G323" s="382">
        <v>0</v>
      </c>
      <c r="H323" s="382">
        <v>0</v>
      </c>
      <c r="I323" s="382">
        <v>-8536029456</v>
      </c>
      <c r="J323" s="461">
        <v>23746851755</v>
      </c>
      <c r="K323" s="460">
        <v>27971055381</v>
      </c>
      <c r="L323" s="460">
        <v>20296824160</v>
      </c>
      <c r="M323" s="460">
        <v>19547457746</v>
      </c>
      <c r="N323" s="460">
        <v>29175168742</v>
      </c>
      <c r="O323" s="461">
        <v>2084130000</v>
      </c>
      <c r="P323" s="460">
        <v>1197177913.6400003</v>
      </c>
      <c r="Q323" s="366">
        <v>886952084.69269681</v>
      </c>
      <c r="R323" s="366">
        <v>6.2900000000000067E-2</v>
      </c>
      <c r="S323" s="463">
        <v>0.99999999999999967</v>
      </c>
      <c r="T323" s="378">
        <v>23746851755</v>
      </c>
      <c r="U323" s="378">
        <v>19033035193.004753</v>
      </c>
      <c r="V323" s="462">
        <v>1.2476649947942997</v>
      </c>
      <c r="W323" s="451">
        <v>0.10581979340616332</v>
      </c>
      <c r="X323" s="383">
        <v>1491837277</v>
      </c>
      <c r="Y323" s="382">
        <v>532648702</v>
      </c>
      <c r="Z323" s="382">
        <v>409253588</v>
      </c>
      <c r="AA323" s="382">
        <v>305527280</v>
      </c>
      <c r="AB323" s="382">
        <v>244407707</v>
      </c>
      <c r="AC323" s="382">
        <v>0</v>
      </c>
      <c r="AD323" s="382">
        <v>0</v>
      </c>
      <c r="AE323" s="382">
        <v>1491837277</v>
      </c>
      <c r="AF323" s="382">
        <v>1491837384</v>
      </c>
      <c r="AG323" s="382">
        <v>532648750</v>
      </c>
      <c r="AH323" s="382">
        <v>409253628</v>
      </c>
      <c r="AI323" s="382">
        <v>305527294</v>
      </c>
      <c r="AJ323" s="382">
        <v>244407712</v>
      </c>
      <c r="AK323" s="382">
        <v>0</v>
      </c>
      <c r="AL323" s="382">
        <v>0</v>
      </c>
      <c r="AM323" s="382">
        <v>1491837384</v>
      </c>
      <c r="AN323" s="431">
        <v>1901244018</v>
      </c>
      <c r="AO323" s="382">
        <v>627385338</v>
      </c>
      <c r="AP323" s="382">
        <v>627385338</v>
      </c>
      <c r="AQ323" s="382">
        <v>323236674</v>
      </c>
      <c r="AR323" s="382">
        <v>323236674</v>
      </c>
      <c r="AS323" s="382">
        <v>0</v>
      </c>
      <c r="AT323" s="382">
        <v>0</v>
      </c>
      <c r="AU323" s="382">
        <v>1901244018</v>
      </c>
      <c r="AV323" s="382">
        <v>10807751393</v>
      </c>
      <c r="AW323" s="382">
        <v>3698433121</v>
      </c>
      <c r="AX323" s="464">
        <v>2674771064</v>
      </c>
      <c r="AY323" s="464">
        <v>2674771064</v>
      </c>
      <c r="AZ323" s="464">
        <v>1759776149</v>
      </c>
      <c r="BA323" s="382">
        <v>0</v>
      </c>
      <c r="BB323" s="382">
        <v>0</v>
      </c>
      <c r="BC323" s="380">
        <v>10807751393</v>
      </c>
      <c r="BD323" s="379">
        <v>250095665</v>
      </c>
      <c r="BE323" s="380">
        <v>71135367</v>
      </c>
      <c r="BF323" s="380">
        <v>66632863</v>
      </c>
      <c r="BG323" s="380">
        <v>56163722</v>
      </c>
      <c r="BH323" s="380">
        <v>56163722</v>
      </c>
      <c r="BI323" s="380">
        <v>0</v>
      </c>
      <c r="BJ323" s="380">
        <v>0</v>
      </c>
      <c r="BK323" s="380">
        <v>250095665</v>
      </c>
      <c r="BL323" s="380">
        <v>44458197</v>
      </c>
      <c r="BM323" s="380">
        <v>14819406</v>
      </c>
      <c r="BN323" s="380">
        <v>14819406</v>
      </c>
      <c r="BO323" s="465">
        <v>14819406</v>
      </c>
      <c r="BP323" s="380">
        <v>0</v>
      </c>
      <c r="BQ323" s="380">
        <v>0</v>
      </c>
      <c r="BR323" s="380">
        <v>0</v>
      </c>
      <c r="BS323" s="380">
        <v>44458197</v>
      </c>
      <c r="BT323" s="379">
        <v>230550528</v>
      </c>
      <c r="BU323" s="380">
        <v>58894192</v>
      </c>
      <c r="BV323" s="380">
        <v>58894192</v>
      </c>
      <c r="BW323" s="380">
        <v>58894192</v>
      </c>
      <c r="BX323" s="380">
        <v>53867953</v>
      </c>
      <c r="BY323" s="380">
        <v>0</v>
      </c>
      <c r="BZ323" s="380">
        <v>0</v>
      </c>
      <c r="CA323" s="380">
        <v>230550528</v>
      </c>
      <c r="CB323" s="380">
        <v>65709989.947432011</v>
      </c>
      <c r="CC323" s="380">
        <v>39600865</v>
      </c>
      <c r="CD323" s="380">
        <v>26109121</v>
      </c>
      <c r="CE323" s="380">
        <v>0</v>
      </c>
      <c r="CF323" s="380">
        <v>0</v>
      </c>
      <c r="CG323" s="380">
        <v>0</v>
      </c>
      <c r="CH323" s="380">
        <v>0</v>
      </c>
      <c r="CI323" s="380">
        <v>65709989.947432011</v>
      </c>
      <c r="CK323" s="383"/>
      <c r="CL323" s="383"/>
      <c r="CM323" s="383"/>
      <c r="CN323" s="383"/>
      <c r="CO323" s="383"/>
      <c r="CP323" s="383"/>
      <c r="CQ323" s="383"/>
      <c r="CR323" s="383"/>
      <c r="CS323" s="383"/>
      <c r="CT323" s="383"/>
      <c r="CU323" s="383"/>
      <c r="CV323" s="383"/>
      <c r="CW323" s="383"/>
      <c r="CX323" s="383"/>
      <c r="CY323" s="383"/>
      <c r="CZ323" s="383"/>
      <c r="DA323" s="383"/>
      <c r="DB323" s="383"/>
      <c r="DC323" s="383"/>
      <c r="DD323" s="383"/>
      <c r="DE323" s="383"/>
      <c r="DF323" s="383"/>
      <c r="DG323" s="383"/>
      <c r="DH323" s="383"/>
      <c r="DI323" s="383"/>
      <c r="DJ323" s="383"/>
      <c r="DK323" s="383"/>
      <c r="DL323" s="383"/>
      <c r="DM323" s="383"/>
      <c r="DN323" s="383"/>
      <c r="DO323" s="383"/>
      <c r="DP323" s="383"/>
      <c r="DQ323" s="383"/>
      <c r="DR323" s="383"/>
      <c r="DS323" s="383"/>
      <c r="DT323" s="383"/>
      <c r="DU323" s="383"/>
      <c r="DV323" s="383"/>
      <c r="DW323" s="383"/>
      <c r="DX323" s="383"/>
      <c r="DY323" s="383"/>
      <c r="DZ323" s="383"/>
      <c r="EA323" s="383"/>
      <c r="EB323" s="383"/>
      <c r="EC323" s="383"/>
      <c r="ED323" s="383"/>
      <c r="EE323" s="383"/>
      <c r="EF323" s="383"/>
      <c r="EG323" s="383"/>
      <c r="EH323" s="383"/>
      <c r="EI323" s="383"/>
      <c r="EJ323" s="383"/>
      <c r="EK323" s="383"/>
      <c r="EL323" s="383"/>
      <c r="EM323" s="383"/>
      <c r="EN323" s="383"/>
      <c r="EO323" s="383"/>
      <c r="EP323" s="383"/>
      <c r="EQ323" s="383"/>
      <c r="ER323" s="383"/>
      <c r="ES323" s="383"/>
      <c r="ET323" s="383"/>
      <c r="EU323" s="383"/>
      <c r="EV323" s="383"/>
      <c r="EW323" s="383"/>
      <c r="EX323" s="383"/>
      <c r="EY323" s="383"/>
      <c r="EZ323" s="383"/>
      <c r="FA323" s="383"/>
      <c r="FB323" s="383"/>
      <c r="FC323" s="383"/>
      <c r="FD323" s="383"/>
      <c r="FE323" s="383"/>
      <c r="FF323" s="383"/>
      <c r="FG323" s="383"/>
      <c r="FH323" s="383"/>
      <c r="FI323" s="383"/>
      <c r="FJ323" s="383"/>
      <c r="FK323" s="383"/>
      <c r="FL323" s="383"/>
      <c r="FM323" s="383"/>
      <c r="FN323" s="383"/>
      <c r="FO323" s="383"/>
      <c r="FP323" s="383"/>
      <c r="FQ323" s="383"/>
      <c r="FR323" s="383"/>
      <c r="FS323" s="383"/>
      <c r="FT323" s="383"/>
      <c r="FU323" s="383"/>
      <c r="FV323" s="383"/>
      <c r="FW323" s="383"/>
      <c r="FX323" s="383"/>
      <c r="FY323" s="383"/>
      <c r="FZ323" s="383"/>
      <c r="GA323" s="383"/>
      <c r="GB323" s="383"/>
      <c r="GC323" s="383"/>
      <c r="GD323" s="383"/>
      <c r="GE323" s="383"/>
      <c r="GF323" s="383"/>
      <c r="GG323" s="383"/>
      <c r="GH323" s="383"/>
      <c r="GI323" s="383"/>
      <c r="GJ323" s="383"/>
      <c r="GK323" s="383"/>
      <c r="GL323" s="383"/>
      <c r="GM323" s="383"/>
      <c r="GN323" s="383"/>
      <c r="GO323" s="383"/>
      <c r="GP323" s="383"/>
      <c r="GQ323" s="383"/>
      <c r="GR323" s="383"/>
      <c r="GS323" s="383"/>
      <c r="GT323" s="383"/>
      <c r="GU323" s="383"/>
      <c r="GV323" s="383"/>
      <c r="GW323" s="383"/>
      <c r="GX323" s="383"/>
      <c r="GY323" s="383"/>
      <c r="GZ323" s="383"/>
      <c r="HA323" s="383"/>
      <c r="HB323" s="383"/>
      <c r="HC323" s="383"/>
      <c r="HD323" s="383"/>
      <c r="HE323" s="383"/>
      <c r="HF323" s="383"/>
      <c r="HG323" s="383"/>
      <c r="HH323" s="383"/>
      <c r="HI323" s="383"/>
      <c r="HJ323" s="383"/>
      <c r="HK323" s="383"/>
      <c r="HL323" s="383"/>
      <c r="HM323" s="383"/>
      <c r="HN323" s="383"/>
      <c r="HO323" s="383"/>
      <c r="HP323" s="383"/>
      <c r="HQ323" s="383"/>
      <c r="HR323" s="383"/>
      <c r="HS323" s="383"/>
      <c r="HT323" s="383"/>
      <c r="HU323" s="383"/>
      <c r="HV323" s="383"/>
      <c r="HW323" s="383"/>
      <c r="HX323" s="383"/>
      <c r="HY323" s="383"/>
      <c r="HZ323" s="383"/>
      <c r="IA323" s="383"/>
      <c r="IB323" s="383"/>
      <c r="IC323" s="383"/>
      <c r="ID323" s="383"/>
      <c r="IE323" s="383"/>
      <c r="IF323" s="383"/>
      <c r="IG323" s="383"/>
      <c r="IH323" s="383"/>
      <c r="II323" s="383"/>
      <c r="IJ323" s="383"/>
      <c r="IK323" s="383"/>
      <c r="IL323" s="383"/>
      <c r="IM323" s="383"/>
      <c r="IN323" s="383"/>
      <c r="IO323" s="383"/>
      <c r="IP323" s="383"/>
      <c r="IQ323" s="383"/>
      <c r="IR323" s="383"/>
      <c r="IS323" s="383"/>
      <c r="IT323" s="383"/>
      <c r="IU323" s="383"/>
      <c r="IV323" s="383"/>
      <c r="IW323" s="383"/>
      <c r="IX323" s="383"/>
      <c r="IY323" s="383"/>
      <c r="IZ323" s="383"/>
      <c r="JA323" s="383"/>
      <c r="JB323" s="383"/>
      <c r="JC323" s="383"/>
      <c r="JD323" s="383"/>
      <c r="JE323" s="383"/>
      <c r="JF323" s="383"/>
      <c r="JG323" s="383"/>
      <c r="JH323" s="383"/>
      <c r="JI323" s="383"/>
      <c r="JJ323" s="383"/>
      <c r="JK323" s="383"/>
      <c r="JL323" s="383"/>
      <c r="JM323" s="383"/>
      <c r="JN323" s="383"/>
      <c r="JO323" s="383"/>
      <c r="JP323" s="383"/>
      <c r="JQ323" s="383"/>
      <c r="JR323" s="383"/>
      <c r="JS323" s="383"/>
      <c r="JT323" s="383"/>
      <c r="JU323" s="383"/>
      <c r="JV323" s="383"/>
      <c r="JW323" s="383"/>
      <c r="JX323" s="383"/>
      <c r="JY323" s="383"/>
      <c r="JZ323" s="383"/>
      <c r="KA323" s="383"/>
      <c r="KB323" s="383"/>
      <c r="KC323" s="383"/>
      <c r="KD323" s="383"/>
      <c r="KE323" s="383"/>
      <c r="KF323" s="383"/>
      <c r="KG323" s="383"/>
      <c r="KH323" s="383"/>
      <c r="KI323" s="383"/>
      <c r="KJ323" s="383"/>
      <c r="KK323" s="383"/>
      <c r="KL323" s="383"/>
      <c r="KM323" s="383"/>
      <c r="KN323" s="383"/>
      <c r="KO323" s="383"/>
      <c r="KP323" s="383"/>
      <c r="KQ323" s="383"/>
      <c r="KR323" s="383"/>
      <c r="KS323" s="383"/>
      <c r="KT323" s="383"/>
      <c r="KU323" s="383"/>
      <c r="KV323" s="383"/>
      <c r="KW323" s="383"/>
      <c r="KX323" s="383"/>
      <c r="KY323" s="383"/>
      <c r="KZ323" s="383"/>
      <c r="LA323" s="383"/>
      <c r="LB323" s="383"/>
      <c r="LC323" s="383"/>
      <c r="LD323" s="383"/>
      <c r="LE323" s="383"/>
      <c r="LF323" s="383"/>
      <c r="LG323" s="383"/>
      <c r="LH323" s="383"/>
      <c r="LI323" s="383"/>
      <c r="LJ323" s="383"/>
      <c r="LK323" s="383"/>
      <c r="LL323" s="383"/>
      <c r="LM323" s="383"/>
      <c r="LN323" s="383"/>
      <c r="LO323" s="383"/>
      <c r="LP323" s="383"/>
      <c r="LQ323" s="383"/>
      <c r="LR323" s="383"/>
      <c r="LS323" s="383"/>
      <c r="LT323" s="383"/>
      <c r="LU323" s="383"/>
      <c r="LV323" s="383"/>
      <c r="LW323" s="383"/>
      <c r="LX323" s="383"/>
      <c r="LY323" s="383"/>
      <c r="LZ323" s="383"/>
      <c r="MA323" s="383"/>
      <c r="MB323" s="383"/>
      <c r="MC323" s="383"/>
      <c r="MD323" s="383"/>
      <c r="ME323" s="383"/>
      <c r="MF323" s="383"/>
      <c r="MG323" s="383"/>
      <c r="MH323" s="383"/>
      <c r="MI323" s="383"/>
      <c r="MJ323" s="383"/>
      <c r="MK323" s="383"/>
      <c r="ML323" s="383"/>
      <c r="MM323" s="383"/>
      <c r="MN323" s="383"/>
      <c r="MO323" s="383"/>
      <c r="MP323" s="383"/>
      <c r="MQ323" s="383"/>
      <c r="MR323" s="383"/>
      <c r="MS323" s="383"/>
      <c r="MT323" s="383"/>
      <c r="MU323" s="383"/>
      <c r="MV323" s="383"/>
      <c r="MW323" s="383"/>
      <c r="MX323" s="383"/>
      <c r="MY323" s="383"/>
      <c r="MZ323" s="383"/>
      <c r="NA323" s="383"/>
      <c r="NB323" s="383"/>
      <c r="NC323" s="383"/>
      <c r="ND323" s="383"/>
      <c r="NE323" s="383"/>
      <c r="NF323" s="383"/>
      <c r="NG323" s="383"/>
      <c r="NH323" s="383"/>
      <c r="NI323" s="383"/>
      <c r="NJ323" s="383"/>
      <c r="NK323" s="383"/>
      <c r="NL323" s="383"/>
      <c r="NM323" s="383"/>
      <c r="NN323" s="383"/>
      <c r="NO323" s="383"/>
      <c r="NP323" s="383"/>
      <c r="NQ323" s="383"/>
      <c r="NR323" s="383"/>
      <c r="NS323" s="383"/>
      <c r="NT323" s="383"/>
      <c r="NU323" s="383"/>
      <c r="NV323" s="383"/>
      <c r="NW323" s="383"/>
      <c r="NX323" s="383"/>
      <c r="NY323" s="383"/>
      <c r="NZ323" s="383"/>
      <c r="OA323" s="383"/>
      <c r="OB323" s="383"/>
      <c r="OC323" s="383"/>
      <c r="OD323" s="383"/>
      <c r="OE323" s="383"/>
      <c r="OF323" s="383"/>
      <c r="OG323" s="383"/>
      <c r="OH323" s="383"/>
      <c r="OI323" s="383"/>
      <c r="OJ323" s="383"/>
      <c r="OK323" s="383"/>
      <c r="OL323" s="383"/>
      <c r="OM323" s="383"/>
      <c r="ON323" s="383"/>
      <c r="OO323" s="383"/>
      <c r="OP323" s="383"/>
      <c r="OQ323" s="383"/>
      <c r="OR323" s="383"/>
      <c r="OS323" s="383"/>
      <c r="OT323" s="383"/>
      <c r="OU323" s="383"/>
      <c r="OV323" s="383"/>
      <c r="OW323" s="383"/>
      <c r="OX323" s="383"/>
      <c r="OY323" s="383"/>
      <c r="OZ323" s="383"/>
      <c r="PA323" s="383"/>
      <c r="PB323" s="383"/>
      <c r="PC323" s="383"/>
      <c r="PD323" s="383"/>
      <c r="PE323" s="383"/>
      <c r="PF323" s="383"/>
      <c r="PG323" s="383"/>
      <c r="PH323" s="383"/>
      <c r="PI323" s="383"/>
      <c r="PJ323" s="383"/>
      <c r="PK323" s="383"/>
      <c r="PL323" s="383"/>
      <c r="PM323" s="383"/>
      <c r="PN323" s="383"/>
      <c r="PO323" s="383"/>
      <c r="PP323" s="383"/>
      <c r="PQ323" s="383"/>
      <c r="PR323" s="383"/>
      <c r="PS323" s="383"/>
      <c r="PT323" s="383"/>
      <c r="PU323" s="383"/>
      <c r="PV323" s="383"/>
      <c r="PW323" s="383"/>
      <c r="PX323" s="383"/>
      <c r="PY323" s="383"/>
      <c r="PZ323" s="383"/>
      <c r="QA323" s="383"/>
      <c r="QB323" s="383"/>
      <c r="QC323" s="383"/>
      <c r="QD323" s="383"/>
    </row>
    <row r="324" spans="1:446" ht="18" customHeight="1">
      <c r="J324" s="453"/>
      <c r="K324" s="454"/>
      <c r="L324" s="454"/>
      <c r="M324" s="454"/>
      <c r="N324" s="454"/>
      <c r="O324" s="453"/>
      <c r="P324" s="454"/>
      <c r="Q324" s="454"/>
      <c r="R324" s="454"/>
      <c r="S324" s="383"/>
      <c r="T324" s="383"/>
      <c r="U324" s="383"/>
      <c r="V324" s="383"/>
      <c r="W324" s="383"/>
      <c r="X324" s="383"/>
      <c r="CB324" s="455"/>
      <c r="CK324" s="383"/>
      <c r="CL324" s="383"/>
      <c r="CM324" s="383"/>
      <c r="CN324" s="383"/>
      <c r="CO324" s="383"/>
      <c r="CP324" s="383"/>
      <c r="CQ324" s="383"/>
      <c r="CR324" s="383"/>
      <c r="CS324" s="383"/>
      <c r="CT324" s="383"/>
      <c r="CU324" s="383"/>
      <c r="CV324" s="383"/>
      <c r="CW324" s="383"/>
      <c r="CX324" s="383"/>
      <c r="CY324" s="383"/>
      <c r="CZ324" s="383"/>
      <c r="DA324" s="383"/>
      <c r="DB324" s="383"/>
      <c r="DC324" s="383"/>
      <c r="DD324" s="383"/>
      <c r="DE324" s="383"/>
      <c r="DF324" s="383"/>
      <c r="DG324" s="383"/>
      <c r="DH324" s="383"/>
      <c r="DI324" s="383"/>
      <c r="DJ324" s="383"/>
      <c r="DK324" s="383"/>
      <c r="DL324" s="383"/>
      <c r="DM324" s="383"/>
      <c r="DN324" s="383"/>
      <c r="DO324" s="383"/>
      <c r="DP324" s="383"/>
      <c r="DQ324" s="383"/>
      <c r="DR324" s="383"/>
      <c r="DS324" s="383"/>
      <c r="DT324" s="383"/>
      <c r="DU324" s="383"/>
      <c r="DV324" s="383"/>
      <c r="DW324" s="383"/>
      <c r="DX324" s="383"/>
      <c r="DY324" s="383"/>
      <c r="DZ324" s="383"/>
      <c r="EA324" s="383"/>
      <c r="EB324" s="383"/>
      <c r="EC324" s="383"/>
      <c r="ED324" s="383"/>
      <c r="EE324" s="383"/>
      <c r="EF324" s="383"/>
      <c r="EG324" s="383"/>
      <c r="EH324" s="383"/>
      <c r="EI324" s="383"/>
      <c r="EJ324" s="383"/>
      <c r="EK324" s="383"/>
      <c r="EL324" s="383"/>
      <c r="EM324" s="383"/>
      <c r="EN324" s="383"/>
      <c r="EO324" s="383"/>
      <c r="EP324" s="383"/>
      <c r="EQ324" s="383"/>
      <c r="ER324" s="383"/>
      <c r="ES324" s="383"/>
      <c r="ET324" s="383"/>
      <c r="EU324" s="383"/>
      <c r="EV324" s="383"/>
      <c r="EW324" s="383"/>
      <c r="EX324" s="383"/>
      <c r="EY324" s="383"/>
      <c r="EZ324" s="383"/>
      <c r="FA324" s="383"/>
      <c r="FB324" s="383"/>
      <c r="FC324" s="383"/>
      <c r="FD324" s="383"/>
      <c r="FE324" s="383"/>
      <c r="FF324" s="383"/>
      <c r="FG324" s="383"/>
      <c r="FH324" s="383"/>
      <c r="FI324" s="383"/>
      <c r="FJ324" s="383"/>
      <c r="FK324" s="383"/>
      <c r="FL324" s="383"/>
      <c r="FM324" s="383"/>
      <c r="FN324" s="383"/>
      <c r="FO324" s="383"/>
      <c r="FP324" s="383"/>
      <c r="FQ324" s="383"/>
      <c r="FR324" s="383"/>
      <c r="FS324" s="383"/>
      <c r="FT324" s="383"/>
      <c r="FU324" s="383"/>
      <c r="FV324" s="383"/>
      <c r="FW324" s="383"/>
      <c r="FX324" s="383"/>
      <c r="FY324" s="383"/>
      <c r="FZ324" s="383"/>
      <c r="GA324" s="383"/>
      <c r="GB324" s="383"/>
      <c r="GC324" s="383"/>
      <c r="GD324" s="383"/>
      <c r="GE324" s="383"/>
      <c r="GF324" s="383"/>
      <c r="GG324" s="383"/>
      <c r="GH324" s="383"/>
      <c r="GI324" s="383"/>
      <c r="GJ324" s="383"/>
      <c r="GK324" s="383"/>
      <c r="GL324" s="383"/>
      <c r="GM324" s="383"/>
      <c r="GN324" s="383"/>
      <c r="GO324" s="383"/>
      <c r="GP324" s="383"/>
      <c r="GQ324" s="383"/>
      <c r="GR324" s="383"/>
      <c r="GS324" s="383"/>
      <c r="GT324" s="383"/>
      <c r="GU324" s="383"/>
      <c r="GV324" s="383"/>
      <c r="GW324" s="383"/>
      <c r="GX324" s="383"/>
      <c r="GY324" s="383"/>
      <c r="GZ324" s="383"/>
      <c r="HA324" s="383"/>
      <c r="HB324" s="383"/>
      <c r="HC324" s="383"/>
      <c r="HD324" s="383"/>
      <c r="HE324" s="383"/>
      <c r="HF324" s="383"/>
      <c r="HG324" s="383"/>
      <c r="HH324" s="383"/>
      <c r="HI324" s="383"/>
      <c r="HJ324" s="383"/>
      <c r="HK324" s="383"/>
      <c r="HL324" s="383"/>
      <c r="HM324" s="383"/>
      <c r="HN324" s="383"/>
      <c r="HO324" s="383"/>
      <c r="HP324" s="383"/>
      <c r="HQ324" s="383"/>
      <c r="HR324" s="383"/>
      <c r="HS324" s="383"/>
      <c r="HT324" s="383"/>
      <c r="HU324" s="383"/>
      <c r="HV324" s="383"/>
      <c r="HW324" s="383"/>
      <c r="HX324" s="383"/>
      <c r="HY324" s="383"/>
      <c r="HZ324" s="383"/>
      <c r="IA324" s="383"/>
      <c r="IB324" s="383"/>
      <c r="IC324" s="383"/>
      <c r="ID324" s="383"/>
      <c r="IE324" s="383"/>
      <c r="IF324" s="383"/>
      <c r="IG324" s="383"/>
      <c r="IH324" s="383"/>
      <c r="II324" s="383"/>
      <c r="IJ324" s="383"/>
      <c r="IK324" s="383"/>
      <c r="IL324" s="383"/>
      <c r="IM324" s="383"/>
      <c r="IN324" s="383"/>
      <c r="IO324" s="383"/>
      <c r="IP324" s="383"/>
      <c r="IQ324" s="383"/>
      <c r="IR324" s="383"/>
      <c r="IS324" s="383"/>
      <c r="IT324" s="383"/>
      <c r="IU324" s="383"/>
      <c r="IV324" s="383"/>
      <c r="IW324" s="383"/>
      <c r="IX324" s="383"/>
      <c r="IY324" s="383"/>
      <c r="IZ324" s="383"/>
      <c r="JA324" s="383"/>
      <c r="JB324" s="383"/>
      <c r="JC324" s="383"/>
      <c r="JD324" s="383"/>
      <c r="JE324" s="383"/>
      <c r="JF324" s="383"/>
      <c r="JG324" s="383"/>
      <c r="JH324" s="383"/>
      <c r="JI324" s="383"/>
      <c r="JJ324" s="383"/>
      <c r="JK324" s="383"/>
      <c r="JL324" s="383"/>
      <c r="JM324" s="383"/>
      <c r="JN324" s="383"/>
      <c r="JO324" s="383"/>
      <c r="JP324" s="383"/>
      <c r="JQ324" s="383"/>
      <c r="JR324" s="383"/>
      <c r="JS324" s="383"/>
      <c r="JT324" s="383"/>
      <c r="JU324" s="383"/>
      <c r="JV324" s="383"/>
      <c r="JW324" s="383"/>
      <c r="JX324" s="383"/>
      <c r="JY324" s="383"/>
      <c r="JZ324" s="383"/>
      <c r="KA324" s="383"/>
      <c r="KB324" s="383"/>
      <c r="KC324" s="383"/>
      <c r="KD324" s="383"/>
      <c r="KE324" s="383"/>
      <c r="KF324" s="383"/>
      <c r="KG324" s="383"/>
      <c r="KH324" s="383"/>
      <c r="KI324" s="383"/>
      <c r="KJ324" s="383"/>
      <c r="KK324" s="383"/>
      <c r="KL324" s="383"/>
      <c r="KM324" s="383"/>
      <c r="KN324" s="383"/>
      <c r="KO324" s="383"/>
      <c r="KP324" s="383"/>
      <c r="KQ324" s="383"/>
      <c r="KR324" s="383"/>
      <c r="KS324" s="383"/>
      <c r="KT324" s="383"/>
      <c r="KU324" s="383"/>
      <c r="KV324" s="383"/>
      <c r="KW324" s="383"/>
      <c r="KX324" s="383"/>
      <c r="KY324" s="383"/>
      <c r="KZ324" s="383"/>
      <c r="LA324" s="383"/>
      <c r="LB324" s="383"/>
      <c r="LC324" s="383"/>
      <c r="LD324" s="383"/>
      <c r="LE324" s="383"/>
      <c r="LF324" s="383"/>
      <c r="LG324" s="383"/>
      <c r="LH324" s="383"/>
      <c r="LI324" s="383"/>
      <c r="LJ324" s="383"/>
      <c r="LK324" s="383"/>
      <c r="LL324" s="383"/>
      <c r="LM324" s="383"/>
      <c r="LN324" s="383"/>
      <c r="LO324" s="383"/>
      <c r="LP324" s="383"/>
      <c r="LQ324" s="383"/>
      <c r="LR324" s="383"/>
      <c r="LS324" s="383"/>
      <c r="LT324" s="383"/>
      <c r="LU324" s="383"/>
      <c r="LV324" s="383"/>
      <c r="LW324" s="383"/>
      <c r="LX324" s="383"/>
      <c r="LY324" s="383"/>
      <c r="LZ324" s="383"/>
      <c r="MA324" s="383"/>
      <c r="MB324" s="383"/>
      <c r="MC324" s="383"/>
      <c r="MD324" s="383"/>
      <c r="ME324" s="383"/>
      <c r="MF324" s="383"/>
      <c r="MG324" s="383"/>
      <c r="MH324" s="383"/>
      <c r="MI324" s="383"/>
      <c r="MJ324" s="383"/>
      <c r="MK324" s="383"/>
      <c r="ML324" s="383"/>
      <c r="MM324" s="383"/>
      <c r="MN324" s="383"/>
      <c r="MO324" s="383"/>
      <c r="MP324" s="383"/>
      <c r="MQ324" s="383"/>
      <c r="MR324" s="383"/>
      <c r="MS324" s="383"/>
      <c r="MT324" s="383"/>
      <c r="MU324" s="383"/>
      <c r="MV324" s="383"/>
      <c r="MW324" s="383"/>
      <c r="MX324" s="383"/>
      <c r="MY324" s="383"/>
      <c r="MZ324" s="383"/>
      <c r="NA324" s="383"/>
      <c r="NB324" s="383"/>
      <c r="NC324" s="383"/>
      <c r="ND324" s="383"/>
      <c r="NE324" s="383"/>
      <c r="NF324" s="383"/>
      <c r="NG324" s="383"/>
      <c r="NH324" s="383"/>
      <c r="NI324" s="383"/>
      <c r="NJ324" s="383"/>
      <c r="NK324" s="383"/>
      <c r="NL324" s="383"/>
      <c r="NM324" s="383"/>
      <c r="NN324" s="383"/>
      <c r="NO324" s="383"/>
      <c r="NP324" s="383"/>
      <c r="NQ324" s="383"/>
      <c r="NR324" s="383"/>
      <c r="NS324" s="383"/>
      <c r="NT324" s="383"/>
      <c r="NU324" s="383"/>
      <c r="NV324" s="383"/>
      <c r="NW324" s="383"/>
      <c r="NX324" s="383"/>
      <c r="NY324" s="383"/>
      <c r="NZ324" s="383"/>
      <c r="OA324" s="383"/>
      <c r="OB324" s="383"/>
      <c r="OC324" s="383"/>
      <c r="OD324" s="383"/>
      <c r="OE324" s="383"/>
      <c r="OF324" s="383"/>
      <c r="OG324" s="383"/>
      <c r="OH324" s="383"/>
      <c r="OI324" s="383"/>
      <c r="OJ324" s="383"/>
      <c r="OK324" s="383"/>
      <c r="OL324" s="383"/>
      <c r="OM324" s="383"/>
      <c r="ON324" s="383"/>
      <c r="OO324" s="383"/>
      <c r="OP324" s="383"/>
      <c r="OQ324" s="383"/>
      <c r="OR324" s="383"/>
      <c r="OS324" s="383"/>
      <c r="OT324" s="383"/>
      <c r="OU324" s="383"/>
      <c r="OV324" s="383"/>
      <c r="OW324" s="383"/>
      <c r="OX324" s="383"/>
      <c r="OY324" s="383"/>
      <c r="OZ324" s="383"/>
      <c r="PA324" s="383"/>
      <c r="PB324" s="383"/>
      <c r="PC324" s="383"/>
      <c r="PD324" s="383"/>
      <c r="PE324" s="383"/>
      <c r="PF324" s="383"/>
      <c r="PG324" s="383"/>
      <c r="PH324" s="383"/>
      <c r="PI324" s="383"/>
      <c r="PJ324" s="383"/>
      <c r="PK324" s="383"/>
      <c r="PL324" s="383"/>
      <c r="PM324" s="383"/>
      <c r="PN324" s="383"/>
      <c r="PO324" s="383"/>
      <c r="PP324" s="383"/>
      <c r="PQ324" s="383"/>
      <c r="PR324" s="383"/>
      <c r="PS324" s="383"/>
      <c r="PT324" s="383"/>
      <c r="PU324" s="383"/>
      <c r="PV324" s="383"/>
      <c r="PW324" s="383"/>
      <c r="PX324" s="383"/>
      <c r="PY324" s="383"/>
      <c r="PZ324" s="383"/>
      <c r="QA324" s="383"/>
      <c r="QB324" s="383"/>
      <c r="QC324" s="383"/>
      <c r="QD324" s="383"/>
    </row>
    <row r="325" spans="1:446" ht="18" customHeight="1">
      <c r="J325" s="364"/>
      <c r="K325" s="365"/>
      <c r="L325" s="365"/>
      <c r="M325" s="365"/>
      <c r="N325" s="365"/>
      <c r="O325" s="364"/>
      <c r="P325" s="365"/>
      <c r="Q325" s="365"/>
      <c r="R325" s="427"/>
      <c r="S325" s="383"/>
      <c r="T325" s="383"/>
      <c r="U325" s="383"/>
      <c r="V325" s="383"/>
      <c r="W325" s="383"/>
      <c r="X325" s="383"/>
      <c r="CK325" s="383"/>
      <c r="CL325" s="383"/>
      <c r="CM325" s="383"/>
      <c r="CN325" s="383"/>
      <c r="CO325" s="383"/>
      <c r="CP325" s="383"/>
      <c r="CQ325" s="383"/>
      <c r="CR325" s="383"/>
      <c r="CS325" s="383"/>
      <c r="CT325" s="383"/>
      <c r="CU325" s="383"/>
      <c r="CV325" s="383"/>
      <c r="CW325" s="383"/>
      <c r="CX325" s="383"/>
      <c r="CY325" s="383"/>
      <c r="CZ325" s="383"/>
      <c r="DA325" s="383"/>
      <c r="DB325" s="383"/>
      <c r="DC325" s="383"/>
      <c r="DD325" s="383"/>
      <c r="DE325" s="383"/>
      <c r="DF325" s="383"/>
      <c r="DG325" s="383"/>
      <c r="DH325" s="383"/>
      <c r="DI325" s="383"/>
      <c r="DJ325" s="383"/>
      <c r="DK325" s="383"/>
      <c r="DL325" s="383"/>
      <c r="DM325" s="383"/>
      <c r="DN325" s="383"/>
      <c r="DO325" s="383"/>
      <c r="DP325" s="383"/>
      <c r="DQ325" s="383"/>
      <c r="DR325" s="383"/>
      <c r="DS325" s="383"/>
      <c r="DT325" s="383"/>
      <c r="DU325" s="383"/>
      <c r="DV325" s="383"/>
      <c r="DW325" s="383"/>
      <c r="DX325" s="383"/>
      <c r="DY325" s="383"/>
      <c r="DZ325" s="383"/>
      <c r="EA325" s="383"/>
      <c r="EB325" s="383"/>
      <c r="EC325" s="383"/>
      <c r="ED325" s="383"/>
      <c r="EE325" s="383"/>
      <c r="EF325" s="383"/>
      <c r="EG325" s="383"/>
      <c r="EH325" s="383"/>
      <c r="EI325" s="383"/>
      <c r="EJ325" s="383"/>
      <c r="EK325" s="383"/>
      <c r="EL325" s="383"/>
      <c r="EM325" s="383"/>
      <c r="EN325" s="383"/>
      <c r="EO325" s="383"/>
      <c r="EP325" s="383"/>
      <c r="EQ325" s="383"/>
      <c r="ER325" s="383"/>
      <c r="ES325" s="383"/>
      <c r="ET325" s="383"/>
      <c r="EU325" s="383"/>
      <c r="EV325" s="383"/>
      <c r="EW325" s="383"/>
      <c r="EX325" s="383"/>
      <c r="EY325" s="383"/>
      <c r="EZ325" s="383"/>
      <c r="FA325" s="383"/>
      <c r="FB325" s="383"/>
      <c r="FC325" s="383"/>
      <c r="FD325" s="383"/>
      <c r="FE325" s="383"/>
      <c r="FF325" s="383"/>
      <c r="FG325" s="383"/>
      <c r="FH325" s="383"/>
      <c r="FI325" s="383"/>
      <c r="FJ325" s="383"/>
      <c r="FK325" s="383"/>
      <c r="FL325" s="383"/>
      <c r="FM325" s="383"/>
      <c r="FN325" s="383"/>
      <c r="FO325" s="383"/>
      <c r="FP325" s="383"/>
      <c r="FQ325" s="383"/>
      <c r="FR325" s="383"/>
      <c r="FS325" s="383"/>
      <c r="FT325" s="383"/>
      <c r="FU325" s="383"/>
      <c r="FV325" s="383"/>
      <c r="FW325" s="383"/>
      <c r="FX325" s="383"/>
      <c r="FY325" s="383"/>
      <c r="FZ325" s="383"/>
      <c r="GA325" s="383"/>
      <c r="GB325" s="383"/>
      <c r="GC325" s="383"/>
      <c r="GD325" s="383"/>
      <c r="GE325" s="383"/>
      <c r="GF325" s="383"/>
      <c r="GG325" s="383"/>
      <c r="GH325" s="383"/>
      <c r="GI325" s="383"/>
      <c r="GJ325" s="383"/>
      <c r="GK325" s="383"/>
      <c r="GL325" s="383"/>
      <c r="GM325" s="383"/>
      <c r="GN325" s="383"/>
      <c r="GO325" s="383"/>
      <c r="GP325" s="383"/>
      <c r="GQ325" s="383"/>
      <c r="GR325" s="383"/>
      <c r="GS325" s="383"/>
      <c r="GT325" s="383"/>
      <c r="GU325" s="383"/>
      <c r="GV325" s="383"/>
      <c r="GW325" s="383"/>
      <c r="GX325" s="383"/>
      <c r="GY325" s="383"/>
      <c r="GZ325" s="383"/>
      <c r="HA325" s="383"/>
      <c r="HB325" s="383"/>
      <c r="HC325" s="383"/>
      <c r="HD325" s="383"/>
      <c r="HE325" s="383"/>
      <c r="HF325" s="383"/>
      <c r="HG325" s="383"/>
      <c r="HH325" s="383"/>
      <c r="HI325" s="383"/>
      <c r="HJ325" s="383"/>
      <c r="HK325" s="383"/>
      <c r="HL325" s="383"/>
      <c r="HM325" s="383"/>
      <c r="HN325" s="383"/>
      <c r="HO325" s="383"/>
      <c r="HP325" s="383"/>
      <c r="HQ325" s="383"/>
      <c r="HR325" s="383"/>
      <c r="HS325" s="383"/>
      <c r="HT325" s="383"/>
      <c r="HU325" s="383"/>
      <c r="HV325" s="383"/>
      <c r="HW325" s="383"/>
      <c r="HX325" s="383"/>
      <c r="HY325" s="383"/>
      <c r="HZ325" s="383"/>
      <c r="IA325" s="383"/>
      <c r="IB325" s="383"/>
      <c r="IC325" s="383"/>
      <c r="ID325" s="383"/>
      <c r="IE325" s="383"/>
      <c r="IF325" s="383"/>
      <c r="IG325" s="383"/>
      <c r="IH325" s="383"/>
      <c r="II325" s="383"/>
      <c r="IJ325" s="383"/>
      <c r="IK325" s="383"/>
      <c r="IL325" s="383"/>
      <c r="IM325" s="383"/>
      <c r="IN325" s="383"/>
      <c r="IO325" s="383"/>
      <c r="IP325" s="383"/>
      <c r="IQ325" s="383"/>
      <c r="IR325" s="383"/>
      <c r="IS325" s="383"/>
      <c r="IT325" s="383"/>
      <c r="IU325" s="383"/>
      <c r="IV325" s="383"/>
      <c r="IW325" s="383"/>
      <c r="IX325" s="383"/>
      <c r="IY325" s="383"/>
      <c r="IZ325" s="383"/>
      <c r="JA325" s="383"/>
      <c r="JB325" s="383"/>
      <c r="JC325" s="383"/>
      <c r="JD325" s="383"/>
      <c r="JE325" s="383"/>
      <c r="JF325" s="383"/>
      <c r="JG325" s="383"/>
      <c r="JH325" s="383"/>
      <c r="JI325" s="383"/>
      <c r="JJ325" s="383"/>
      <c r="JK325" s="383"/>
      <c r="JL325" s="383"/>
      <c r="JM325" s="383"/>
      <c r="JN325" s="383"/>
      <c r="JO325" s="383"/>
      <c r="JP325" s="383"/>
      <c r="JQ325" s="383"/>
      <c r="JR325" s="383"/>
      <c r="JS325" s="383"/>
      <c r="JT325" s="383"/>
      <c r="JU325" s="383"/>
      <c r="JV325" s="383"/>
      <c r="JW325" s="383"/>
      <c r="JX325" s="383"/>
      <c r="JY325" s="383"/>
      <c r="JZ325" s="383"/>
      <c r="KA325" s="383"/>
      <c r="KB325" s="383"/>
      <c r="KC325" s="383"/>
      <c r="KD325" s="383"/>
      <c r="KE325" s="383"/>
      <c r="KF325" s="383"/>
      <c r="KG325" s="383"/>
      <c r="KH325" s="383"/>
      <c r="KI325" s="383"/>
      <c r="KJ325" s="383"/>
      <c r="KK325" s="383"/>
      <c r="KL325" s="383"/>
      <c r="KM325" s="383"/>
      <c r="KN325" s="383"/>
      <c r="KO325" s="383"/>
      <c r="KP325" s="383"/>
      <c r="KQ325" s="383"/>
      <c r="KR325" s="383"/>
      <c r="KS325" s="383"/>
      <c r="KT325" s="383"/>
      <c r="KU325" s="383"/>
      <c r="KV325" s="383"/>
      <c r="KW325" s="383"/>
      <c r="KX325" s="383"/>
      <c r="KY325" s="383"/>
      <c r="KZ325" s="383"/>
      <c r="LA325" s="383"/>
      <c r="LB325" s="383"/>
      <c r="LC325" s="383"/>
      <c r="LD325" s="383"/>
      <c r="LE325" s="383"/>
      <c r="LF325" s="383"/>
      <c r="LG325" s="383"/>
      <c r="LH325" s="383"/>
      <c r="LI325" s="383"/>
      <c r="LJ325" s="383"/>
      <c r="LK325" s="383"/>
      <c r="LL325" s="383"/>
      <c r="LM325" s="383"/>
      <c r="LN325" s="383"/>
      <c r="LO325" s="383"/>
      <c r="LP325" s="383"/>
      <c r="LQ325" s="383"/>
      <c r="LR325" s="383"/>
      <c r="LS325" s="383"/>
      <c r="LT325" s="383"/>
      <c r="LU325" s="383"/>
      <c r="LV325" s="383"/>
      <c r="LW325" s="383"/>
      <c r="LX325" s="383"/>
      <c r="LY325" s="383"/>
      <c r="LZ325" s="383"/>
      <c r="MA325" s="383"/>
      <c r="MB325" s="383"/>
      <c r="MC325" s="383"/>
      <c r="MD325" s="383"/>
      <c r="ME325" s="383"/>
      <c r="MF325" s="383"/>
      <c r="MG325" s="383"/>
      <c r="MH325" s="383"/>
      <c r="MI325" s="383"/>
      <c r="MJ325" s="383"/>
      <c r="MK325" s="383"/>
      <c r="ML325" s="383"/>
      <c r="MM325" s="383"/>
      <c r="MN325" s="383"/>
      <c r="MO325" s="383"/>
      <c r="MP325" s="383"/>
      <c r="MQ325" s="383"/>
      <c r="MR325" s="383"/>
      <c r="MS325" s="383"/>
      <c r="MT325" s="383"/>
      <c r="MU325" s="383"/>
      <c r="MV325" s="383"/>
      <c r="MW325" s="383"/>
      <c r="MX325" s="383"/>
      <c r="MY325" s="383"/>
      <c r="MZ325" s="383"/>
      <c r="NA325" s="383"/>
      <c r="NB325" s="383"/>
      <c r="NC325" s="383"/>
      <c r="ND325" s="383"/>
      <c r="NE325" s="383"/>
      <c r="NF325" s="383"/>
      <c r="NG325" s="383"/>
      <c r="NH325" s="383"/>
      <c r="NI325" s="383"/>
      <c r="NJ325" s="383"/>
      <c r="NK325" s="383"/>
      <c r="NL325" s="383"/>
      <c r="NM325" s="383"/>
      <c r="NN325" s="383"/>
      <c r="NO325" s="383"/>
      <c r="NP325" s="383"/>
      <c r="NQ325" s="383"/>
      <c r="NR325" s="383"/>
      <c r="NS325" s="383"/>
      <c r="NT325" s="383"/>
      <c r="NU325" s="383"/>
      <c r="NV325" s="383"/>
      <c r="NW325" s="383"/>
      <c r="NX325" s="383"/>
      <c r="NY325" s="383"/>
      <c r="NZ325" s="383"/>
      <c r="OA325" s="383"/>
      <c r="OB325" s="383"/>
      <c r="OC325" s="383"/>
      <c r="OD325" s="383"/>
      <c r="OE325" s="383"/>
      <c r="OF325" s="383"/>
      <c r="OG325" s="383"/>
      <c r="OH325" s="383"/>
      <c r="OI325" s="383"/>
      <c r="OJ325" s="383"/>
      <c r="OK325" s="383"/>
      <c r="OL325" s="383"/>
      <c r="OM325" s="383"/>
      <c r="ON325" s="383"/>
      <c r="OO325" s="383"/>
      <c r="OP325" s="383"/>
      <c r="OQ325" s="383"/>
      <c r="OR325" s="383"/>
      <c r="OS325" s="383"/>
      <c r="OT325" s="383"/>
      <c r="OU325" s="383"/>
      <c r="OV325" s="383"/>
      <c r="OW325" s="383"/>
      <c r="OX325" s="383"/>
      <c r="OY325" s="383"/>
      <c r="OZ325" s="383"/>
      <c r="PA325" s="383"/>
      <c r="PB325" s="383"/>
      <c r="PC325" s="383"/>
      <c r="PD325" s="383"/>
      <c r="PE325" s="383"/>
      <c r="PF325" s="383"/>
      <c r="PG325" s="383"/>
      <c r="PH325" s="383"/>
      <c r="PI325" s="383"/>
      <c r="PJ325" s="383"/>
      <c r="PK325" s="383"/>
      <c r="PL325" s="383"/>
      <c r="PM325" s="383"/>
      <c r="PN325" s="383"/>
      <c r="PO325" s="383"/>
      <c r="PP325" s="383"/>
      <c r="PQ325" s="383"/>
      <c r="PR325" s="383"/>
      <c r="PS325" s="383"/>
      <c r="PT325" s="383"/>
      <c r="PU325" s="383"/>
      <c r="PV325" s="383"/>
      <c r="PW325" s="383"/>
      <c r="PX325" s="383"/>
      <c r="PY325" s="383"/>
      <c r="PZ325" s="383"/>
      <c r="QA325" s="383"/>
      <c r="QB325" s="383"/>
      <c r="QC325" s="383"/>
      <c r="QD325" s="383"/>
    </row>
    <row r="326" spans="1:446" ht="18" customHeight="1">
      <c r="J326" s="364"/>
      <c r="K326" s="365"/>
      <c r="L326" s="365"/>
      <c r="M326" s="365"/>
      <c r="N326" s="365"/>
      <c r="O326" s="364"/>
      <c r="P326" s="365"/>
      <c r="Q326" s="365"/>
      <c r="R326" s="427"/>
      <c r="U326" s="383"/>
      <c r="V326" s="383"/>
    </row>
    <row r="327" spans="1:446" ht="18" customHeight="1">
      <c r="U327" s="383"/>
    </row>
    <row r="328" spans="1:446" ht="18" customHeight="1">
      <c r="U328" s="383"/>
    </row>
    <row r="329" spans="1:446" ht="18" customHeight="1">
      <c r="U329" s="383"/>
    </row>
    <row r="330" spans="1:446" ht="18" customHeight="1">
      <c r="U330" s="383"/>
    </row>
    <row r="331" spans="1:446" ht="18" customHeight="1">
      <c r="J331" s="456"/>
      <c r="K331" s="457"/>
      <c r="L331" s="457"/>
      <c r="M331" s="457"/>
      <c r="N331" s="458"/>
      <c r="O331" s="456"/>
      <c r="P331" s="457"/>
      <c r="Q331" s="457"/>
      <c r="R331" s="457"/>
      <c r="U331" s="383"/>
    </row>
    <row r="332" spans="1:446" ht="18" customHeight="1">
      <c r="U332" s="383"/>
    </row>
    <row r="333" spans="1:446" ht="18" customHeight="1">
      <c r="U333" s="383"/>
    </row>
    <row r="334" spans="1:446" ht="18" customHeight="1">
      <c r="U334" s="383"/>
    </row>
    <row r="335" spans="1:446" ht="18" customHeight="1">
      <c r="U335" s="383"/>
    </row>
    <row r="336" spans="1:446" ht="18" customHeight="1">
      <c r="U336" s="383"/>
    </row>
    <row r="337" spans="21:21" ht="18" customHeight="1">
      <c r="U337" s="383"/>
    </row>
    <row r="338" spans="21:21" ht="18" customHeight="1">
      <c r="U338" s="383"/>
    </row>
    <row r="339" spans="21:21" ht="18" customHeight="1">
      <c r="U339" s="383"/>
    </row>
    <row r="340" spans="21:21" ht="18" customHeight="1">
      <c r="U340" s="383"/>
    </row>
    <row r="341" spans="21:21" ht="18" customHeight="1">
      <c r="U341" s="383"/>
    </row>
    <row r="342" spans="21:21" ht="18" customHeight="1">
      <c r="U342" s="383"/>
    </row>
    <row r="343" spans="21:21" ht="18" customHeight="1">
      <c r="U343" s="383"/>
    </row>
    <row r="344" spans="21:21" ht="18" customHeight="1">
      <c r="U344" s="383"/>
    </row>
    <row r="345" spans="21:21" ht="18" customHeight="1">
      <c r="U345" s="383"/>
    </row>
    <row r="346" spans="21:21" ht="18" customHeight="1">
      <c r="U346" s="383"/>
    </row>
    <row r="347" spans="21:21" ht="18" customHeight="1">
      <c r="U347" s="383"/>
    </row>
    <row r="348" spans="21:21" ht="18" customHeight="1">
      <c r="U348" s="383"/>
    </row>
    <row r="349" spans="21:21" ht="18" customHeight="1">
      <c r="U349" s="383"/>
    </row>
    <row r="350" spans="21:21" ht="18" customHeight="1">
      <c r="U350" s="383"/>
    </row>
    <row r="351" spans="21:21" ht="18" customHeight="1">
      <c r="U351" s="383"/>
    </row>
    <row r="352" spans="21:21" ht="36" customHeight="1">
      <c r="U352" s="383"/>
    </row>
    <row r="353" spans="21:21" ht="18" customHeight="1">
      <c r="U353" s="383"/>
    </row>
    <row r="354" spans="21:21" ht="18" customHeight="1">
      <c r="U354" s="383"/>
    </row>
    <row r="355" spans="21:21" ht="18" customHeight="1">
      <c r="U355" s="383"/>
    </row>
    <row r="356" spans="21:21" ht="18" customHeight="1">
      <c r="U356" s="383"/>
    </row>
    <row r="357" spans="21:21" ht="18" customHeight="1">
      <c r="U357" s="383"/>
    </row>
    <row r="358" spans="21:21" ht="18" customHeight="1">
      <c r="U358" s="383"/>
    </row>
    <row r="359" spans="21:21" ht="18" customHeight="1">
      <c r="U359" s="383"/>
    </row>
    <row r="360" spans="21:21" ht="18" customHeight="1">
      <c r="U360" s="383"/>
    </row>
    <row r="361" spans="21:21" ht="18" customHeight="1">
      <c r="U361" s="383"/>
    </row>
    <row r="362" spans="21:21" ht="18" customHeight="1">
      <c r="U362" s="383"/>
    </row>
    <row r="363" spans="21:21" ht="18" customHeight="1">
      <c r="U363" s="383"/>
    </row>
    <row r="364" spans="21:21" ht="18" customHeight="1">
      <c r="U364" s="383"/>
    </row>
    <row r="365" spans="21:21" ht="18" customHeight="1">
      <c r="U365" s="383"/>
    </row>
    <row r="366" spans="21:21" ht="54" customHeight="1">
      <c r="U366" s="383"/>
    </row>
    <row r="367" spans="21:21" ht="18" customHeight="1">
      <c r="U367" s="383"/>
    </row>
    <row r="368" spans="21:21" ht="18" customHeight="1">
      <c r="U368" s="383"/>
    </row>
    <row r="369" spans="21:21" ht="18" customHeight="1">
      <c r="U369" s="383"/>
    </row>
    <row r="370" spans="21:21" ht="18" customHeight="1">
      <c r="U370" s="383"/>
    </row>
    <row r="371" spans="21:21" ht="18" customHeight="1">
      <c r="U371" s="383"/>
    </row>
    <row r="372" spans="21:21" ht="18" customHeight="1">
      <c r="U372" s="383"/>
    </row>
    <row r="373" spans="21:21" ht="18" customHeight="1">
      <c r="U373" s="383"/>
    </row>
    <row r="374" spans="21:21" ht="18" customHeight="1">
      <c r="U374" s="383"/>
    </row>
    <row r="375" spans="21:21" ht="18" customHeight="1">
      <c r="U375" s="383"/>
    </row>
    <row r="376" spans="21:21" ht="18" customHeight="1">
      <c r="U376" s="383"/>
    </row>
    <row r="377" spans="21:21" ht="18" customHeight="1">
      <c r="U377" s="383"/>
    </row>
    <row r="378" spans="21:21" ht="18" customHeight="1">
      <c r="U378" s="383"/>
    </row>
    <row r="379" spans="21:21" ht="18" customHeight="1">
      <c r="U379" s="383"/>
    </row>
    <row r="380" spans="21:21" ht="18" customHeight="1">
      <c r="U380" s="383"/>
    </row>
    <row r="381" spans="21:21" ht="18" customHeight="1">
      <c r="U381" s="383"/>
    </row>
    <row r="382" spans="21:21" ht="18" customHeight="1">
      <c r="U382" s="383"/>
    </row>
    <row r="383" spans="21:21" ht="18" customHeight="1">
      <c r="U383" s="383"/>
    </row>
    <row r="384" spans="21:21" ht="18" customHeight="1">
      <c r="U384" s="383"/>
    </row>
    <row r="385" spans="21:21" ht="18" customHeight="1">
      <c r="U385" s="383"/>
    </row>
    <row r="386" spans="21:21" ht="18" customHeight="1">
      <c r="U386" s="383"/>
    </row>
    <row r="387" spans="21:21" ht="18" customHeight="1">
      <c r="U387" s="383"/>
    </row>
    <row r="388" spans="21:21" ht="18" customHeight="1">
      <c r="U388" s="383"/>
    </row>
    <row r="389" spans="21:21" ht="18" customHeight="1">
      <c r="U389" s="383"/>
    </row>
    <row r="390" spans="21:21" ht="18" customHeight="1">
      <c r="U390" s="383"/>
    </row>
    <row r="391" spans="21:21" ht="18" customHeight="1">
      <c r="U391" s="383"/>
    </row>
    <row r="392" spans="21:21" ht="18" customHeight="1">
      <c r="U392" s="383"/>
    </row>
    <row r="393" spans="21:21" ht="18" customHeight="1">
      <c r="U393" s="383"/>
    </row>
    <row r="394" spans="21:21" ht="18" customHeight="1">
      <c r="U394" s="383"/>
    </row>
    <row r="395" spans="21:21" ht="18" customHeight="1">
      <c r="U395" s="383"/>
    </row>
    <row r="396" spans="21:21" ht="18" customHeight="1">
      <c r="U396" s="383"/>
    </row>
    <row r="397" spans="21:21" ht="18" customHeight="1">
      <c r="U397" s="383"/>
    </row>
    <row r="398" spans="21:21" ht="18" customHeight="1">
      <c r="U398" s="383"/>
    </row>
    <row r="399" spans="21:21" ht="18" customHeight="1">
      <c r="U399" s="383"/>
    </row>
    <row r="400" spans="21:21" ht="18" customHeight="1">
      <c r="U400" s="383"/>
    </row>
    <row r="401" spans="21:21" ht="18" customHeight="1">
      <c r="U401" s="383"/>
    </row>
    <row r="402" spans="21:21" ht="18" customHeight="1">
      <c r="U402" s="383"/>
    </row>
    <row r="403" spans="21:21" ht="18" customHeight="1">
      <c r="U403" s="383"/>
    </row>
    <row r="404" spans="21:21" ht="18" customHeight="1">
      <c r="U404" s="383"/>
    </row>
    <row r="405" spans="21:21" ht="18" customHeight="1">
      <c r="U405" s="383"/>
    </row>
    <row r="406" spans="21:21" ht="18" customHeight="1">
      <c r="U406" s="383"/>
    </row>
    <row r="407" spans="21:21" ht="18" customHeight="1">
      <c r="U407" s="383"/>
    </row>
    <row r="408" spans="21:21" ht="18" customHeight="1">
      <c r="U408" s="383"/>
    </row>
    <row r="409" spans="21:21" ht="18" customHeight="1">
      <c r="U409" s="383"/>
    </row>
    <row r="410" spans="21:21" ht="18" customHeight="1">
      <c r="U410" s="383"/>
    </row>
    <row r="411" spans="21:21" ht="18" customHeight="1">
      <c r="U411" s="383"/>
    </row>
    <row r="412" spans="21:21" ht="18" customHeight="1">
      <c r="U412" s="383"/>
    </row>
    <row r="413" spans="21:21" ht="18" customHeight="1">
      <c r="U413" s="383"/>
    </row>
    <row r="414" spans="21:21" ht="18" customHeight="1">
      <c r="U414" s="383"/>
    </row>
    <row r="415" spans="21:21" ht="18" customHeight="1">
      <c r="U415" s="383"/>
    </row>
    <row r="416" spans="21:21" ht="18" customHeight="1">
      <c r="U416" s="383"/>
    </row>
    <row r="417" spans="21:21" ht="18" customHeight="1">
      <c r="U417" s="383"/>
    </row>
    <row r="418" spans="21:21" ht="18" customHeight="1">
      <c r="U418" s="383"/>
    </row>
    <row r="419" spans="21:21" ht="18" customHeight="1">
      <c r="U419" s="383"/>
    </row>
    <row r="420" spans="21:21" ht="18" customHeight="1">
      <c r="U420" s="383"/>
    </row>
    <row r="421" spans="21:21" ht="18" customHeight="1">
      <c r="U421" s="383"/>
    </row>
    <row r="422" spans="21:21" ht="18" customHeight="1">
      <c r="U422" s="383"/>
    </row>
    <row r="423" spans="21:21" ht="18" customHeight="1">
      <c r="U423" s="383"/>
    </row>
    <row r="424" spans="21:21" ht="18" customHeight="1">
      <c r="U424" s="383"/>
    </row>
    <row r="425" spans="21:21" ht="18" customHeight="1">
      <c r="U425" s="383"/>
    </row>
    <row r="426" spans="21:21" ht="18" customHeight="1">
      <c r="U426" s="383"/>
    </row>
    <row r="427" spans="21:21" ht="18" customHeight="1">
      <c r="U427" s="383"/>
    </row>
    <row r="428" spans="21:21" ht="18" customHeight="1">
      <c r="U428" s="383"/>
    </row>
    <row r="429" spans="21:21" ht="18" customHeight="1">
      <c r="U429" s="383"/>
    </row>
    <row r="430" spans="21:21" ht="18" customHeight="1">
      <c r="U430" s="383"/>
    </row>
    <row r="431" spans="21:21" ht="18" customHeight="1">
      <c r="U431" s="383"/>
    </row>
    <row r="432" spans="21:21" ht="18" customHeight="1">
      <c r="U432" s="383"/>
    </row>
    <row r="433" spans="21:21" ht="18" customHeight="1">
      <c r="U433" s="383"/>
    </row>
    <row r="434" spans="21:21" ht="18" customHeight="1">
      <c r="U434" s="383"/>
    </row>
    <row r="435" spans="21:21" ht="18" customHeight="1">
      <c r="U435" s="383"/>
    </row>
    <row r="436" spans="21:21" ht="18" customHeight="1">
      <c r="U436" s="383"/>
    </row>
    <row r="437" spans="21:21" ht="18" customHeight="1">
      <c r="U437" s="383"/>
    </row>
    <row r="438" spans="21:21" ht="18" customHeight="1">
      <c r="U438" s="383"/>
    </row>
    <row r="439" spans="21:21" ht="18" customHeight="1">
      <c r="U439" s="383"/>
    </row>
    <row r="440" spans="21:21" ht="18" customHeight="1">
      <c r="U440" s="383"/>
    </row>
    <row r="441" spans="21:21" ht="18" customHeight="1">
      <c r="U441" s="383"/>
    </row>
    <row r="442" spans="21:21" ht="18" customHeight="1">
      <c r="U442" s="383"/>
    </row>
    <row r="443" spans="21:21" ht="18" customHeight="1">
      <c r="U443" s="383"/>
    </row>
    <row r="444" spans="21:21">
      <c r="U444" s="383"/>
    </row>
    <row r="445" spans="21:21">
      <c r="U445" s="383"/>
    </row>
    <row r="446" spans="21:21">
      <c r="U446" s="383"/>
    </row>
    <row r="447" spans="21:21">
      <c r="U447" s="383"/>
    </row>
    <row r="499" spans="21:21">
      <c r="U499" s="383"/>
    </row>
    <row r="500" spans="21:21">
      <c r="U500" s="383"/>
    </row>
    <row r="501" spans="21:21">
      <c r="U501" s="383"/>
    </row>
    <row r="502" spans="21:21">
      <c r="U502" s="383"/>
    </row>
    <row r="503" spans="21:21">
      <c r="U503" s="383"/>
    </row>
    <row r="504" spans="21:21">
      <c r="U504" s="383"/>
    </row>
    <row r="505" spans="21:21">
      <c r="U505" s="383"/>
    </row>
    <row r="506" spans="21:21">
      <c r="U506" s="383"/>
    </row>
    <row r="507" spans="21:21">
      <c r="U507" s="383"/>
    </row>
    <row r="508" spans="21:21">
      <c r="U508" s="383"/>
    </row>
    <row r="509" spans="21:21">
      <c r="U509" s="383"/>
    </row>
    <row r="510" spans="21:21">
      <c r="U510" s="383"/>
    </row>
    <row r="511" spans="21:21">
      <c r="U511" s="383"/>
    </row>
    <row r="512" spans="21:21">
      <c r="U512" s="383"/>
    </row>
    <row r="513" spans="21:21">
      <c r="U513" s="383"/>
    </row>
    <row r="514" spans="21:21">
      <c r="U514" s="383"/>
    </row>
    <row r="515" spans="21:21">
      <c r="U515" s="383"/>
    </row>
    <row r="516" spans="21:21">
      <c r="U516" s="383"/>
    </row>
    <row r="517" spans="21:21">
      <c r="U517" s="383"/>
    </row>
    <row r="518" spans="21:21">
      <c r="U518" s="383"/>
    </row>
    <row r="519" spans="21:21">
      <c r="U519" s="383"/>
    </row>
    <row r="520" spans="21:21">
      <c r="U520" s="383"/>
    </row>
    <row r="521" spans="21:21">
      <c r="U521" s="383"/>
    </row>
    <row r="522" spans="21:21">
      <c r="U522" s="383"/>
    </row>
    <row r="523" spans="21:21">
      <c r="U523" s="383"/>
    </row>
    <row r="524" spans="21:21">
      <c r="U524" s="383"/>
    </row>
    <row r="525" spans="21:21">
      <c r="U525" s="383"/>
    </row>
    <row r="526" spans="21:21">
      <c r="U526" s="383"/>
    </row>
    <row r="527" spans="21:21">
      <c r="U527" s="383"/>
    </row>
    <row r="528" spans="21:21">
      <c r="U528" s="383"/>
    </row>
    <row r="529" spans="21:21">
      <c r="U529" s="383"/>
    </row>
    <row r="530" spans="21:21">
      <c r="U530" s="383"/>
    </row>
    <row r="531" spans="21:21">
      <c r="U531" s="383"/>
    </row>
    <row r="532" spans="21:21">
      <c r="U532" s="383"/>
    </row>
    <row r="533" spans="21:21">
      <c r="U533" s="383"/>
    </row>
    <row r="534" spans="21:21">
      <c r="U534" s="383"/>
    </row>
    <row r="535" spans="21:21">
      <c r="U535" s="383"/>
    </row>
    <row r="536" spans="21:21">
      <c r="U536" s="383"/>
    </row>
    <row r="537" spans="21:21">
      <c r="U537" s="383"/>
    </row>
    <row r="538" spans="21:21">
      <c r="U538" s="383"/>
    </row>
    <row r="539" spans="21:21">
      <c r="U539" s="383"/>
    </row>
  </sheetData>
  <mergeCells count="7">
    <mergeCell ref="BT8:CI8"/>
    <mergeCell ref="O7:R7"/>
    <mergeCell ref="C8:I8"/>
    <mergeCell ref="O8:R8"/>
    <mergeCell ref="X8:AM8"/>
    <mergeCell ref="AN8:BC8"/>
    <mergeCell ref="BD8:BS8"/>
  </mergeCells>
  <conditionalFormatting sqref="J326:R326">
    <cfRule type="cellIs" dxfId="2" priority="1" operator="notEqual">
      <formula>0</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BA346-0A6B-46A8-A8F8-EC4A85921D1D}">
  <dimension ref="A1:CI538"/>
  <sheetViews>
    <sheetView topLeftCell="A6" workbookViewId="0">
      <selection activeCell="A6" sqref="A6"/>
    </sheetView>
  </sheetViews>
  <sheetFormatPr defaultColWidth="9.140625" defaultRowHeight="15.75"/>
  <cols>
    <col min="1" max="1" width="14.28515625" style="267" customWidth="1"/>
    <col min="2" max="2" width="56.42578125" style="3" customWidth="1"/>
    <col min="3" max="4" width="15.42578125" style="264" bestFit="1" customWidth="1"/>
    <col min="5" max="7" width="14.5703125" style="264" customWidth="1"/>
    <col min="8" max="8" width="11.5703125" style="264" customWidth="1"/>
    <col min="9" max="9" width="17.28515625" style="264" customWidth="1"/>
    <col min="10" max="10" width="18.7109375" style="351" customWidth="1"/>
    <col min="11" max="14" width="18.7109375" style="366" customWidth="1"/>
    <col min="15" max="15" width="18.7109375" style="351" customWidth="1"/>
    <col min="16" max="17" width="18.7109375" style="366" customWidth="1"/>
    <col min="18" max="18" width="18.7109375" style="422" customWidth="1"/>
    <col min="19" max="19" width="18.85546875" style="333" customWidth="1"/>
    <col min="20" max="21" width="18.7109375" style="264" customWidth="1"/>
    <col min="22" max="23" width="18.85546875" style="264" customWidth="1"/>
    <col min="24" max="24" width="16.42578125" style="333" customWidth="1"/>
    <col min="25" max="39" width="16.42578125" style="264" customWidth="1"/>
    <col min="40" max="40" width="16.42578125" style="333" customWidth="1"/>
    <col min="41" max="55" width="16.42578125" style="264" customWidth="1"/>
    <col min="56" max="56" width="16.42578125" style="333" customWidth="1"/>
    <col min="57" max="71" width="16.42578125" style="264" customWidth="1"/>
    <col min="72" max="72" width="16.42578125" style="333" customWidth="1"/>
    <col min="73" max="87" width="16.42578125" style="264" customWidth="1"/>
    <col min="88" max="16384" width="9.140625" style="264"/>
  </cols>
  <sheetData>
    <row r="1" spans="1:87" ht="18" hidden="1" customHeight="1">
      <c r="A1" s="261"/>
      <c r="B1" s="262"/>
      <c r="J1" s="263"/>
      <c r="K1" s="262"/>
      <c r="L1" s="262"/>
      <c r="M1" s="262"/>
      <c r="N1" s="262"/>
      <c r="O1" s="263"/>
      <c r="P1" s="262"/>
      <c r="Q1" s="262"/>
      <c r="R1" s="262"/>
      <c r="T1" s="334"/>
      <c r="U1" s="334"/>
      <c r="V1" s="334"/>
    </row>
    <row r="2" spans="1:87" ht="18" hidden="1" customHeight="1">
      <c r="A2" s="261"/>
      <c r="B2" s="262"/>
      <c r="J2" s="263"/>
      <c r="K2" s="262"/>
      <c r="L2" s="262"/>
      <c r="M2" s="262"/>
      <c r="N2" s="262"/>
      <c r="O2" s="263"/>
      <c r="P2" s="262"/>
      <c r="Q2" s="262"/>
      <c r="R2" s="262"/>
      <c r="T2" s="334"/>
      <c r="U2" s="334"/>
      <c r="V2" s="334"/>
    </row>
    <row r="3" spans="1:87" ht="18" hidden="1" customHeight="1">
      <c r="J3" s="263"/>
      <c r="K3" s="262"/>
      <c r="L3" s="262"/>
      <c r="M3" s="262"/>
      <c r="N3" s="262"/>
      <c r="O3" s="263"/>
      <c r="P3" s="262"/>
      <c r="Q3" s="262"/>
      <c r="R3" s="262"/>
      <c r="T3" s="334"/>
      <c r="U3" s="334"/>
      <c r="V3" s="334"/>
    </row>
    <row r="4" spans="1:87" ht="18" hidden="1" customHeight="1">
      <c r="J4" s="263"/>
      <c r="K4" s="262"/>
      <c r="L4" s="262"/>
      <c r="M4" s="262"/>
      <c r="N4" s="262"/>
      <c r="O4" s="263"/>
      <c r="P4" s="262"/>
      <c r="Q4" s="262"/>
      <c r="R4" s="262"/>
      <c r="T4" s="334"/>
      <c r="U4" s="334"/>
      <c r="V4" s="334"/>
    </row>
    <row r="5" spans="1:87" ht="18" hidden="1" customHeight="1">
      <c r="J5" s="263"/>
      <c r="K5" s="262"/>
      <c r="L5" s="262"/>
      <c r="M5" s="262"/>
      <c r="N5" s="262"/>
      <c r="O5" s="263"/>
      <c r="P5" s="262"/>
      <c r="Q5" s="262"/>
      <c r="R5" s="262"/>
      <c r="T5" s="334"/>
      <c r="U5" s="334"/>
      <c r="V5" s="334"/>
    </row>
    <row r="6" spans="1:87" ht="5.45" customHeight="1">
      <c r="A6" s="269"/>
      <c r="B6" s="270"/>
      <c r="C6" s="270"/>
      <c r="D6" s="270"/>
      <c r="E6" s="270"/>
      <c r="F6" s="270"/>
      <c r="G6" s="270"/>
      <c r="H6" s="270"/>
      <c r="I6" s="270"/>
      <c r="J6" s="263"/>
      <c r="K6" s="262"/>
      <c r="L6" s="262"/>
      <c r="M6" s="262"/>
      <c r="N6" s="262"/>
      <c r="O6" s="263"/>
      <c r="P6" s="262"/>
      <c r="Q6" s="262"/>
      <c r="R6" s="262"/>
      <c r="S6" s="335"/>
      <c r="T6" s="270"/>
      <c r="U6" s="270"/>
      <c r="V6" s="270"/>
      <c r="W6" s="270"/>
      <c r="X6" s="335"/>
      <c r="Y6" s="270"/>
      <c r="Z6" s="270"/>
      <c r="AA6" s="270"/>
      <c r="AB6" s="270"/>
      <c r="AC6" s="270"/>
      <c r="AD6" s="270"/>
      <c r="AE6" s="270"/>
      <c r="AF6" s="270"/>
      <c r="AG6" s="270"/>
      <c r="AH6" s="270"/>
      <c r="AI6" s="270"/>
      <c r="AJ6" s="270"/>
      <c r="AK6" s="270"/>
      <c r="AL6" s="270"/>
      <c r="AM6" s="270"/>
      <c r="AN6" s="335"/>
      <c r="AO6" s="270"/>
      <c r="AP6" s="270"/>
      <c r="AQ6" s="270"/>
      <c r="AR6" s="270"/>
      <c r="AS6" s="270"/>
      <c r="AT6" s="270"/>
      <c r="AU6" s="270"/>
      <c r="AV6" s="270"/>
      <c r="AW6" s="270"/>
      <c r="AX6" s="270"/>
      <c r="AY6" s="270"/>
      <c r="AZ6" s="270"/>
      <c r="BA6" s="270"/>
      <c r="BB6" s="270"/>
      <c r="BC6" s="270"/>
      <c r="BD6" s="335"/>
      <c r="BE6" s="270"/>
      <c r="BF6" s="270"/>
      <c r="BG6" s="270"/>
      <c r="BH6" s="270"/>
      <c r="BI6" s="270"/>
      <c r="BJ6" s="270"/>
      <c r="BK6" s="270"/>
      <c r="BL6" s="270"/>
      <c r="BM6" s="270"/>
      <c r="BN6" s="270"/>
      <c r="BO6" s="270"/>
      <c r="BP6" s="270"/>
      <c r="BQ6" s="270"/>
      <c r="BR6" s="270"/>
      <c r="BS6" s="270"/>
      <c r="BT6" s="335"/>
      <c r="BU6" s="270"/>
      <c r="BV6" s="270"/>
      <c r="BW6" s="270"/>
      <c r="BX6" s="270"/>
      <c r="BY6" s="270"/>
      <c r="BZ6" s="270"/>
      <c r="CA6" s="270"/>
      <c r="CB6" s="270"/>
      <c r="CC6" s="270"/>
      <c r="CD6" s="270"/>
      <c r="CE6" s="270"/>
      <c r="CF6" s="270"/>
      <c r="CG6" s="270"/>
      <c r="CH6" s="270"/>
      <c r="CI6" s="270"/>
    </row>
    <row r="7" spans="1:87" s="276" customFormat="1" ht="18" customHeight="1">
      <c r="A7" s="272"/>
      <c r="B7" s="273"/>
      <c r="C7" s="273"/>
      <c r="D7" s="273"/>
      <c r="E7" s="273"/>
      <c r="F7" s="273"/>
      <c r="G7" s="273"/>
      <c r="H7" s="273"/>
      <c r="I7" s="273"/>
      <c r="J7" s="274" t="s">
        <v>806</v>
      </c>
      <c r="K7" s="273"/>
      <c r="L7" s="273"/>
      <c r="M7" s="273"/>
      <c r="N7" s="273"/>
      <c r="O7" s="646" t="s">
        <v>841</v>
      </c>
      <c r="P7" s="646"/>
      <c r="Q7" s="646"/>
      <c r="R7" s="646"/>
      <c r="S7" s="274" t="s">
        <v>842</v>
      </c>
      <c r="T7" s="273"/>
      <c r="U7" s="273"/>
      <c r="V7" s="273"/>
      <c r="W7" s="273"/>
      <c r="X7" s="274" t="s">
        <v>843</v>
      </c>
      <c r="Y7" s="273"/>
      <c r="Z7" s="273"/>
      <c r="AA7" s="273"/>
      <c r="AB7" s="273"/>
      <c r="AC7" s="273"/>
      <c r="AD7" s="273"/>
      <c r="AE7" s="273"/>
      <c r="AF7" s="273"/>
      <c r="AG7" s="273"/>
      <c r="AH7" s="273"/>
      <c r="AI7" s="273"/>
      <c r="AJ7" s="273"/>
      <c r="AK7" s="273"/>
      <c r="AL7" s="273"/>
      <c r="AM7" s="273"/>
      <c r="AN7" s="274" t="s">
        <v>843</v>
      </c>
      <c r="AO7" s="273"/>
      <c r="AP7" s="273"/>
      <c r="AQ7" s="273"/>
      <c r="AR7" s="273"/>
      <c r="AS7" s="273"/>
      <c r="AT7" s="273"/>
      <c r="AU7" s="273"/>
      <c r="AV7" s="273"/>
      <c r="AW7" s="273"/>
      <c r="AX7" s="273"/>
      <c r="AY7" s="273"/>
      <c r="AZ7" s="273"/>
      <c r="BA7" s="273"/>
      <c r="BB7" s="273"/>
      <c r="BC7" s="273"/>
      <c r="BD7" s="274" t="s">
        <v>843</v>
      </c>
      <c r="BE7" s="273"/>
      <c r="BF7" s="273"/>
      <c r="BG7" s="273"/>
      <c r="BH7" s="273"/>
      <c r="BI7" s="273"/>
      <c r="BJ7" s="273"/>
      <c r="BK7" s="273"/>
      <c r="BL7" s="273"/>
      <c r="BM7" s="273"/>
      <c r="BN7" s="273"/>
      <c r="BO7" s="273"/>
      <c r="BP7" s="273"/>
      <c r="BQ7" s="273"/>
      <c r="BR7" s="273"/>
      <c r="BS7" s="273"/>
      <c r="BT7" s="274" t="s">
        <v>843</v>
      </c>
      <c r="BU7" s="273"/>
      <c r="BV7" s="273"/>
      <c r="BW7" s="273"/>
      <c r="BX7" s="273"/>
      <c r="BY7" s="273"/>
      <c r="BZ7" s="273"/>
      <c r="CA7" s="273"/>
      <c r="CB7" s="273"/>
      <c r="CC7" s="273"/>
      <c r="CD7" s="273"/>
      <c r="CE7" s="273"/>
      <c r="CF7" s="273"/>
      <c r="CG7" s="273"/>
      <c r="CH7" s="273"/>
      <c r="CI7" s="273"/>
    </row>
    <row r="8" spans="1:87" s="282" customFormat="1" ht="24.6" customHeight="1">
      <c r="A8" s="277"/>
      <c r="B8" s="278"/>
      <c r="C8" s="630" t="s">
        <v>807</v>
      </c>
      <c r="D8" s="628"/>
      <c r="E8" s="628"/>
      <c r="F8" s="628"/>
      <c r="G8" s="628"/>
      <c r="H8" s="628"/>
      <c r="I8" s="647"/>
      <c r="J8" s="352"/>
      <c r="K8" s="353"/>
      <c r="L8" s="353"/>
      <c r="M8" s="353"/>
      <c r="N8" s="353"/>
      <c r="O8" s="648" t="s">
        <v>844</v>
      </c>
      <c r="P8" s="628"/>
      <c r="Q8" s="628"/>
      <c r="R8" s="647"/>
      <c r="S8" s="392" t="s">
        <v>845</v>
      </c>
      <c r="T8" s="278"/>
      <c r="U8" s="278"/>
      <c r="V8" s="278"/>
      <c r="W8" s="278"/>
      <c r="X8" s="635" t="s">
        <v>846</v>
      </c>
      <c r="Y8" s="628"/>
      <c r="Z8" s="628"/>
      <c r="AA8" s="628"/>
      <c r="AB8" s="628"/>
      <c r="AC8" s="628"/>
      <c r="AD8" s="628"/>
      <c r="AE8" s="628"/>
      <c r="AF8" s="628"/>
      <c r="AG8" s="628"/>
      <c r="AH8" s="628"/>
      <c r="AI8" s="628"/>
      <c r="AJ8" s="628"/>
      <c r="AK8" s="628"/>
      <c r="AL8" s="628"/>
      <c r="AM8" s="647"/>
      <c r="AN8" s="635" t="s">
        <v>847</v>
      </c>
      <c r="AO8" s="628"/>
      <c r="AP8" s="628"/>
      <c r="AQ8" s="628"/>
      <c r="AR8" s="628"/>
      <c r="AS8" s="628"/>
      <c r="AT8" s="628"/>
      <c r="AU8" s="628"/>
      <c r="AV8" s="628"/>
      <c r="AW8" s="628"/>
      <c r="AX8" s="628"/>
      <c r="AY8" s="628"/>
      <c r="AZ8" s="628"/>
      <c r="BA8" s="628"/>
      <c r="BB8" s="628"/>
      <c r="BC8" s="647"/>
      <c r="BD8" s="635" t="s">
        <v>848</v>
      </c>
      <c r="BE8" s="628"/>
      <c r="BF8" s="628"/>
      <c r="BG8" s="628"/>
      <c r="BH8" s="628"/>
      <c r="BI8" s="628"/>
      <c r="BJ8" s="628"/>
      <c r="BK8" s="628"/>
      <c r="BL8" s="628"/>
      <c r="BM8" s="628"/>
      <c r="BN8" s="628"/>
      <c r="BO8" s="628"/>
      <c r="BP8" s="628"/>
      <c r="BQ8" s="628"/>
      <c r="BR8" s="628"/>
      <c r="BS8" s="647"/>
      <c r="BT8" s="635" t="s">
        <v>849</v>
      </c>
      <c r="BU8" s="628"/>
      <c r="BV8" s="628"/>
      <c r="BW8" s="628"/>
      <c r="BX8" s="628"/>
      <c r="BY8" s="628"/>
      <c r="BZ8" s="628"/>
      <c r="CA8" s="628"/>
      <c r="CB8" s="628"/>
      <c r="CC8" s="628"/>
      <c r="CD8" s="628"/>
      <c r="CE8" s="628"/>
      <c r="CF8" s="628"/>
      <c r="CG8" s="628"/>
      <c r="CH8" s="628"/>
      <c r="CI8" s="628"/>
    </row>
    <row r="9" spans="1:87" s="289" customFormat="1" ht="159.75" customHeight="1" thickBot="1">
      <c r="A9" s="283" t="s">
        <v>690</v>
      </c>
      <c r="B9" s="284" t="s">
        <v>363</v>
      </c>
      <c r="C9" s="285">
        <v>2023</v>
      </c>
      <c r="D9" s="285">
        <v>2024</v>
      </c>
      <c r="E9" s="285">
        <v>2025</v>
      </c>
      <c r="F9" s="285">
        <v>2026</v>
      </c>
      <c r="G9" s="285">
        <v>2027</v>
      </c>
      <c r="H9" s="285" t="s">
        <v>287</v>
      </c>
      <c r="I9" s="285" t="s">
        <v>325</v>
      </c>
      <c r="J9" s="354" t="s">
        <v>834</v>
      </c>
      <c r="K9" s="355" t="s">
        <v>835</v>
      </c>
      <c r="L9" s="355" t="s">
        <v>836</v>
      </c>
      <c r="M9" s="355" t="s">
        <v>813</v>
      </c>
      <c r="N9" s="355" t="s">
        <v>814</v>
      </c>
      <c r="O9" s="354" t="s">
        <v>850</v>
      </c>
      <c r="P9" s="355" t="s">
        <v>851</v>
      </c>
      <c r="Q9" s="355" t="s">
        <v>852</v>
      </c>
      <c r="R9" s="355" t="s">
        <v>853</v>
      </c>
      <c r="S9" s="395" t="s">
        <v>854</v>
      </c>
      <c r="T9" s="396" t="s">
        <v>855</v>
      </c>
      <c r="U9" s="396" t="s">
        <v>856</v>
      </c>
      <c r="V9" s="396" t="s">
        <v>857</v>
      </c>
      <c r="W9" s="396" t="s">
        <v>858</v>
      </c>
      <c r="X9" s="393" t="s">
        <v>859</v>
      </c>
      <c r="Y9" s="285" t="s">
        <v>860</v>
      </c>
      <c r="Z9" s="285" t="s">
        <v>861</v>
      </c>
      <c r="AA9" s="285" t="s">
        <v>862</v>
      </c>
      <c r="AB9" s="285" t="s">
        <v>863</v>
      </c>
      <c r="AC9" s="285" t="s">
        <v>864</v>
      </c>
      <c r="AD9" s="285" t="s">
        <v>865</v>
      </c>
      <c r="AE9" s="285" t="s">
        <v>325</v>
      </c>
      <c r="AF9" s="394" t="s">
        <v>866</v>
      </c>
      <c r="AG9" s="285" t="s">
        <v>867</v>
      </c>
      <c r="AH9" s="285" t="s">
        <v>868</v>
      </c>
      <c r="AI9" s="285" t="s">
        <v>869</v>
      </c>
      <c r="AJ9" s="285" t="s">
        <v>870</v>
      </c>
      <c r="AK9" s="285" t="s">
        <v>871</v>
      </c>
      <c r="AL9" s="285" t="s">
        <v>872</v>
      </c>
      <c r="AM9" s="285" t="s">
        <v>325</v>
      </c>
      <c r="AN9" s="393" t="s">
        <v>859</v>
      </c>
      <c r="AO9" s="285" t="s">
        <v>860</v>
      </c>
      <c r="AP9" s="285" t="s">
        <v>861</v>
      </c>
      <c r="AQ9" s="285" t="s">
        <v>862</v>
      </c>
      <c r="AR9" s="285" t="s">
        <v>863</v>
      </c>
      <c r="AS9" s="285" t="s">
        <v>864</v>
      </c>
      <c r="AT9" s="285" t="s">
        <v>865</v>
      </c>
      <c r="AU9" s="285" t="s">
        <v>325</v>
      </c>
      <c r="AV9" s="394" t="s">
        <v>866</v>
      </c>
      <c r="AW9" s="285" t="s">
        <v>867</v>
      </c>
      <c r="AX9" s="285" t="s">
        <v>868</v>
      </c>
      <c r="AY9" s="285" t="s">
        <v>869</v>
      </c>
      <c r="AZ9" s="285" t="s">
        <v>870</v>
      </c>
      <c r="BA9" s="285" t="s">
        <v>871</v>
      </c>
      <c r="BB9" s="285" t="s">
        <v>872</v>
      </c>
      <c r="BC9" s="285" t="s">
        <v>325</v>
      </c>
      <c r="BD9" s="393" t="s">
        <v>859</v>
      </c>
      <c r="BE9" s="285" t="s">
        <v>860</v>
      </c>
      <c r="BF9" s="285" t="s">
        <v>861</v>
      </c>
      <c r="BG9" s="285" t="s">
        <v>862</v>
      </c>
      <c r="BH9" s="285" t="s">
        <v>863</v>
      </c>
      <c r="BI9" s="285" t="s">
        <v>864</v>
      </c>
      <c r="BJ9" s="285" t="s">
        <v>865</v>
      </c>
      <c r="BK9" s="285" t="s">
        <v>325</v>
      </c>
      <c r="BL9" s="394" t="s">
        <v>866</v>
      </c>
      <c r="BM9" s="285" t="s">
        <v>867</v>
      </c>
      <c r="BN9" s="285" t="s">
        <v>868</v>
      </c>
      <c r="BO9" s="285" t="s">
        <v>869</v>
      </c>
      <c r="BP9" s="285" t="s">
        <v>870</v>
      </c>
      <c r="BQ9" s="285" t="s">
        <v>871</v>
      </c>
      <c r="BR9" s="285" t="s">
        <v>872</v>
      </c>
      <c r="BS9" s="285" t="s">
        <v>325</v>
      </c>
      <c r="BT9" s="393" t="s">
        <v>859</v>
      </c>
      <c r="BU9" s="285" t="s">
        <v>860</v>
      </c>
      <c r="BV9" s="285" t="s">
        <v>861</v>
      </c>
      <c r="BW9" s="285" t="s">
        <v>862</v>
      </c>
      <c r="BX9" s="285" t="s">
        <v>863</v>
      </c>
      <c r="BY9" s="285" t="s">
        <v>864</v>
      </c>
      <c r="BZ9" s="285" t="s">
        <v>865</v>
      </c>
      <c r="CA9" s="285" t="s">
        <v>325</v>
      </c>
      <c r="CB9" s="394" t="s">
        <v>866</v>
      </c>
      <c r="CC9" s="285" t="s">
        <v>867</v>
      </c>
      <c r="CD9" s="285" t="s">
        <v>868</v>
      </c>
      <c r="CE9" s="285" t="s">
        <v>869</v>
      </c>
      <c r="CF9" s="285" t="s">
        <v>870</v>
      </c>
      <c r="CG9" s="285" t="s">
        <v>871</v>
      </c>
      <c r="CH9" s="285" t="s">
        <v>872</v>
      </c>
      <c r="CI9" s="285" t="s">
        <v>325</v>
      </c>
    </row>
    <row r="10" spans="1:87" s="294" customFormat="1" ht="13.5" thickBot="1">
      <c r="A10" s="283" t="s">
        <v>691</v>
      </c>
      <c r="B10" s="290" t="s">
        <v>692</v>
      </c>
      <c r="C10" s="293" t="s">
        <v>817</v>
      </c>
      <c r="D10" s="283" t="s">
        <v>818</v>
      </c>
      <c r="E10" s="283" t="s">
        <v>819</v>
      </c>
      <c r="F10" s="283" t="s">
        <v>820</v>
      </c>
      <c r="G10" s="283" t="s">
        <v>821</v>
      </c>
      <c r="H10" s="283" t="s">
        <v>822</v>
      </c>
      <c r="I10" s="283" t="s">
        <v>823</v>
      </c>
      <c r="J10" s="291" t="s">
        <v>824</v>
      </c>
      <c r="K10" s="283" t="s">
        <v>825</v>
      </c>
      <c r="L10" s="283" t="s">
        <v>826</v>
      </c>
      <c r="M10" s="283" t="s">
        <v>827</v>
      </c>
      <c r="N10" s="283" t="s">
        <v>828</v>
      </c>
      <c r="O10" s="291" t="s">
        <v>873</v>
      </c>
      <c r="P10" s="283" t="s">
        <v>874</v>
      </c>
      <c r="Q10" s="283" t="s">
        <v>875</v>
      </c>
      <c r="R10" s="283" t="s">
        <v>876</v>
      </c>
      <c r="S10" s="291" t="s">
        <v>877</v>
      </c>
      <c r="T10" s="283" t="s">
        <v>878</v>
      </c>
      <c r="U10" s="283" t="s">
        <v>879</v>
      </c>
      <c r="V10" s="283" t="s">
        <v>880</v>
      </c>
      <c r="W10" s="283" t="s">
        <v>881</v>
      </c>
      <c r="X10" s="291" t="s">
        <v>882</v>
      </c>
      <c r="Y10" s="283" t="s">
        <v>883</v>
      </c>
      <c r="Z10" s="283" t="s">
        <v>884</v>
      </c>
      <c r="AA10" s="283" t="s">
        <v>885</v>
      </c>
      <c r="AB10" s="283" t="s">
        <v>886</v>
      </c>
      <c r="AC10" s="283" t="s">
        <v>887</v>
      </c>
      <c r="AD10" s="283" t="s">
        <v>888</v>
      </c>
      <c r="AE10" s="283" t="s">
        <v>889</v>
      </c>
      <c r="AF10" s="293" t="s">
        <v>890</v>
      </c>
      <c r="AG10" s="283" t="s">
        <v>891</v>
      </c>
      <c r="AH10" s="283" t="s">
        <v>892</v>
      </c>
      <c r="AI10" s="283" t="s">
        <v>893</v>
      </c>
      <c r="AJ10" s="283" t="s">
        <v>894</v>
      </c>
      <c r="AK10" s="283" t="s">
        <v>895</v>
      </c>
      <c r="AL10" s="283" t="s">
        <v>896</v>
      </c>
      <c r="AM10" s="283" t="s">
        <v>897</v>
      </c>
      <c r="AN10" s="291" t="s">
        <v>898</v>
      </c>
      <c r="AO10" s="283" t="s">
        <v>899</v>
      </c>
      <c r="AP10" s="283" t="s">
        <v>900</v>
      </c>
      <c r="AQ10" s="283" t="s">
        <v>901</v>
      </c>
      <c r="AR10" s="283" t="s">
        <v>902</v>
      </c>
      <c r="AS10" s="283" t="s">
        <v>903</v>
      </c>
      <c r="AT10" s="283" t="s">
        <v>904</v>
      </c>
      <c r="AU10" s="283" t="s">
        <v>905</v>
      </c>
      <c r="AV10" s="293" t="s">
        <v>906</v>
      </c>
      <c r="AW10" s="283" t="s">
        <v>907</v>
      </c>
      <c r="AX10" s="283" t="s">
        <v>908</v>
      </c>
      <c r="AY10" s="283" t="s">
        <v>909</v>
      </c>
      <c r="AZ10" s="283" t="s">
        <v>910</v>
      </c>
      <c r="BA10" s="283" t="s">
        <v>911</v>
      </c>
      <c r="BB10" s="283" t="s">
        <v>912</v>
      </c>
      <c r="BC10" s="283" t="s">
        <v>913</v>
      </c>
      <c r="BD10" s="291" t="s">
        <v>914</v>
      </c>
      <c r="BE10" s="283" t="s">
        <v>915</v>
      </c>
      <c r="BF10" s="283" t="s">
        <v>916</v>
      </c>
      <c r="BG10" s="283" t="s">
        <v>917</v>
      </c>
      <c r="BH10" s="283" t="s">
        <v>918</v>
      </c>
      <c r="BI10" s="283" t="s">
        <v>919</v>
      </c>
      <c r="BJ10" s="283" t="s">
        <v>920</v>
      </c>
      <c r="BK10" s="283" t="s">
        <v>921</v>
      </c>
      <c r="BL10" s="293" t="s">
        <v>922</v>
      </c>
      <c r="BM10" s="283" t="s">
        <v>923</v>
      </c>
      <c r="BN10" s="283" t="s">
        <v>924</v>
      </c>
      <c r="BO10" s="283" t="s">
        <v>925</v>
      </c>
      <c r="BP10" s="283" t="s">
        <v>926</v>
      </c>
      <c r="BQ10" s="283" t="s">
        <v>927</v>
      </c>
      <c r="BR10" s="283" t="s">
        <v>928</v>
      </c>
      <c r="BS10" s="283" t="s">
        <v>929</v>
      </c>
      <c r="BT10" s="291" t="s">
        <v>930</v>
      </c>
      <c r="BU10" s="283" t="s">
        <v>931</v>
      </c>
      <c r="BV10" s="283" t="s">
        <v>932</v>
      </c>
      <c r="BW10" s="283" t="s">
        <v>933</v>
      </c>
      <c r="BX10" s="283" t="s">
        <v>934</v>
      </c>
      <c r="BY10" s="283" t="s">
        <v>935</v>
      </c>
      <c r="BZ10" s="283" t="s">
        <v>936</v>
      </c>
      <c r="CA10" s="283" t="s">
        <v>937</v>
      </c>
      <c r="CB10" s="293" t="s">
        <v>938</v>
      </c>
      <c r="CC10" s="283" t="s">
        <v>939</v>
      </c>
      <c r="CD10" s="283" t="s">
        <v>940</v>
      </c>
      <c r="CE10" s="283" t="s">
        <v>941</v>
      </c>
      <c r="CF10" s="283" t="s">
        <v>942</v>
      </c>
      <c r="CG10" s="283" t="s">
        <v>943</v>
      </c>
      <c r="CH10" s="283" t="s">
        <v>944</v>
      </c>
      <c r="CI10" s="283" t="s">
        <v>945</v>
      </c>
    </row>
    <row r="11" spans="1:87">
      <c r="A11" s="295">
        <v>10200</v>
      </c>
      <c r="B11" s="296" t="s">
        <v>369</v>
      </c>
      <c r="C11" s="299">
        <v>-2964134</v>
      </c>
      <c r="D11" s="297">
        <v>-828398</v>
      </c>
      <c r="E11" s="297">
        <v>501078</v>
      </c>
      <c r="F11" s="297">
        <v>150354</v>
      </c>
      <c r="G11" s="297">
        <v>867361</v>
      </c>
      <c r="H11" s="297">
        <v>0</v>
      </c>
      <c r="I11" s="297">
        <v>-2273739</v>
      </c>
      <c r="J11" s="356">
        <v>32535317</v>
      </c>
      <c r="K11" s="357">
        <v>38700287</v>
      </c>
      <c r="L11" s="357">
        <v>27542385</v>
      </c>
      <c r="M11" s="357">
        <v>26348120</v>
      </c>
      <c r="N11" s="357">
        <v>40743204</v>
      </c>
      <c r="O11" s="356">
        <v>3209400</v>
      </c>
      <c r="P11" s="357">
        <v>1270230.8400000001</v>
      </c>
      <c r="Q11" s="357">
        <v>1939169.16</v>
      </c>
      <c r="R11" s="398">
        <v>6.6799999999999998E-2</v>
      </c>
      <c r="S11" s="399">
        <v>1.0523918E-3</v>
      </c>
      <c r="T11" s="400">
        <v>32535317</v>
      </c>
      <c r="U11" s="400">
        <v>19015431.736526947</v>
      </c>
      <c r="V11" s="401">
        <v>1.7109954404822985</v>
      </c>
      <c r="W11" s="401">
        <v>7.7152503694909322E-2</v>
      </c>
      <c r="X11" s="397">
        <v>3887578</v>
      </c>
      <c r="Y11" s="297">
        <v>1052665</v>
      </c>
      <c r="Z11" s="297">
        <v>796336</v>
      </c>
      <c r="AA11" s="297">
        <v>796336</v>
      </c>
      <c r="AB11" s="297">
        <v>749237</v>
      </c>
      <c r="AC11" s="297">
        <v>493004</v>
      </c>
      <c r="AD11" s="297">
        <v>0</v>
      </c>
      <c r="AE11" s="297">
        <v>3887578</v>
      </c>
      <c r="AF11" s="299">
        <v>485444</v>
      </c>
      <c r="AG11" s="299">
        <v>242722</v>
      </c>
      <c r="AH11" s="299">
        <v>242722</v>
      </c>
      <c r="AI11" s="299">
        <v>0</v>
      </c>
      <c r="AJ11" s="299">
        <v>0</v>
      </c>
      <c r="AK11" s="299">
        <v>0</v>
      </c>
      <c r="AL11" s="299">
        <v>0</v>
      </c>
      <c r="AM11" s="297">
        <v>485444</v>
      </c>
      <c r="AN11" s="397">
        <v>2661109</v>
      </c>
      <c r="AO11" s="297">
        <v>660255</v>
      </c>
      <c r="AP11" s="297">
        <v>660255</v>
      </c>
      <c r="AQ11" s="297">
        <v>660255</v>
      </c>
      <c r="AR11" s="297">
        <v>340172</v>
      </c>
      <c r="AS11" s="297">
        <v>340172</v>
      </c>
      <c r="AT11" s="297">
        <v>0</v>
      </c>
      <c r="AU11" s="297">
        <v>2661109</v>
      </c>
      <c r="AV11" s="299">
        <v>7906789</v>
      </c>
      <c r="AW11" s="297">
        <v>3940696</v>
      </c>
      <c r="AX11" s="297">
        <v>2040227</v>
      </c>
      <c r="AY11" s="297">
        <v>962933</v>
      </c>
      <c r="AZ11" s="297">
        <v>962933</v>
      </c>
      <c r="BA11" s="297">
        <v>0</v>
      </c>
      <c r="BB11" s="297">
        <v>0</v>
      </c>
      <c r="BC11" s="297">
        <v>7906789</v>
      </c>
      <c r="BD11" s="397">
        <v>45740</v>
      </c>
      <c r="BE11" s="297">
        <v>18966</v>
      </c>
      <c r="BF11" s="297">
        <v>15756</v>
      </c>
      <c r="BG11" s="297">
        <v>11018</v>
      </c>
      <c r="BH11" s="297">
        <v>0</v>
      </c>
      <c r="BI11" s="297">
        <v>0</v>
      </c>
      <c r="BJ11" s="297">
        <v>0</v>
      </c>
      <c r="BK11" s="297">
        <v>45740</v>
      </c>
      <c r="BL11" s="299">
        <v>62384</v>
      </c>
      <c r="BM11" s="297">
        <v>15596</v>
      </c>
      <c r="BN11" s="297">
        <v>15596</v>
      </c>
      <c r="BO11" s="297">
        <v>15596</v>
      </c>
      <c r="BP11" s="297">
        <v>15596</v>
      </c>
      <c r="BQ11" s="297">
        <v>0</v>
      </c>
      <c r="BR11" s="297">
        <v>0</v>
      </c>
      <c r="BS11" s="297">
        <v>62384</v>
      </c>
      <c r="BT11" s="397">
        <v>192084</v>
      </c>
      <c r="BU11" s="297">
        <v>39475</v>
      </c>
      <c r="BV11" s="297">
        <v>39475</v>
      </c>
      <c r="BW11" s="297">
        <v>39475</v>
      </c>
      <c r="BX11" s="297">
        <v>39475</v>
      </c>
      <c r="BY11" s="297">
        <v>34185</v>
      </c>
      <c r="BZ11" s="297">
        <v>0</v>
      </c>
      <c r="CA11" s="297">
        <v>192084</v>
      </c>
      <c r="CB11" s="299">
        <v>605633.69547857996</v>
      </c>
      <c r="CC11" s="297">
        <v>536481</v>
      </c>
      <c r="CD11" s="297">
        <v>41676</v>
      </c>
      <c r="CE11" s="297">
        <v>27477</v>
      </c>
      <c r="CF11" s="297">
        <v>0</v>
      </c>
      <c r="CG11" s="297">
        <v>0</v>
      </c>
      <c r="CH11" s="297">
        <v>0</v>
      </c>
      <c r="CI11" s="297">
        <v>605633.69547857996</v>
      </c>
    </row>
    <row r="12" spans="1:87">
      <c r="A12" s="295">
        <v>10400</v>
      </c>
      <c r="B12" s="296" t="s">
        <v>370</v>
      </c>
      <c r="C12" s="299">
        <v>-8863341</v>
      </c>
      <c r="D12" s="297">
        <v>-3044926</v>
      </c>
      <c r="E12" s="297">
        <v>773278</v>
      </c>
      <c r="F12" s="297">
        <v>-159979</v>
      </c>
      <c r="G12" s="297">
        <v>2188327</v>
      </c>
      <c r="H12" s="297">
        <v>0</v>
      </c>
      <c r="I12" s="297">
        <v>-9106641</v>
      </c>
      <c r="J12" s="356">
        <v>92094313</v>
      </c>
      <c r="K12" s="357">
        <v>109544846</v>
      </c>
      <c r="L12" s="357">
        <v>77961344</v>
      </c>
      <c r="M12" s="357">
        <v>74580861</v>
      </c>
      <c r="N12" s="357">
        <v>115327518</v>
      </c>
      <c r="O12" s="356">
        <v>9084513</v>
      </c>
      <c r="P12" s="357">
        <v>3584256.23</v>
      </c>
      <c r="Q12" s="357">
        <v>5500256.7699999996</v>
      </c>
      <c r="R12" s="398">
        <v>6.6799999999999998E-2</v>
      </c>
      <c r="S12" s="399">
        <v>2.9788952000000001E-3</v>
      </c>
      <c r="T12" s="400">
        <v>92094313</v>
      </c>
      <c r="U12" s="400">
        <v>53656530.389221556</v>
      </c>
      <c r="V12" s="401">
        <v>1.7163672777936414</v>
      </c>
      <c r="W12" s="401">
        <v>7.7152503694909322E-2</v>
      </c>
      <c r="X12" s="397">
        <v>8443546</v>
      </c>
      <c r="Y12" s="297">
        <v>2561586</v>
      </c>
      <c r="Z12" s="297">
        <v>1609035</v>
      </c>
      <c r="AA12" s="297">
        <v>1609035</v>
      </c>
      <c r="AB12" s="297">
        <v>1535215</v>
      </c>
      <c r="AC12" s="297">
        <v>1128675</v>
      </c>
      <c r="AD12" s="297">
        <v>0</v>
      </c>
      <c r="AE12" s="297">
        <v>8443546</v>
      </c>
      <c r="AF12" s="299">
        <v>1484088</v>
      </c>
      <c r="AG12" s="299">
        <v>742044</v>
      </c>
      <c r="AH12" s="299">
        <v>742044</v>
      </c>
      <c r="AI12" s="299">
        <v>0</v>
      </c>
      <c r="AJ12" s="299">
        <v>0</v>
      </c>
      <c r="AK12" s="299">
        <v>0</v>
      </c>
      <c r="AL12" s="299">
        <v>0</v>
      </c>
      <c r="AM12" s="297">
        <v>1484088</v>
      </c>
      <c r="AN12" s="397">
        <v>7532522</v>
      </c>
      <c r="AO12" s="297">
        <v>1868915</v>
      </c>
      <c r="AP12" s="297">
        <v>1868915</v>
      </c>
      <c r="AQ12" s="297">
        <v>1868915</v>
      </c>
      <c r="AR12" s="297">
        <v>962888</v>
      </c>
      <c r="AS12" s="297">
        <v>962888</v>
      </c>
      <c r="AT12" s="297">
        <v>0</v>
      </c>
      <c r="AU12" s="297">
        <v>7532522</v>
      </c>
      <c r="AV12" s="299">
        <v>22380920</v>
      </c>
      <c r="AW12" s="297">
        <v>11154516</v>
      </c>
      <c r="AX12" s="297">
        <v>5775056</v>
      </c>
      <c r="AY12" s="297">
        <v>2725674</v>
      </c>
      <c r="AZ12" s="297">
        <v>2725674</v>
      </c>
      <c r="BA12" s="297">
        <v>0</v>
      </c>
      <c r="BB12" s="297">
        <v>0</v>
      </c>
      <c r="BC12" s="297">
        <v>22380920</v>
      </c>
      <c r="BD12" s="397">
        <v>129471</v>
      </c>
      <c r="BE12" s="297">
        <v>53686</v>
      </c>
      <c r="BF12" s="297">
        <v>44599</v>
      </c>
      <c r="BG12" s="297">
        <v>31186</v>
      </c>
      <c r="BH12" s="297">
        <v>0</v>
      </c>
      <c r="BI12" s="297">
        <v>0</v>
      </c>
      <c r="BJ12" s="297">
        <v>0</v>
      </c>
      <c r="BK12" s="297">
        <v>129471</v>
      </c>
      <c r="BL12" s="299">
        <v>176580</v>
      </c>
      <c r="BM12" s="297">
        <v>44145</v>
      </c>
      <c r="BN12" s="297">
        <v>44145</v>
      </c>
      <c r="BO12" s="297">
        <v>44145</v>
      </c>
      <c r="BP12" s="297">
        <v>44145</v>
      </c>
      <c r="BQ12" s="297">
        <v>0</v>
      </c>
      <c r="BR12" s="297">
        <v>0</v>
      </c>
      <c r="BS12" s="297">
        <v>176580</v>
      </c>
      <c r="BT12" s="397">
        <v>543711</v>
      </c>
      <c r="BU12" s="297">
        <v>111737</v>
      </c>
      <c r="BV12" s="297">
        <v>111737</v>
      </c>
      <c r="BW12" s="297">
        <v>111737</v>
      </c>
      <c r="BX12" s="297">
        <v>111737</v>
      </c>
      <c r="BY12" s="297">
        <v>96764</v>
      </c>
      <c r="BZ12" s="297">
        <v>0</v>
      </c>
      <c r="CA12" s="297">
        <v>543711</v>
      </c>
      <c r="CB12" s="299">
        <v>1714303.8442711201</v>
      </c>
      <c r="CC12" s="297">
        <v>1518561</v>
      </c>
      <c r="CD12" s="297">
        <v>117967</v>
      </c>
      <c r="CE12" s="297">
        <v>77776</v>
      </c>
      <c r="CF12" s="297">
        <v>0</v>
      </c>
      <c r="CG12" s="297">
        <v>0</v>
      </c>
      <c r="CH12" s="297">
        <v>0</v>
      </c>
      <c r="CI12" s="297">
        <v>1714303.8442711201</v>
      </c>
    </row>
    <row r="13" spans="1:87">
      <c r="A13" s="295">
        <v>10500</v>
      </c>
      <c r="B13" s="296" t="s">
        <v>371</v>
      </c>
      <c r="C13" s="299">
        <v>-1980773</v>
      </c>
      <c r="D13" s="297">
        <v>-1025907</v>
      </c>
      <c r="E13" s="297">
        <v>-177478</v>
      </c>
      <c r="F13" s="297">
        <v>-249658</v>
      </c>
      <c r="G13" s="297">
        <v>284880</v>
      </c>
      <c r="H13" s="297">
        <v>0</v>
      </c>
      <c r="I13" s="297">
        <v>-3148936</v>
      </c>
      <c r="J13" s="356">
        <v>20999803</v>
      </c>
      <c r="K13" s="357">
        <v>24978961</v>
      </c>
      <c r="L13" s="357">
        <v>17777133</v>
      </c>
      <c r="M13" s="357">
        <v>17006299</v>
      </c>
      <c r="N13" s="357">
        <v>26297554</v>
      </c>
      <c r="O13" s="356">
        <v>2071496</v>
      </c>
      <c r="P13" s="357">
        <v>816862.63</v>
      </c>
      <c r="Q13" s="357">
        <v>1254633.3700000001</v>
      </c>
      <c r="R13" s="398">
        <v>6.6799999999999998E-2</v>
      </c>
      <c r="S13" s="399">
        <v>6.7926249999999998E-4</v>
      </c>
      <c r="T13" s="400">
        <v>20999803</v>
      </c>
      <c r="U13" s="400">
        <v>12228482.485029941</v>
      </c>
      <c r="V13" s="401">
        <v>1.7172861003569226</v>
      </c>
      <c r="W13" s="401">
        <v>7.7152503694909322E-2</v>
      </c>
      <c r="X13" s="397">
        <v>1179892</v>
      </c>
      <c r="Y13" s="297">
        <v>725972</v>
      </c>
      <c r="Z13" s="297">
        <v>136889</v>
      </c>
      <c r="AA13" s="297">
        <v>136889</v>
      </c>
      <c r="AB13" s="297">
        <v>136889</v>
      </c>
      <c r="AC13" s="297">
        <v>43253</v>
      </c>
      <c r="AD13" s="297">
        <v>0</v>
      </c>
      <c r="AE13" s="297">
        <v>1179892</v>
      </c>
      <c r="AF13" s="299">
        <v>665355</v>
      </c>
      <c r="AG13" s="299">
        <v>270781</v>
      </c>
      <c r="AH13" s="299">
        <v>270781</v>
      </c>
      <c r="AI13" s="299">
        <v>123793</v>
      </c>
      <c r="AJ13" s="299">
        <v>0</v>
      </c>
      <c r="AK13" s="299">
        <v>0</v>
      </c>
      <c r="AL13" s="299">
        <v>0</v>
      </c>
      <c r="AM13" s="297">
        <v>665355</v>
      </c>
      <c r="AN13" s="397">
        <v>1717603</v>
      </c>
      <c r="AO13" s="297">
        <v>426159</v>
      </c>
      <c r="AP13" s="297">
        <v>426159</v>
      </c>
      <c r="AQ13" s="297">
        <v>426159</v>
      </c>
      <c r="AR13" s="297">
        <v>219563</v>
      </c>
      <c r="AS13" s="297">
        <v>219563</v>
      </c>
      <c r="AT13" s="297">
        <v>0</v>
      </c>
      <c r="AU13" s="297">
        <v>1717603</v>
      </c>
      <c r="AV13" s="299">
        <v>5103409</v>
      </c>
      <c r="AW13" s="297">
        <v>2543508</v>
      </c>
      <c r="AX13" s="297">
        <v>1316857</v>
      </c>
      <c r="AY13" s="297">
        <v>621522</v>
      </c>
      <c r="AZ13" s="297">
        <v>621522</v>
      </c>
      <c r="BA13" s="297">
        <v>0</v>
      </c>
      <c r="BB13" s="297">
        <v>0</v>
      </c>
      <c r="BC13" s="297">
        <v>5103409</v>
      </c>
      <c r="BD13" s="397">
        <v>29523</v>
      </c>
      <c r="BE13" s="297">
        <v>12242</v>
      </c>
      <c r="BF13" s="297">
        <v>10170</v>
      </c>
      <c r="BG13" s="297">
        <v>7111</v>
      </c>
      <c r="BH13" s="297">
        <v>0</v>
      </c>
      <c r="BI13" s="297">
        <v>0</v>
      </c>
      <c r="BJ13" s="297">
        <v>0</v>
      </c>
      <c r="BK13" s="297">
        <v>29523</v>
      </c>
      <c r="BL13" s="299">
        <v>40264</v>
      </c>
      <c r="BM13" s="297">
        <v>10066</v>
      </c>
      <c r="BN13" s="297">
        <v>10066</v>
      </c>
      <c r="BO13" s="297">
        <v>10066</v>
      </c>
      <c r="BP13" s="297">
        <v>10066</v>
      </c>
      <c r="BQ13" s="297">
        <v>0</v>
      </c>
      <c r="BR13" s="297">
        <v>0</v>
      </c>
      <c r="BS13" s="297">
        <v>40264</v>
      </c>
      <c r="BT13" s="397">
        <v>123980</v>
      </c>
      <c r="BU13" s="297">
        <v>25479</v>
      </c>
      <c r="BV13" s="297">
        <v>25479</v>
      </c>
      <c r="BW13" s="297">
        <v>25479</v>
      </c>
      <c r="BX13" s="297">
        <v>25479</v>
      </c>
      <c r="BY13" s="297">
        <v>22065</v>
      </c>
      <c r="BZ13" s="297">
        <v>0</v>
      </c>
      <c r="CA13" s="297">
        <v>123980</v>
      </c>
      <c r="CB13" s="299">
        <v>390904.08921374998</v>
      </c>
      <c r="CC13" s="297">
        <v>346270</v>
      </c>
      <c r="CD13" s="297">
        <v>26899</v>
      </c>
      <c r="CE13" s="297">
        <v>17735</v>
      </c>
      <c r="CF13" s="297">
        <v>0</v>
      </c>
      <c r="CG13" s="297">
        <v>0</v>
      </c>
      <c r="CH13" s="297">
        <v>0</v>
      </c>
      <c r="CI13" s="297">
        <v>390904.08921374998</v>
      </c>
    </row>
    <row r="14" spans="1:87">
      <c r="A14" s="295">
        <v>10700</v>
      </c>
      <c r="B14" s="296" t="s">
        <v>372</v>
      </c>
      <c r="C14" s="299">
        <v>-10251612</v>
      </c>
      <c r="D14" s="297">
        <v>-2357199</v>
      </c>
      <c r="E14" s="297">
        <v>1798361</v>
      </c>
      <c r="F14" s="297">
        <v>-1363656</v>
      </c>
      <c r="G14" s="297">
        <v>2954714</v>
      </c>
      <c r="H14" s="297">
        <v>0</v>
      </c>
      <c r="I14" s="297">
        <v>-9219392</v>
      </c>
      <c r="J14" s="356">
        <v>140224547</v>
      </c>
      <c r="K14" s="357">
        <v>166795060</v>
      </c>
      <c r="L14" s="357">
        <v>118705420</v>
      </c>
      <c r="M14" s="357">
        <v>113558233</v>
      </c>
      <c r="N14" s="357">
        <v>175599865</v>
      </c>
      <c r="O14" s="356">
        <v>13832252</v>
      </c>
      <c r="P14" s="357">
        <v>5593933.0099999998</v>
      </c>
      <c r="Q14" s="357">
        <v>8238318.9900000002</v>
      </c>
      <c r="R14" s="398">
        <v>6.6799999999999998E-2</v>
      </c>
      <c r="S14" s="399">
        <v>4.5357223000000004E-3</v>
      </c>
      <c r="T14" s="400">
        <v>140224547</v>
      </c>
      <c r="U14" s="400">
        <v>83741512.1257485</v>
      </c>
      <c r="V14" s="401">
        <v>1.6744926553205184</v>
      </c>
      <c r="W14" s="401">
        <v>7.7152503694909322E-2</v>
      </c>
      <c r="X14" s="397">
        <v>15738308</v>
      </c>
      <c r="Y14" s="297">
        <v>6138137</v>
      </c>
      <c r="Z14" s="297">
        <v>3722948</v>
      </c>
      <c r="AA14" s="297">
        <v>3194689</v>
      </c>
      <c r="AB14" s="297">
        <v>1341267</v>
      </c>
      <c r="AC14" s="297">
        <v>1341267</v>
      </c>
      <c r="AD14" s="297">
        <v>0</v>
      </c>
      <c r="AE14" s="297">
        <v>15738308</v>
      </c>
      <c r="AF14" s="299">
        <v>495152</v>
      </c>
      <c r="AG14" s="299">
        <v>123788</v>
      </c>
      <c r="AH14" s="299">
        <v>123788</v>
      </c>
      <c r="AI14" s="299">
        <v>123788</v>
      </c>
      <c r="AJ14" s="299">
        <v>123788</v>
      </c>
      <c r="AK14" s="299">
        <v>0</v>
      </c>
      <c r="AL14" s="299">
        <v>0</v>
      </c>
      <c r="AM14" s="297">
        <v>495152</v>
      </c>
      <c r="AN14" s="397">
        <v>11469161</v>
      </c>
      <c r="AO14" s="297">
        <v>2845646</v>
      </c>
      <c r="AP14" s="297">
        <v>2845646</v>
      </c>
      <c r="AQ14" s="297">
        <v>2845646</v>
      </c>
      <c r="AR14" s="297">
        <v>1466112</v>
      </c>
      <c r="AS14" s="297">
        <v>1466112</v>
      </c>
      <c r="AT14" s="297">
        <v>0</v>
      </c>
      <c r="AU14" s="297">
        <v>11469161</v>
      </c>
      <c r="AV14" s="299">
        <v>34077612</v>
      </c>
      <c r="AW14" s="297">
        <v>16984077</v>
      </c>
      <c r="AX14" s="297">
        <v>8793210</v>
      </c>
      <c r="AY14" s="297">
        <v>4150163</v>
      </c>
      <c r="AZ14" s="297">
        <v>4150163</v>
      </c>
      <c r="BA14" s="297">
        <v>0</v>
      </c>
      <c r="BB14" s="297">
        <v>0</v>
      </c>
      <c r="BC14" s="297">
        <v>34077612</v>
      </c>
      <c r="BD14" s="397">
        <v>197136</v>
      </c>
      <c r="BE14" s="297">
        <v>81744</v>
      </c>
      <c r="BF14" s="297">
        <v>67907</v>
      </c>
      <c r="BG14" s="297">
        <v>47485</v>
      </c>
      <c r="BH14" s="297">
        <v>0</v>
      </c>
      <c r="BI14" s="297">
        <v>0</v>
      </c>
      <c r="BJ14" s="297">
        <v>0</v>
      </c>
      <c r="BK14" s="297">
        <v>197136</v>
      </c>
      <c r="BL14" s="299">
        <v>268868</v>
      </c>
      <c r="BM14" s="297">
        <v>67217</v>
      </c>
      <c r="BN14" s="297">
        <v>67217</v>
      </c>
      <c r="BO14" s="297">
        <v>67217</v>
      </c>
      <c r="BP14" s="297">
        <v>67217</v>
      </c>
      <c r="BQ14" s="297">
        <v>0</v>
      </c>
      <c r="BR14" s="297">
        <v>0</v>
      </c>
      <c r="BS14" s="297">
        <v>268868</v>
      </c>
      <c r="BT14" s="397">
        <v>827865</v>
      </c>
      <c r="BU14" s="297">
        <v>170133</v>
      </c>
      <c r="BV14" s="297">
        <v>170133</v>
      </c>
      <c r="BW14" s="297">
        <v>170133</v>
      </c>
      <c r="BX14" s="297">
        <v>170133</v>
      </c>
      <c r="BY14" s="297">
        <v>147335</v>
      </c>
      <c r="BZ14" s="297">
        <v>0</v>
      </c>
      <c r="CA14" s="297">
        <v>827865</v>
      </c>
      <c r="CB14" s="299">
        <v>2610231.5299431304</v>
      </c>
      <c r="CC14" s="297">
        <v>2312189</v>
      </c>
      <c r="CD14" s="297">
        <v>179619</v>
      </c>
      <c r="CE14" s="297">
        <v>118424</v>
      </c>
      <c r="CF14" s="297">
        <v>0</v>
      </c>
      <c r="CG14" s="297">
        <v>0</v>
      </c>
      <c r="CH14" s="297">
        <v>0</v>
      </c>
      <c r="CI14" s="297">
        <v>2610231.5299431304</v>
      </c>
    </row>
    <row r="15" spans="1:87">
      <c r="A15" s="295">
        <v>10800</v>
      </c>
      <c r="B15" s="296" t="s">
        <v>373</v>
      </c>
      <c r="C15" s="299">
        <v>-49857546</v>
      </c>
      <c r="D15" s="297">
        <v>-18254436</v>
      </c>
      <c r="E15" s="297">
        <v>-1215127</v>
      </c>
      <c r="F15" s="297">
        <v>-6937969</v>
      </c>
      <c r="G15" s="297">
        <v>10168367</v>
      </c>
      <c r="H15" s="297">
        <v>0</v>
      </c>
      <c r="I15" s="297">
        <v>-66096711</v>
      </c>
      <c r="J15" s="356">
        <v>567457968</v>
      </c>
      <c r="K15" s="357">
        <v>674983004</v>
      </c>
      <c r="L15" s="357">
        <v>480374785</v>
      </c>
      <c r="M15" s="357">
        <v>459545250</v>
      </c>
      <c r="N15" s="357">
        <v>710614117</v>
      </c>
      <c r="O15" s="356">
        <v>55976089</v>
      </c>
      <c r="P15" s="357">
        <v>24064402.359999999</v>
      </c>
      <c r="Q15" s="357">
        <v>31911686.640000001</v>
      </c>
      <c r="R15" s="398">
        <v>6.6799999999999998E-2</v>
      </c>
      <c r="S15" s="399">
        <v>1.83550728E-2</v>
      </c>
      <c r="T15" s="400">
        <v>567457968</v>
      </c>
      <c r="U15" s="400">
        <v>360245544.31137723</v>
      </c>
      <c r="V15" s="401">
        <v>1.5751977420975936</v>
      </c>
      <c r="W15" s="401">
        <v>7.7152503694909322E-2</v>
      </c>
      <c r="X15" s="397">
        <v>33424987</v>
      </c>
      <c r="Y15" s="297">
        <v>16099011</v>
      </c>
      <c r="Z15" s="297">
        <v>5981426</v>
      </c>
      <c r="AA15" s="297">
        <v>4066346</v>
      </c>
      <c r="AB15" s="297">
        <v>3639102</v>
      </c>
      <c r="AC15" s="297">
        <v>3639102</v>
      </c>
      <c r="AD15" s="297">
        <v>0</v>
      </c>
      <c r="AE15" s="297">
        <v>33424987</v>
      </c>
      <c r="AF15" s="299">
        <v>527132</v>
      </c>
      <c r="AG15" s="299">
        <v>131783</v>
      </c>
      <c r="AH15" s="299">
        <v>131783</v>
      </c>
      <c r="AI15" s="299">
        <v>131783</v>
      </c>
      <c r="AJ15" s="299">
        <v>131783</v>
      </c>
      <c r="AK15" s="299">
        <v>0</v>
      </c>
      <c r="AL15" s="299">
        <v>0</v>
      </c>
      <c r="AM15" s="297">
        <v>527132</v>
      </c>
      <c r="AN15" s="397">
        <v>46413176</v>
      </c>
      <c r="AO15" s="297">
        <v>11515704</v>
      </c>
      <c r="AP15" s="297">
        <v>11515704</v>
      </c>
      <c r="AQ15" s="297">
        <v>11515704</v>
      </c>
      <c r="AR15" s="297">
        <v>5933033</v>
      </c>
      <c r="AS15" s="297">
        <v>5933033</v>
      </c>
      <c r="AT15" s="297">
        <v>0</v>
      </c>
      <c r="AU15" s="297">
        <v>46413176</v>
      </c>
      <c r="AV15" s="299">
        <v>137904619</v>
      </c>
      <c r="AW15" s="297">
        <v>68730833</v>
      </c>
      <c r="AX15" s="297">
        <v>35584190</v>
      </c>
      <c r="AY15" s="297">
        <v>16794798</v>
      </c>
      <c r="AZ15" s="297">
        <v>16794798</v>
      </c>
      <c r="BA15" s="297">
        <v>0</v>
      </c>
      <c r="BB15" s="297">
        <v>0</v>
      </c>
      <c r="BC15" s="297">
        <v>137904619</v>
      </c>
      <c r="BD15" s="397">
        <v>797768</v>
      </c>
      <c r="BE15" s="297">
        <v>330800</v>
      </c>
      <c r="BF15" s="297">
        <v>274806</v>
      </c>
      <c r="BG15" s="297">
        <v>192162</v>
      </c>
      <c r="BH15" s="297">
        <v>0</v>
      </c>
      <c r="BI15" s="297">
        <v>0</v>
      </c>
      <c r="BJ15" s="297">
        <v>0</v>
      </c>
      <c r="BK15" s="297">
        <v>797768</v>
      </c>
      <c r="BL15" s="299">
        <v>1088044</v>
      </c>
      <c r="BM15" s="297">
        <v>272011</v>
      </c>
      <c r="BN15" s="297">
        <v>272011</v>
      </c>
      <c r="BO15" s="297">
        <v>272011</v>
      </c>
      <c r="BP15" s="297">
        <v>272011</v>
      </c>
      <c r="BQ15" s="297">
        <v>0</v>
      </c>
      <c r="BR15" s="297">
        <v>0</v>
      </c>
      <c r="BS15" s="297">
        <v>1088044</v>
      </c>
      <c r="BT15" s="397">
        <v>3350190</v>
      </c>
      <c r="BU15" s="297">
        <v>688489</v>
      </c>
      <c r="BV15" s="297">
        <v>688489</v>
      </c>
      <c r="BW15" s="297">
        <v>688489</v>
      </c>
      <c r="BX15" s="297">
        <v>688489</v>
      </c>
      <c r="BY15" s="297">
        <v>596232</v>
      </c>
      <c r="BZ15" s="297">
        <v>0</v>
      </c>
      <c r="CA15" s="297">
        <v>3350190</v>
      </c>
      <c r="CB15" s="299">
        <v>10563034.195669681</v>
      </c>
      <c r="CC15" s="297">
        <v>9356923</v>
      </c>
      <c r="CD15" s="297">
        <v>726877</v>
      </c>
      <c r="CE15" s="297">
        <v>479235</v>
      </c>
      <c r="CF15" s="297">
        <v>0</v>
      </c>
      <c r="CG15" s="297">
        <v>0</v>
      </c>
      <c r="CH15" s="297">
        <v>0</v>
      </c>
      <c r="CI15" s="297">
        <v>10563034.195669681</v>
      </c>
    </row>
    <row r="16" spans="1:87">
      <c r="A16" s="295">
        <v>10850</v>
      </c>
      <c r="B16" s="296" t="s">
        <v>374</v>
      </c>
      <c r="C16" s="299">
        <v>-233591</v>
      </c>
      <c r="D16" s="297">
        <v>31898</v>
      </c>
      <c r="E16" s="297">
        <v>-30601</v>
      </c>
      <c r="F16" s="297">
        <v>-60223</v>
      </c>
      <c r="G16" s="297">
        <v>90340</v>
      </c>
      <c r="H16" s="297">
        <v>0</v>
      </c>
      <c r="I16" s="297">
        <v>-202177</v>
      </c>
      <c r="J16" s="356">
        <v>4594193</v>
      </c>
      <c r="K16" s="357">
        <v>5464726</v>
      </c>
      <c r="L16" s="357">
        <v>3889160</v>
      </c>
      <c r="M16" s="357">
        <v>3720522</v>
      </c>
      <c r="N16" s="357">
        <v>5753199</v>
      </c>
      <c r="O16" s="356">
        <v>453188</v>
      </c>
      <c r="P16" s="357">
        <v>262303.84000000003</v>
      </c>
      <c r="Q16" s="357">
        <v>190884.15999999997</v>
      </c>
      <c r="R16" s="398">
        <v>6.6799999999999998E-2</v>
      </c>
      <c r="S16" s="399">
        <v>1.4860439999999999E-4</v>
      </c>
      <c r="T16" s="400">
        <v>4594193</v>
      </c>
      <c r="U16" s="400">
        <v>3926704.1916167671</v>
      </c>
      <c r="V16" s="401">
        <v>1.1699870364078542</v>
      </c>
      <c r="W16" s="401">
        <v>7.7152503694909322E-2</v>
      </c>
      <c r="X16" s="397">
        <v>691588</v>
      </c>
      <c r="Y16" s="297">
        <v>325720</v>
      </c>
      <c r="Z16" s="297">
        <v>253434</v>
      </c>
      <c r="AA16" s="297">
        <v>37478</v>
      </c>
      <c r="AB16" s="297">
        <v>37478</v>
      </c>
      <c r="AC16" s="297">
        <v>37478</v>
      </c>
      <c r="AD16" s="297">
        <v>0</v>
      </c>
      <c r="AE16" s="297">
        <v>691588</v>
      </c>
      <c r="AF16" s="299">
        <v>92296</v>
      </c>
      <c r="AG16" s="299">
        <v>26387</v>
      </c>
      <c r="AH16" s="299">
        <v>26387</v>
      </c>
      <c r="AI16" s="299">
        <v>26387</v>
      </c>
      <c r="AJ16" s="299">
        <v>13135</v>
      </c>
      <c r="AK16" s="299">
        <v>0</v>
      </c>
      <c r="AL16" s="299">
        <v>0</v>
      </c>
      <c r="AM16" s="297">
        <v>92296</v>
      </c>
      <c r="AN16" s="397">
        <v>375765</v>
      </c>
      <c r="AO16" s="297">
        <v>93232</v>
      </c>
      <c r="AP16" s="297">
        <v>93232</v>
      </c>
      <c r="AQ16" s="297">
        <v>93232</v>
      </c>
      <c r="AR16" s="297">
        <v>48034</v>
      </c>
      <c r="AS16" s="297">
        <v>48034</v>
      </c>
      <c r="AT16" s="297">
        <v>0</v>
      </c>
      <c r="AU16" s="297">
        <v>375765</v>
      </c>
      <c r="AV16" s="299">
        <v>1116489</v>
      </c>
      <c r="AW16" s="297">
        <v>556451</v>
      </c>
      <c r="AX16" s="297">
        <v>288093</v>
      </c>
      <c r="AY16" s="297">
        <v>135972</v>
      </c>
      <c r="AZ16" s="297">
        <v>135972</v>
      </c>
      <c r="BA16" s="297">
        <v>0</v>
      </c>
      <c r="BB16" s="297">
        <v>0</v>
      </c>
      <c r="BC16" s="297">
        <v>1116489</v>
      </c>
      <c r="BD16" s="397">
        <v>6459</v>
      </c>
      <c r="BE16" s="297">
        <v>2678</v>
      </c>
      <c r="BF16" s="297">
        <v>2225</v>
      </c>
      <c r="BG16" s="297">
        <v>1556</v>
      </c>
      <c r="BH16" s="297">
        <v>0</v>
      </c>
      <c r="BI16" s="297">
        <v>0</v>
      </c>
      <c r="BJ16" s="297">
        <v>0</v>
      </c>
      <c r="BK16" s="297">
        <v>6459</v>
      </c>
      <c r="BL16" s="299">
        <v>8808</v>
      </c>
      <c r="BM16" s="297">
        <v>2202</v>
      </c>
      <c r="BN16" s="297">
        <v>2202</v>
      </c>
      <c r="BO16" s="297">
        <v>2202</v>
      </c>
      <c r="BP16" s="297">
        <v>2202</v>
      </c>
      <c r="BQ16" s="297">
        <v>0</v>
      </c>
      <c r="BR16" s="297">
        <v>0</v>
      </c>
      <c r="BS16" s="297">
        <v>8808</v>
      </c>
      <c r="BT16" s="397">
        <v>27123</v>
      </c>
      <c r="BU16" s="297">
        <v>5574</v>
      </c>
      <c r="BV16" s="297">
        <v>5574</v>
      </c>
      <c r="BW16" s="297">
        <v>5574</v>
      </c>
      <c r="BX16" s="297">
        <v>5574</v>
      </c>
      <c r="BY16" s="297">
        <v>4827</v>
      </c>
      <c r="BZ16" s="297">
        <v>0</v>
      </c>
      <c r="CA16" s="297">
        <v>27123</v>
      </c>
      <c r="CB16" s="299">
        <v>85519.320785639997</v>
      </c>
      <c r="CC16" s="297">
        <v>75755</v>
      </c>
      <c r="CD16" s="297">
        <v>5885</v>
      </c>
      <c r="CE16" s="297">
        <v>3880</v>
      </c>
      <c r="CF16" s="297">
        <v>0</v>
      </c>
      <c r="CG16" s="297">
        <v>0</v>
      </c>
      <c r="CH16" s="297">
        <v>0</v>
      </c>
      <c r="CI16" s="297">
        <v>85519.320785639997</v>
      </c>
    </row>
    <row r="17" spans="1:87">
      <c r="A17" s="295">
        <v>10900</v>
      </c>
      <c r="B17" s="296" t="s">
        <v>375</v>
      </c>
      <c r="C17" s="299">
        <v>-5825086</v>
      </c>
      <c r="D17" s="297">
        <v>-2435081</v>
      </c>
      <c r="E17" s="297">
        <v>652237</v>
      </c>
      <c r="F17" s="297">
        <v>67185</v>
      </c>
      <c r="G17" s="297">
        <v>1486325</v>
      </c>
      <c r="H17" s="297">
        <v>0</v>
      </c>
      <c r="I17" s="297">
        <v>-6054420</v>
      </c>
      <c r="J17" s="356">
        <v>44807497</v>
      </c>
      <c r="K17" s="357">
        <v>53297866</v>
      </c>
      <c r="L17" s="357">
        <v>37931253</v>
      </c>
      <c r="M17" s="357">
        <v>36286515</v>
      </c>
      <c r="N17" s="357">
        <v>56111363</v>
      </c>
      <c r="O17" s="356">
        <v>4419972</v>
      </c>
      <c r="P17" s="357">
        <v>2151620.5500000003</v>
      </c>
      <c r="Q17" s="357">
        <v>2268351.4499999997</v>
      </c>
      <c r="R17" s="398">
        <v>6.6799999999999998E-2</v>
      </c>
      <c r="S17" s="399">
        <v>1.4493494000000001E-3</v>
      </c>
      <c r="T17" s="400">
        <v>44807497</v>
      </c>
      <c r="U17" s="400">
        <v>32209888.473053899</v>
      </c>
      <c r="V17" s="401">
        <v>1.3911099703895278</v>
      </c>
      <c r="W17" s="401">
        <v>7.7152503694909322E-2</v>
      </c>
      <c r="X17" s="397">
        <v>5354521</v>
      </c>
      <c r="Y17" s="297">
        <v>1137665</v>
      </c>
      <c r="Z17" s="297">
        <v>1137665</v>
      </c>
      <c r="AA17" s="297">
        <v>1137665</v>
      </c>
      <c r="AB17" s="297">
        <v>970763</v>
      </c>
      <c r="AC17" s="297">
        <v>970763</v>
      </c>
      <c r="AD17" s="297">
        <v>0</v>
      </c>
      <c r="AE17" s="297">
        <v>5354521</v>
      </c>
      <c r="AF17" s="299">
        <v>3592152</v>
      </c>
      <c r="AG17" s="299">
        <v>1765109</v>
      </c>
      <c r="AH17" s="299">
        <v>1669445</v>
      </c>
      <c r="AI17" s="299">
        <v>78799</v>
      </c>
      <c r="AJ17" s="299">
        <v>78799</v>
      </c>
      <c r="AK17" s="299">
        <v>0</v>
      </c>
      <c r="AL17" s="299">
        <v>0</v>
      </c>
      <c r="AM17" s="297">
        <v>3592152</v>
      </c>
      <c r="AN17" s="397">
        <v>3664867</v>
      </c>
      <c r="AO17" s="297">
        <v>909301</v>
      </c>
      <c r="AP17" s="297">
        <v>909301</v>
      </c>
      <c r="AQ17" s="297">
        <v>909301</v>
      </c>
      <c r="AR17" s="297">
        <v>468483</v>
      </c>
      <c r="AS17" s="297">
        <v>468483</v>
      </c>
      <c r="AT17" s="297">
        <v>0</v>
      </c>
      <c r="AU17" s="297">
        <v>3664867</v>
      </c>
      <c r="AV17" s="299">
        <v>10889196</v>
      </c>
      <c r="AW17" s="297">
        <v>5427110</v>
      </c>
      <c r="AX17" s="297">
        <v>2809791</v>
      </c>
      <c r="AY17" s="297">
        <v>1326147</v>
      </c>
      <c r="AZ17" s="297">
        <v>1326147</v>
      </c>
      <c r="BA17" s="297">
        <v>0</v>
      </c>
      <c r="BB17" s="297">
        <v>0</v>
      </c>
      <c r="BC17" s="297">
        <v>10889196</v>
      </c>
      <c r="BD17" s="397">
        <v>62993</v>
      </c>
      <c r="BE17" s="297">
        <v>26121</v>
      </c>
      <c r="BF17" s="297">
        <v>21699</v>
      </c>
      <c r="BG17" s="297">
        <v>15173</v>
      </c>
      <c r="BH17" s="297">
        <v>0</v>
      </c>
      <c r="BI17" s="297">
        <v>0</v>
      </c>
      <c r="BJ17" s="297">
        <v>0</v>
      </c>
      <c r="BK17" s="297">
        <v>62993</v>
      </c>
      <c r="BL17" s="299">
        <v>85912</v>
      </c>
      <c r="BM17" s="297">
        <v>21478</v>
      </c>
      <c r="BN17" s="297">
        <v>21478</v>
      </c>
      <c r="BO17" s="297">
        <v>21478</v>
      </c>
      <c r="BP17" s="297">
        <v>21478</v>
      </c>
      <c r="BQ17" s="297">
        <v>0</v>
      </c>
      <c r="BR17" s="297">
        <v>0</v>
      </c>
      <c r="BS17" s="297">
        <v>85912</v>
      </c>
      <c r="BT17" s="397">
        <v>264537</v>
      </c>
      <c r="BU17" s="297">
        <v>54364</v>
      </c>
      <c r="BV17" s="297">
        <v>54364</v>
      </c>
      <c r="BW17" s="297">
        <v>54364</v>
      </c>
      <c r="BX17" s="297">
        <v>54364</v>
      </c>
      <c r="BY17" s="297">
        <v>47080</v>
      </c>
      <c r="BZ17" s="297">
        <v>0</v>
      </c>
      <c r="CA17" s="297">
        <v>264537</v>
      </c>
      <c r="CB17" s="299">
        <v>834076.08569514006</v>
      </c>
      <c r="CC17" s="297">
        <v>738839</v>
      </c>
      <c r="CD17" s="297">
        <v>57395</v>
      </c>
      <c r="CE17" s="297">
        <v>37841</v>
      </c>
      <c r="CF17" s="297">
        <v>0</v>
      </c>
      <c r="CG17" s="297">
        <v>0</v>
      </c>
      <c r="CH17" s="297">
        <v>0</v>
      </c>
      <c r="CI17" s="297">
        <v>834076.08569514006</v>
      </c>
    </row>
    <row r="18" spans="1:87">
      <c r="A18" s="295">
        <v>10910</v>
      </c>
      <c r="B18" s="296" t="s">
        <v>376</v>
      </c>
      <c r="C18" s="299">
        <v>-345502</v>
      </c>
      <c r="D18" s="297">
        <v>409556</v>
      </c>
      <c r="E18" s="297">
        <v>719045</v>
      </c>
      <c r="F18" s="297">
        <v>440754</v>
      </c>
      <c r="G18" s="297">
        <v>605263</v>
      </c>
      <c r="H18" s="297">
        <v>0</v>
      </c>
      <c r="I18" s="297">
        <v>1829116</v>
      </c>
      <c r="J18" s="356">
        <v>12047358</v>
      </c>
      <c r="K18" s="357">
        <v>14330158</v>
      </c>
      <c r="L18" s="357">
        <v>10198548</v>
      </c>
      <c r="M18" s="357">
        <v>9756329</v>
      </c>
      <c r="N18" s="357">
        <v>15086620</v>
      </c>
      <c r="O18" s="356">
        <v>1188395</v>
      </c>
      <c r="P18" s="357">
        <v>509268.42</v>
      </c>
      <c r="Q18" s="357">
        <v>679126.58000000007</v>
      </c>
      <c r="R18" s="398">
        <v>6.6799999999999998E-2</v>
      </c>
      <c r="S18" s="399">
        <v>3.8968549999999997E-4</v>
      </c>
      <c r="T18" s="400">
        <v>12047358</v>
      </c>
      <c r="U18" s="400">
        <v>7623778.7425149698</v>
      </c>
      <c r="V18" s="401">
        <v>1.5802344751712663</v>
      </c>
      <c r="W18" s="401">
        <v>7.7152503694909322E-2</v>
      </c>
      <c r="X18" s="397">
        <v>3930810</v>
      </c>
      <c r="Y18" s="297">
        <v>1051984</v>
      </c>
      <c r="Z18" s="297">
        <v>921295</v>
      </c>
      <c r="AA18" s="297">
        <v>828375</v>
      </c>
      <c r="AB18" s="297">
        <v>662512</v>
      </c>
      <c r="AC18" s="297">
        <v>466644</v>
      </c>
      <c r="AD18" s="297">
        <v>0</v>
      </c>
      <c r="AE18" s="297">
        <v>3930810</v>
      </c>
      <c r="AF18" s="299">
        <v>0</v>
      </c>
      <c r="AG18" s="299">
        <v>0</v>
      </c>
      <c r="AH18" s="299">
        <v>0</v>
      </c>
      <c r="AI18" s="299">
        <v>0</v>
      </c>
      <c r="AJ18" s="299">
        <v>0</v>
      </c>
      <c r="AK18" s="299">
        <v>0</v>
      </c>
      <c r="AL18" s="299">
        <v>0</v>
      </c>
      <c r="AM18" s="297">
        <v>0</v>
      </c>
      <c r="AN18" s="397">
        <v>985370</v>
      </c>
      <c r="AO18" s="297">
        <v>244483</v>
      </c>
      <c r="AP18" s="297">
        <v>244483</v>
      </c>
      <c r="AQ18" s="297">
        <v>244483</v>
      </c>
      <c r="AR18" s="297">
        <v>125961</v>
      </c>
      <c r="AS18" s="297">
        <v>125961</v>
      </c>
      <c r="AT18" s="297">
        <v>0</v>
      </c>
      <c r="AU18" s="297">
        <v>985370</v>
      </c>
      <c r="AV18" s="299">
        <v>2927770</v>
      </c>
      <c r="AW18" s="297">
        <v>1459183</v>
      </c>
      <c r="AX18" s="297">
        <v>755467</v>
      </c>
      <c r="AY18" s="297">
        <v>356560</v>
      </c>
      <c r="AZ18" s="297">
        <v>356560</v>
      </c>
      <c r="BA18" s="297">
        <v>0</v>
      </c>
      <c r="BB18" s="297">
        <v>0</v>
      </c>
      <c r="BC18" s="297">
        <v>2927770</v>
      </c>
      <c r="BD18" s="397">
        <v>16937</v>
      </c>
      <c r="BE18" s="297">
        <v>7023</v>
      </c>
      <c r="BF18" s="297">
        <v>5834</v>
      </c>
      <c r="BG18" s="297">
        <v>4080</v>
      </c>
      <c r="BH18" s="297">
        <v>0</v>
      </c>
      <c r="BI18" s="297">
        <v>0</v>
      </c>
      <c r="BJ18" s="297">
        <v>0</v>
      </c>
      <c r="BK18" s="297">
        <v>16937</v>
      </c>
      <c r="BL18" s="299">
        <v>23100</v>
      </c>
      <c r="BM18" s="297">
        <v>5775</v>
      </c>
      <c r="BN18" s="297">
        <v>5775</v>
      </c>
      <c r="BO18" s="297">
        <v>5775</v>
      </c>
      <c r="BP18" s="297">
        <v>5775</v>
      </c>
      <c r="BQ18" s="297">
        <v>0</v>
      </c>
      <c r="BR18" s="297">
        <v>0</v>
      </c>
      <c r="BS18" s="297">
        <v>23100</v>
      </c>
      <c r="BT18" s="397">
        <v>71126</v>
      </c>
      <c r="BU18" s="297">
        <v>14617</v>
      </c>
      <c r="BV18" s="297">
        <v>14617</v>
      </c>
      <c r="BW18" s="297">
        <v>14617</v>
      </c>
      <c r="BX18" s="297">
        <v>14617</v>
      </c>
      <c r="BY18" s="297">
        <v>12658</v>
      </c>
      <c r="BZ18" s="297">
        <v>0</v>
      </c>
      <c r="CA18" s="297">
        <v>71126</v>
      </c>
      <c r="CB18" s="299">
        <v>224257.41956504999</v>
      </c>
      <c r="CC18" s="297">
        <v>198651</v>
      </c>
      <c r="CD18" s="297">
        <v>15432</v>
      </c>
      <c r="CE18" s="297">
        <v>10174</v>
      </c>
      <c r="CF18" s="297">
        <v>0</v>
      </c>
      <c r="CG18" s="297">
        <v>0</v>
      </c>
      <c r="CH18" s="297">
        <v>0</v>
      </c>
      <c r="CI18" s="297">
        <v>224257.41956504999</v>
      </c>
    </row>
    <row r="19" spans="1:87">
      <c r="A19" s="295">
        <v>10930</v>
      </c>
      <c r="B19" s="296" t="s">
        <v>377</v>
      </c>
      <c r="C19" s="299">
        <v>2806205</v>
      </c>
      <c r="D19" s="297">
        <v>11576359</v>
      </c>
      <c r="E19" s="297">
        <v>17440384</v>
      </c>
      <c r="F19" s="297">
        <v>2477090</v>
      </c>
      <c r="G19" s="297">
        <v>4835566</v>
      </c>
      <c r="H19" s="297">
        <v>0</v>
      </c>
      <c r="I19" s="297">
        <v>39135604</v>
      </c>
      <c r="J19" s="356">
        <v>150788875</v>
      </c>
      <c r="K19" s="357">
        <v>179361175</v>
      </c>
      <c r="L19" s="357">
        <v>127648526</v>
      </c>
      <c r="M19" s="357">
        <v>122113557</v>
      </c>
      <c r="N19" s="357">
        <v>188829321</v>
      </c>
      <c r="O19" s="356">
        <v>14874355</v>
      </c>
      <c r="P19" s="357">
        <v>7066787.0199999996</v>
      </c>
      <c r="Q19" s="357">
        <v>7807567.9800000004</v>
      </c>
      <c r="R19" s="398">
        <v>6.6799999999999998E-2</v>
      </c>
      <c r="S19" s="399">
        <v>4.8774374999999998E-3</v>
      </c>
      <c r="T19" s="400">
        <v>150788875</v>
      </c>
      <c r="U19" s="400">
        <v>105790224.8502994</v>
      </c>
      <c r="V19" s="401">
        <v>1.4253573542676259</v>
      </c>
      <c r="W19" s="401">
        <v>7.7152503694909322E-2</v>
      </c>
      <c r="X19" s="397">
        <v>67095792</v>
      </c>
      <c r="Y19" s="297">
        <v>21124954</v>
      </c>
      <c r="Z19" s="297">
        <v>18808795</v>
      </c>
      <c r="AA19" s="297">
        <v>18808795</v>
      </c>
      <c r="AB19" s="297">
        <v>5252684</v>
      </c>
      <c r="AC19" s="297">
        <v>3100564</v>
      </c>
      <c r="AD19" s="297">
        <v>0</v>
      </c>
      <c r="AE19" s="297">
        <v>67095792</v>
      </c>
      <c r="AF19" s="299">
        <v>1654666</v>
      </c>
      <c r="AG19" s="299">
        <v>827333</v>
      </c>
      <c r="AH19" s="299">
        <v>827333</v>
      </c>
      <c r="AI19" s="299">
        <v>0</v>
      </c>
      <c r="AJ19" s="299">
        <v>0</v>
      </c>
      <c r="AK19" s="299">
        <v>0</v>
      </c>
      <c r="AL19" s="299">
        <v>0</v>
      </c>
      <c r="AM19" s="297">
        <v>1654666</v>
      </c>
      <c r="AN19" s="397">
        <v>12333232</v>
      </c>
      <c r="AO19" s="297">
        <v>3060033</v>
      </c>
      <c r="AP19" s="297">
        <v>3060033</v>
      </c>
      <c r="AQ19" s="297">
        <v>3060033</v>
      </c>
      <c r="AR19" s="297">
        <v>1576567</v>
      </c>
      <c r="AS19" s="297">
        <v>1576567</v>
      </c>
      <c r="AT19" s="297">
        <v>0</v>
      </c>
      <c r="AU19" s="297">
        <v>12333232</v>
      </c>
      <c r="AV19" s="299">
        <v>36644974</v>
      </c>
      <c r="AW19" s="297">
        <v>18263635</v>
      </c>
      <c r="AX19" s="297">
        <v>9455678</v>
      </c>
      <c r="AY19" s="297">
        <v>4462831</v>
      </c>
      <c r="AZ19" s="297">
        <v>4462831</v>
      </c>
      <c r="BA19" s="297">
        <v>0</v>
      </c>
      <c r="BB19" s="297">
        <v>0</v>
      </c>
      <c r="BC19" s="297">
        <v>36644974</v>
      </c>
      <c r="BD19" s="397">
        <v>211988</v>
      </c>
      <c r="BE19" s="297">
        <v>87902</v>
      </c>
      <c r="BF19" s="297">
        <v>73023</v>
      </c>
      <c r="BG19" s="297">
        <v>51063</v>
      </c>
      <c r="BH19" s="297">
        <v>0</v>
      </c>
      <c r="BI19" s="297">
        <v>0</v>
      </c>
      <c r="BJ19" s="297">
        <v>0</v>
      </c>
      <c r="BK19" s="297">
        <v>211988</v>
      </c>
      <c r="BL19" s="299">
        <v>289124</v>
      </c>
      <c r="BM19" s="297">
        <v>72281</v>
      </c>
      <c r="BN19" s="297">
        <v>72281</v>
      </c>
      <c r="BO19" s="297">
        <v>72281</v>
      </c>
      <c r="BP19" s="297">
        <v>72281</v>
      </c>
      <c r="BQ19" s="297">
        <v>0</v>
      </c>
      <c r="BR19" s="297">
        <v>0</v>
      </c>
      <c r="BS19" s="297">
        <v>289124</v>
      </c>
      <c r="BT19" s="397">
        <v>890236</v>
      </c>
      <c r="BU19" s="297">
        <v>182950</v>
      </c>
      <c r="BV19" s="297">
        <v>182950</v>
      </c>
      <c r="BW19" s="297">
        <v>182950</v>
      </c>
      <c r="BX19" s="297">
        <v>182950</v>
      </c>
      <c r="BY19" s="297">
        <v>158435</v>
      </c>
      <c r="BZ19" s="297">
        <v>0</v>
      </c>
      <c r="CA19" s="297">
        <v>890236</v>
      </c>
      <c r="CB19" s="299">
        <v>2806882.8525562501</v>
      </c>
      <c r="CC19" s="297">
        <v>2486387</v>
      </c>
      <c r="CD19" s="297">
        <v>193151</v>
      </c>
      <c r="CE19" s="297">
        <v>127346</v>
      </c>
      <c r="CF19" s="297">
        <v>0</v>
      </c>
      <c r="CG19" s="297">
        <v>0</v>
      </c>
      <c r="CH19" s="297">
        <v>0</v>
      </c>
      <c r="CI19" s="297">
        <v>2806882.8525562501</v>
      </c>
    </row>
    <row r="20" spans="1:87">
      <c r="A20" s="295">
        <v>10940</v>
      </c>
      <c r="B20" s="296" t="s">
        <v>378</v>
      </c>
      <c r="C20" s="299">
        <v>-1859146</v>
      </c>
      <c r="D20" s="297">
        <v>-754012</v>
      </c>
      <c r="E20" s="297">
        <v>-156741</v>
      </c>
      <c r="F20" s="297">
        <v>-91980</v>
      </c>
      <c r="G20" s="297">
        <v>341512</v>
      </c>
      <c r="H20" s="297">
        <v>0</v>
      </c>
      <c r="I20" s="297">
        <v>-2520367</v>
      </c>
      <c r="J20" s="356">
        <v>18497885</v>
      </c>
      <c r="K20" s="357">
        <v>22002965</v>
      </c>
      <c r="L20" s="357">
        <v>15659164</v>
      </c>
      <c r="M20" s="357">
        <v>14980167</v>
      </c>
      <c r="N20" s="357">
        <v>23164461</v>
      </c>
      <c r="O20" s="356">
        <v>1824698</v>
      </c>
      <c r="P20" s="357">
        <v>908459.81</v>
      </c>
      <c r="Q20" s="357">
        <v>916238.19</v>
      </c>
      <c r="R20" s="398">
        <v>6.6799999999999998E-2</v>
      </c>
      <c r="S20" s="399">
        <v>5.983351E-4</v>
      </c>
      <c r="T20" s="400">
        <v>18497885</v>
      </c>
      <c r="U20" s="400">
        <v>13599697.75449102</v>
      </c>
      <c r="V20" s="401">
        <v>1.3601688312441689</v>
      </c>
      <c r="W20" s="401">
        <v>7.7152503694909322E-2</v>
      </c>
      <c r="X20" s="397">
        <v>1418793</v>
      </c>
      <c r="Y20" s="297">
        <v>523982</v>
      </c>
      <c r="Z20" s="297">
        <v>269113</v>
      </c>
      <c r="AA20" s="297">
        <v>248513</v>
      </c>
      <c r="AB20" s="297">
        <v>248513</v>
      </c>
      <c r="AC20" s="297">
        <v>128672</v>
      </c>
      <c r="AD20" s="297">
        <v>0</v>
      </c>
      <c r="AE20" s="297">
        <v>1418793</v>
      </c>
      <c r="AF20" s="299">
        <v>712155</v>
      </c>
      <c r="AG20" s="299">
        <v>237385</v>
      </c>
      <c r="AH20" s="299">
        <v>237385</v>
      </c>
      <c r="AI20" s="299">
        <v>237385</v>
      </c>
      <c r="AJ20" s="299">
        <v>0</v>
      </c>
      <c r="AK20" s="299">
        <v>0</v>
      </c>
      <c r="AL20" s="299">
        <v>0</v>
      </c>
      <c r="AM20" s="297">
        <v>712155</v>
      </c>
      <c r="AN20" s="397">
        <v>1512968</v>
      </c>
      <c r="AO20" s="297">
        <v>375387</v>
      </c>
      <c r="AP20" s="297">
        <v>375387</v>
      </c>
      <c r="AQ20" s="297">
        <v>375387</v>
      </c>
      <c r="AR20" s="297">
        <v>193404</v>
      </c>
      <c r="AS20" s="297">
        <v>193404</v>
      </c>
      <c r="AT20" s="297">
        <v>0</v>
      </c>
      <c r="AU20" s="297">
        <v>1512968</v>
      </c>
      <c r="AV20" s="299">
        <v>4495388</v>
      </c>
      <c r="AW20" s="297">
        <v>2240474</v>
      </c>
      <c r="AX20" s="297">
        <v>1159967</v>
      </c>
      <c r="AY20" s="297">
        <v>547474</v>
      </c>
      <c r="AZ20" s="297">
        <v>547474</v>
      </c>
      <c r="BA20" s="297">
        <v>0</v>
      </c>
      <c r="BB20" s="297">
        <v>0</v>
      </c>
      <c r="BC20" s="297">
        <v>4495388</v>
      </c>
      <c r="BD20" s="397">
        <v>26005</v>
      </c>
      <c r="BE20" s="297">
        <v>10783</v>
      </c>
      <c r="BF20" s="297">
        <v>8958</v>
      </c>
      <c r="BG20" s="297">
        <v>6264</v>
      </c>
      <c r="BH20" s="297">
        <v>0</v>
      </c>
      <c r="BI20" s="297">
        <v>0</v>
      </c>
      <c r="BJ20" s="297">
        <v>0</v>
      </c>
      <c r="BK20" s="297">
        <v>26005</v>
      </c>
      <c r="BL20" s="299">
        <v>35468</v>
      </c>
      <c r="BM20" s="297">
        <v>8867</v>
      </c>
      <c r="BN20" s="297">
        <v>8867</v>
      </c>
      <c r="BO20" s="297">
        <v>8867</v>
      </c>
      <c r="BP20" s="297">
        <v>8867</v>
      </c>
      <c r="BQ20" s="297">
        <v>0</v>
      </c>
      <c r="BR20" s="297">
        <v>0</v>
      </c>
      <c r="BS20" s="297">
        <v>35468</v>
      </c>
      <c r="BT20" s="397">
        <v>109209</v>
      </c>
      <c r="BU20" s="297">
        <v>22443</v>
      </c>
      <c r="BV20" s="297">
        <v>22443</v>
      </c>
      <c r="BW20" s="297">
        <v>22443</v>
      </c>
      <c r="BX20" s="297">
        <v>22443</v>
      </c>
      <c r="BY20" s="297">
        <v>19436</v>
      </c>
      <c r="BZ20" s="297">
        <v>0</v>
      </c>
      <c r="CA20" s="297">
        <v>109209</v>
      </c>
      <c r="CB20" s="299">
        <v>344331.73818680999</v>
      </c>
      <c r="CC20" s="297">
        <v>305015</v>
      </c>
      <c r="CD20" s="297">
        <v>23695</v>
      </c>
      <c r="CE20" s="297">
        <v>15622</v>
      </c>
      <c r="CF20" s="297">
        <v>0</v>
      </c>
      <c r="CG20" s="297">
        <v>0</v>
      </c>
      <c r="CH20" s="297">
        <v>0</v>
      </c>
      <c r="CI20" s="297">
        <v>344331.73818680999</v>
      </c>
    </row>
    <row r="21" spans="1:87">
      <c r="A21" s="295">
        <v>10950</v>
      </c>
      <c r="B21" s="296" t="s">
        <v>379</v>
      </c>
      <c r="C21" s="299">
        <v>-2460092</v>
      </c>
      <c r="D21" s="297">
        <v>-413597</v>
      </c>
      <c r="E21" s="297">
        <v>428702</v>
      </c>
      <c r="F21" s="297">
        <v>-243711</v>
      </c>
      <c r="G21" s="297">
        <v>462469</v>
      </c>
      <c r="H21" s="297">
        <v>0</v>
      </c>
      <c r="I21" s="297">
        <v>-2226229</v>
      </c>
      <c r="J21" s="356">
        <v>25218582</v>
      </c>
      <c r="K21" s="357">
        <v>29997137</v>
      </c>
      <c r="L21" s="357">
        <v>21348490</v>
      </c>
      <c r="M21" s="357">
        <v>20422798</v>
      </c>
      <c r="N21" s="357">
        <v>31580631</v>
      </c>
      <c r="O21" s="356">
        <v>2487651</v>
      </c>
      <c r="P21" s="357">
        <v>990714.19</v>
      </c>
      <c r="Q21" s="357">
        <v>1496936.81</v>
      </c>
      <c r="R21" s="398">
        <v>6.6799999999999998E-2</v>
      </c>
      <c r="S21" s="399">
        <v>8.1572369999999999E-4</v>
      </c>
      <c r="T21" s="400">
        <v>25218582</v>
      </c>
      <c r="U21" s="400">
        <v>14831050.748502994</v>
      </c>
      <c r="V21" s="401">
        <v>1.7003907833398451</v>
      </c>
      <c r="W21" s="401">
        <v>7.7152503694909322E-2</v>
      </c>
      <c r="X21" s="397">
        <v>2365592</v>
      </c>
      <c r="Y21" s="297">
        <v>657620</v>
      </c>
      <c r="Z21" s="297">
        <v>657620</v>
      </c>
      <c r="AA21" s="297">
        <v>657561</v>
      </c>
      <c r="AB21" s="297">
        <v>220491</v>
      </c>
      <c r="AC21" s="297">
        <v>172300</v>
      </c>
      <c r="AD21" s="297">
        <v>0</v>
      </c>
      <c r="AE21" s="297">
        <v>2365592</v>
      </c>
      <c r="AF21" s="299">
        <v>192372</v>
      </c>
      <c r="AG21" s="299">
        <v>192372</v>
      </c>
      <c r="AH21" s="299">
        <v>0</v>
      </c>
      <c r="AI21" s="299">
        <v>0</v>
      </c>
      <c r="AJ21" s="299">
        <v>0</v>
      </c>
      <c r="AK21" s="299">
        <v>0</v>
      </c>
      <c r="AL21" s="299">
        <v>0</v>
      </c>
      <c r="AM21" s="297">
        <v>192372</v>
      </c>
      <c r="AN21" s="397">
        <v>2062663</v>
      </c>
      <c r="AO21" s="297">
        <v>511773</v>
      </c>
      <c r="AP21" s="297">
        <v>511773</v>
      </c>
      <c r="AQ21" s="297">
        <v>511773</v>
      </c>
      <c r="AR21" s="297">
        <v>263672</v>
      </c>
      <c r="AS21" s="297">
        <v>263672</v>
      </c>
      <c r="AT21" s="297">
        <v>0</v>
      </c>
      <c r="AU21" s="297">
        <v>2062663</v>
      </c>
      <c r="AV21" s="299">
        <v>6128664</v>
      </c>
      <c r="AW21" s="297">
        <v>3054489</v>
      </c>
      <c r="AX21" s="297">
        <v>1581408</v>
      </c>
      <c r="AY21" s="297">
        <v>746383</v>
      </c>
      <c r="AZ21" s="297">
        <v>746383</v>
      </c>
      <c r="BA21" s="297">
        <v>0</v>
      </c>
      <c r="BB21" s="297">
        <v>0</v>
      </c>
      <c r="BC21" s="297">
        <v>6128664</v>
      </c>
      <c r="BD21" s="397">
        <v>35454</v>
      </c>
      <c r="BE21" s="297">
        <v>14701</v>
      </c>
      <c r="BF21" s="297">
        <v>12213</v>
      </c>
      <c r="BG21" s="297">
        <v>8540</v>
      </c>
      <c r="BH21" s="297">
        <v>0</v>
      </c>
      <c r="BI21" s="297">
        <v>0</v>
      </c>
      <c r="BJ21" s="297">
        <v>0</v>
      </c>
      <c r="BK21" s="297">
        <v>35454</v>
      </c>
      <c r="BL21" s="299">
        <v>48356</v>
      </c>
      <c r="BM21" s="297">
        <v>12089</v>
      </c>
      <c r="BN21" s="297">
        <v>12089</v>
      </c>
      <c r="BO21" s="297">
        <v>12089</v>
      </c>
      <c r="BP21" s="297">
        <v>12089</v>
      </c>
      <c r="BQ21" s="297">
        <v>0</v>
      </c>
      <c r="BR21" s="297">
        <v>0</v>
      </c>
      <c r="BS21" s="297">
        <v>48356</v>
      </c>
      <c r="BT21" s="397">
        <v>148887</v>
      </c>
      <c r="BU21" s="297">
        <v>30597</v>
      </c>
      <c r="BV21" s="297">
        <v>30597</v>
      </c>
      <c r="BW21" s="297">
        <v>30597</v>
      </c>
      <c r="BX21" s="297">
        <v>30597</v>
      </c>
      <c r="BY21" s="297">
        <v>26497</v>
      </c>
      <c r="BZ21" s="297">
        <v>0</v>
      </c>
      <c r="CA21" s="297">
        <v>148887</v>
      </c>
      <c r="CB21" s="299">
        <v>469435.20361947</v>
      </c>
      <c r="CC21" s="297">
        <v>415834</v>
      </c>
      <c r="CD21" s="297">
        <v>32303</v>
      </c>
      <c r="CE21" s="297">
        <v>21298</v>
      </c>
      <c r="CF21" s="297">
        <v>0</v>
      </c>
      <c r="CG21" s="297">
        <v>0</v>
      </c>
      <c r="CH21" s="297">
        <v>0</v>
      </c>
      <c r="CI21" s="297">
        <v>469435.20361947</v>
      </c>
    </row>
    <row r="22" spans="1:87">
      <c r="A22" s="295">
        <v>11050</v>
      </c>
      <c r="B22" s="296" t="s">
        <v>710</v>
      </c>
      <c r="C22" s="299">
        <v>877597</v>
      </c>
      <c r="D22" s="297">
        <v>1400337</v>
      </c>
      <c r="E22" s="297">
        <v>164984</v>
      </c>
      <c r="F22" s="297">
        <v>109109</v>
      </c>
      <c r="G22" s="297">
        <v>197219</v>
      </c>
      <c r="H22" s="297">
        <v>0</v>
      </c>
      <c r="I22" s="297">
        <v>2749246</v>
      </c>
      <c r="J22" s="356">
        <v>7109971</v>
      </c>
      <c r="K22" s="357">
        <v>8457207</v>
      </c>
      <c r="L22" s="357">
        <v>6018862</v>
      </c>
      <c r="M22" s="357">
        <v>5757878</v>
      </c>
      <c r="N22" s="357">
        <v>8903648</v>
      </c>
      <c r="O22" s="356">
        <v>701353</v>
      </c>
      <c r="P22" s="357">
        <v>314968.65999999997</v>
      </c>
      <c r="Q22" s="357">
        <v>386384.34</v>
      </c>
      <c r="R22" s="398">
        <v>6.6799999999999998E-2</v>
      </c>
      <c r="S22" s="399">
        <v>2.299801E-4</v>
      </c>
      <c r="T22" s="400">
        <v>7109971</v>
      </c>
      <c r="U22" s="400">
        <v>4715099.7005988024</v>
      </c>
      <c r="V22" s="401">
        <v>1.5079153043353584</v>
      </c>
      <c r="W22" s="401">
        <v>7.7152503694909322E-2</v>
      </c>
      <c r="X22" s="397">
        <v>4021026</v>
      </c>
      <c r="Y22" s="297">
        <v>1712825</v>
      </c>
      <c r="Z22" s="297">
        <v>1712825</v>
      </c>
      <c r="AA22" s="297">
        <v>239983</v>
      </c>
      <c r="AB22" s="297">
        <v>239983</v>
      </c>
      <c r="AC22" s="297">
        <v>115410</v>
      </c>
      <c r="AD22" s="297">
        <v>0</v>
      </c>
      <c r="AE22" s="297">
        <v>4021026</v>
      </c>
      <c r="AF22" s="299">
        <v>31428</v>
      </c>
      <c r="AG22" s="299">
        <v>10476</v>
      </c>
      <c r="AH22" s="299">
        <v>10476</v>
      </c>
      <c r="AI22" s="299">
        <v>10476</v>
      </c>
      <c r="AJ22" s="299">
        <v>0</v>
      </c>
      <c r="AK22" s="299">
        <v>0</v>
      </c>
      <c r="AL22" s="299">
        <v>0</v>
      </c>
      <c r="AM22" s="297">
        <v>31428</v>
      </c>
      <c r="AN22" s="397">
        <v>581534</v>
      </c>
      <c r="AO22" s="297">
        <v>144286</v>
      </c>
      <c r="AP22" s="297">
        <v>144286</v>
      </c>
      <c r="AQ22" s="297">
        <v>144286</v>
      </c>
      <c r="AR22" s="297">
        <v>74338</v>
      </c>
      <c r="AS22" s="297">
        <v>74338</v>
      </c>
      <c r="AT22" s="297">
        <v>0</v>
      </c>
      <c r="AU22" s="297">
        <v>581534</v>
      </c>
      <c r="AV22" s="299">
        <v>1727878</v>
      </c>
      <c r="AW22" s="297">
        <v>861164</v>
      </c>
      <c r="AX22" s="297">
        <v>445853</v>
      </c>
      <c r="AY22" s="297">
        <v>210431</v>
      </c>
      <c r="AZ22" s="297">
        <v>210431</v>
      </c>
      <c r="BA22" s="297">
        <v>0</v>
      </c>
      <c r="BB22" s="297">
        <v>0</v>
      </c>
      <c r="BC22" s="297">
        <v>1727878</v>
      </c>
      <c r="BD22" s="397">
        <v>9996</v>
      </c>
      <c r="BE22" s="297">
        <v>4145</v>
      </c>
      <c r="BF22" s="297">
        <v>3443</v>
      </c>
      <c r="BG22" s="297">
        <v>2408</v>
      </c>
      <c r="BH22" s="297">
        <v>0</v>
      </c>
      <c r="BI22" s="297">
        <v>0</v>
      </c>
      <c r="BJ22" s="297">
        <v>0</v>
      </c>
      <c r="BK22" s="297">
        <v>9996</v>
      </c>
      <c r="BL22" s="299">
        <v>13632</v>
      </c>
      <c r="BM22" s="297">
        <v>3408</v>
      </c>
      <c r="BN22" s="297">
        <v>3408</v>
      </c>
      <c r="BO22" s="297">
        <v>3408</v>
      </c>
      <c r="BP22" s="297">
        <v>3408</v>
      </c>
      <c r="BQ22" s="297">
        <v>0</v>
      </c>
      <c r="BR22" s="297">
        <v>0</v>
      </c>
      <c r="BS22" s="297">
        <v>13632</v>
      </c>
      <c r="BT22" s="397">
        <v>41976</v>
      </c>
      <c r="BU22" s="297">
        <v>8626</v>
      </c>
      <c r="BV22" s="297">
        <v>8626</v>
      </c>
      <c r="BW22" s="297">
        <v>8626</v>
      </c>
      <c r="BX22" s="297">
        <v>8626</v>
      </c>
      <c r="BY22" s="297">
        <v>7471</v>
      </c>
      <c r="BZ22" s="297">
        <v>0</v>
      </c>
      <c r="CA22" s="297">
        <v>41976</v>
      </c>
      <c r="CB22" s="299">
        <v>132349.66088631001</v>
      </c>
      <c r="CC22" s="297">
        <v>117238</v>
      </c>
      <c r="CD22" s="297">
        <v>9107</v>
      </c>
      <c r="CE22" s="297">
        <v>6005</v>
      </c>
      <c r="CF22" s="297">
        <v>0</v>
      </c>
      <c r="CG22" s="297">
        <v>0</v>
      </c>
      <c r="CH22" s="297">
        <v>0</v>
      </c>
      <c r="CI22" s="297">
        <v>132349.66088631001</v>
      </c>
    </row>
    <row r="23" spans="1:87">
      <c r="A23" s="295">
        <v>11300</v>
      </c>
      <c r="B23" s="296" t="s">
        <v>380</v>
      </c>
      <c r="C23" s="299">
        <v>-15404816</v>
      </c>
      <c r="D23" s="297">
        <v>-4630622</v>
      </c>
      <c r="E23" s="297">
        <v>466863</v>
      </c>
      <c r="F23" s="297">
        <v>-1360056</v>
      </c>
      <c r="G23" s="297">
        <v>2689803</v>
      </c>
      <c r="H23" s="297">
        <v>0</v>
      </c>
      <c r="I23" s="297">
        <v>-18238828</v>
      </c>
      <c r="J23" s="356">
        <v>132023882</v>
      </c>
      <c r="K23" s="357">
        <v>157040489</v>
      </c>
      <c r="L23" s="357">
        <v>111763245</v>
      </c>
      <c r="M23" s="357">
        <v>106917078</v>
      </c>
      <c r="N23" s="357">
        <v>165330368</v>
      </c>
      <c r="O23" s="356">
        <v>13023309</v>
      </c>
      <c r="P23" s="357">
        <v>6054692.6499999994</v>
      </c>
      <c r="Q23" s="357">
        <v>6968616.3500000006</v>
      </c>
      <c r="R23" s="398">
        <v>6.6799999999999998E-2</v>
      </c>
      <c r="S23" s="399">
        <v>4.2704624999999998E-3</v>
      </c>
      <c r="T23" s="400">
        <v>132023882</v>
      </c>
      <c r="U23" s="400">
        <v>90639111.526946098</v>
      </c>
      <c r="V23" s="401">
        <v>1.4565884393157431</v>
      </c>
      <c r="W23" s="401">
        <v>7.7152503694909322E-2</v>
      </c>
      <c r="X23" s="397">
        <v>7638132</v>
      </c>
      <c r="Y23" s="297">
        <v>1765568</v>
      </c>
      <c r="Z23" s="297">
        <v>1765568</v>
      </c>
      <c r="AA23" s="297">
        <v>1765568</v>
      </c>
      <c r="AB23" s="297">
        <v>1170714</v>
      </c>
      <c r="AC23" s="297">
        <v>1170714</v>
      </c>
      <c r="AD23" s="297">
        <v>0</v>
      </c>
      <c r="AE23" s="297">
        <v>7638132</v>
      </c>
      <c r="AF23" s="299">
        <v>2845040</v>
      </c>
      <c r="AG23" s="299">
        <v>1855695</v>
      </c>
      <c r="AH23" s="299">
        <v>788173</v>
      </c>
      <c r="AI23" s="299">
        <v>100586</v>
      </c>
      <c r="AJ23" s="299">
        <v>100586</v>
      </c>
      <c r="AK23" s="299">
        <v>0</v>
      </c>
      <c r="AL23" s="299">
        <v>0</v>
      </c>
      <c r="AM23" s="297">
        <v>2845040</v>
      </c>
      <c r="AN23" s="397">
        <v>10798417</v>
      </c>
      <c r="AO23" s="297">
        <v>2679226</v>
      </c>
      <c r="AP23" s="297">
        <v>2679226</v>
      </c>
      <c r="AQ23" s="297">
        <v>2679226</v>
      </c>
      <c r="AR23" s="297">
        <v>1380370</v>
      </c>
      <c r="AS23" s="297">
        <v>1380370</v>
      </c>
      <c r="AT23" s="297">
        <v>0</v>
      </c>
      <c r="AU23" s="297">
        <v>10798417</v>
      </c>
      <c r="AV23" s="299">
        <v>32084673</v>
      </c>
      <c r="AW23" s="297">
        <v>15990808</v>
      </c>
      <c r="AX23" s="297">
        <v>8278962</v>
      </c>
      <c r="AY23" s="297">
        <v>3907451</v>
      </c>
      <c r="AZ23" s="297">
        <v>3907451</v>
      </c>
      <c r="BA23" s="297">
        <v>0</v>
      </c>
      <c r="BB23" s="297">
        <v>0</v>
      </c>
      <c r="BC23" s="297">
        <v>32084673</v>
      </c>
      <c r="BD23" s="397">
        <v>185607</v>
      </c>
      <c r="BE23" s="297">
        <v>76963</v>
      </c>
      <c r="BF23" s="297">
        <v>63936</v>
      </c>
      <c r="BG23" s="297">
        <v>44708</v>
      </c>
      <c r="BH23" s="297">
        <v>0</v>
      </c>
      <c r="BI23" s="297">
        <v>0</v>
      </c>
      <c r="BJ23" s="297">
        <v>0</v>
      </c>
      <c r="BK23" s="297">
        <v>185607</v>
      </c>
      <c r="BL23" s="299">
        <v>253144</v>
      </c>
      <c r="BM23" s="297">
        <v>63286</v>
      </c>
      <c r="BN23" s="297">
        <v>63286</v>
      </c>
      <c r="BO23" s="297">
        <v>63286</v>
      </c>
      <c r="BP23" s="297">
        <v>63286</v>
      </c>
      <c r="BQ23" s="297">
        <v>0</v>
      </c>
      <c r="BR23" s="297">
        <v>0</v>
      </c>
      <c r="BS23" s="297">
        <v>253144</v>
      </c>
      <c r="BT23" s="397">
        <v>779450</v>
      </c>
      <c r="BU23" s="297">
        <v>160183</v>
      </c>
      <c r="BV23" s="297">
        <v>160183</v>
      </c>
      <c r="BW23" s="297">
        <v>160183</v>
      </c>
      <c r="BX23" s="297">
        <v>160183</v>
      </c>
      <c r="BY23" s="297">
        <v>138718</v>
      </c>
      <c r="BZ23" s="297">
        <v>0</v>
      </c>
      <c r="CA23" s="297">
        <v>779450</v>
      </c>
      <c r="CB23" s="299">
        <v>2457578.99793375</v>
      </c>
      <c r="CC23" s="297">
        <v>2176967</v>
      </c>
      <c r="CD23" s="297">
        <v>169114</v>
      </c>
      <c r="CE23" s="297">
        <v>111498</v>
      </c>
      <c r="CF23" s="297">
        <v>0</v>
      </c>
      <c r="CG23" s="297">
        <v>0</v>
      </c>
      <c r="CH23" s="297">
        <v>0</v>
      </c>
      <c r="CI23" s="297">
        <v>2457578.99793375</v>
      </c>
    </row>
    <row r="24" spans="1:87">
      <c r="A24" s="295">
        <v>11310</v>
      </c>
      <c r="B24" s="296" t="s">
        <v>381</v>
      </c>
      <c r="C24" s="299">
        <v>-1141453</v>
      </c>
      <c r="D24" s="297">
        <v>-153835</v>
      </c>
      <c r="E24" s="297">
        <v>148353</v>
      </c>
      <c r="F24" s="297">
        <v>-50658</v>
      </c>
      <c r="G24" s="297">
        <v>371274</v>
      </c>
      <c r="H24" s="297">
        <v>0</v>
      </c>
      <c r="I24" s="297">
        <v>-826319</v>
      </c>
      <c r="J24" s="356">
        <v>15732318</v>
      </c>
      <c r="K24" s="357">
        <v>18713363</v>
      </c>
      <c r="L24" s="357">
        <v>13318006</v>
      </c>
      <c r="M24" s="357">
        <v>12740524</v>
      </c>
      <c r="N24" s="357">
        <v>19701208</v>
      </c>
      <c r="O24" s="356">
        <v>1551892</v>
      </c>
      <c r="P24" s="357">
        <v>683179.95</v>
      </c>
      <c r="Q24" s="357">
        <v>868712.05</v>
      </c>
      <c r="R24" s="398">
        <v>6.6799999999999998E-2</v>
      </c>
      <c r="S24" s="399">
        <v>5.0887969999999997E-4</v>
      </c>
      <c r="T24" s="400">
        <v>15732318</v>
      </c>
      <c r="U24" s="400">
        <v>10227244.760479042</v>
      </c>
      <c r="V24" s="401">
        <v>1.538275299794732</v>
      </c>
      <c r="W24" s="401">
        <v>7.7152503694909322E-2</v>
      </c>
      <c r="X24" s="397">
        <v>1918225</v>
      </c>
      <c r="Y24" s="297">
        <v>683486</v>
      </c>
      <c r="Z24" s="297">
        <v>514431</v>
      </c>
      <c r="AA24" s="297">
        <v>291124</v>
      </c>
      <c r="AB24" s="297">
        <v>238929</v>
      </c>
      <c r="AC24" s="297">
        <v>190255</v>
      </c>
      <c r="AD24" s="297">
        <v>0</v>
      </c>
      <c r="AE24" s="297">
        <v>1918225</v>
      </c>
      <c r="AF24" s="299">
        <v>0</v>
      </c>
      <c r="AG24" s="299">
        <v>0</v>
      </c>
      <c r="AH24" s="299">
        <v>0</v>
      </c>
      <c r="AI24" s="299">
        <v>0</v>
      </c>
      <c r="AJ24" s="299">
        <v>0</v>
      </c>
      <c r="AK24" s="299">
        <v>0</v>
      </c>
      <c r="AL24" s="299">
        <v>0</v>
      </c>
      <c r="AM24" s="297">
        <v>0</v>
      </c>
      <c r="AN24" s="397">
        <v>1286768</v>
      </c>
      <c r="AO24" s="297">
        <v>319264</v>
      </c>
      <c r="AP24" s="297">
        <v>319264</v>
      </c>
      <c r="AQ24" s="297">
        <v>319264</v>
      </c>
      <c r="AR24" s="297">
        <v>164489</v>
      </c>
      <c r="AS24" s="297">
        <v>164489</v>
      </c>
      <c r="AT24" s="297">
        <v>0</v>
      </c>
      <c r="AU24" s="297">
        <v>1286768</v>
      </c>
      <c r="AV24" s="299">
        <v>3823295</v>
      </c>
      <c r="AW24" s="297">
        <v>1905507</v>
      </c>
      <c r="AX24" s="297">
        <v>986543</v>
      </c>
      <c r="AY24" s="297">
        <v>465622</v>
      </c>
      <c r="AZ24" s="297">
        <v>465622</v>
      </c>
      <c r="BA24" s="297">
        <v>0</v>
      </c>
      <c r="BB24" s="297">
        <v>0</v>
      </c>
      <c r="BC24" s="297">
        <v>3823295</v>
      </c>
      <c r="BD24" s="397">
        <v>22118</v>
      </c>
      <c r="BE24" s="297">
        <v>9171</v>
      </c>
      <c r="BF24" s="297">
        <v>7619</v>
      </c>
      <c r="BG24" s="297">
        <v>5328</v>
      </c>
      <c r="BH24" s="297">
        <v>0</v>
      </c>
      <c r="BI24" s="297">
        <v>0</v>
      </c>
      <c r="BJ24" s="297">
        <v>0</v>
      </c>
      <c r="BK24" s="297">
        <v>22118</v>
      </c>
      <c r="BL24" s="299">
        <v>30164</v>
      </c>
      <c r="BM24" s="297">
        <v>7541</v>
      </c>
      <c r="BN24" s="297">
        <v>7541</v>
      </c>
      <c r="BO24" s="297">
        <v>7541</v>
      </c>
      <c r="BP24" s="297">
        <v>7541</v>
      </c>
      <c r="BQ24" s="297">
        <v>0</v>
      </c>
      <c r="BR24" s="297">
        <v>0</v>
      </c>
      <c r="BS24" s="297">
        <v>30164</v>
      </c>
      <c r="BT24" s="397">
        <v>92881</v>
      </c>
      <c r="BU24" s="297">
        <v>19088</v>
      </c>
      <c r="BV24" s="297">
        <v>19088</v>
      </c>
      <c r="BW24" s="297">
        <v>19088</v>
      </c>
      <c r="BX24" s="297">
        <v>19088</v>
      </c>
      <c r="BY24" s="297">
        <v>16530</v>
      </c>
      <c r="BZ24" s="297">
        <v>0</v>
      </c>
      <c r="CA24" s="297">
        <v>92881</v>
      </c>
      <c r="CB24" s="299">
        <v>292851.66728306998</v>
      </c>
      <c r="CC24" s="297">
        <v>259413</v>
      </c>
      <c r="CD24" s="297">
        <v>20152</v>
      </c>
      <c r="CE24" s="297">
        <v>13286</v>
      </c>
      <c r="CF24" s="297">
        <v>0</v>
      </c>
      <c r="CG24" s="297">
        <v>0</v>
      </c>
      <c r="CH24" s="297">
        <v>0</v>
      </c>
      <c r="CI24" s="297">
        <v>292851.66728306998</v>
      </c>
    </row>
    <row r="25" spans="1:87">
      <c r="A25" s="295">
        <v>11600</v>
      </c>
      <c r="B25" s="296" t="s">
        <v>382</v>
      </c>
      <c r="C25" s="299">
        <v>-5247200</v>
      </c>
      <c r="D25" s="297">
        <v>-1214322</v>
      </c>
      <c r="E25" s="297">
        <v>1169750</v>
      </c>
      <c r="F25" s="297">
        <v>-748319</v>
      </c>
      <c r="G25" s="297">
        <v>620891</v>
      </c>
      <c r="H25" s="297">
        <v>0</v>
      </c>
      <c r="I25" s="297">
        <v>-5419200</v>
      </c>
      <c r="J25" s="356">
        <v>66434893</v>
      </c>
      <c r="K25" s="357">
        <v>79023339</v>
      </c>
      <c r="L25" s="357">
        <v>56239667</v>
      </c>
      <c r="M25" s="357">
        <v>53801059</v>
      </c>
      <c r="N25" s="357">
        <v>83194836</v>
      </c>
      <c r="O25" s="356">
        <v>6553376</v>
      </c>
      <c r="P25" s="357">
        <v>2446621.85</v>
      </c>
      <c r="Q25" s="357">
        <v>4106754.15</v>
      </c>
      <c r="R25" s="398">
        <v>6.6799999999999998E-2</v>
      </c>
      <c r="S25" s="399">
        <v>2.1489120999999998E-3</v>
      </c>
      <c r="T25" s="400">
        <v>66434893</v>
      </c>
      <c r="U25" s="400">
        <v>36626075.598802395</v>
      </c>
      <c r="V25" s="401">
        <v>1.8138687236852724</v>
      </c>
      <c r="W25" s="401">
        <v>7.7152503694909322E-2</v>
      </c>
      <c r="X25" s="397">
        <v>7218136</v>
      </c>
      <c r="Y25" s="297">
        <v>2767722</v>
      </c>
      <c r="Z25" s="297">
        <v>1916168</v>
      </c>
      <c r="AA25" s="297">
        <v>1916168</v>
      </c>
      <c r="AB25" s="297">
        <v>618078</v>
      </c>
      <c r="AC25" s="297">
        <v>0</v>
      </c>
      <c r="AD25" s="297">
        <v>0</v>
      </c>
      <c r="AE25" s="297">
        <v>7218136</v>
      </c>
      <c r="AF25" s="299">
        <v>1047590</v>
      </c>
      <c r="AG25" s="299">
        <v>308515</v>
      </c>
      <c r="AH25" s="299">
        <v>308515</v>
      </c>
      <c r="AI25" s="299">
        <v>143520</v>
      </c>
      <c r="AJ25" s="299">
        <v>143520</v>
      </c>
      <c r="AK25" s="299">
        <v>143520</v>
      </c>
      <c r="AL25" s="299">
        <v>0</v>
      </c>
      <c r="AM25" s="297">
        <v>1047590</v>
      </c>
      <c r="AN25" s="397">
        <v>5433802</v>
      </c>
      <c r="AO25" s="297">
        <v>1348196</v>
      </c>
      <c r="AP25" s="297">
        <v>1348196</v>
      </c>
      <c r="AQ25" s="297">
        <v>1348196</v>
      </c>
      <c r="AR25" s="297">
        <v>694607</v>
      </c>
      <c r="AS25" s="297">
        <v>694607</v>
      </c>
      <c r="AT25" s="297">
        <v>0</v>
      </c>
      <c r="AU25" s="297">
        <v>5433802</v>
      </c>
      <c r="AV25" s="299">
        <v>16145123</v>
      </c>
      <c r="AW25" s="297">
        <v>8046632</v>
      </c>
      <c r="AX25" s="297">
        <v>4166003</v>
      </c>
      <c r="AY25" s="297">
        <v>1966244</v>
      </c>
      <c r="AZ25" s="297">
        <v>1966244</v>
      </c>
      <c r="BA25" s="297">
        <v>0</v>
      </c>
      <c r="BB25" s="297">
        <v>0</v>
      </c>
      <c r="BC25" s="297">
        <v>16145123</v>
      </c>
      <c r="BD25" s="397">
        <v>93398</v>
      </c>
      <c r="BE25" s="297">
        <v>38728</v>
      </c>
      <c r="BF25" s="297">
        <v>32173</v>
      </c>
      <c r="BG25" s="297">
        <v>22497</v>
      </c>
      <c r="BH25" s="297">
        <v>0</v>
      </c>
      <c r="BI25" s="297">
        <v>0</v>
      </c>
      <c r="BJ25" s="297">
        <v>0</v>
      </c>
      <c r="BK25" s="297">
        <v>93398</v>
      </c>
      <c r="BL25" s="299">
        <v>127384</v>
      </c>
      <c r="BM25" s="297">
        <v>31846</v>
      </c>
      <c r="BN25" s="297">
        <v>31846</v>
      </c>
      <c r="BO25" s="297">
        <v>31846</v>
      </c>
      <c r="BP25" s="297">
        <v>31846</v>
      </c>
      <c r="BQ25" s="297">
        <v>0</v>
      </c>
      <c r="BR25" s="297">
        <v>0</v>
      </c>
      <c r="BS25" s="297">
        <v>127384</v>
      </c>
      <c r="BT25" s="397">
        <v>392222</v>
      </c>
      <c r="BU25" s="297">
        <v>80605</v>
      </c>
      <c r="BV25" s="297">
        <v>80605</v>
      </c>
      <c r="BW25" s="297">
        <v>80605</v>
      </c>
      <c r="BX25" s="297">
        <v>80605</v>
      </c>
      <c r="BY25" s="297">
        <v>69804</v>
      </c>
      <c r="BZ25" s="297">
        <v>0</v>
      </c>
      <c r="CA25" s="297">
        <v>392222</v>
      </c>
      <c r="CB25" s="299">
        <v>1236662.5969355099</v>
      </c>
      <c r="CC25" s="297">
        <v>1095458</v>
      </c>
      <c r="CD25" s="297">
        <v>85099</v>
      </c>
      <c r="CE25" s="297">
        <v>56106</v>
      </c>
      <c r="CF25" s="297">
        <v>0</v>
      </c>
      <c r="CG25" s="297">
        <v>0</v>
      </c>
      <c r="CH25" s="297">
        <v>0</v>
      </c>
      <c r="CI25" s="297">
        <v>1236662.5969355099</v>
      </c>
    </row>
    <row r="26" spans="1:87">
      <c r="A26" s="295">
        <v>11900</v>
      </c>
      <c r="B26" s="296" t="s">
        <v>383</v>
      </c>
      <c r="C26" s="299">
        <v>-360851</v>
      </c>
      <c r="D26" s="297">
        <v>459812</v>
      </c>
      <c r="E26" s="297">
        <v>855724</v>
      </c>
      <c r="F26" s="297">
        <v>514986</v>
      </c>
      <c r="G26" s="297">
        <v>707959</v>
      </c>
      <c r="H26" s="297">
        <v>0</v>
      </c>
      <c r="I26" s="297">
        <v>2177630</v>
      </c>
      <c r="J26" s="356">
        <v>10203101</v>
      </c>
      <c r="K26" s="357">
        <v>12136440</v>
      </c>
      <c r="L26" s="357">
        <v>8637314</v>
      </c>
      <c r="M26" s="357">
        <v>8262791</v>
      </c>
      <c r="N26" s="357">
        <v>12777101</v>
      </c>
      <c r="O26" s="356">
        <v>1006470</v>
      </c>
      <c r="P26" s="357">
        <v>449691.3</v>
      </c>
      <c r="Q26" s="357">
        <v>556778.69999999995</v>
      </c>
      <c r="R26" s="398">
        <v>6.6799999999999998E-2</v>
      </c>
      <c r="S26" s="399">
        <v>3.3003090000000002E-4</v>
      </c>
      <c r="T26" s="400">
        <v>10203101</v>
      </c>
      <c r="U26" s="400">
        <v>6731905.6886227541</v>
      </c>
      <c r="V26" s="401">
        <v>1.5156333840570189</v>
      </c>
      <c r="W26" s="401">
        <v>7.7152503694909322E-2</v>
      </c>
      <c r="X26" s="397">
        <v>4138307</v>
      </c>
      <c r="Y26" s="297">
        <v>948317</v>
      </c>
      <c r="Z26" s="297">
        <v>948317</v>
      </c>
      <c r="AA26" s="297">
        <v>948317</v>
      </c>
      <c r="AB26" s="297">
        <v>702796</v>
      </c>
      <c r="AC26" s="297">
        <v>590560</v>
      </c>
      <c r="AD26" s="297">
        <v>0</v>
      </c>
      <c r="AE26" s="297">
        <v>4138307</v>
      </c>
      <c r="AF26" s="299">
        <v>180720</v>
      </c>
      <c r="AG26" s="299">
        <v>125615</v>
      </c>
      <c r="AH26" s="299">
        <v>55105</v>
      </c>
      <c r="AI26" s="299">
        <v>0</v>
      </c>
      <c r="AJ26" s="299">
        <v>0</v>
      </c>
      <c r="AK26" s="299">
        <v>0</v>
      </c>
      <c r="AL26" s="299">
        <v>0</v>
      </c>
      <c r="AM26" s="297">
        <v>180720</v>
      </c>
      <c r="AN26" s="397">
        <v>834526</v>
      </c>
      <c r="AO26" s="297">
        <v>207057</v>
      </c>
      <c r="AP26" s="297">
        <v>207057</v>
      </c>
      <c r="AQ26" s="297">
        <v>207057</v>
      </c>
      <c r="AR26" s="297">
        <v>106678</v>
      </c>
      <c r="AS26" s="297">
        <v>106678</v>
      </c>
      <c r="AT26" s="297">
        <v>0</v>
      </c>
      <c r="AU26" s="297">
        <v>834526</v>
      </c>
      <c r="AV26" s="299">
        <v>2479575</v>
      </c>
      <c r="AW26" s="297">
        <v>1235805</v>
      </c>
      <c r="AX26" s="297">
        <v>639817</v>
      </c>
      <c r="AY26" s="297">
        <v>301977</v>
      </c>
      <c r="AZ26" s="297">
        <v>301977</v>
      </c>
      <c r="BA26" s="297">
        <v>0</v>
      </c>
      <c r="BB26" s="297">
        <v>0</v>
      </c>
      <c r="BC26" s="297">
        <v>2479575</v>
      </c>
      <c r="BD26" s="397">
        <v>14344</v>
      </c>
      <c r="BE26" s="297">
        <v>5948</v>
      </c>
      <c r="BF26" s="297">
        <v>4941</v>
      </c>
      <c r="BG26" s="297">
        <v>3455</v>
      </c>
      <c r="BH26" s="297">
        <v>0</v>
      </c>
      <c r="BI26" s="297">
        <v>0</v>
      </c>
      <c r="BJ26" s="297">
        <v>0</v>
      </c>
      <c r="BK26" s="297">
        <v>14344</v>
      </c>
      <c r="BL26" s="299">
        <v>19564</v>
      </c>
      <c r="BM26" s="297">
        <v>4891</v>
      </c>
      <c r="BN26" s="297">
        <v>4891</v>
      </c>
      <c r="BO26" s="297">
        <v>4891</v>
      </c>
      <c r="BP26" s="297">
        <v>4891</v>
      </c>
      <c r="BQ26" s="297">
        <v>0</v>
      </c>
      <c r="BR26" s="297">
        <v>0</v>
      </c>
      <c r="BS26" s="297">
        <v>19564</v>
      </c>
      <c r="BT26" s="397">
        <v>60238</v>
      </c>
      <c r="BU26" s="297">
        <v>12379</v>
      </c>
      <c r="BV26" s="297">
        <v>12379</v>
      </c>
      <c r="BW26" s="297">
        <v>12379</v>
      </c>
      <c r="BX26" s="297">
        <v>12379</v>
      </c>
      <c r="BY26" s="297">
        <v>10720</v>
      </c>
      <c r="BZ26" s="297">
        <v>0</v>
      </c>
      <c r="CA26" s="297">
        <v>60238</v>
      </c>
      <c r="CB26" s="299">
        <v>189927.20542779</v>
      </c>
      <c r="CC26" s="297">
        <v>168241</v>
      </c>
      <c r="CD26" s="297">
        <v>13070</v>
      </c>
      <c r="CE26" s="297">
        <v>8617</v>
      </c>
      <c r="CF26" s="297">
        <v>0</v>
      </c>
      <c r="CG26" s="297">
        <v>0</v>
      </c>
      <c r="CH26" s="297">
        <v>0</v>
      </c>
      <c r="CI26" s="297">
        <v>189927.20542779</v>
      </c>
    </row>
    <row r="27" spans="1:87">
      <c r="A27" s="295">
        <v>12100</v>
      </c>
      <c r="B27" s="296" t="s">
        <v>384</v>
      </c>
      <c r="C27" s="299">
        <v>-828421</v>
      </c>
      <c r="D27" s="297">
        <v>-228892</v>
      </c>
      <c r="E27" s="297">
        <v>206089</v>
      </c>
      <c r="F27" s="297">
        <v>106300</v>
      </c>
      <c r="G27" s="297">
        <v>203445</v>
      </c>
      <c r="H27" s="297">
        <v>0</v>
      </c>
      <c r="I27" s="297">
        <v>-541479</v>
      </c>
      <c r="J27" s="356">
        <v>8239652</v>
      </c>
      <c r="K27" s="357">
        <v>9800946</v>
      </c>
      <c r="L27" s="357">
        <v>6975179</v>
      </c>
      <c r="M27" s="357">
        <v>6672728</v>
      </c>
      <c r="N27" s="357">
        <v>10318320</v>
      </c>
      <c r="O27" s="356">
        <v>812789</v>
      </c>
      <c r="P27" s="357">
        <v>319992.46000000002</v>
      </c>
      <c r="Q27" s="357">
        <v>492796.54</v>
      </c>
      <c r="R27" s="398">
        <v>6.6799999999999998E-2</v>
      </c>
      <c r="S27" s="399">
        <v>2.665209E-4</v>
      </c>
      <c r="T27" s="400">
        <v>8239652</v>
      </c>
      <c r="U27" s="400">
        <v>4790306.2874251502</v>
      </c>
      <c r="V27" s="401">
        <v>1.7200678840995189</v>
      </c>
      <c r="W27" s="401">
        <v>7.7152503694909322E-2</v>
      </c>
      <c r="X27" s="397">
        <v>1215467</v>
      </c>
      <c r="Y27" s="297">
        <v>287132</v>
      </c>
      <c r="Z27" s="297">
        <v>280864</v>
      </c>
      <c r="AA27" s="297">
        <v>280864</v>
      </c>
      <c r="AB27" s="297">
        <v>257969</v>
      </c>
      <c r="AC27" s="297">
        <v>108638</v>
      </c>
      <c r="AD27" s="297">
        <v>0</v>
      </c>
      <c r="AE27" s="297">
        <v>1215467</v>
      </c>
      <c r="AF27" s="299">
        <v>319516</v>
      </c>
      <c r="AG27" s="299">
        <v>159758</v>
      </c>
      <c r="AH27" s="299">
        <v>159758</v>
      </c>
      <c r="AI27" s="299">
        <v>0</v>
      </c>
      <c r="AJ27" s="299">
        <v>0</v>
      </c>
      <c r="AK27" s="299">
        <v>0</v>
      </c>
      <c r="AL27" s="299">
        <v>0</v>
      </c>
      <c r="AM27" s="297">
        <v>319516</v>
      </c>
      <c r="AN27" s="397">
        <v>673933</v>
      </c>
      <c r="AO27" s="297">
        <v>167211</v>
      </c>
      <c r="AP27" s="297">
        <v>167211</v>
      </c>
      <c r="AQ27" s="297">
        <v>167211</v>
      </c>
      <c r="AR27" s="297">
        <v>86149</v>
      </c>
      <c r="AS27" s="297">
        <v>86149</v>
      </c>
      <c r="AT27" s="297">
        <v>0</v>
      </c>
      <c r="AU27" s="297">
        <v>673933</v>
      </c>
      <c r="AV27" s="299">
        <v>2002414</v>
      </c>
      <c r="AW27" s="297">
        <v>997991</v>
      </c>
      <c r="AX27" s="297">
        <v>516693</v>
      </c>
      <c r="AY27" s="297">
        <v>243865</v>
      </c>
      <c r="AZ27" s="297">
        <v>243865</v>
      </c>
      <c r="BA27" s="297">
        <v>0</v>
      </c>
      <c r="BB27" s="297">
        <v>0</v>
      </c>
      <c r="BC27" s="297">
        <v>2002414</v>
      </c>
      <c r="BD27" s="397">
        <v>11583</v>
      </c>
      <c r="BE27" s="297">
        <v>4803</v>
      </c>
      <c r="BF27" s="297">
        <v>3990</v>
      </c>
      <c r="BG27" s="297">
        <v>2790</v>
      </c>
      <c r="BH27" s="297">
        <v>0</v>
      </c>
      <c r="BI27" s="297">
        <v>0</v>
      </c>
      <c r="BJ27" s="297">
        <v>0</v>
      </c>
      <c r="BK27" s="297">
        <v>11583</v>
      </c>
      <c r="BL27" s="299">
        <v>15800</v>
      </c>
      <c r="BM27" s="297">
        <v>3950</v>
      </c>
      <c r="BN27" s="297">
        <v>3950</v>
      </c>
      <c r="BO27" s="297">
        <v>3950</v>
      </c>
      <c r="BP27" s="297">
        <v>3950</v>
      </c>
      <c r="BQ27" s="297">
        <v>0</v>
      </c>
      <c r="BR27" s="297">
        <v>0</v>
      </c>
      <c r="BS27" s="297">
        <v>15800</v>
      </c>
      <c r="BT27" s="397">
        <v>48646</v>
      </c>
      <c r="BU27" s="297">
        <v>9997</v>
      </c>
      <c r="BV27" s="297">
        <v>9997</v>
      </c>
      <c r="BW27" s="297">
        <v>9997</v>
      </c>
      <c r="BX27" s="297">
        <v>9997</v>
      </c>
      <c r="BY27" s="297">
        <v>8657</v>
      </c>
      <c r="BZ27" s="297">
        <v>0</v>
      </c>
      <c r="CA27" s="297">
        <v>48646</v>
      </c>
      <c r="CB27" s="299">
        <v>153378.27374678999</v>
      </c>
      <c r="CC27" s="297">
        <v>135865</v>
      </c>
      <c r="CD27" s="297">
        <v>10554</v>
      </c>
      <c r="CE27" s="297">
        <v>6959</v>
      </c>
      <c r="CF27" s="297">
        <v>0</v>
      </c>
      <c r="CG27" s="297">
        <v>0</v>
      </c>
      <c r="CH27" s="297">
        <v>0</v>
      </c>
      <c r="CI27" s="297">
        <v>153378.27374678999</v>
      </c>
    </row>
    <row r="28" spans="1:87">
      <c r="A28" s="295">
        <v>12150</v>
      </c>
      <c r="B28" s="296" t="s">
        <v>385</v>
      </c>
      <c r="C28" s="299">
        <v>-143283</v>
      </c>
      <c r="D28" s="297">
        <v>-64914</v>
      </c>
      <c r="E28" s="297">
        <v>-41369</v>
      </c>
      <c r="F28" s="297">
        <v>-69618</v>
      </c>
      <c r="G28" s="297">
        <v>-1850</v>
      </c>
      <c r="H28" s="297">
        <v>0</v>
      </c>
      <c r="I28" s="297">
        <v>-321034</v>
      </c>
      <c r="J28" s="356">
        <v>1049958</v>
      </c>
      <c r="K28" s="357">
        <v>1248910</v>
      </c>
      <c r="L28" s="357">
        <v>888830</v>
      </c>
      <c r="M28" s="357">
        <v>850289</v>
      </c>
      <c r="N28" s="357">
        <v>1314838</v>
      </c>
      <c r="O28" s="356">
        <v>103572</v>
      </c>
      <c r="P28" s="357">
        <v>40229.32</v>
      </c>
      <c r="Q28" s="357">
        <v>63342.68</v>
      </c>
      <c r="R28" s="398">
        <v>6.6799999999999998E-2</v>
      </c>
      <c r="S28" s="399">
        <v>3.3962099999999998E-5</v>
      </c>
      <c r="T28" s="400">
        <v>1049958</v>
      </c>
      <c r="U28" s="400">
        <v>602235.32934131741</v>
      </c>
      <c r="V28" s="401">
        <v>1.7434347485863544</v>
      </c>
      <c r="W28" s="401">
        <v>7.7152503694909322E-2</v>
      </c>
      <c r="X28" s="397">
        <v>78402</v>
      </c>
      <c r="Y28" s="297">
        <v>29976</v>
      </c>
      <c r="Z28" s="297">
        <v>29976</v>
      </c>
      <c r="AA28" s="297">
        <v>18450</v>
      </c>
      <c r="AB28" s="297">
        <v>0</v>
      </c>
      <c r="AC28" s="297">
        <v>0</v>
      </c>
      <c r="AD28" s="297">
        <v>0</v>
      </c>
      <c r="AE28" s="297">
        <v>78402</v>
      </c>
      <c r="AF28" s="299">
        <v>216268</v>
      </c>
      <c r="AG28" s="299">
        <v>51464</v>
      </c>
      <c r="AH28" s="299">
        <v>50291</v>
      </c>
      <c r="AI28" s="299">
        <v>50291</v>
      </c>
      <c r="AJ28" s="299">
        <v>50291</v>
      </c>
      <c r="AK28" s="299">
        <v>13931</v>
      </c>
      <c r="AL28" s="299">
        <v>0</v>
      </c>
      <c r="AM28" s="297">
        <v>216268</v>
      </c>
      <c r="AN28" s="397">
        <v>85878</v>
      </c>
      <c r="AO28" s="297">
        <v>21307</v>
      </c>
      <c r="AP28" s="297">
        <v>21307</v>
      </c>
      <c r="AQ28" s="297">
        <v>21307</v>
      </c>
      <c r="AR28" s="297">
        <v>10978</v>
      </c>
      <c r="AS28" s="297">
        <v>10978</v>
      </c>
      <c r="AT28" s="297">
        <v>0</v>
      </c>
      <c r="AU28" s="297">
        <v>85878</v>
      </c>
      <c r="AV28" s="299">
        <v>255163</v>
      </c>
      <c r="AW28" s="297">
        <v>127172</v>
      </c>
      <c r="AX28" s="297">
        <v>65841</v>
      </c>
      <c r="AY28" s="297">
        <v>31075</v>
      </c>
      <c r="AZ28" s="297">
        <v>31075</v>
      </c>
      <c r="BA28" s="297">
        <v>0</v>
      </c>
      <c r="BB28" s="297">
        <v>0</v>
      </c>
      <c r="BC28" s="297">
        <v>255163</v>
      </c>
      <c r="BD28" s="397">
        <v>1476</v>
      </c>
      <c r="BE28" s="297">
        <v>612</v>
      </c>
      <c r="BF28" s="297">
        <v>508</v>
      </c>
      <c r="BG28" s="297">
        <v>356</v>
      </c>
      <c r="BH28" s="297">
        <v>0</v>
      </c>
      <c r="BI28" s="297">
        <v>0</v>
      </c>
      <c r="BJ28" s="297">
        <v>0</v>
      </c>
      <c r="BK28" s="297">
        <v>1476</v>
      </c>
      <c r="BL28" s="299">
        <v>2012</v>
      </c>
      <c r="BM28" s="297">
        <v>503</v>
      </c>
      <c r="BN28" s="297">
        <v>503</v>
      </c>
      <c r="BO28" s="297">
        <v>503</v>
      </c>
      <c r="BP28" s="297">
        <v>503</v>
      </c>
      <c r="BQ28" s="297">
        <v>0</v>
      </c>
      <c r="BR28" s="297">
        <v>0</v>
      </c>
      <c r="BS28" s="297">
        <v>2012</v>
      </c>
      <c r="BT28" s="397">
        <v>6199</v>
      </c>
      <c r="BU28" s="297">
        <v>1274</v>
      </c>
      <c r="BV28" s="297">
        <v>1274</v>
      </c>
      <c r="BW28" s="297">
        <v>1274</v>
      </c>
      <c r="BX28" s="297">
        <v>1274</v>
      </c>
      <c r="BY28" s="297">
        <v>1103</v>
      </c>
      <c r="BZ28" s="297">
        <v>0</v>
      </c>
      <c r="CA28" s="297">
        <v>6199</v>
      </c>
      <c r="CB28" s="299">
        <v>19544.614590509998</v>
      </c>
      <c r="CC28" s="297">
        <v>17313</v>
      </c>
      <c r="CD28" s="297">
        <v>1345</v>
      </c>
      <c r="CE28" s="297">
        <v>887</v>
      </c>
      <c r="CF28" s="297">
        <v>0</v>
      </c>
      <c r="CG28" s="297">
        <v>0</v>
      </c>
      <c r="CH28" s="297">
        <v>0</v>
      </c>
      <c r="CI28" s="297">
        <v>19544.614590509998</v>
      </c>
    </row>
    <row r="29" spans="1:87">
      <c r="A29" s="295">
        <v>12160</v>
      </c>
      <c r="B29" s="296" t="s">
        <v>386</v>
      </c>
      <c r="C29" s="299">
        <v>-5170638</v>
      </c>
      <c r="D29" s="297">
        <v>-1311704</v>
      </c>
      <c r="E29" s="297">
        <v>152889</v>
      </c>
      <c r="F29" s="297">
        <v>-21611</v>
      </c>
      <c r="G29" s="297">
        <v>910431</v>
      </c>
      <c r="H29" s="297">
        <v>0</v>
      </c>
      <c r="I29" s="297">
        <v>-5440633</v>
      </c>
      <c r="J29" s="356">
        <v>53766004</v>
      </c>
      <c r="K29" s="357">
        <v>63953880</v>
      </c>
      <c r="L29" s="357">
        <v>45514971</v>
      </c>
      <c r="M29" s="357">
        <v>43541395</v>
      </c>
      <c r="N29" s="357">
        <v>67329888</v>
      </c>
      <c r="O29" s="356">
        <v>5303671</v>
      </c>
      <c r="P29" s="357">
        <v>2372405.79</v>
      </c>
      <c r="Q29" s="357">
        <v>2931265.21</v>
      </c>
      <c r="R29" s="398">
        <v>6.6799999999999998E-2</v>
      </c>
      <c r="S29" s="399">
        <v>1.7391225E-3</v>
      </c>
      <c r="T29" s="400">
        <v>53766004</v>
      </c>
      <c r="U29" s="400">
        <v>35515056.736526951</v>
      </c>
      <c r="V29" s="401">
        <v>1.5138932312250002</v>
      </c>
      <c r="W29" s="401">
        <v>7.7152503694909322E-2</v>
      </c>
      <c r="X29" s="397">
        <v>4920745</v>
      </c>
      <c r="Y29" s="297">
        <v>1393437</v>
      </c>
      <c r="Z29" s="297">
        <v>1299382</v>
      </c>
      <c r="AA29" s="297">
        <v>968068</v>
      </c>
      <c r="AB29" s="297">
        <v>968068</v>
      </c>
      <c r="AC29" s="297">
        <v>291790</v>
      </c>
      <c r="AD29" s="297">
        <v>0</v>
      </c>
      <c r="AE29" s="297">
        <v>4920745</v>
      </c>
      <c r="AF29" s="299">
        <v>981756</v>
      </c>
      <c r="AG29" s="299">
        <v>327252</v>
      </c>
      <c r="AH29" s="299">
        <v>327252</v>
      </c>
      <c r="AI29" s="299">
        <v>327252</v>
      </c>
      <c r="AJ29" s="299">
        <v>0</v>
      </c>
      <c r="AK29" s="299">
        <v>0</v>
      </c>
      <c r="AL29" s="299">
        <v>0</v>
      </c>
      <c r="AM29" s="297">
        <v>981756</v>
      </c>
      <c r="AN29" s="397">
        <v>4397596</v>
      </c>
      <c r="AO29" s="297">
        <v>1091100</v>
      </c>
      <c r="AP29" s="297">
        <v>1091100</v>
      </c>
      <c r="AQ29" s="297">
        <v>1091100</v>
      </c>
      <c r="AR29" s="297">
        <v>562148</v>
      </c>
      <c r="AS29" s="297">
        <v>562148</v>
      </c>
      <c r="AT29" s="297">
        <v>0</v>
      </c>
      <c r="AU29" s="297">
        <v>4397596</v>
      </c>
      <c r="AV29" s="299">
        <v>13066308</v>
      </c>
      <c r="AW29" s="297">
        <v>6512169</v>
      </c>
      <c r="AX29" s="297">
        <v>3371562</v>
      </c>
      <c r="AY29" s="297">
        <v>1591288</v>
      </c>
      <c r="AZ29" s="297">
        <v>1591288</v>
      </c>
      <c r="BA29" s="297">
        <v>0</v>
      </c>
      <c r="BB29" s="297">
        <v>0</v>
      </c>
      <c r="BC29" s="297">
        <v>13066308</v>
      </c>
      <c r="BD29" s="397">
        <v>75588</v>
      </c>
      <c r="BE29" s="297">
        <v>31343</v>
      </c>
      <c r="BF29" s="297">
        <v>26038</v>
      </c>
      <c r="BG29" s="297">
        <v>18207</v>
      </c>
      <c r="BH29" s="297">
        <v>0</v>
      </c>
      <c r="BI29" s="297">
        <v>0</v>
      </c>
      <c r="BJ29" s="297">
        <v>0</v>
      </c>
      <c r="BK29" s="297">
        <v>75588</v>
      </c>
      <c r="BL29" s="299">
        <v>103092</v>
      </c>
      <c r="BM29" s="297">
        <v>25773</v>
      </c>
      <c r="BN29" s="297">
        <v>25773</v>
      </c>
      <c r="BO29" s="297">
        <v>25773</v>
      </c>
      <c r="BP29" s="297">
        <v>25773</v>
      </c>
      <c r="BQ29" s="297">
        <v>0</v>
      </c>
      <c r="BR29" s="297">
        <v>0</v>
      </c>
      <c r="BS29" s="297">
        <v>103092</v>
      </c>
      <c r="BT29" s="397">
        <v>317427</v>
      </c>
      <c r="BU29" s="297">
        <v>65234</v>
      </c>
      <c r="BV29" s="297">
        <v>65234</v>
      </c>
      <c r="BW29" s="297">
        <v>65234</v>
      </c>
      <c r="BX29" s="297">
        <v>65234</v>
      </c>
      <c r="BY29" s="297">
        <v>56492</v>
      </c>
      <c r="BZ29" s="297">
        <v>0</v>
      </c>
      <c r="CA29" s="297">
        <v>317427</v>
      </c>
      <c r="CB29" s="299">
        <v>1000835.60757975</v>
      </c>
      <c r="CC29" s="297">
        <v>886558</v>
      </c>
      <c r="CD29" s="297">
        <v>68871</v>
      </c>
      <c r="CE29" s="297">
        <v>45407</v>
      </c>
      <c r="CF29" s="297">
        <v>0</v>
      </c>
      <c r="CG29" s="297">
        <v>0</v>
      </c>
      <c r="CH29" s="297">
        <v>0</v>
      </c>
      <c r="CI29" s="297">
        <v>1000835.60757975</v>
      </c>
    </row>
    <row r="30" spans="1:87">
      <c r="A30" s="295">
        <v>12220</v>
      </c>
      <c r="B30" s="296" t="s">
        <v>387</v>
      </c>
      <c r="C30" s="299">
        <v>-118363183</v>
      </c>
      <c r="D30" s="297">
        <v>-26278067</v>
      </c>
      <c r="E30" s="297">
        <v>19903207</v>
      </c>
      <c r="F30" s="297">
        <v>4740282</v>
      </c>
      <c r="G30" s="297">
        <v>46191143</v>
      </c>
      <c r="H30" s="297">
        <v>0</v>
      </c>
      <c r="I30" s="297">
        <v>-73806618</v>
      </c>
      <c r="J30" s="356">
        <v>1427472154</v>
      </c>
      <c r="K30" s="357">
        <v>1697957377</v>
      </c>
      <c r="L30" s="357">
        <v>1208409553</v>
      </c>
      <c r="M30" s="357">
        <v>1156011695</v>
      </c>
      <c r="N30" s="357">
        <v>1787589427</v>
      </c>
      <c r="O30" s="356">
        <v>140810972</v>
      </c>
      <c r="P30" s="357">
        <v>61468066.300000004</v>
      </c>
      <c r="Q30" s="357">
        <v>79342905.699999988</v>
      </c>
      <c r="R30" s="398">
        <v>6.6799999999999998E-2</v>
      </c>
      <c r="S30" s="399">
        <v>4.6173208899999998E-2</v>
      </c>
      <c r="T30" s="400">
        <v>1427472154</v>
      </c>
      <c r="U30" s="400">
        <v>920180633.23353302</v>
      </c>
      <c r="V30" s="401">
        <v>1.5512955852850701</v>
      </c>
      <c r="W30" s="401">
        <v>7.7152503694909322E-2</v>
      </c>
      <c r="X30" s="397">
        <v>175219730</v>
      </c>
      <c r="Y30" s="297">
        <v>47222706</v>
      </c>
      <c r="Z30" s="297">
        <v>34357088</v>
      </c>
      <c r="AA30" s="297">
        <v>32857538</v>
      </c>
      <c r="AB30" s="297">
        <v>31015985</v>
      </c>
      <c r="AC30" s="297">
        <v>29766413</v>
      </c>
      <c r="AD30" s="297">
        <v>0</v>
      </c>
      <c r="AE30" s="297">
        <v>175219730</v>
      </c>
      <c r="AF30" s="299">
        <v>0</v>
      </c>
      <c r="AG30" s="299">
        <v>0</v>
      </c>
      <c r="AH30" s="299">
        <v>0</v>
      </c>
      <c r="AI30" s="299">
        <v>0</v>
      </c>
      <c r="AJ30" s="299">
        <v>0</v>
      </c>
      <c r="AK30" s="299">
        <v>0</v>
      </c>
      <c r="AL30" s="299">
        <v>0</v>
      </c>
      <c r="AM30" s="297">
        <v>0</v>
      </c>
      <c r="AN30" s="397">
        <v>116754932</v>
      </c>
      <c r="AO30" s="297">
        <v>28968394</v>
      </c>
      <c r="AP30" s="297">
        <v>28968394</v>
      </c>
      <c r="AQ30" s="297">
        <v>28968394</v>
      </c>
      <c r="AR30" s="297">
        <v>14924874</v>
      </c>
      <c r="AS30" s="297">
        <v>14924874</v>
      </c>
      <c r="AT30" s="297">
        <v>0</v>
      </c>
      <c r="AU30" s="297">
        <v>116754932</v>
      </c>
      <c r="AV30" s="299">
        <v>346906757</v>
      </c>
      <c r="AW30" s="297">
        <v>172896241</v>
      </c>
      <c r="AX30" s="297">
        <v>89514013</v>
      </c>
      <c r="AY30" s="297">
        <v>42248251</v>
      </c>
      <c r="AZ30" s="297">
        <v>42248251</v>
      </c>
      <c r="BA30" s="297">
        <v>0</v>
      </c>
      <c r="BB30" s="297">
        <v>0</v>
      </c>
      <c r="BC30" s="297">
        <v>346906757</v>
      </c>
      <c r="BD30" s="397">
        <v>2006828</v>
      </c>
      <c r="BE30" s="297">
        <v>832145</v>
      </c>
      <c r="BF30" s="297">
        <v>691289</v>
      </c>
      <c r="BG30" s="297">
        <v>483394</v>
      </c>
      <c r="BH30" s="297">
        <v>0</v>
      </c>
      <c r="BI30" s="297">
        <v>0</v>
      </c>
      <c r="BJ30" s="297">
        <v>0</v>
      </c>
      <c r="BK30" s="297">
        <v>2006828</v>
      </c>
      <c r="BL30" s="299">
        <v>2737040</v>
      </c>
      <c r="BM30" s="297">
        <v>684260</v>
      </c>
      <c r="BN30" s="297">
        <v>684260</v>
      </c>
      <c r="BO30" s="297">
        <v>684260</v>
      </c>
      <c r="BP30" s="297">
        <v>684260</v>
      </c>
      <c r="BQ30" s="297">
        <v>0</v>
      </c>
      <c r="BR30" s="297">
        <v>0</v>
      </c>
      <c r="BS30" s="297">
        <v>2737040</v>
      </c>
      <c r="BT30" s="397">
        <v>8427589</v>
      </c>
      <c r="BU30" s="297">
        <v>1731933</v>
      </c>
      <c r="BV30" s="297">
        <v>1731933</v>
      </c>
      <c r="BW30" s="297">
        <v>1731933</v>
      </c>
      <c r="BX30" s="297">
        <v>1731933</v>
      </c>
      <c r="BY30" s="297">
        <v>1499856</v>
      </c>
      <c r="BZ30" s="297">
        <v>0</v>
      </c>
      <c r="CA30" s="297">
        <v>8427589</v>
      </c>
      <c r="CB30" s="299">
        <v>26571901.39471959</v>
      </c>
      <c r="CC30" s="297">
        <v>23537861</v>
      </c>
      <c r="CD30" s="297">
        <v>1828499</v>
      </c>
      <c r="CE30" s="297">
        <v>1205542</v>
      </c>
      <c r="CF30" s="297">
        <v>0</v>
      </c>
      <c r="CG30" s="297">
        <v>0</v>
      </c>
      <c r="CH30" s="297">
        <v>0</v>
      </c>
      <c r="CI30" s="297">
        <v>26571901.39471959</v>
      </c>
    </row>
    <row r="31" spans="1:87">
      <c r="A31" s="295">
        <v>12510</v>
      </c>
      <c r="B31" s="296" t="s">
        <v>388</v>
      </c>
      <c r="C31" s="299">
        <v>-16495817</v>
      </c>
      <c r="D31" s="297">
        <v>-7878426</v>
      </c>
      <c r="E31" s="297">
        <v>780763</v>
      </c>
      <c r="F31" s="297">
        <v>134742</v>
      </c>
      <c r="G31" s="297">
        <v>4557449</v>
      </c>
      <c r="H31" s="297">
        <v>0</v>
      </c>
      <c r="I31" s="297">
        <v>-18901289</v>
      </c>
      <c r="J31" s="356">
        <v>127917061</v>
      </c>
      <c r="K31" s="357">
        <v>152155485</v>
      </c>
      <c r="L31" s="357">
        <v>108286665</v>
      </c>
      <c r="M31" s="357">
        <v>103591246</v>
      </c>
      <c r="N31" s="357">
        <v>160187493</v>
      </c>
      <c r="O31" s="356">
        <v>12618198</v>
      </c>
      <c r="P31" s="357">
        <v>6609825.29</v>
      </c>
      <c r="Q31" s="357">
        <v>6008372.71</v>
      </c>
      <c r="R31" s="398">
        <v>6.6799999999999998E-2</v>
      </c>
      <c r="S31" s="399">
        <v>4.1376227000000003E-3</v>
      </c>
      <c r="T31" s="400">
        <v>127917061</v>
      </c>
      <c r="U31" s="400">
        <v>98949480.389221564</v>
      </c>
      <c r="V31" s="401">
        <v>1.2927512150324929</v>
      </c>
      <c r="W31" s="401">
        <v>7.7152503694909322E-2</v>
      </c>
      <c r="X31" s="397">
        <v>16215408</v>
      </c>
      <c r="Y31" s="297">
        <v>3872952</v>
      </c>
      <c r="Z31" s="297">
        <v>3085614</v>
      </c>
      <c r="AA31" s="297">
        <v>3085614</v>
      </c>
      <c r="AB31" s="297">
        <v>3085614</v>
      </c>
      <c r="AC31" s="297">
        <v>3085614</v>
      </c>
      <c r="AD31" s="297">
        <v>0</v>
      </c>
      <c r="AE31" s="297">
        <v>16215408</v>
      </c>
      <c r="AF31" s="299">
        <v>12801223</v>
      </c>
      <c r="AG31" s="299">
        <v>5530469</v>
      </c>
      <c r="AH31" s="299">
        <v>5530469</v>
      </c>
      <c r="AI31" s="299">
        <v>1144002</v>
      </c>
      <c r="AJ31" s="299">
        <v>596283</v>
      </c>
      <c r="AK31" s="299">
        <v>0</v>
      </c>
      <c r="AL31" s="299">
        <v>0</v>
      </c>
      <c r="AM31" s="297">
        <v>12801223</v>
      </c>
      <c r="AN31" s="397">
        <v>10462514</v>
      </c>
      <c r="AO31" s="297">
        <v>2595884</v>
      </c>
      <c r="AP31" s="297">
        <v>2595884</v>
      </c>
      <c r="AQ31" s="297">
        <v>2595884</v>
      </c>
      <c r="AR31" s="297">
        <v>1337431</v>
      </c>
      <c r="AS31" s="297">
        <v>1337431</v>
      </c>
      <c r="AT31" s="297">
        <v>0</v>
      </c>
      <c r="AU31" s="297">
        <v>10462514</v>
      </c>
      <c r="AV31" s="299">
        <v>31086626</v>
      </c>
      <c r="AW31" s="297">
        <v>15493387</v>
      </c>
      <c r="AX31" s="297">
        <v>8021431</v>
      </c>
      <c r="AY31" s="297">
        <v>3785904</v>
      </c>
      <c r="AZ31" s="297">
        <v>3785904</v>
      </c>
      <c r="BA31" s="297">
        <v>0</v>
      </c>
      <c r="BB31" s="297">
        <v>0</v>
      </c>
      <c r="BC31" s="297">
        <v>31086626</v>
      </c>
      <c r="BD31" s="397">
        <v>179833</v>
      </c>
      <c r="BE31" s="297">
        <v>74569</v>
      </c>
      <c r="BF31" s="297">
        <v>61947</v>
      </c>
      <c r="BG31" s="297">
        <v>43317</v>
      </c>
      <c r="BH31" s="297">
        <v>0</v>
      </c>
      <c r="BI31" s="297">
        <v>0</v>
      </c>
      <c r="BJ31" s="297">
        <v>0</v>
      </c>
      <c r="BK31" s="297">
        <v>179833</v>
      </c>
      <c r="BL31" s="299">
        <v>245268</v>
      </c>
      <c r="BM31" s="297">
        <v>61317</v>
      </c>
      <c r="BN31" s="297">
        <v>61317</v>
      </c>
      <c r="BO31" s="297">
        <v>61317</v>
      </c>
      <c r="BP31" s="297">
        <v>61317</v>
      </c>
      <c r="BQ31" s="297">
        <v>0</v>
      </c>
      <c r="BR31" s="297">
        <v>0</v>
      </c>
      <c r="BS31" s="297">
        <v>245268</v>
      </c>
      <c r="BT31" s="397">
        <v>755204</v>
      </c>
      <c r="BU31" s="297">
        <v>155200</v>
      </c>
      <c r="BV31" s="297">
        <v>155200</v>
      </c>
      <c r="BW31" s="297">
        <v>155200</v>
      </c>
      <c r="BX31" s="297">
        <v>155200</v>
      </c>
      <c r="BY31" s="297">
        <v>134403</v>
      </c>
      <c r="BZ31" s="297">
        <v>0</v>
      </c>
      <c r="CA31" s="297">
        <v>755204</v>
      </c>
      <c r="CB31" s="299">
        <v>2381131.93802637</v>
      </c>
      <c r="CC31" s="297">
        <v>2109249</v>
      </c>
      <c r="CD31" s="297">
        <v>163853</v>
      </c>
      <c r="CE31" s="297">
        <v>108030</v>
      </c>
      <c r="CF31" s="297">
        <v>0</v>
      </c>
      <c r="CG31" s="297">
        <v>0</v>
      </c>
      <c r="CH31" s="297">
        <v>0</v>
      </c>
      <c r="CI31" s="297">
        <v>2381131.93802637</v>
      </c>
    </row>
    <row r="32" spans="1:87">
      <c r="A32" s="295">
        <v>12600</v>
      </c>
      <c r="B32" s="296" t="s">
        <v>389</v>
      </c>
      <c r="C32" s="299">
        <v>-1971205</v>
      </c>
      <c r="D32" s="297">
        <v>1617767</v>
      </c>
      <c r="E32" s="297">
        <v>92104</v>
      </c>
      <c r="F32" s="297">
        <v>-669881</v>
      </c>
      <c r="G32" s="297">
        <v>739721</v>
      </c>
      <c r="H32" s="297">
        <v>0</v>
      </c>
      <c r="I32" s="297">
        <v>-191494</v>
      </c>
      <c r="J32" s="356">
        <v>54283850</v>
      </c>
      <c r="K32" s="357">
        <v>64569850</v>
      </c>
      <c r="L32" s="357">
        <v>45953346</v>
      </c>
      <c r="M32" s="357">
        <v>43960763</v>
      </c>
      <c r="N32" s="357">
        <v>67978374</v>
      </c>
      <c r="O32" s="356">
        <v>5354754</v>
      </c>
      <c r="P32" s="357">
        <v>2522403.2799999998</v>
      </c>
      <c r="Q32" s="357">
        <v>2832350.72</v>
      </c>
      <c r="R32" s="398">
        <v>6.6799999999999998E-2</v>
      </c>
      <c r="S32" s="399">
        <v>1.7558728E-3</v>
      </c>
      <c r="T32" s="400">
        <v>54283850</v>
      </c>
      <c r="U32" s="400">
        <v>37760528.143712573</v>
      </c>
      <c r="V32" s="401">
        <v>1.437581852494261</v>
      </c>
      <c r="W32" s="401">
        <v>7.7152503694909322E-2</v>
      </c>
      <c r="X32" s="397">
        <v>9278469</v>
      </c>
      <c r="Y32" s="297">
        <v>4325688</v>
      </c>
      <c r="Z32" s="297">
        <v>3923598</v>
      </c>
      <c r="AA32" s="297">
        <v>584731</v>
      </c>
      <c r="AB32" s="297">
        <v>329330</v>
      </c>
      <c r="AC32" s="297">
        <v>115122</v>
      </c>
      <c r="AD32" s="297">
        <v>0</v>
      </c>
      <c r="AE32" s="297">
        <v>9278469</v>
      </c>
      <c r="AF32" s="299">
        <v>0</v>
      </c>
      <c r="AG32" s="299">
        <v>0</v>
      </c>
      <c r="AH32" s="299">
        <v>0</v>
      </c>
      <c r="AI32" s="299">
        <v>0</v>
      </c>
      <c r="AJ32" s="299">
        <v>0</v>
      </c>
      <c r="AK32" s="299">
        <v>0</v>
      </c>
      <c r="AL32" s="299">
        <v>0</v>
      </c>
      <c r="AM32" s="297">
        <v>0</v>
      </c>
      <c r="AN32" s="397">
        <v>4439952</v>
      </c>
      <c r="AO32" s="297">
        <v>1101609</v>
      </c>
      <c r="AP32" s="297">
        <v>1101609</v>
      </c>
      <c r="AQ32" s="297">
        <v>1101609</v>
      </c>
      <c r="AR32" s="297">
        <v>567562</v>
      </c>
      <c r="AS32" s="297">
        <v>567562</v>
      </c>
      <c r="AT32" s="297">
        <v>0</v>
      </c>
      <c r="AU32" s="297">
        <v>4439952</v>
      </c>
      <c r="AV32" s="299">
        <v>13192155</v>
      </c>
      <c r="AW32" s="297">
        <v>6574891</v>
      </c>
      <c r="AX32" s="297">
        <v>3404035</v>
      </c>
      <c r="AY32" s="297">
        <v>1606615</v>
      </c>
      <c r="AZ32" s="297">
        <v>1606615</v>
      </c>
      <c r="BA32" s="297">
        <v>0</v>
      </c>
      <c r="BB32" s="297">
        <v>0</v>
      </c>
      <c r="BC32" s="297">
        <v>13192155</v>
      </c>
      <c r="BD32" s="397">
        <v>76315</v>
      </c>
      <c r="BE32" s="297">
        <v>31645</v>
      </c>
      <c r="BF32" s="297">
        <v>26288</v>
      </c>
      <c r="BG32" s="297">
        <v>18382</v>
      </c>
      <c r="BH32" s="297">
        <v>0</v>
      </c>
      <c r="BI32" s="297">
        <v>0</v>
      </c>
      <c r="BJ32" s="297">
        <v>0</v>
      </c>
      <c r="BK32" s="297">
        <v>76315</v>
      </c>
      <c r="BL32" s="299">
        <v>104084</v>
      </c>
      <c r="BM32" s="297">
        <v>26021</v>
      </c>
      <c r="BN32" s="297">
        <v>26021</v>
      </c>
      <c r="BO32" s="297">
        <v>26021</v>
      </c>
      <c r="BP32" s="297">
        <v>26021</v>
      </c>
      <c r="BQ32" s="297">
        <v>0</v>
      </c>
      <c r="BR32" s="297">
        <v>0</v>
      </c>
      <c r="BS32" s="297">
        <v>104084</v>
      </c>
      <c r="BT32" s="397">
        <v>320484</v>
      </c>
      <c r="BU32" s="297">
        <v>65862</v>
      </c>
      <c r="BV32" s="297">
        <v>65862</v>
      </c>
      <c r="BW32" s="297">
        <v>65862</v>
      </c>
      <c r="BX32" s="297">
        <v>65862</v>
      </c>
      <c r="BY32" s="297">
        <v>57036</v>
      </c>
      <c r="BZ32" s="297">
        <v>0</v>
      </c>
      <c r="CA32" s="297">
        <v>320484</v>
      </c>
      <c r="CB32" s="299">
        <v>1010475.1221496799</v>
      </c>
      <c r="CC32" s="297">
        <v>895097</v>
      </c>
      <c r="CD32" s="297">
        <v>69534</v>
      </c>
      <c r="CE32" s="297">
        <v>45844</v>
      </c>
      <c r="CF32" s="297">
        <v>0</v>
      </c>
      <c r="CG32" s="297">
        <v>0</v>
      </c>
      <c r="CH32" s="297">
        <v>0</v>
      </c>
      <c r="CI32" s="297">
        <v>1010475.1221496799</v>
      </c>
    </row>
    <row r="33" spans="1:87">
      <c r="A33" s="295">
        <v>12700</v>
      </c>
      <c r="B33" s="296" t="s">
        <v>390</v>
      </c>
      <c r="C33" s="299">
        <v>-3187657</v>
      </c>
      <c r="D33" s="297">
        <v>-1095308</v>
      </c>
      <c r="E33" s="297">
        <v>-419417</v>
      </c>
      <c r="F33" s="297">
        <v>-696564</v>
      </c>
      <c r="G33" s="297">
        <v>417763</v>
      </c>
      <c r="H33" s="297">
        <v>0</v>
      </c>
      <c r="I33" s="297">
        <v>-4981183</v>
      </c>
      <c r="J33" s="356">
        <v>29475217</v>
      </c>
      <c r="K33" s="357">
        <v>35060343</v>
      </c>
      <c r="L33" s="357">
        <v>24951894</v>
      </c>
      <c r="M33" s="357">
        <v>23869955</v>
      </c>
      <c r="N33" s="357">
        <v>36911114</v>
      </c>
      <c r="O33" s="356">
        <v>2907541</v>
      </c>
      <c r="P33" s="357">
        <v>1417552.52</v>
      </c>
      <c r="Q33" s="357">
        <v>1489988.48</v>
      </c>
      <c r="R33" s="398">
        <v>6.6799999999999998E-2</v>
      </c>
      <c r="S33" s="399">
        <v>9.5340940000000003E-4</v>
      </c>
      <c r="T33" s="400">
        <v>29475217</v>
      </c>
      <c r="U33" s="400">
        <v>21220846.107784431</v>
      </c>
      <c r="V33" s="401">
        <v>1.3889746360861466</v>
      </c>
      <c r="W33" s="401">
        <v>7.7152503694909322E-2</v>
      </c>
      <c r="X33" s="397">
        <v>1091347</v>
      </c>
      <c r="Y33" s="297">
        <v>464075</v>
      </c>
      <c r="Z33" s="297">
        <v>389344</v>
      </c>
      <c r="AA33" s="297">
        <v>80696</v>
      </c>
      <c r="AB33" s="297">
        <v>78616</v>
      </c>
      <c r="AC33" s="297">
        <v>78616</v>
      </c>
      <c r="AD33" s="297">
        <v>0</v>
      </c>
      <c r="AE33" s="297">
        <v>1091347</v>
      </c>
      <c r="AF33" s="299">
        <v>930500</v>
      </c>
      <c r="AG33" s="299">
        <v>232625</v>
      </c>
      <c r="AH33" s="299">
        <v>232625</v>
      </c>
      <c r="AI33" s="299">
        <v>232625</v>
      </c>
      <c r="AJ33" s="299">
        <v>232625</v>
      </c>
      <c r="AK33" s="299">
        <v>0</v>
      </c>
      <c r="AL33" s="299">
        <v>0</v>
      </c>
      <c r="AM33" s="297">
        <v>930500</v>
      </c>
      <c r="AN33" s="397">
        <v>2410819</v>
      </c>
      <c r="AO33" s="297">
        <v>598155</v>
      </c>
      <c r="AP33" s="297">
        <v>598155</v>
      </c>
      <c r="AQ33" s="297">
        <v>598155</v>
      </c>
      <c r="AR33" s="297">
        <v>308177</v>
      </c>
      <c r="AS33" s="297">
        <v>308177</v>
      </c>
      <c r="AT33" s="297">
        <v>0</v>
      </c>
      <c r="AU33" s="297">
        <v>2410819</v>
      </c>
      <c r="AV33" s="299">
        <v>7163118</v>
      </c>
      <c r="AW33" s="297">
        <v>3570055</v>
      </c>
      <c r="AX33" s="297">
        <v>1848334</v>
      </c>
      <c r="AY33" s="297">
        <v>872365</v>
      </c>
      <c r="AZ33" s="297">
        <v>872365</v>
      </c>
      <c r="BA33" s="297">
        <v>0</v>
      </c>
      <c r="BB33" s="297">
        <v>0</v>
      </c>
      <c r="BC33" s="297">
        <v>7163118</v>
      </c>
      <c r="BD33" s="397">
        <v>41438</v>
      </c>
      <c r="BE33" s="297">
        <v>17183</v>
      </c>
      <c r="BF33" s="297">
        <v>14274</v>
      </c>
      <c r="BG33" s="297">
        <v>9981</v>
      </c>
      <c r="BH33" s="297">
        <v>0</v>
      </c>
      <c r="BI33" s="297">
        <v>0</v>
      </c>
      <c r="BJ33" s="297">
        <v>0</v>
      </c>
      <c r="BK33" s="297">
        <v>41438</v>
      </c>
      <c r="BL33" s="299">
        <v>56516</v>
      </c>
      <c r="BM33" s="297">
        <v>14129</v>
      </c>
      <c r="BN33" s="297">
        <v>14129</v>
      </c>
      <c r="BO33" s="297">
        <v>14129</v>
      </c>
      <c r="BP33" s="297">
        <v>14129</v>
      </c>
      <c r="BQ33" s="297">
        <v>0</v>
      </c>
      <c r="BR33" s="297">
        <v>0</v>
      </c>
      <c r="BS33" s="297">
        <v>56516</v>
      </c>
      <c r="BT33" s="397">
        <v>174017</v>
      </c>
      <c r="BU33" s="297">
        <v>35762</v>
      </c>
      <c r="BV33" s="297">
        <v>35762</v>
      </c>
      <c r="BW33" s="297">
        <v>35762</v>
      </c>
      <c r="BX33" s="297">
        <v>35762</v>
      </c>
      <c r="BY33" s="297">
        <v>30970</v>
      </c>
      <c r="BZ33" s="297">
        <v>0</v>
      </c>
      <c r="CA33" s="297">
        <v>174017</v>
      </c>
      <c r="CB33" s="299">
        <v>548670.99708114006</v>
      </c>
      <c r="CC33" s="297">
        <v>486022</v>
      </c>
      <c r="CD33" s="297">
        <v>37756</v>
      </c>
      <c r="CE33" s="297">
        <v>24893</v>
      </c>
      <c r="CF33" s="297">
        <v>0</v>
      </c>
      <c r="CG33" s="297">
        <v>0</v>
      </c>
      <c r="CH33" s="297">
        <v>0</v>
      </c>
      <c r="CI33" s="297">
        <v>548670.99708114006</v>
      </c>
    </row>
    <row r="34" spans="1:87">
      <c r="A34" s="295">
        <v>13500</v>
      </c>
      <c r="B34" s="296" t="s">
        <v>391</v>
      </c>
      <c r="C34" s="299">
        <v>-10896585</v>
      </c>
      <c r="D34" s="297">
        <v>-4659532</v>
      </c>
      <c r="E34" s="297">
        <v>-497767</v>
      </c>
      <c r="F34" s="297">
        <v>-889719</v>
      </c>
      <c r="G34" s="297">
        <v>2647971</v>
      </c>
      <c r="H34" s="297">
        <v>0</v>
      </c>
      <c r="I34" s="297">
        <v>-14295632</v>
      </c>
      <c r="J34" s="356">
        <v>122532341</v>
      </c>
      <c r="K34" s="357">
        <v>145750438</v>
      </c>
      <c r="L34" s="357">
        <v>103728294</v>
      </c>
      <c r="M34" s="357">
        <v>99230530</v>
      </c>
      <c r="N34" s="357">
        <v>153444336</v>
      </c>
      <c r="O34" s="356">
        <v>12087029</v>
      </c>
      <c r="P34" s="357">
        <v>5228315.1100000003</v>
      </c>
      <c r="Q34" s="357">
        <v>6858713.8899999997</v>
      </c>
      <c r="R34" s="398">
        <v>6.6799999999999998E-2</v>
      </c>
      <c r="S34" s="399">
        <v>3.9634478000000004E-3</v>
      </c>
      <c r="T34" s="400">
        <v>122532341</v>
      </c>
      <c r="U34" s="400">
        <v>78268190.26946108</v>
      </c>
      <c r="V34" s="401">
        <v>1.5655445791980964</v>
      </c>
      <c r="W34" s="401">
        <v>7.7152503694909322E-2</v>
      </c>
      <c r="X34" s="397">
        <v>9472887</v>
      </c>
      <c r="Y34" s="297">
        <v>4137534</v>
      </c>
      <c r="Z34" s="297">
        <v>1365753</v>
      </c>
      <c r="AA34" s="297">
        <v>1365753</v>
      </c>
      <c r="AB34" s="297">
        <v>1365753</v>
      </c>
      <c r="AC34" s="297">
        <v>1238094</v>
      </c>
      <c r="AD34" s="297">
        <v>0</v>
      </c>
      <c r="AE34" s="297">
        <v>9472887</v>
      </c>
      <c r="AF34" s="299">
        <v>2392423</v>
      </c>
      <c r="AG34" s="299">
        <v>820443</v>
      </c>
      <c r="AH34" s="299">
        <v>820443</v>
      </c>
      <c r="AI34" s="299">
        <v>751537</v>
      </c>
      <c r="AJ34" s="299">
        <v>0</v>
      </c>
      <c r="AK34" s="299">
        <v>0</v>
      </c>
      <c r="AL34" s="299">
        <v>0</v>
      </c>
      <c r="AM34" s="297">
        <v>2392423</v>
      </c>
      <c r="AN34" s="397">
        <v>10022090</v>
      </c>
      <c r="AO34" s="297">
        <v>2486609</v>
      </c>
      <c r="AP34" s="297">
        <v>2486609</v>
      </c>
      <c r="AQ34" s="297">
        <v>2486609</v>
      </c>
      <c r="AR34" s="297">
        <v>1281132</v>
      </c>
      <c r="AS34" s="297">
        <v>1281132</v>
      </c>
      <c r="AT34" s="297">
        <v>0</v>
      </c>
      <c r="AU34" s="297">
        <v>10022090</v>
      </c>
      <c r="AV34" s="299">
        <v>29778022</v>
      </c>
      <c r="AW34" s="297">
        <v>14841187</v>
      </c>
      <c r="AX34" s="297">
        <v>7683766</v>
      </c>
      <c r="AY34" s="297">
        <v>3626535</v>
      </c>
      <c r="AZ34" s="297">
        <v>3626535</v>
      </c>
      <c r="BA34" s="297">
        <v>0</v>
      </c>
      <c r="BB34" s="297">
        <v>0</v>
      </c>
      <c r="BC34" s="297">
        <v>29778022</v>
      </c>
      <c r="BD34" s="397">
        <v>172263</v>
      </c>
      <c r="BE34" s="297">
        <v>71430</v>
      </c>
      <c r="BF34" s="297">
        <v>59339</v>
      </c>
      <c r="BG34" s="297">
        <v>41494</v>
      </c>
      <c r="BH34" s="297">
        <v>0</v>
      </c>
      <c r="BI34" s="297">
        <v>0</v>
      </c>
      <c r="BJ34" s="297">
        <v>0</v>
      </c>
      <c r="BK34" s="297">
        <v>172263</v>
      </c>
      <c r="BL34" s="299">
        <v>234944</v>
      </c>
      <c r="BM34" s="297">
        <v>58736</v>
      </c>
      <c r="BN34" s="297">
        <v>58736</v>
      </c>
      <c r="BO34" s="297">
        <v>58736</v>
      </c>
      <c r="BP34" s="297">
        <v>58736</v>
      </c>
      <c r="BQ34" s="297">
        <v>0</v>
      </c>
      <c r="BR34" s="297">
        <v>0</v>
      </c>
      <c r="BS34" s="297">
        <v>234944</v>
      </c>
      <c r="BT34" s="397">
        <v>723413</v>
      </c>
      <c r="BU34" s="297">
        <v>148667</v>
      </c>
      <c r="BV34" s="297">
        <v>148667</v>
      </c>
      <c r="BW34" s="297">
        <v>148667</v>
      </c>
      <c r="BX34" s="297">
        <v>148667</v>
      </c>
      <c r="BY34" s="297">
        <v>128746</v>
      </c>
      <c r="BZ34" s="297">
        <v>0</v>
      </c>
      <c r="CA34" s="297">
        <v>723413</v>
      </c>
      <c r="CB34" s="299">
        <v>2280897.2266321802</v>
      </c>
      <c r="CC34" s="297">
        <v>2020459</v>
      </c>
      <c r="CD34" s="297">
        <v>156956</v>
      </c>
      <c r="CE34" s="297">
        <v>103482</v>
      </c>
      <c r="CF34" s="297">
        <v>0</v>
      </c>
      <c r="CG34" s="297">
        <v>0</v>
      </c>
      <c r="CH34" s="297">
        <v>0</v>
      </c>
      <c r="CI34" s="297">
        <v>2280897.2266321802</v>
      </c>
    </row>
    <row r="35" spans="1:87">
      <c r="A35" s="295">
        <v>13700</v>
      </c>
      <c r="B35" s="296" t="s">
        <v>392</v>
      </c>
      <c r="C35" s="299">
        <v>-1443646</v>
      </c>
      <c r="D35" s="297">
        <v>-367600</v>
      </c>
      <c r="E35" s="297">
        <v>33506</v>
      </c>
      <c r="F35" s="297">
        <v>-30705</v>
      </c>
      <c r="G35" s="297">
        <v>288014</v>
      </c>
      <c r="H35" s="297">
        <v>0</v>
      </c>
      <c r="I35" s="297">
        <v>-1520431</v>
      </c>
      <c r="J35" s="356">
        <v>13426593</v>
      </c>
      <c r="K35" s="357">
        <v>15970737</v>
      </c>
      <c r="L35" s="357">
        <v>11366122</v>
      </c>
      <c r="M35" s="357">
        <v>10873276</v>
      </c>
      <c r="N35" s="357">
        <v>16813803</v>
      </c>
      <c r="O35" s="356">
        <v>1324447</v>
      </c>
      <c r="P35" s="357">
        <v>645814.36</v>
      </c>
      <c r="Q35" s="357">
        <v>678632.64</v>
      </c>
      <c r="R35" s="398">
        <v>6.6799999999999998E-2</v>
      </c>
      <c r="S35" s="399">
        <v>4.3429839999999998E-4</v>
      </c>
      <c r="T35" s="400">
        <v>13426593</v>
      </c>
      <c r="U35" s="400">
        <v>9667879.6407185625</v>
      </c>
      <c r="V35" s="401">
        <v>1.3887836318783622</v>
      </c>
      <c r="W35" s="401">
        <v>7.7152503694909322E-2</v>
      </c>
      <c r="X35" s="397">
        <v>1094029</v>
      </c>
      <c r="Y35" s="297">
        <v>263812</v>
      </c>
      <c r="Z35" s="297">
        <v>263812</v>
      </c>
      <c r="AA35" s="297">
        <v>216440</v>
      </c>
      <c r="AB35" s="297">
        <v>216440</v>
      </c>
      <c r="AC35" s="297">
        <v>133525</v>
      </c>
      <c r="AD35" s="297">
        <v>0</v>
      </c>
      <c r="AE35" s="297">
        <v>1094029</v>
      </c>
      <c r="AF35" s="299">
        <v>272156</v>
      </c>
      <c r="AG35" s="299">
        <v>149982</v>
      </c>
      <c r="AH35" s="299">
        <v>61087</v>
      </c>
      <c r="AI35" s="299">
        <v>61087</v>
      </c>
      <c r="AJ35" s="299">
        <v>0</v>
      </c>
      <c r="AK35" s="299">
        <v>0</v>
      </c>
      <c r="AL35" s="299">
        <v>0</v>
      </c>
      <c r="AM35" s="297">
        <v>272156</v>
      </c>
      <c r="AN35" s="397">
        <v>1098180</v>
      </c>
      <c r="AO35" s="297">
        <v>272472</v>
      </c>
      <c r="AP35" s="297">
        <v>272472</v>
      </c>
      <c r="AQ35" s="297">
        <v>272472</v>
      </c>
      <c r="AR35" s="297">
        <v>140381</v>
      </c>
      <c r="AS35" s="297">
        <v>140381</v>
      </c>
      <c r="AT35" s="297">
        <v>0</v>
      </c>
      <c r="AU35" s="297">
        <v>1098180</v>
      </c>
      <c r="AV35" s="299">
        <v>3262954</v>
      </c>
      <c r="AW35" s="297">
        <v>1626237</v>
      </c>
      <c r="AX35" s="297">
        <v>841956</v>
      </c>
      <c r="AY35" s="297">
        <v>397381</v>
      </c>
      <c r="AZ35" s="297">
        <v>397381</v>
      </c>
      <c r="BA35" s="297">
        <v>0</v>
      </c>
      <c r="BB35" s="297">
        <v>0</v>
      </c>
      <c r="BC35" s="297">
        <v>3262954</v>
      </c>
      <c r="BD35" s="397">
        <v>18876</v>
      </c>
      <c r="BE35" s="297">
        <v>7827</v>
      </c>
      <c r="BF35" s="297">
        <v>6502</v>
      </c>
      <c r="BG35" s="297">
        <v>4547</v>
      </c>
      <c r="BH35" s="297">
        <v>0</v>
      </c>
      <c r="BI35" s="297">
        <v>0</v>
      </c>
      <c r="BJ35" s="297">
        <v>0</v>
      </c>
      <c r="BK35" s="297">
        <v>18876</v>
      </c>
      <c r="BL35" s="299">
        <v>25744</v>
      </c>
      <c r="BM35" s="297">
        <v>6436</v>
      </c>
      <c r="BN35" s="297">
        <v>6436</v>
      </c>
      <c r="BO35" s="297">
        <v>6436</v>
      </c>
      <c r="BP35" s="297">
        <v>6436</v>
      </c>
      <c r="BQ35" s="297">
        <v>0</v>
      </c>
      <c r="BR35" s="297">
        <v>0</v>
      </c>
      <c r="BS35" s="297">
        <v>25744</v>
      </c>
      <c r="BT35" s="397">
        <v>79269</v>
      </c>
      <c r="BU35" s="297">
        <v>16290</v>
      </c>
      <c r="BV35" s="297">
        <v>16290</v>
      </c>
      <c r="BW35" s="297">
        <v>16290</v>
      </c>
      <c r="BX35" s="297">
        <v>16290</v>
      </c>
      <c r="BY35" s="297">
        <v>14107</v>
      </c>
      <c r="BZ35" s="297">
        <v>0</v>
      </c>
      <c r="CA35" s="297">
        <v>79269</v>
      </c>
      <c r="CB35" s="299">
        <v>249931.38955703998</v>
      </c>
      <c r="CC35" s="297">
        <v>221394</v>
      </c>
      <c r="CD35" s="297">
        <v>17199</v>
      </c>
      <c r="CE35" s="297">
        <v>11339</v>
      </c>
      <c r="CF35" s="297">
        <v>0</v>
      </c>
      <c r="CG35" s="297">
        <v>0</v>
      </c>
      <c r="CH35" s="297">
        <v>0</v>
      </c>
      <c r="CI35" s="297">
        <v>249931.38955703998</v>
      </c>
    </row>
    <row r="36" spans="1:87">
      <c r="A36" s="295">
        <v>14300</v>
      </c>
      <c r="B36" s="296" t="s">
        <v>393</v>
      </c>
      <c r="C36" s="299">
        <v>-3832280</v>
      </c>
      <c r="D36" s="297">
        <v>-2284260</v>
      </c>
      <c r="E36" s="297">
        <v>-567988</v>
      </c>
      <c r="F36" s="297">
        <v>-558803</v>
      </c>
      <c r="G36" s="297">
        <v>999831</v>
      </c>
      <c r="H36" s="297">
        <v>0</v>
      </c>
      <c r="I36" s="297">
        <v>-6243500</v>
      </c>
      <c r="J36" s="356">
        <v>42339452</v>
      </c>
      <c r="K36" s="357">
        <v>50362163</v>
      </c>
      <c r="L36" s="357">
        <v>35841959</v>
      </c>
      <c r="M36" s="357">
        <v>34287816</v>
      </c>
      <c r="N36" s="357">
        <v>53020689</v>
      </c>
      <c r="O36" s="356">
        <v>4176515</v>
      </c>
      <c r="P36" s="357">
        <v>1744554.68</v>
      </c>
      <c r="Q36" s="357">
        <v>2431960.3200000003</v>
      </c>
      <c r="R36" s="398">
        <v>6.6799999999999998E-2</v>
      </c>
      <c r="S36" s="399">
        <v>1.3695177E-3</v>
      </c>
      <c r="T36" s="400">
        <v>42339452</v>
      </c>
      <c r="U36" s="400">
        <v>26116088.023952097</v>
      </c>
      <c r="V36" s="401">
        <v>1.6212019181880846</v>
      </c>
      <c r="W36" s="401">
        <v>7.7152503694909322E-2</v>
      </c>
      <c r="X36" s="397">
        <v>4128195</v>
      </c>
      <c r="Y36" s="297">
        <v>2077531</v>
      </c>
      <c r="Z36" s="297">
        <v>512666</v>
      </c>
      <c r="AA36" s="297">
        <v>512666</v>
      </c>
      <c r="AB36" s="297">
        <v>512666</v>
      </c>
      <c r="AC36" s="297">
        <v>512666</v>
      </c>
      <c r="AD36" s="297">
        <v>0</v>
      </c>
      <c r="AE36" s="297">
        <v>4128195</v>
      </c>
      <c r="AF36" s="299">
        <v>2985465</v>
      </c>
      <c r="AG36" s="299">
        <v>998461</v>
      </c>
      <c r="AH36" s="299">
        <v>998461</v>
      </c>
      <c r="AI36" s="299">
        <v>696423</v>
      </c>
      <c r="AJ36" s="299">
        <v>292120</v>
      </c>
      <c r="AK36" s="299">
        <v>0</v>
      </c>
      <c r="AL36" s="299">
        <v>0</v>
      </c>
      <c r="AM36" s="297">
        <v>2985465</v>
      </c>
      <c r="AN36" s="397">
        <v>3463003</v>
      </c>
      <c r="AO36" s="297">
        <v>859215</v>
      </c>
      <c r="AP36" s="297">
        <v>859215</v>
      </c>
      <c r="AQ36" s="297">
        <v>859215</v>
      </c>
      <c r="AR36" s="297">
        <v>442678</v>
      </c>
      <c r="AS36" s="297">
        <v>442678</v>
      </c>
      <c r="AT36" s="297">
        <v>0</v>
      </c>
      <c r="AU36" s="297">
        <v>3463003</v>
      </c>
      <c r="AV36" s="299">
        <v>10289407</v>
      </c>
      <c r="AW36" s="297">
        <v>5128179</v>
      </c>
      <c r="AX36" s="297">
        <v>2655025</v>
      </c>
      <c r="AY36" s="297">
        <v>1253102</v>
      </c>
      <c r="AZ36" s="297">
        <v>1253102</v>
      </c>
      <c r="BA36" s="297">
        <v>0</v>
      </c>
      <c r="BB36" s="297">
        <v>0</v>
      </c>
      <c r="BC36" s="297">
        <v>10289407</v>
      </c>
      <c r="BD36" s="397">
        <v>59524</v>
      </c>
      <c r="BE36" s="297">
        <v>24682</v>
      </c>
      <c r="BF36" s="297">
        <v>20504</v>
      </c>
      <c r="BG36" s="297">
        <v>14338</v>
      </c>
      <c r="BH36" s="297">
        <v>0</v>
      </c>
      <c r="BI36" s="297">
        <v>0</v>
      </c>
      <c r="BJ36" s="297">
        <v>0</v>
      </c>
      <c r="BK36" s="297">
        <v>59524</v>
      </c>
      <c r="BL36" s="299">
        <v>81180</v>
      </c>
      <c r="BM36" s="297">
        <v>20295</v>
      </c>
      <c r="BN36" s="297">
        <v>20295</v>
      </c>
      <c r="BO36" s="297">
        <v>20295</v>
      </c>
      <c r="BP36" s="297">
        <v>20295</v>
      </c>
      <c r="BQ36" s="297">
        <v>0</v>
      </c>
      <c r="BR36" s="297">
        <v>0</v>
      </c>
      <c r="BS36" s="297">
        <v>81180</v>
      </c>
      <c r="BT36" s="397">
        <v>249966</v>
      </c>
      <c r="BU36" s="297">
        <v>51370</v>
      </c>
      <c r="BV36" s="297">
        <v>51370</v>
      </c>
      <c r="BW36" s="297">
        <v>51370</v>
      </c>
      <c r="BX36" s="297">
        <v>51370</v>
      </c>
      <c r="BY36" s="297">
        <v>44486</v>
      </c>
      <c r="BZ36" s="297">
        <v>0</v>
      </c>
      <c r="CA36" s="297">
        <v>249966</v>
      </c>
      <c r="CB36" s="299">
        <v>788134.29150087002</v>
      </c>
      <c r="CC36" s="297">
        <v>698143</v>
      </c>
      <c r="CD36" s="297">
        <v>54234</v>
      </c>
      <c r="CE36" s="297">
        <v>35757</v>
      </c>
      <c r="CF36" s="297">
        <v>0</v>
      </c>
      <c r="CG36" s="297">
        <v>0</v>
      </c>
      <c r="CH36" s="297">
        <v>0</v>
      </c>
      <c r="CI36" s="297">
        <v>788134.29150087002</v>
      </c>
    </row>
    <row r="37" spans="1:87">
      <c r="A37" s="295">
        <v>14300.1</v>
      </c>
      <c r="B37" s="296" t="s">
        <v>394</v>
      </c>
      <c r="C37" s="299">
        <v>-242534</v>
      </c>
      <c r="D37" s="297">
        <v>-122611</v>
      </c>
      <c r="E37" s="297">
        <v>261431</v>
      </c>
      <c r="F37" s="297">
        <v>184476</v>
      </c>
      <c r="G37" s="297">
        <v>3039</v>
      </c>
      <c r="H37" s="297">
        <v>0</v>
      </c>
      <c r="I37" s="297">
        <v>83801</v>
      </c>
      <c r="J37" s="356">
        <v>5760475</v>
      </c>
      <c r="K37" s="357">
        <v>6852001</v>
      </c>
      <c r="L37" s="357">
        <v>4876461</v>
      </c>
      <c r="M37" s="357">
        <v>4665013</v>
      </c>
      <c r="N37" s="357">
        <v>7213705</v>
      </c>
      <c r="O37" s="356">
        <v>568234</v>
      </c>
      <c r="P37" s="357">
        <v>223694.59</v>
      </c>
      <c r="Q37" s="357">
        <v>344539.41000000003</v>
      </c>
      <c r="R37" s="398">
        <v>6.6799999999999998E-2</v>
      </c>
      <c r="S37" s="399">
        <v>1.863291E-4</v>
      </c>
      <c r="T37" s="400">
        <v>5760475</v>
      </c>
      <c r="U37" s="400">
        <v>3348721.4071856285</v>
      </c>
      <c r="V37" s="401">
        <v>1.720201324493364</v>
      </c>
      <c r="W37" s="401">
        <v>7.7152503694909322E-2</v>
      </c>
      <c r="X37" s="397">
        <v>1788199</v>
      </c>
      <c r="Y37" s="297">
        <v>680549</v>
      </c>
      <c r="Z37" s="297">
        <v>376949</v>
      </c>
      <c r="AA37" s="297">
        <v>376949</v>
      </c>
      <c r="AB37" s="297">
        <v>353752</v>
      </c>
      <c r="AC37" s="297">
        <v>0</v>
      </c>
      <c r="AD37" s="297">
        <v>0</v>
      </c>
      <c r="AE37" s="297">
        <v>1788199</v>
      </c>
      <c r="AF37" s="299">
        <v>699468</v>
      </c>
      <c r="AG37" s="299">
        <v>254871</v>
      </c>
      <c r="AH37" s="299">
        <v>254871</v>
      </c>
      <c r="AI37" s="299">
        <v>63242</v>
      </c>
      <c r="AJ37" s="299">
        <v>63242</v>
      </c>
      <c r="AK37" s="299">
        <v>63242</v>
      </c>
      <c r="AL37" s="299">
        <v>0</v>
      </c>
      <c r="AM37" s="297">
        <v>699468</v>
      </c>
      <c r="AN37" s="397">
        <v>471157</v>
      </c>
      <c r="AO37" s="297">
        <v>116900</v>
      </c>
      <c r="AP37" s="297">
        <v>116900</v>
      </c>
      <c r="AQ37" s="297">
        <v>116900</v>
      </c>
      <c r="AR37" s="297">
        <v>60228</v>
      </c>
      <c r="AS37" s="297">
        <v>60228</v>
      </c>
      <c r="AT37" s="297">
        <v>0</v>
      </c>
      <c r="AU37" s="297">
        <v>471157</v>
      </c>
      <c r="AV37" s="299">
        <v>1399921</v>
      </c>
      <c r="AW37" s="297">
        <v>697712</v>
      </c>
      <c r="AX37" s="297">
        <v>361228</v>
      </c>
      <c r="AY37" s="297">
        <v>170490</v>
      </c>
      <c r="AZ37" s="297">
        <v>170490</v>
      </c>
      <c r="BA37" s="297">
        <v>0</v>
      </c>
      <c r="BB37" s="297">
        <v>0</v>
      </c>
      <c r="BC37" s="297">
        <v>1399921</v>
      </c>
      <c r="BD37" s="397">
        <v>8099</v>
      </c>
      <c r="BE37" s="297">
        <v>3358</v>
      </c>
      <c r="BF37" s="297">
        <v>2790</v>
      </c>
      <c r="BG37" s="297">
        <v>1951</v>
      </c>
      <c r="BH37" s="297">
        <v>0</v>
      </c>
      <c r="BI37" s="297">
        <v>0</v>
      </c>
      <c r="BJ37" s="297">
        <v>0</v>
      </c>
      <c r="BK37" s="297">
        <v>8099</v>
      </c>
      <c r="BL37" s="299">
        <v>11044</v>
      </c>
      <c r="BM37" s="297">
        <v>2761</v>
      </c>
      <c r="BN37" s="297">
        <v>2761</v>
      </c>
      <c r="BO37" s="297">
        <v>2761</v>
      </c>
      <c r="BP37" s="297">
        <v>2761</v>
      </c>
      <c r="BQ37" s="297">
        <v>0</v>
      </c>
      <c r="BR37" s="297">
        <v>0</v>
      </c>
      <c r="BS37" s="297">
        <v>11044</v>
      </c>
      <c r="BT37" s="397">
        <v>34009</v>
      </c>
      <c r="BU37" s="297">
        <v>6989</v>
      </c>
      <c r="BV37" s="297">
        <v>6989</v>
      </c>
      <c r="BW37" s="297">
        <v>6989</v>
      </c>
      <c r="BX37" s="297">
        <v>6989</v>
      </c>
      <c r="BY37" s="297">
        <v>6053</v>
      </c>
      <c r="BZ37" s="297">
        <v>0</v>
      </c>
      <c r="CA37" s="297">
        <v>34009</v>
      </c>
      <c r="CB37" s="299">
        <v>107229.24808821001</v>
      </c>
      <c r="CC37" s="297">
        <v>94986</v>
      </c>
      <c r="CD37" s="297">
        <v>7379</v>
      </c>
      <c r="CE37" s="297">
        <v>4865</v>
      </c>
      <c r="CF37" s="297">
        <v>0</v>
      </c>
      <c r="CG37" s="297">
        <v>0</v>
      </c>
      <c r="CH37" s="297">
        <v>0</v>
      </c>
      <c r="CI37" s="297">
        <v>107229.24808821001</v>
      </c>
    </row>
    <row r="38" spans="1:87">
      <c r="A38" s="295">
        <v>18400</v>
      </c>
      <c r="B38" s="296" t="s">
        <v>395</v>
      </c>
      <c r="C38" s="299">
        <v>-16009930</v>
      </c>
      <c r="D38" s="297">
        <v>-6768572</v>
      </c>
      <c r="E38" s="297">
        <v>-1720118</v>
      </c>
      <c r="F38" s="297">
        <v>-2883176</v>
      </c>
      <c r="G38" s="297">
        <v>1660096</v>
      </c>
      <c r="H38" s="297">
        <v>0</v>
      </c>
      <c r="I38" s="297">
        <v>-25721700</v>
      </c>
      <c r="J38" s="356">
        <v>146853481</v>
      </c>
      <c r="K38" s="357">
        <v>174680080</v>
      </c>
      <c r="L38" s="357">
        <v>124317065</v>
      </c>
      <c r="M38" s="357">
        <v>118926552</v>
      </c>
      <c r="N38" s="357">
        <v>183901121</v>
      </c>
      <c r="O38" s="356">
        <v>14486154</v>
      </c>
      <c r="P38" s="357">
        <v>6303580.71</v>
      </c>
      <c r="Q38" s="357">
        <v>8182573.29</v>
      </c>
      <c r="R38" s="398">
        <v>6.6799999999999998E-2</v>
      </c>
      <c r="S38" s="399">
        <v>4.7501427000000004E-3</v>
      </c>
      <c r="T38" s="400">
        <v>146853481</v>
      </c>
      <c r="U38" s="400">
        <v>94364980.688622758</v>
      </c>
      <c r="V38" s="401">
        <v>1.5562285916697653</v>
      </c>
      <c r="W38" s="401">
        <v>7.7152503694909322E-2</v>
      </c>
      <c r="X38" s="397">
        <v>1555616</v>
      </c>
      <c r="Y38" s="297">
        <v>1555616</v>
      </c>
      <c r="Z38" s="297">
        <v>0</v>
      </c>
      <c r="AA38" s="297">
        <v>0</v>
      </c>
      <c r="AB38" s="297">
        <v>0</v>
      </c>
      <c r="AC38" s="297">
        <v>0</v>
      </c>
      <c r="AD38" s="297">
        <v>0</v>
      </c>
      <c r="AE38" s="297">
        <v>1555616</v>
      </c>
      <c r="AF38" s="299">
        <v>1658331</v>
      </c>
      <c r="AG38" s="299">
        <v>530633</v>
      </c>
      <c r="AH38" s="299">
        <v>530633</v>
      </c>
      <c r="AI38" s="299">
        <v>387420</v>
      </c>
      <c r="AJ38" s="299">
        <v>180021</v>
      </c>
      <c r="AK38" s="299">
        <v>29624</v>
      </c>
      <c r="AL38" s="299">
        <v>0</v>
      </c>
      <c r="AM38" s="297">
        <v>1658331</v>
      </c>
      <c r="AN38" s="397">
        <v>12011350</v>
      </c>
      <c r="AO38" s="297">
        <v>2980170</v>
      </c>
      <c r="AP38" s="297">
        <v>2980170</v>
      </c>
      <c r="AQ38" s="297">
        <v>2980170</v>
      </c>
      <c r="AR38" s="297">
        <v>1535420</v>
      </c>
      <c r="AS38" s="297">
        <v>1535420</v>
      </c>
      <c r="AT38" s="297">
        <v>0</v>
      </c>
      <c r="AU38" s="297">
        <v>12011350</v>
      </c>
      <c r="AV38" s="299">
        <v>35688587</v>
      </c>
      <c r="AW38" s="297">
        <v>17786977</v>
      </c>
      <c r="AX38" s="297">
        <v>9208897</v>
      </c>
      <c r="AY38" s="297">
        <v>4346356</v>
      </c>
      <c r="AZ38" s="297">
        <v>4346356</v>
      </c>
      <c r="BA38" s="297">
        <v>0</v>
      </c>
      <c r="BB38" s="297">
        <v>0</v>
      </c>
      <c r="BC38" s="297">
        <v>35688587</v>
      </c>
      <c r="BD38" s="397">
        <v>206455</v>
      </c>
      <c r="BE38" s="297">
        <v>85608</v>
      </c>
      <c r="BF38" s="297">
        <v>71117</v>
      </c>
      <c r="BG38" s="297">
        <v>49730</v>
      </c>
      <c r="BH38" s="297">
        <v>0</v>
      </c>
      <c r="BI38" s="297">
        <v>0</v>
      </c>
      <c r="BJ38" s="297">
        <v>0</v>
      </c>
      <c r="BK38" s="297">
        <v>206455</v>
      </c>
      <c r="BL38" s="299">
        <v>281576</v>
      </c>
      <c r="BM38" s="297">
        <v>70394</v>
      </c>
      <c r="BN38" s="297">
        <v>70394</v>
      </c>
      <c r="BO38" s="297">
        <v>70394</v>
      </c>
      <c r="BP38" s="297">
        <v>70394</v>
      </c>
      <c r="BQ38" s="297">
        <v>0</v>
      </c>
      <c r="BR38" s="297">
        <v>0</v>
      </c>
      <c r="BS38" s="297">
        <v>281576</v>
      </c>
      <c r="BT38" s="397">
        <v>867002</v>
      </c>
      <c r="BU38" s="297">
        <v>178175</v>
      </c>
      <c r="BV38" s="297">
        <v>178175</v>
      </c>
      <c r="BW38" s="297">
        <v>178175</v>
      </c>
      <c r="BX38" s="297">
        <v>178175</v>
      </c>
      <c r="BY38" s="297">
        <v>154300</v>
      </c>
      <c r="BZ38" s="297">
        <v>0</v>
      </c>
      <c r="CA38" s="297">
        <v>867002</v>
      </c>
      <c r="CB38" s="299">
        <v>2733626.8464383702</v>
      </c>
      <c r="CC38" s="297">
        <v>2421495</v>
      </c>
      <c r="CD38" s="297">
        <v>188110</v>
      </c>
      <c r="CE38" s="297">
        <v>124022</v>
      </c>
      <c r="CF38" s="297">
        <v>0</v>
      </c>
      <c r="CG38" s="297">
        <v>0</v>
      </c>
      <c r="CH38" s="297">
        <v>0</v>
      </c>
      <c r="CI38" s="297">
        <v>2733626.8464383702</v>
      </c>
    </row>
    <row r="39" spans="1:87">
      <c r="A39" s="295">
        <v>18600</v>
      </c>
      <c r="B39" s="296" t="s">
        <v>396</v>
      </c>
      <c r="C39" s="299">
        <v>-95433</v>
      </c>
      <c r="D39" s="297">
        <v>-30742</v>
      </c>
      <c r="E39" s="297">
        <v>-10932</v>
      </c>
      <c r="F39" s="297">
        <v>-13537</v>
      </c>
      <c r="G39" s="297">
        <v>7302</v>
      </c>
      <c r="H39" s="297">
        <v>0</v>
      </c>
      <c r="I39" s="297">
        <v>-143342</v>
      </c>
      <c r="J39" s="356">
        <v>380225</v>
      </c>
      <c r="K39" s="357">
        <v>452272</v>
      </c>
      <c r="L39" s="357">
        <v>321875</v>
      </c>
      <c r="M39" s="357">
        <v>307918</v>
      </c>
      <c r="N39" s="357">
        <v>476146</v>
      </c>
      <c r="O39" s="356">
        <v>37507</v>
      </c>
      <c r="P39" s="357">
        <v>19449.689999999999</v>
      </c>
      <c r="Q39" s="357">
        <v>18057.310000000001</v>
      </c>
      <c r="R39" s="398">
        <v>6.6799999999999998E-2</v>
      </c>
      <c r="S39" s="399">
        <v>1.22988E-5</v>
      </c>
      <c r="T39" s="400">
        <v>380225</v>
      </c>
      <c r="U39" s="400">
        <v>291163.02395209577</v>
      </c>
      <c r="V39" s="401">
        <v>1.3058835385036986</v>
      </c>
      <c r="W39" s="401">
        <v>7.7152503694909322E-2</v>
      </c>
      <c r="X39" s="397">
        <v>14635</v>
      </c>
      <c r="Y39" s="297">
        <v>2927</v>
      </c>
      <c r="Z39" s="297">
        <v>2927</v>
      </c>
      <c r="AA39" s="297">
        <v>2927</v>
      </c>
      <c r="AB39" s="297">
        <v>2927</v>
      </c>
      <c r="AC39" s="297">
        <v>2927</v>
      </c>
      <c r="AD39" s="297">
        <v>0</v>
      </c>
      <c r="AE39" s="297">
        <v>14635</v>
      </c>
      <c r="AF39" s="299">
        <v>91645</v>
      </c>
      <c r="AG39" s="299">
        <v>54254</v>
      </c>
      <c r="AH39" s="299">
        <v>17518</v>
      </c>
      <c r="AI39" s="299">
        <v>10408</v>
      </c>
      <c r="AJ39" s="299">
        <v>9465</v>
      </c>
      <c r="AK39" s="299">
        <v>0</v>
      </c>
      <c r="AL39" s="299">
        <v>0</v>
      </c>
      <c r="AM39" s="297">
        <v>91645</v>
      </c>
      <c r="AN39" s="397">
        <v>31099</v>
      </c>
      <c r="AO39" s="297">
        <v>7716</v>
      </c>
      <c r="AP39" s="297">
        <v>7716</v>
      </c>
      <c r="AQ39" s="297">
        <v>7716</v>
      </c>
      <c r="AR39" s="297">
        <v>3975</v>
      </c>
      <c r="AS39" s="297">
        <v>3975</v>
      </c>
      <c r="AT39" s="297">
        <v>0</v>
      </c>
      <c r="AU39" s="297">
        <v>31099</v>
      </c>
      <c r="AV39" s="299">
        <v>92403</v>
      </c>
      <c r="AW39" s="297">
        <v>46053</v>
      </c>
      <c r="AX39" s="297">
        <v>23843</v>
      </c>
      <c r="AY39" s="297">
        <v>11253</v>
      </c>
      <c r="AZ39" s="297">
        <v>11253</v>
      </c>
      <c r="BA39" s="297">
        <v>0</v>
      </c>
      <c r="BB39" s="297">
        <v>0</v>
      </c>
      <c r="BC39" s="297">
        <v>92403</v>
      </c>
      <c r="BD39" s="397">
        <v>535</v>
      </c>
      <c r="BE39" s="297">
        <v>222</v>
      </c>
      <c r="BF39" s="297">
        <v>184</v>
      </c>
      <c r="BG39" s="297">
        <v>129</v>
      </c>
      <c r="BH39" s="297">
        <v>0</v>
      </c>
      <c r="BI39" s="297">
        <v>0</v>
      </c>
      <c r="BJ39" s="297">
        <v>0</v>
      </c>
      <c r="BK39" s="297">
        <v>535</v>
      </c>
      <c r="BL39" s="299">
        <v>728</v>
      </c>
      <c r="BM39" s="297">
        <v>182</v>
      </c>
      <c r="BN39" s="297">
        <v>182</v>
      </c>
      <c r="BO39" s="297">
        <v>182</v>
      </c>
      <c r="BP39" s="297">
        <v>182</v>
      </c>
      <c r="BQ39" s="297">
        <v>0</v>
      </c>
      <c r="BR39" s="297">
        <v>0</v>
      </c>
      <c r="BS39" s="297">
        <v>728</v>
      </c>
      <c r="BT39" s="397">
        <v>2245</v>
      </c>
      <c r="BU39" s="297">
        <v>461</v>
      </c>
      <c r="BV39" s="297">
        <v>461</v>
      </c>
      <c r="BW39" s="297">
        <v>461</v>
      </c>
      <c r="BX39" s="297">
        <v>461</v>
      </c>
      <c r="BY39" s="297">
        <v>400</v>
      </c>
      <c r="BZ39" s="297">
        <v>0</v>
      </c>
      <c r="CA39" s="297">
        <v>2245</v>
      </c>
      <c r="CB39" s="299">
        <v>7077.7515502799997</v>
      </c>
      <c r="CC39" s="297">
        <v>6270</v>
      </c>
      <c r="CD39" s="297">
        <v>487</v>
      </c>
      <c r="CE39" s="297">
        <v>321</v>
      </c>
      <c r="CF39" s="297">
        <v>0</v>
      </c>
      <c r="CG39" s="297">
        <v>0</v>
      </c>
      <c r="CH39" s="297">
        <v>0</v>
      </c>
      <c r="CI39" s="297">
        <v>7077.7515502799997</v>
      </c>
    </row>
    <row r="40" spans="1:87">
      <c r="A40" s="295">
        <v>18640</v>
      </c>
      <c r="B40" s="296" t="s">
        <v>711</v>
      </c>
      <c r="C40" s="299">
        <v>6372</v>
      </c>
      <c r="D40" s="297">
        <v>10200</v>
      </c>
      <c r="E40" s="297">
        <v>5038</v>
      </c>
      <c r="F40" s="297">
        <v>1042</v>
      </c>
      <c r="G40" s="297">
        <v>2883</v>
      </c>
      <c r="H40" s="297">
        <v>0</v>
      </c>
      <c r="I40" s="297">
        <v>25535</v>
      </c>
      <c r="J40" s="356">
        <v>52062</v>
      </c>
      <c r="K40" s="357">
        <v>61927</v>
      </c>
      <c r="L40" s="357">
        <v>44072</v>
      </c>
      <c r="M40" s="357">
        <v>42161</v>
      </c>
      <c r="N40" s="357">
        <v>65196</v>
      </c>
      <c r="O40" s="356">
        <v>5136</v>
      </c>
      <c r="P40" s="357">
        <v>2552.04</v>
      </c>
      <c r="Q40" s="357">
        <v>2583.96</v>
      </c>
      <c r="R40" s="398">
        <v>6.6799999999999998E-2</v>
      </c>
      <c r="S40" s="399">
        <v>1.6840000000000001E-6</v>
      </c>
      <c r="T40" s="400">
        <v>52062</v>
      </c>
      <c r="U40" s="400">
        <v>38204.191616766468</v>
      </c>
      <c r="V40" s="401">
        <v>1.3627300512531151</v>
      </c>
      <c r="W40" s="401">
        <v>7.7152503694909322E-2</v>
      </c>
      <c r="X40" s="397">
        <v>35752</v>
      </c>
      <c r="Y40" s="297">
        <v>12695</v>
      </c>
      <c r="Z40" s="297">
        <v>12695</v>
      </c>
      <c r="AA40" s="297">
        <v>5794</v>
      </c>
      <c r="AB40" s="297">
        <v>2284</v>
      </c>
      <c r="AC40" s="297">
        <v>2284</v>
      </c>
      <c r="AD40" s="297">
        <v>0</v>
      </c>
      <c r="AE40" s="297">
        <v>35752</v>
      </c>
      <c r="AF40" s="299">
        <v>1136</v>
      </c>
      <c r="AG40" s="299">
        <v>284</v>
      </c>
      <c r="AH40" s="299">
        <v>284</v>
      </c>
      <c r="AI40" s="299">
        <v>284</v>
      </c>
      <c r="AJ40" s="299">
        <v>284</v>
      </c>
      <c r="AK40" s="299">
        <v>0</v>
      </c>
      <c r="AL40" s="299">
        <v>0</v>
      </c>
      <c r="AM40" s="297">
        <v>1136</v>
      </c>
      <c r="AN40" s="397">
        <v>4258</v>
      </c>
      <c r="AO40" s="297">
        <v>1057</v>
      </c>
      <c r="AP40" s="297">
        <v>1057</v>
      </c>
      <c r="AQ40" s="297">
        <v>1057</v>
      </c>
      <c r="AR40" s="297">
        <v>544</v>
      </c>
      <c r="AS40" s="297">
        <v>544</v>
      </c>
      <c r="AT40" s="297">
        <v>0</v>
      </c>
      <c r="AU40" s="297">
        <v>4258</v>
      </c>
      <c r="AV40" s="299">
        <v>12652</v>
      </c>
      <c r="AW40" s="297">
        <v>6306</v>
      </c>
      <c r="AX40" s="297">
        <v>3265</v>
      </c>
      <c r="AY40" s="297">
        <v>1541</v>
      </c>
      <c r="AZ40" s="297">
        <v>1541</v>
      </c>
      <c r="BA40" s="297">
        <v>0</v>
      </c>
      <c r="BB40" s="297">
        <v>0</v>
      </c>
      <c r="BC40" s="297">
        <v>12652</v>
      </c>
      <c r="BD40" s="397">
        <v>73</v>
      </c>
      <c r="BE40" s="297">
        <v>30</v>
      </c>
      <c r="BF40" s="297">
        <v>25</v>
      </c>
      <c r="BG40" s="297">
        <v>18</v>
      </c>
      <c r="BH40" s="297">
        <v>0</v>
      </c>
      <c r="BI40" s="297">
        <v>0</v>
      </c>
      <c r="BJ40" s="297">
        <v>0</v>
      </c>
      <c r="BK40" s="297">
        <v>73</v>
      </c>
      <c r="BL40" s="299">
        <v>100</v>
      </c>
      <c r="BM40" s="297">
        <v>25</v>
      </c>
      <c r="BN40" s="297">
        <v>25</v>
      </c>
      <c r="BO40" s="297">
        <v>25</v>
      </c>
      <c r="BP40" s="297">
        <v>25</v>
      </c>
      <c r="BQ40" s="297">
        <v>0</v>
      </c>
      <c r="BR40" s="297">
        <v>0</v>
      </c>
      <c r="BS40" s="297">
        <v>100</v>
      </c>
      <c r="BT40" s="397">
        <v>307</v>
      </c>
      <c r="BU40" s="297">
        <v>63</v>
      </c>
      <c r="BV40" s="297">
        <v>63</v>
      </c>
      <c r="BW40" s="297">
        <v>63</v>
      </c>
      <c r="BX40" s="297">
        <v>63</v>
      </c>
      <c r="BY40" s="297">
        <v>55</v>
      </c>
      <c r="BZ40" s="297">
        <v>0</v>
      </c>
      <c r="CA40" s="297">
        <v>307</v>
      </c>
      <c r="CB40" s="299">
        <v>969.11354040000003</v>
      </c>
      <c r="CC40" s="297">
        <v>858</v>
      </c>
      <c r="CD40" s="297">
        <v>67</v>
      </c>
      <c r="CE40" s="297">
        <v>44</v>
      </c>
      <c r="CF40" s="297">
        <v>0</v>
      </c>
      <c r="CG40" s="297">
        <v>0</v>
      </c>
      <c r="CH40" s="297">
        <v>0</v>
      </c>
      <c r="CI40" s="297">
        <v>969.11354040000003</v>
      </c>
    </row>
    <row r="41" spans="1:87">
      <c r="A41" s="295">
        <v>18690</v>
      </c>
      <c r="B41" s="296" t="s">
        <v>397</v>
      </c>
      <c r="C41" s="299">
        <v>-29536</v>
      </c>
      <c r="D41" s="297">
        <v>0</v>
      </c>
      <c r="E41" s="297">
        <v>0</v>
      </c>
      <c r="F41" s="297">
        <v>0</v>
      </c>
      <c r="G41" s="297">
        <v>0</v>
      </c>
      <c r="H41" s="297">
        <v>0</v>
      </c>
      <c r="I41" s="297">
        <v>-29536</v>
      </c>
      <c r="J41" s="356">
        <v>0</v>
      </c>
      <c r="K41" s="357">
        <v>0</v>
      </c>
      <c r="L41" s="357">
        <v>0</v>
      </c>
      <c r="M41" s="357">
        <v>0</v>
      </c>
      <c r="N41" s="357">
        <v>0</v>
      </c>
      <c r="O41" s="356">
        <v>0</v>
      </c>
      <c r="P41" s="357">
        <v>0</v>
      </c>
      <c r="Q41" s="357">
        <v>0</v>
      </c>
      <c r="R41" s="398" t="e">
        <v>#DIV/0!</v>
      </c>
      <c r="S41" s="399">
        <v>0</v>
      </c>
      <c r="T41" s="400">
        <v>0</v>
      </c>
      <c r="U41" s="400">
        <v>0</v>
      </c>
      <c r="V41" s="401" t="e">
        <v>#DIV/0!</v>
      </c>
      <c r="W41" s="401">
        <v>7.7152503694909322E-2</v>
      </c>
      <c r="X41" s="397">
        <v>0</v>
      </c>
      <c r="Y41" s="297">
        <v>0</v>
      </c>
      <c r="Z41" s="297">
        <v>0</v>
      </c>
      <c r="AA41" s="297">
        <v>0</v>
      </c>
      <c r="AB41" s="297">
        <v>0</v>
      </c>
      <c r="AC41" s="297">
        <v>0</v>
      </c>
      <c r="AD41" s="297">
        <v>0</v>
      </c>
      <c r="AE41" s="297">
        <v>0</v>
      </c>
      <c r="AF41" s="299">
        <v>29536</v>
      </c>
      <c r="AG41" s="299">
        <v>29536</v>
      </c>
      <c r="AH41" s="299">
        <v>0</v>
      </c>
      <c r="AI41" s="299">
        <v>0</v>
      </c>
      <c r="AJ41" s="299">
        <v>0</v>
      </c>
      <c r="AK41" s="299">
        <v>0</v>
      </c>
      <c r="AL41" s="299">
        <v>0</v>
      </c>
      <c r="AM41" s="297">
        <v>29536</v>
      </c>
      <c r="AN41" s="397">
        <v>0</v>
      </c>
      <c r="AO41" s="297">
        <v>0</v>
      </c>
      <c r="AP41" s="297">
        <v>0</v>
      </c>
      <c r="AQ41" s="297">
        <v>0</v>
      </c>
      <c r="AR41" s="297">
        <v>0</v>
      </c>
      <c r="AS41" s="297">
        <v>0</v>
      </c>
      <c r="AT41" s="297">
        <v>0</v>
      </c>
      <c r="AU41" s="297">
        <v>0</v>
      </c>
      <c r="AV41" s="299">
        <v>0</v>
      </c>
      <c r="AW41" s="297">
        <v>0</v>
      </c>
      <c r="AX41" s="297">
        <v>0</v>
      </c>
      <c r="AY41" s="297">
        <v>0</v>
      </c>
      <c r="AZ41" s="297">
        <v>0</v>
      </c>
      <c r="BA41" s="297">
        <v>0</v>
      </c>
      <c r="BB41" s="297">
        <v>0</v>
      </c>
      <c r="BC41" s="297">
        <v>0</v>
      </c>
      <c r="BD41" s="397">
        <v>0</v>
      </c>
      <c r="BE41" s="297">
        <v>0</v>
      </c>
      <c r="BF41" s="297">
        <v>0</v>
      </c>
      <c r="BG41" s="297">
        <v>0</v>
      </c>
      <c r="BH41" s="297">
        <v>0</v>
      </c>
      <c r="BI41" s="297">
        <v>0</v>
      </c>
      <c r="BJ41" s="297">
        <v>0</v>
      </c>
      <c r="BK41" s="297">
        <v>0</v>
      </c>
      <c r="BL41" s="299">
        <v>0</v>
      </c>
      <c r="BM41" s="297">
        <v>0</v>
      </c>
      <c r="BN41" s="297">
        <v>0</v>
      </c>
      <c r="BO41" s="297">
        <v>0</v>
      </c>
      <c r="BP41" s="297">
        <v>0</v>
      </c>
      <c r="BQ41" s="297">
        <v>0</v>
      </c>
      <c r="BR41" s="297">
        <v>0</v>
      </c>
      <c r="BS41" s="297">
        <v>0</v>
      </c>
      <c r="BT41" s="397">
        <v>0</v>
      </c>
      <c r="BU41" s="297">
        <v>0</v>
      </c>
      <c r="BV41" s="297">
        <v>0</v>
      </c>
      <c r="BW41" s="297">
        <v>0</v>
      </c>
      <c r="BX41" s="297">
        <v>0</v>
      </c>
      <c r="BY41" s="297">
        <v>0</v>
      </c>
      <c r="BZ41" s="297">
        <v>0</v>
      </c>
      <c r="CA41" s="297">
        <v>0</v>
      </c>
      <c r="CB41" s="299">
        <v>0</v>
      </c>
      <c r="CC41" s="297">
        <v>0</v>
      </c>
      <c r="CD41" s="297">
        <v>0</v>
      </c>
      <c r="CE41" s="297">
        <v>0</v>
      </c>
      <c r="CF41" s="297">
        <v>0</v>
      </c>
      <c r="CG41" s="297">
        <v>0</v>
      </c>
      <c r="CH41" s="297">
        <v>0</v>
      </c>
      <c r="CI41" s="297">
        <v>0</v>
      </c>
    </row>
    <row r="42" spans="1:87">
      <c r="A42" s="295">
        <v>18740</v>
      </c>
      <c r="B42" s="296" t="s">
        <v>398</v>
      </c>
      <c r="C42" s="299">
        <v>-36634</v>
      </c>
      <c r="D42" s="297">
        <v>-42725</v>
      </c>
      <c r="E42" s="297">
        <v>-42059</v>
      </c>
      <c r="F42" s="297">
        <v>-41736</v>
      </c>
      <c r="G42" s="297">
        <v>1687</v>
      </c>
      <c r="H42" s="297">
        <v>0</v>
      </c>
      <c r="I42" s="297">
        <v>-161467</v>
      </c>
      <c r="J42" s="356">
        <v>0</v>
      </c>
      <c r="K42" s="357">
        <v>0</v>
      </c>
      <c r="L42" s="357">
        <v>0</v>
      </c>
      <c r="M42" s="357">
        <v>0</v>
      </c>
      <c r="N42" s="357">
        <v>0</v>
      </c>
      <c r="O42" s="356">
        <v>0</v>
      </c>
      <c r="P42" s="357">
        <v>10119.68</v>
      </c>
      <c r="Q42" s="357">
        <v>-10119.68</v>
      </c>
      <c r="R42" s="398">
        <v>6.6799999999999998E-2</v>
      </c>
      <c r="S42" s="399">
        <v>0</v>
      </c>
      <c r="T42" s="400">
        <v>0</v>
      </c>
      <c r="U42" s="400">
        <v>151492.21556886227</v>
      </c>
      <c r="V42" s="401">
        <v>0</v>
      </c>
      <c r="W42" s="401">
        <v>7.7152503694909322E-2</v>
      </c>
      <c r="X42" s="397">
        <v>14526</v>
      </c>
      <c r="Y42" s="297">
        <v>7778</v>
      </c>
      <c r="Z42" s="297">
        <v>1687</v>
      </c>
      <c r="AA42" s="297">
        <v>1687</v>
      </c>
      <c r="AB42" s="297">
        <v>1687</v>
      </c>
      <c r="AC42" s="297">
        <v>1687</v>
      </c>
      <c r="AD42" s="297">
        <v>0</v>
      </c>
      <c r="AE42" s="297">
        <v>14526</v>
      </c>
      <c r="AF42" s="299">
        <v>175993</v>
      </c>
      <c r="AG42" s="299">
        <v>44412</v>
      </c>
      <c r="AH42" s="299">
        <v>44412</v>
      </c>
      <c r="AI42" s="299">
        <v>43746</v>
      </c>
      <c r="AJ42" s="299">
        <v>43423</v>
      </c>
      <c r="AK42" s="299">
        <v>0</v>
      </c>
      <c r="AL42" s="299">
        <v>0</v>
      </c>
      <c r="AM42" s="297">
        <v>175993</v>
      </c>
      <c r="AN42" s="397">
        <v>0</v>
      </c>
      <c r="AO42" s="297">
        <v>0</v>
      </c>
      <c r="AP42" s="297">
        <v>0</v>
      </c>
      <c r="AQ42" s="297">
        <v>0</v>
      </c>
      <c r="AR42" s="297">
        <v>0</v>
      </c>
      <c r="AS42" s="297">
        <v>0</v>
      </c>
      <c r="AT42" s="297">
        <v>0</v>
      </c>
      <c r="AU42" s="297">
        <v>0</v>
      </c>
      <c r="AV42" s="299">
        <v>0</v>
      </c>
      <c r="AW42" s="297">
        <v>0</v>
      </c>
      <c r="AX42" s="297">
        <v>0</v>
      </c>
      <c r="AY42" s="297">
        <v>0</v>
      </c>
      <c r="AZ42" s="297">
        <v>0</v>
      </c>
      <c r="BA42" s="297">
        <v>0</v>
      </c>
      <c r="BB42" s="297">
        <v>0</v>
      </c>
      <c r="BC42" s="297">
        <v>0</v>
      </c>
      <c r="BD42" s="397">
        <v>0</v>
      </c>
      <c r="BE42" s="297">
        <v>0</v>
      </c>
      <c r="BF42" s="297">
        <v>0</v>
      </c>
      <c r="BG42" s="297">
        <v>0</v>
      </c>
      <c r="BH42" s="297">
        <v>0</v>
      </c>
      <c r="BI42" s="297">
        <v>0</v>
      </c>
      <c r="BJ42" s="297">
        <v>0</v>
      </c>
      <c r="BK42" s="297">
        <v>0</v>
      </c>
      <c r="BL42" s="299">
        <v>0</v>
      </c>
      <c r="BM42" s="297">
        <v>0</v>
      </c>
      <c r="BN42" s="297">
        <v>0</v>
      </c>
      <c r="BO42" s="297">
        <v>0</v>
      </c>
      <c r="BP42" s="297">
        <v>0</v>
      </c>
      <c r="BQ42" s="297">
        <v>0</v>
      </c>
      <c r="BR42" s="297">
        <v>0</v>
      </c>
      <c r="BS42" s="297">
        <v>0</v>
      </c>
      <c r="BT42" s="397">
        <v>0</v>
      </c>
      <c r="BU42" s="297">
        <v>0</v>
      </c>
      <c r="BV42" s="297">
        <v>0</v>
      </c>
      <c r="BW42" s="297">
        <v>0</v>
      </c>
      <c r="BX42" s="297">
        <v>0</v>
      </c>
      <c r="BY42" s="297">
        <v>0</v>
      </c>
      <c r="BZ42" s="297">
        <v>0</v>
      </c>
      <c r="CA42" s="297">
        <v>0</v>
      </c>
      <c r="CB42" s="299">
        <v>0</v>
      </c>
      <c r="CC42" s="297">
        <v>0</v>
      </c>
      <c r="CD42" s="297">
        <v>0</v>
      </c>
      <c r="CE42" s="297">
        <v>0</v>
      </c>
      <c r="CF42" s="297">
        <v>0</v>
      </c>
      <c r="CG42" s="297">
        <v>0</v>
      </c>
      <c r="CH42" s="297">
        <v>0</v>
      </c>
      <c r="CI42" s="297">
        <v>0</v>
      </c>
    </row>
    <row r="43" spans="1:87">
      <c r="A43" s="295">
        <v>18780</v>
      </c>
      <c r="B43" s="296" t="s">
        <v>399</v>
      </c>
      <c r="C43" s="299">
        <v>-11993</v>
      </c>
      <c r="D43" s="297">
        <v>35742</v>
      </c>
      <c r="E43" s="297">
        <v>16537</v>
      </c>
      <c r="F43" s="297">
        <v>6042</v>
      </c>
      <c r="G43" s="297">
        <v>11099</v>
      </c>
      <c r="H43" s="297">
        <v>0</v>
      </c>
      <c r="I43" s="297">
        <v>57427</v>
      </c>
      <c r="J43" s="356">
        <v>649914</v>
      </c>
      <c r="K43" s="357">
        <v>773063</v>
      </c>
      <c r="L43" s="357">
        <v>550177</v>
      </c>
      <c r="M43" s="357">
        <v>526321</v>
      </c>
      <c r="N43" s="357">
        <v>813872</v>
      </c>
      <c r="O43" s="356">
        <v>64110</v>
      </c>
      <c r="P43" s="357">
        <v>20648.79</v>
      </c>
      <c r="Q43" s="357">
        <v>43461.21</v>
      </c>
      <c r="R43" s="398">
        <v>6.6799999999999998E-2</v>
      </c>
      <c r="S43" s="399">
        <v>2.10222E-5</v>
      </c>
      <c r="T43" s="400">
        <v>649914</v>
      </c>
      <c r="U43" s="400">
        <v>309113.62275449105</v>
      </c>
      <c r="V43" s="401">
        <v>2.1025084375404077</v>
      </c>
      <c r="W43" s="401">
        <v>7.7152503694909322E-2</v>
      </c>
      <c r="X43" s="397">
        <v>170807</v>
      </c>
      <c r="Y43" s="297">
        <v>63397</v>
      </c>
      <c r="Z43" s="297">
        <v>63349</v>
      </c>
      <c r="AA43" s="297">
        <v>22435</v>
      </c>
      <c r="AB43" s="297">
        <v>18005</v>
      </c>
      <c r="AC43" s="297">
        <v>3621</v>
      </c>
      <c r="AD43" s="297">
        <v>0</v>
      </c>
      <c r="AE43" s="297">
        <v>170807</v>
      </c>
      <c r="AF43" s="299">
        <v>0</v>
      </c>
      <c r="AG43" s="299">
        <v>0</v>
      </c>
      <c r="AH43" s="299">
        <v>0</v>
      </c>
      <c r="AI43" s="299">
        <v>0</v>
      </c>
      <c r="AJ43" s="299">
        <v>0</v>
      </c>
      <c r="AK43" s="299">
        <v>0</v>
      </c>
      <c r="AL43" s="299">
        <v>0</v>
      </c>
      <c r="AM43" s="297">
        <v>0</v>
      </c>
      <c r="AN43" s="397">
        <v>53157</v>
      </c>
      <c r="AO43" s="297">
        <v>13189</v>
      </c>
      <c r="AP43" s="297">
        <v>13189</v>
      </c>
      <c r="AQ43" s="297">
        <v>13189</v>
      </c>
      <c r="AR43" s="297">
        <v>6795</v>
      </c>
      <c r="AS43" s="297">
        <v>6795</v>
      </c>
      <c r="AT43" s="297">
        <v>0</v>
      </c>
      <c r="AU43" s="297">
        <v>53157</v>
      </c>
      <c r="AV43" s="299">
        <v>157943</v>
      </c>
      <c r="AW43" s="297">
        <v>78718</v>
      </c>
      <c r="AX43" s="297">
        <v>40755</v>
      </c>
      <c r="AY43" s="297">
        <v>19235</v>
      </c>
      <c r="AZ43" s="297">
        <v>19235</v>
      </c>
      <c r="BA43" s="297">
        <v>0</v>
      </c>
      <c r="BB43" s="297">
        <v>0</v>
      </c>
      <c r="BC43" s="297">
        <v>157943</v>
      </c>
      <c r="BD43" s="397">
        <v>914</v>
      </c>
      <c r="BE43" s="297">
        <v>379</v>
      </c>
      <c r="BF43" s="297">
        <v>315</v>
      </c>
      <c r="BG43" s="297">
        <v>220</v>
      </c>
      <c r="BH43" s="297">
        <v>0</v>
      </c>
      <c r="BI43" s="297">
        <v>0</v>
      </c>
      <c r="BJ43" s="297">
        <v>0</v>
      </c>
      <c r="BK43" s="297">
        <v>914</v>
      </c>
      <c r="BL43" s="299">
        <v>1248</v>
      </c>
      <c r="BM43" s="297">
        <v>312</v>
      </c>
      <c r="BN43" s="297">
        <v>312</v>
      </c>
      <c r="BO43" s="297">
        <v>312</v>
      </c>
      <c r="BP43" s="297">
        <v>312</v>
      </c>
      <c r="BQ43" s="297">
        <v>0</v>
      </c>
      <c r="BR43" s="297">
        <v>0</v>
      </c>
      <c r="BS43" s="297">
        <v>1248</v>
      </c>
      <c r="BT43" s="397">
        <v>3837</v>
      </c>
      <c r="BU43" s="297">
        <v>789</v>
      </c>
      <c r="BV43" s="297">
        <v>789</v>
      </c>
      <c r="BW43" s="297">
        <v>789</v>
      </c>
      <c r="BX43" s="297">
        <v>789</v>
      </c>
      <c r="BY43" s="297">
        <v>683</v>
      </c>
      <c r="BZ43" s="297">
        <v>0</v>
      </c>
      <c r="CA43" s="297">
        <v>3837</v>
      </c>
      <c r="CB43" s="299">
        <v>12097.920824819999</v>
      </c>
      <c r="CC43" s="297">
        <v>10717</v>
      </c>
      <c r="CD43" s="297">
        <v>832</v>
      </c>
      <c r="CE43" s="297">
        <v>549</v>
      </c>
      <c r="CF43" s="297">
        <v>0</v>
      </c>
      <c r="CG43" s="297">
        <v>0</v>
      </c>
      <c r="CH43" s="297">
        <v>0</v>
      </c>
      <c r="CI43" s="297">
        <v>12097.920824819999</v>
      </c>
    </row>
    <row r="44" spans="1:87">
      <c r="A44" s="295">
        <v>19005</v>
      </c>
      <c r="B44" s="296" t="s">
        <v>400</v>
      </c>
      <c r="C44" s="299">
        <v>-2075330</v>
      </c>
      <c r="D44" s="297">
        <v>-780065</v>
      </c>
      <c r="E44" s="297">
        <v>-261061</v>
      </c>
      <c r="F44" s="297">
        <v>-503153</v>
      </c>
      <c r="G44" s="297">
        <v>304638</v>
      </c>
      <c r="H44" s="297">
        <v>0</v>
      </c>
      <c r="I44" s="297">
        <v>-3314971</v>
      </c>
      <c r="J44" s="356">
        <v>20305244</v>
      </c>
      <c r="K44" s="357">
        <v>24152793</v>
      </c>
      <c r="L44" s="357">
        <v>17189163</v>
      </c>
      <c r="M44" s="357">
        <v>16443823</v>
      </c>
      <c r="N44" s="357">
        <v>25427774</v>
      </c>
      <c r="O44" s="356">
        <v>2002982</v>
      </c>
      <c r="P44" s="357">
        <v>1046121.83</v>
      </c>
      <c r="Q44" s="357">
        <v>956860.17</v>
      </c>
      <c r="R44" s="398">
        <v>6.6799999999999998E-2</v>
      </c>
      <c r="S44" s="399">
        <v>6.5679620000000003E-4</v>
      </c>
      <c r="T44" s="400">
        <v>20305244</v>
      </c>
      <c r="U44" s="400">
        <v>15660506.437125748</v>
      </c>
      <c r="V44" s="401">
        <v>1.2965892311032263</v>
      </c>
      <c r="W44" s="401">
        <v>7.7152503694909322E-2</v>
      </c>
      <c r="X44" s="397">
        <v>1028910</v>
      </c>
      <c r="Y44" s="297">
        <v>480460</v>
      </c>
      <c r="Z44" s="297">
        <v>282841</v>
      </c>
      <c r="AA44" s="297">
        <v>123603</v>
      </c>
      <c r="AB44" s="297">
        <v>71003</v>
      </c>
      <c r="AC44" s="297">
        <v>71003</v>
      </c>
      <c r="AD44" s="297">
        <v>0</v>
      </c>
      <c r="AE44" s="297">
        <v>1028910</v>
      </c>
      <c r="AF44" s="299">
        <v>801576</v>
      </c>
      <c r="AG44" s="299">
        <v>200394</v>
      </c>
      <c r="AH44" s="299">
        <v>200394</v>
      </c>
      <c r="AI44" s="299">
        <v>200394</v>
      </c>
      <c r="AJ44" s="299">
        <v>200394</v>
      </c>
      <c r="AK44" s="299">
        <v>0</v>
      </c>
      <c r="AL44" s="299">
        <v>0</v>
      </c>
      <c r="AM44" s="297">
        <v>801576</v>
      </c>
      <c r="AN44" s="397">
        <v>1660794</v>
      </c>
      <c r="AO44" s="297">
        <v>412064</v>
      </c>
      <c r="AP44" s="297">
        <v>412064</v>
      </c>
      <c r="AQ44" s="297">
        <v>412064</v>
      </c>
      <c r="AR44" s="297">
        <v>212301</v>
      </c>
      <c r="AS44" s="297">
        <v>212301</v>
      </c>
      <c r="AT44" s="297">
        <v>0</v>
      </c>
      <c r="AU44" s="297">
        <v>1660794</v>
      </c>
      <c r="AV44" s="299">
        <v>4934616</v>
      </c>
      <c r="AW44" s="297">
        <v>2459383</v>
      </c>
      <c r="AX44" s="297">
        <v>1273303</v>
      </c>
      <c r="AY44" s="297">
        <v>600965</v>
      </c>
      <c r="AZ44" s="297">
        <v>600965</v>
      </c>
      <c r="BA44" s="297">
        <v>0</v>
      </c>
      <c r="BB44" s="297">
        <v>0</v>
      </c>
      <c r="BC44" s="297">
        <v>4934616</v>
      </c>
      <c r="BD44" s="397">
        <v>28546</v>
      </c>
      <c r="BE44" s="297">
        <v>11837</v>
      </c>
      <c r="BF44" s="297">
        <v>9833</v>
      </c>
      <c r="BG44" s="297">
        <v>6876</v>
      </c>
      <c r="BH44" s="297">
        <v>0</v>
      </c>
      <c r="BI44" s="297">
        <v>0</v>
      </c>
      <c r="BJ44" s="297">
        <v>0</v>
      </c>
      <c r="BK44" s="297">
        <v>28546</v>
      </c>
      <c r="BL44" s="299">
        <v>38932</v>
      </c>
      <c r="BM44" s="297">
        <v>9733</v>
      </c>
      <c r="BN44" s="297">
        <v>9733</v>
      </c>
      <c r="BO44" s="297">
        <v>9733</v>
      </c>
      <c r="BP44" s="297">
        <v>9733</v>
      </c>
      <c r="BQ44" s="297">
        <v>0</v>
      </c>
      <c r="BR44" s="297">
        <v>0</v>
      </c>
      <c r="BS44" s="297">
        <v>38932</v>
      </c>
      <c r="BT44" s="397">
        <v>119879</v>
      </c>
      <c r="BU44" s="297">
        <v>24636</v>
      </c>
      <c r="BV44" s="297">
        <v>24636</v>
      </c>
      <c r="BW44" s="297">
        <v>24636</v>
      </c>
      <c r="BX44" s="297">
        <v>24636</v>
      </c>
      <c r="BY44" s="297">
        <v>21335</v>
      </c>
      <c r="BZ44" s="297">
        <v>0</v>
      </c>
      <c r="CA44" s="297">
        <v>119879</v>
      </c>
      <c r="CB44" s="299">
        <v>377975.11324422003</v>
      </c>
      <c r="CC44" s="297">
        <v>334817</v>
      </c>
      <c r="CD44" s="297">
        <v>26010</v>
      </c>
      <c r="CE44" s="297">
        <v>17148</v>
      </c>
      <c r="CF44" s="297">
        <v>0</v>
      </c>
      <c r="CG44" s="297">
        <v>0</v>
      </c>
      <c r="CH44" s="297">
        <v>0</v>
      </c>
      <c r="CI44" s="297">
        <v>377975.11324422003</v>
      </c>
    </row>
    <row r="45" spans="1:87">
      <c r="A45" s="295">
        <v>19100</v>
      </c>
      <c r="B45" s="296" t="s">
        <v>401</v>
      </c>
      <c r="C45" s="299">
        <v>-169747093</v>
      </c>
      <c r="D45" s="297">
        <v>-44891714</v>
      </c>
      <c r="E45" s="297">
        <v>22655804</v>
      </c>
      <c r="F45" s="297">
        <v>-5858242</v>
      </c>
      <c r="G45" s="297">
        <v>58778517</v>
      </c>
      <c r="H45" s="297">
        <v>0</v>
      </c>
      <c r="I45" s="297">
        <v>-139062728</v>
      </c>
      <c r="J45" s="356">
        <v>2082643483</v>
      </c>
      <c r="K45" s="357">
        <v>2477274147</v>
      </c>
      <c r="L45" s="357">
        <v>1763037038</v>
      </c>
      <c r="M45" s="357">
        <v>1686589973</v>
      </c>
      <c r="N45" s="357">
        <v>2608044899</v>
      </c>
      <c r="O45" s="356">
        <v>205439421</v>
      </c>
      <c r="P45" s="357">
        <v>81409883.640000001</v>
      </c>
      <c r="Q45" s="357">
        <v>124029537.36</v>
      </c>
      <c r="R45" s="398">
        <v>6.6799999999999998E-2</v>
      </c>
      <c r="S45" s="399">
        <v>6.7365469999999997E-2</v>
      </c>
      <c r="T45" s="400">
        <v>2082643483</v>
      </c>
      <c r="U45" s="400">
        <v>1218710832.9341319</v>
      </c>
      <c r="V45" s="401">
        <v>1.7088905971122696</v>
      </c>
      <c r="W45" s="401">
        <v>7.7152503694909322E-2</v>
      </c>
      <c r="X45" s="397">
        <v>233611916</v>
      </c>
      <c r="Y45" s="297">
        <v>74176240</v>
      </c>
      <c r="Z45" s="297">
        <v>45911322</v>
      </c>
      <c r="AA45" s="297">
        <v>43893800</v>
      </c>
      <c r="AB45" s="297">
        <v>34815277</v>
      </c>
      <c r="AC45" s="297">
        <v>34815277</v>
      </c>
      <c r="AD45" s="297">
        <v>0</v>
      </c>
      <c r="AE45" s="297">
        <v>233611916</v>
      </c>
      <c r="AF45" s="299">
        <v>9351900</v>
      </c>
      <c r="AG45" s="299">
        <v>2337975</v>
      </c>
      <c r="AH45" s="299">
        <v>2337975</v>
      </c>
      <c r="AI45" s="299">
        <v>2337975</v>
      </c>
      <c r="AJ45" s="299">
        <v>2337975</v>
      </c>
      <c r="AK45" s="299">
        <v>0</v>
      </c>
      <c r="AL45" s="299">
        <v>0</v>
      </c>
      <c r="AM45" s="297">
        <v>9351900</v>
      </c>
      <c r="AN45" s="397">
        <v>170342305</v>
      </c>
      <c r="AO45" s="297">
        <v>42264108</v>
      </c>
      <c r="AP45" s="297">
        <v>42264108</v>
      </c>
      <c r="AQ45" s="297">
        <v>42264108</v>
      </c>
      <c r="AR45" s="297">
        <v>21774990</v>
      </c>
      <c r="AS45" s="297">
        <v>21774990</v>
      </c>
      <c r="AT45" s="297">
        <v>0</v>
      </c>
      <c r="AU45" s="297">
        <v>170342305</v>
      </c>
      <c r="AV45" s="299">
        <v>506127629</v>
      </c>
      <c r="AW45" s="297">
        <v>252250966</v>
      </c>
      <c r="AX45" s="297">
        <v>130598538</v>
      </c>
      <c r="AY45" s="297">
        <v>61639062</v>
      </c>
      <c r="AZ45" s="297">
        <v>61639062</v>
      </c>
      <c r="BA45" s="297">
        <v>0</v>
      </c>
      <c r="BB45" s="297">
        <v>0</v>
      </c>
      <c r="BC45" s="297">
        <v>506127629</v>
      </c>
      <c r="BD45" s="397">
        <v>2927909</v>
      </c>
      <c r="BE45" s="297">
        <v>1214078</v>
      </c>
      <c r="BF45" s="297">
        <v>1008572</v>
      </c>
      <c r="BG45" s="297">
        <v>705259</v>
      </c>
      <c r="BH45" s="297">
        <v>0</v>
      </c>
      <c r="BI45" s="297">
        <v>0</v>
      </c>
      <c r="BJ45" s="297">
        <v>0</v>
      </c>
      <c r="BK45" s="297">
        <v>2927909</v>
      </c>
      <c r="BL45" s="299">
        <v>3993264</v>
      </c>
      <c r="BM45" s="297">
        <v>998316</v>
      </c>
      <c r="BN45" s="297">
        <v>998316</v>
      </c>
      <c r="BO45" s="297">
        <v>998316</v>
      </c>
      <c r="BP45" s="297">
        <v>998316</v>
      </c>
      <c r="BQ45" s="297">
        <v>0</v>
      </c>
      <c r="BR45" s="297">
        <v>0</v>
      </c>
      <c r="BS45" s="297">
        <v>3993264</v>
      </c>
      <c r="BT45" s="397">
        <v>12295625</v>
      </c>
      <c r="BU45" s="297">
        <v>2526844</v>
      </c>
      <c r="BV45" s="297">
        <v>2526844</v>
      </c>
      <c r="BW45" s="297">
        <v>2526844</v>
      </c>
      <c r="BX45" s="297">
        <v>2526844</v>
      </c>
      <c r="BY45" s="297">
        <v>2188249</v>
      </c>
      <c r="BZ45" s="297">
        <v>0</v>
      </c>
      <c r="CA45" s="297">
        <v>12295625</v>
      </c>
      <c r="CB45" s="299">
        <v>38767689.508556999</v>
      </c>
      <c r="CC45" s="297">
        <v>34341106</v>
      </c>
      <c r="CD45" s="297">
        <v>2667731</v>
      </c>
      <c r="CE45" s="297">
        <v>1758853</v>
      </c>
      <c r="CF45" s="297">
        <v>0</v>
      </c>
      <c r="CG45" s="297">
        <v>0</v>
      </c>
      <c r="CH45" s="297">
        <v>0</v>
      </c>
      <c r="CI45" s="297">
        <v>38767689.508556999</v>
      </c>
    </row>
    <row r="46" spans="1:87">
      <c r="A46" s="295">
        <v>20100</v>
      </c>
      <c r="B46" s="296" t="s">
        <v>402</v>
      </c>
      <c r="C46" s="299">
        <v>-39886508</v>
      </c>
      <c r="D46" s="297">
        <v>-8164808</v>
      </c>
      <c r="E46" s="297">
        <v>-620533</v>
      </c>
      <c r="F46" s="297">
        <v>-5927907</v>
      </c>
      <c r="G46" s="297">
        <v>3667116</v>
      </c>
      <c r="H46" s="297">
        <v>0</v>
      </c>
      <c r="I46" s="297">
        <v>-50932640</v>
      </c>
      <c r="J46" s="356">
        <v>320543876</v>
      </c>
      <c r="K46" s="357">
        <v>381282280</v>
      </c>
      <c r="L46" s="357">
        <v>271352601</v>
      </c>
      <c r="M46" s="357">
        <v>259586478</v>
      </c>
      <c r="N46" s="357">
        <v>401409472</v>
      </c>
      <c r="O46" s="356">
        <v>31619597</v>
      </c>
      <c r="P46" s="357">
        <v>12879189.93</v>
      </c>
      <c r="Q46" s="357">
        <v>18740407.07</v>
      </c>
      <c r="R46" s="398">
        <v>6.6799999999999998E-2</v>
      </c>
      <c r="S46" s="399">
        <v>1.0368355900000001E-2</v>
      </c>
      <c r="T46" s="400">
        <v>320543876</v>
      </c>
      <c r="U46" s="400">
        <v>192802244.46107784</v>
      </c>
      <c r="V46" s="401">
        <v>1.6625526165215889</v>
      </c>
      <c r="W46" s="401">
        <v>7.7152503694909322E-2</v>
      </c>
      <c r="X46" s="397">
        <v>13273284</v>
      </c>
      <c r="Y46" s="297">
        <v>5478635</v>
      </c>
      <c r="Z46" s="297">
        <v>5478635</v>
      </c>
      <c r="AA46" s="297">
        <v>2316014</v>
      </c>
      <c r="AB46" s="297">
        <v>0</v>
      </c>
      <c r="AC46" s="297">
        <v>0</v>
      </c>
      <c r="AD46" s="297">
        <v>0</v>
      </c>
      <c r="AE46" s="297">
        <v>13273284</v>
      </c>
      <c r="AF46" s="299">
        <v>8286184</v>
      </c>
      <c r="AG46" s="299">
        <v>8182251</v>
      </c>
      <c r="AH46" s="299">
        <v>27606</v>
      </c>
      <c r="AI46" s="299">
        <v>27606</v>
      </c>
      <c r="AJ46" s="299">
        <v>27606</v>
      </c>
      <c r="AK46" s="299">
        <v>21115</v>
      </c>
      <c r="AL46" s="299">
        <v>0</v>
      </c>
      <c r="AM46" s="297">
        <v>8286184</v>
      </c>
      <c r="AN46" s="397">
        <v>26217729</v>
      </c>
      <c r="AO46" s="297">
        <v>6504954</v>
      </c>
      <c r="AP46" s="297">
        <v>6504954</v>
      </c>
      <c r="AQ46" s="297">
        <v>6504954</v>
      </c>
      <c r="AR46" s="297">
        <v>3351433</v>
      </c>
      <c r="AS46" s="297">
        <v>3351433</v>
      </c>
      <c r="AT46" s="297">
        <v>0</v>
      </c>
      <c r="AU46" s="297">
        <v>26217729</v>
      </c>
      <c r="AV46" s="299">
        <v>77899128</v>
      </c>
      <c r="AW46" s="297">
        <v>38824457</v>
      </c>
      <c r="AX46" s="297">
        <v>20100685</v>
      </c>
      <c r="AY46" s="297">
        <v>9486993</v>
      </c>
      <c r="AZ46" s="297">
        <v>9486993</v>
      </c>
      <c r="BA46" s="297">
        <v>0</v>
      </c>
      <c r="BB46" s="297">
        <v>0</v>
      </c>
      <c r="BC46" s="297">
        <v>77899128</v>
      </c>
      <c r="BD46" s="397">
        <v>450640</v>
      </c>
      <c r="BE46" s="297">
        <v>186861</v>
      </c>
      <c r="BF46" s="297">
        <v>155231</v>
      </c>
      <c r="BG46" s="297">
        <v>108548</v>
      </c>
      <c r="BH46" s="297">
        <v>0</v>
      </c>
      <c r="BI46" s="297">
        <v>0</v>
      </c>
      <c r="BJ46" s="297">
        <v>0</v>
      </c>
      <c r="BK46" s="297">
        <v>450640</v>
      </c>
      <c r="BL46" s="299">
        <v>614612</v>
      </c>
      <c r="BM46" s="297">
        <v>153653</v>
      </c>
      <c r="BN46" s="297">
        <v>153653</v>
      </c>
      <c r="BO46" s="297">
        <v>153653</v>
      </c>
      <c r="BP46" s="297">
        <v>153653</v>
      </c>
      <c r="BQ46" s="297">
        <v>0</v>
      </c>
      <c r="BR46" s="297">
        <v>0</v>
      </c>
      <c r="BS46" s="297">
        <v>614612</v>
      </c>
      <c r="BT46" s="397">
        <v>1892445</v>
      </c>
      <c r="BU46" s="297">
        <v>388912</v>
      </c>
      <c r="BV46" s="297">
        <v>388912</v>
      </c>
      <c r="BW46" s="297">
        <v>388912</v>
      </c>
      <c r="BX46" s="297">
        <v>388912</v>
      </c>
      <c r="BY46" s="297">
        <v>336798</v>
      </c>
      <c r="BZ46" s="297">
        <v>0</v>
      </c>
      <c r="CA46" s="297">
        <v>1892445</v>
      </c>
      <c r="CB46" s="299">
        <v>5966813.5952352909</v>
      </c>
      <c r="CC46" s="297">
        <v>5285509</v>
      </c>
      <c r="CD46" s="297">
        <v>410596</v>
      </c>
      <c r="CE46" s="297">
        <v>270709</v>
      </c>
      <c r="CF46" s="297">
        <v>0</v>
      </c>
      <c r="CG46" s="297">
        <v>0</v>
      </c>
      <c r="CH46" s="297">
        <v>0</v>
      </c>
      <c r="CI46" s="297">
        <v>5966813.5952352909</v>
      </c>
    </row>
    <row r="47" spans="1:87">
      <c r="A47" s="295">
        <v>20200</v>
      </c>
      <c r="B47" s="296" t="s">
        <v>403</v>
      </c>
      <c r="C47" s="299">
        <v>-4392331</v>
      </c>
      <c r="D47" s="297">
        <v>-690864</v>
      </c>
      <c r="E47" s="297">
        <v>107001</v>
      </c>
      <c r="F47" s="297">
        <v>-1041489</v>
      </c>
      <c r="G47" s="297">
        <v>421282</v>
      </c>
      <c r="H47" s="297">
        <v>0</v>
      </c>
      <c r="I47" s="297">
        <v>-5596401</v>
      </c>
      <c r="J47" s="356">
        <v>47018521</v>
      </c>
      <c r="K47" s="357">
        <v>55927848</v>
      </c>
      <c r="L47" s="357">
        <v>39802969</v>
      </c>
      <c r="M47" s="357">
        <v>38077072</v>
      </c>
      <c r="N47" s="357">
        <v>58880176</v>
      </c>
      <c r="O47" s="356">
        <v>4638076</v>
      </c>
      <c r="P47" s="357">
        <v>1956538.4100000001</v>
      </c>
      <c r="Q47" s="357">
        <v>2681537.59</v>
      </c>
      <c r="R47" s="398">
        <v>6.6799999999999998E-2</v>
      </c>
      <c r="S47" s="399">
        <v>1.5208674999999999E-3</v>
      </c>
      <c r="T47" s="400">
        <v>47018521</v>
      </c>
      <c r="U47" s="400">
        <v>29289497.155688625</v>
      </c>
      <c r="V47" s="401">
        <v>1.6053031142894862</v>
      </c>
      <c r="W47" s="401">
        <v>7.7152503694909322E-2</v>
      </c>
      <c r="X47" s="397">
        <v>3674443</v>
      </c>
      <c r="Y47" s="297">
        <v>1482368</v>
      </c>
      <c r="Z47" s="297">
        <v>1482368</v>
      </c>
      <c r="AA47" s="297">
        <v>709707</v>
      </c>
      <c r="AB47" s="297">
        <v>0</v>
      </c>
      <c r="AC47" s="297">
        <v>0</v>
      </c>
      <c r="AD47" s="297">
        <v>0</v>
      </c>
      <c r="AE47" s="297">
        <v>3674443</v>
      </c>
      <c r="AF47" s="299">
        <v>1068337</v>
      </c>
      <c r="AG47" s="299">
        <v>420580</v>
      </c>
      <c r="AH47" s="299">
        <v>176012</v>
      </c>
      <c r="AI47" s="299">
        <v>176012</v>
      </c>
      <c r="AJ47" s="299">
        <v>176012</v>
      </c>
      <c r="AK47" s="299">
        <v>119721</v>
      </c>
      <c r="AL47" s="299">
        <v>0</v>
      </c>
      <c r="AM47" s="297">
        <v>1068337</v>
      </c>
      <c r="AN47" s="397">
        <v>3845710</v>
      </c>
      <c r="AO47" s="297">
        <v>954170</v>
      </c>
      <c r="AP47" s="297">
        <v>954170</v>
      </c>
      <c r="AQ47" s="297">
        <v>954170</v>
      </c>
      <c r="AR47" s="297">
        <v>491600</v>
      </c>
      <c r="AS47" s="297">
        <v>491600</v>
      </c>
      <c r="AT47" s="297">
        <v>0</v>
      </c>
      <c r="AU47" s="297">
        <v>3845710</v>
      </c>
      <c r="AV47" s="299">
        <v>11426523</v>
      </c>
      <c r="AW47" s="297">
        <v>5694910</v>
      </c>
      <c r="AX47" s="297">
        <v>2948440</v>
      </c>
      <c r="AY47" s="297">
        <v>1391586</v>
      </c>
      <c r="AZ47" s="297">
        <v>1391586</v>
      </c>
      <c r="BA47" s="297">
        <v>0</v>
      </c>
      <c r="BB47" s="297">
        <v>0</v>
      </c>
      <c r="BC47" s="297">
        <v>11426523</v>
      </c>
      <c r="BD47" s="397">
        <v>66101</v>
      </c>
      <c r="BE47" s="297">
        <v>27409</v>
      </c>
      <c r="BF47" s="297">
        <v>22770</v>
      </c>
      <c r="BG47" s="297">
        <v>15922</v>
      </c>
      <c r="BH47" s="297">
        <v>0</v>
      </c>
      <c r="BI47" s="297">
        <v>0</v>
      </c>
      <c r="BJ47" s="297">
        <v>0</v>
      </c>
      <c r="BK47" s="297">
        <v>66101</v>
      </c>
      <c r="BL47" s="299">
        <v>90152</v>
      </c>
      <c r="BM47" s="297">
        <v>22538</v>
      </c>
      <c r="BN47" s="297">
        <v>22538</v>
      </c>
      <c r="BO47" s="297">
        <v>22538</v>
      </c>
      <c r="BP47" s="297">
        <v>22538</v>
      </c>
      <c r="BQ47" s="297">
        <v>0</v>
      </c>
      <c r="BR47" s="297">
        <v>0</v>
      </c>
      <c r="BS47" s="297">
        <v>90152</v>
      </c>
      <c r="BT47" s="397">
        <v>277591</v>
      </c>
      <c r="BU47" s="297">
        <v>57047</v>
      </c>
      <c r="BV47" s="297">
        <v>57047</v>
      </c>
      <c r="BW47" s="297">
        <v>57047</v>
      </c>
      <c r="BX47" s="297">
        <v>57047</v>
      </c>
      <c r="BY47" s="297">
        <v>49403</v>
      </c>
      <c r="BZ47" s="297">
        <v>0</v>
      </c>
      <c r="CA47" s="297">
        <v>277591</v>
      </c>
      <c r="CB47" s="299">
        <v>875233.54358924995</v>
      </c>
      <c r="CC47" s="297">
        <v>775297</v>
      </c>
      <c r="CD47" s="297">
        <v>60228</v>
      </c>
      <c r="CE47" s="297">
        <v>39709</v>
      </c>
      <c r="CF47" s="297">
        <v>0</v>
      </c>
      <c r="CG47" s="297">
        <v>0</v>
      </c>
      <c r="CH47" s="297">
        <v>0</v>
      </c>
      <c r="CI47" s="297">
        <v>875233.54358924995</v>
      </c>
    </row>
    <row r="48" spans="1:87">
      <c r="A48" s="295">
        <v>20300</v>
      </c>
      <c r="B48" s="296" t="s">
        <v>404</v>
      </c>
      <c r="C48" s="299">
        <v>-102480535</v>
      </c>
      <c r="D48" s="297">
        <v>-25192947</v>
      </c>
      <c r="E48" s="297">
        <v>-11737826</v>
      </c>
      <c r="F48" s="297">
        <v>-19417353</v>
      </c>
      <c r="G48" s="297">
        <v>2914886</v>
      </c>
      <c r="H48" s="297">
        <v>0</v>
      </c>
      <c r="I48" s="297">
        <v>-155913775</v>
      </c>
      <c r="J48" s="356">
        <v>724638339</v>
      </c>
      <c r="K48" s="357">
        <v>861946770</v>
      </c>
      <c r="L48" s="357">
        <v>613433956</v>
      </c>
      <c r="M48" s="357">
        <v>586834841</v>
      </c>
      <c r="N48" s="357">
        <v>907447357</v>
      </c>
      <c r="O48" s="356">
        <v>71480924</v>
      </c>
      <c r="P48" s="357">
        <v>28016432.169999998</v>
      </c>
      <c r="Q48" s="357">
        <v>43464491.829999998</v>
      </c>
      <c r="R48" s="398">
        <v>6.6799999999999998E-2</v>
      </c>
      <c r="S48" s="399">
        <v>2.3439250500000001E-2</v>
      </c>
      <c r="T48" s="400">
        <v>724638339</v>
      </c>
      <c r="U48" s="400">
        <v>419407667.21556884</v>
      </c>
      <c r="V48" s="401">
        <v>1.7277660749762771</v>
      </c>
      <c r="W48" s="401">
        <v>7.7152503694909322E-2</v>
      </c>
      <c r="X48" s="397">
        <v>24250202</v>
      </c>
      <c r="Y48" s="297">
        <v>11666551</v>
      </c>
      <c r="Z48" s="297">
        <v>11666551</v>
      </c>
      <c r="AA48" s="297">
        <v>917100</v>
      </c>
      <c r="AB48" s="297">
        <v>0</v>
      </c>
      <c r="AC48" s="297">
        <v>0</v>
      </c>
      <c r="AD48" s="297">
        <v>0</v>
      </c>
      <c r="AE48" s="297">
        <v>24250202</v>
      </c>
      <c r="AF48" s="299">
        <v>53748874</v>
      </c>
      <c r="AG48" s="299">
        <v>30089486</v>
      </c>
      <c r="AH48" s="299">
        <v>6078822</v>
      </c>
      <c r="AI48" s="299">
        <v>6078822</v>
      </c>
      <c r="AJ48" s="299">
        <v>6078822</v>
      </c>
      <c r="AK48" s="299">
        <v>5422922</v>
      </c>
      <c r="AL48" s="299">
        <v>0</v>
      </c>
      <c r="AM48" s="297">
        <v>53748874</v>
      </c>
      <c r="AN48" s="397">
        <v>59269177</v>
      </c>
      <c r="AO48" s="297">
        <v>14705442</v>
      </c>
      <c r="AP48" s="297">
        <v>14705442</v>
      </c>
      <c r="AQ48" s="297">
        <v>14705442</v>
      </c>
      <c r="AR48" s="297">
        <v>7576425</v>
      </c>
      <c r="AS48" s="297">
        <v>7576425</v>
      </c>
      <c r="AT48" s="297">
        <v>0</v>
      </c>
      <c r="AU48" s="297">
        <v>59269177</v>
      </c>
      <c r="AV48" s="299">
        <v>176102865</v>
      </c>
      <c r="AW48" s="297">
        <v>87768609</v>
      </c>
      <c r="AX48" s="297">
        <v>45440666</v>
      </c>
      <c r="AY48" s="297">
        <v>21446795</v>
      </c>
      <c r="AZ48" s="297">
        <v>21446795</v>
      </c>
      <c r="BA48" s="297">
        <v>0</v>
      </c>
      <c r="BB48" s="297">
        <v>0</v>
      </c>
      <c r="BC48" s="297">
        <v>176102865</v>
      </c>
      <c r="BD48" s="397">
        <v>1018741</v>
      </c>
      <c r="BE48" s="297">
        <v>422428</v>
      </c>
      <c r="BF48" s="297">
        <v>350924</v>
      </c>
      <c r="BG48" s="297">
        <v>245389</v>
      </c>
      <c r="BH48" s="297">
        <v>0</v>
      </c>
      <c r="BI48" s="297">
        <v>0</v>
      </c>
      <c r="BJ48" s="297">
        <v>0</v>
      </c>
      <c r="BK48" s="297">
        <v>1018741</v>
      </c>
      <c r="BL48" s="299">
        <v>1389424</v>
      </c>
      <c r="BM48" s="297">
        <v>347356</v>
      </c>
      <c r="BN48" s="297">
        <v>347356</v>
      </c>
      <c r="BO48" s="297">
        <v>347356</v>
      </c>
      <c r="BP48" s="297">
        <v>347356</v>
      </c>
      <c r="BQ48" s="297">
        <v>0</v>
      </c>
      <c r="BR48" s="297">
        <v>0</v>
      </c>
      <c r="BS48" s="297">
        <v>1389424</v>
      </c>
      <c r="BT48" s="397">
        <v>4278160</v>
      </c>
      <c r="BU48" s="297">
        <v>879194</v>
      </c>
      <c r="BV48" s="297">
        <v>879194</v>
      </c>
      <c r="BW48" s="297">
        <v>879194</v>
      </c>
      <c r="BX48" s="297">
        <v>879194</v>
      </c>
      <c r="BY48" s="297">
        <v>761383</v>
      </c>
      <c r="BZ48" s="297">
        <v>0</v>
      </c>
      <c r="CA48" s="297">
        <v>4278160</v>
      </c>
      <c r="CB48" s="299">
        <v>13488892.539416552</v>
      </c>
      <c r="CC48" s="297">
        <v>11948700</v>
      </c>
      <c r="CD48" s="297">
        <v>928215</v>
      </c>
      <c r="CE48" s="297">
        <v>611978</v>
      </c>
      <c r="CF48" s="297">
        <v>0</v>
      </c>
      <c r="CG48" s="297">
        <v>0</v>
      </c>
      <c r="CH48" s="297">
        <v>0</v>
      </c>
      <c r="CI48" s="297">
        <v>13488892.539416552</v>
      </c>
    </row>
    <row r="49" spans="1:87">
      <c r="A49" s="295">
        <v>20400</v>
      </c>
      <c r="B49" s="296" t="s">
        <v>405</v>
      </c>
      <c r="C49" s="299">
        <v>-4785092</v>
      </c>
      <c r="D49" s="297">
        <v>-853266</v>
      </c>
      <c r="E49" s="297">
        <v>155123</v>
      </c>
      <c r="F49" s="297">
        <v>-203485</v>
      </c>
      <c r="G49" s="297">
        <v>703357</v>
      </c>
      <c r="H49" s="297">
        <v>0</v>
      </c>
      <c r="I49" s="297">
        <v>-4983363</v>
      </c>
      <c r="J49" s="356">
        <v>36891599</v>
      </c>
      <c r="K49" s="357">
        <v>43882021</v>
      </c>
      <c r="L49" s="357">
        <v>31230144</v>
      </c>
      <c r="M49" s="357">
        <v>29875973</v>
      </c>
      <c r="N49" s="357">
        <v>46198472</v>
      </c>
      <c r="O49" s="356">
        <v>3639120</v>
      </c>
      <c r="P49" s="357">
        <v>1523652.9600000002</v>
      </c>
      <c r="Q49" s="357">
        <v>2115467.04</v>
      </c>
      <c r="R49" s="398">
        <v>6.6799999999999998E-2</v>
      </c>
      <c r="S49" s="399">
        <v>1.1933007E-3</v>
      </c>
      <c r="T49" s="400">
        <v>36891599</v>
      </c>
      <c r="U49" s="400">
        <v>22809176.047904193</v>
      </c>
      <c r="V49" s="401">
        <v>1.6174016510951417</v>
      </c>
      <c r="W49" s="401">
        <v>7.7152503694909322E-2</v>
      </c>
      <c r="X49" s="397">
        <v>2671953</v>
      </c>
      <c r="Y49" s="297">
        <v>713789</v>
      </c>
      <c r="Z49" s="297">
        <v>713789</v>
      </c>
      <c r="AA49" s="297">
        <v>489915</v>
      </c>
      <c r="AB49" s="297">
        <v>475584</v>
      </c>
      <c r="AC49" s="297">
        <v>278876</v>
      </c>
      <c r="AD49" s="297">
        <v>0</v>
      </c>
      <c r="AE49" s="297">
        <v>2671953</v>
      </c>
      <c r="AF49" s="299">
        <v>1219478</v>
      </c>
      <c r="AG49" s="299">
        <v>1219478</v>
      </c>
      <c r="AH49" s="299">
        <v>0</v>
      </c>
      <c r="AI49" s="299">
        <v>0</v>
      </c>
      <c r="AJ49" s="299">
        <v>0</v>
      </c>
      <c r="AK49" s="299">
        <v>0</v>
      </c>
      <c r="AL49" s="299">
        <v>0</v>
      </c>
      <c r="AM49" s="297">
        <v>1219478</v>
      </c>
      <c r="AN49" s="397">
        <v>3017415</v>
      </c>
      <c r="AO49" s="297">
        <v>748659</v>
      </c>
      <c r="AP49" s="297">
        <v>748659</v>
      </c>
      <c r="AQ49" s="297">
        <v>748659</v>
      </c>
      <c r="AR49" s="297">
        <v>385719</v>
      </c>
      <c r="AS49" s="297">
        <v>385719</v>
      </c>
      <c r="AT49" s="297">
        <v>0</v>
      </c>
      <c r="AU49" s="297">
        <v>3017415</v>
      </c>
      <c r="AV49" s="299">
        <v>8965460</v>
      </c>
      <c r="AW49" s="297">
        <v>4468332</v>
      </c>
      <c r="AX49" s="297">
        <v>2313401</v>
      </c>
      <c r="AY49" s="297">
        <v>1091864</v>
      </c>
      <c r="AZ49" s="297">
        <v>1091864</v>
      </c>
      <c r="BA49" s="297">
        <v>0</v>
      </c>
      <c r="BB49" s="297">
        <v>0</v>
      </c>
      <c r="BC49" s="297">
        <v>8965460</v>
      </c>
      <c r="BD49" s="397">
        <v>51865</v>
      </c>
      <c r="BE49" s="297">
        <v>21506</v>
      </c>
      <c r="BF49" s="297">
        <v>17866</v>
      </c>
      <c r="BG49" s="297">
        <v>12493</v>
      </c>
      <c r="BH49" s="297">
        <v>0</v>
      </c>
      <c r="BI49" s="297">
        <v>0</v>
      </c>
      <c r="BJ49" s="297">
        <v>0</v>
      </c>
      <c r="BK49" s="297">
        <v>51865</v>
      </c>
      <c r="BL49" s="299">
        <v>70736</v>
      </c>
      <c r="BM49" s="297">
        <v>17684</v>
      </c>
      <c r="BN49" s="297">
        <v>17684</v>
      </c>
      <c r="BO49" s="297">
        <v>17684</v>
      </c>
      <c r="BP49" s="297">
        <v>17684</v>
      </c>
      <c r="BQ49" s="297">
        <v>0</v>
      </c>
      <c r="BR49" s="297">
        <v>0</v>
      </c>
      <c r="BS49" s="297">
        <v>70736</v>
      </c>
      <c r="BT49" s="397">
        <v>217803</v>
      </c>
      <c r="BU49" s="297">
        <v>44760</v>
      </c>
      <c r="BV49" s="297">
        <v>44760</v>
      </c>
      <c r="BW49" s="297">
        <v>44760</v>
      </c>
      <c r="BX49" s="297">
        <v>44760</v>
      </c>
      <c r="BY49" s="297">
        <v>38762</v>
      </c>
      <c r="BZ49" s="297">
        <v>0</v>
      </c>
      <c r="CA49" s="297">
        <v>217803</v>
      </c>
      <c r="CB49" s="299">
        <v>686724.38606816996</v>
      </c>
      <c r="CC49" s="297">
        <v>608313</v>
      </c>
      <c r="CD49" s="297">
        <v>47256</v>
      </c>
      <c r="CE49" s="297">
        <v>31156</v>
      </c>
      <c r="CF49" s="297">
        <v>0</v>
      </c>
      <c r="CG49" s="297">
        <v>0</v>
      </c>
      <c r="CH49" s="297">
        <v>0</v>
      </c>
      <c r="CI49" s="297">
        <v>686724.38606816996</v>
      </c>
    </row>
    <row r="50" spans="1:87">
      <c r="A50" s="295">
        <v>20600</v>
      </c>
      <c r="B50" s="296" t="s">
        <v>406</v>
      </c>
      <c r="C50" s="299">
        <v>-10690909</v>
      </c>
      <c r="D50" s="297">
        <v>-3138138</v>
      </c>
      <c r="E50" s="297">
        <v>-2420869</v>
      </c>
      <c r="F50" s="297">
        <v>-3688039</v>
      </c>
      <c r="G50" s="297">
        <v>134174</v>
      </c>
      <c r="H50" s="297">
        <v>0</v>
      </c>
      <c r="I50" s="297">
        <v>-19803781</v>
      </c>
      <c r="J50" s="356">
        <v>79633137</v>
      </c>
      <c r="K50" s="357">
        <v>94722459</v>
      </c>
      <c r="L50" s="357">
        <v>67412484</v>
      </c>
      <c r="M50" s="357">
        <v>64489410</v>
      </c>
      <c r="N50" s="357">
        <v>99722683</v>
      </c>
      <c r="O50" s="356">
        <v>7855298</v>
      </c>
      <c r="P50" s="357">
        <v>3448507.71</v>
      </c>
      <c r="Q50" s="357">
        <v>4406790.29</v>
      </c>
      <c r="R50" s="398">
        <v>6.6799999999999998E-2</v>
      </c>
      <c r="S50" s="399">
        <v>2.5758243000000001E-3</v>
      </c>
      <c r="T50" s="400">
        <v>79633137</v>
      </c>
      <c r="U50" s="400">
        <v>51624366.916167669</v>
      </c>
      <c r="V50" s="401">
        <v>1.5425494152657699</v>
      </c>
      <c r="W50" s="401">
        <v>7.7152503694909322E-2</v>
      </c>
      <c r="X50" s="397">
        <v>5457384</v>
      </c>
      <c r="Y50" s="297">
        <v>2466681</v>
      </c>
      <c r="Z50" s="297">
        <v>2466681</v>
      </c>
      <c r="AA50" s="297">
        <v>524022</v>
      </c>
      <c r="AB50" s="297">
        <v>0</v>
      </c>
      <c r="AC50" s="297">
        <v>0</v>
      </c>
      <c r="AD50" s="297">
        <v>0</v>
      </c>
      <c r="AE50" s="297">
        <v>5457384</v>
      </c>
      <c r="AF50" s="299">
        <v>11368950</v>
      </c>
      <c r="AG50" s="299">
        <v>3920195</v>
      </c>
      <c r="AH50" s="299">
        <v>2222219</v>
      </c>
      <c r="AI50" s="299">
        <v>2222219</v>
      </c>
      <c r="AJ50" s="299">
        <v>2222219</v>
      </c>
      <c r="AK50" s="299">
        <v>782098</v>
      </c>
      <c r="AL50" s="299">
        <v>0</v>
      </c>
      <c r="AM50" s="297">
        <v>11368950</v>
      </c>
      <c r="AN50" s="397">
        <v>6513305</v>
      </c>
      <c r="AO50" s="297">
        <v>1616034</v>
      </c>
      <c r="AP50" s="297">
        <v>1616034</v>
      </c>
      <c r="AQ50" s="297">
        <v>1616034</v>
      </c>
      <c r="AR50" s="297">
        <v>832601</v>
      </c>
      <c r="AS50" s="297">
        <v>832601</v>
      </c>
      <c r="AT50" s="297">
        <v>0</v>
      </c>
      <c r="AU50" s="297">
        <v>6513305</v>
      </c>
      <c r="AV50" s="299">
        <v>19352583</v>
      </c>
      <c r="AW50" s="297">
        <v>9645211</v>
      </c>
      <c r="AX50" s="297">
        <v>4993640</v>
      </c>
      <c r="AY50" s="297">
        <v>2356866</v>
      </c>
      <c r="AZ50" s="297">
        <v>2356866</v>
      </c>
      <c r="BA50" s="297">
        <v>0</v>
      </c>
      <c r="BB50" s="297">
        <v>0</v>
      </c>
      <c r="BC50" s="297">
        <v>19352583</v>
      </c>
      <c r="BD50" s="397">
        <v>111953</v>
      </c>
      <c r="BE50" s="297">
        <v>46422</v>
      </c>
      <c r="BF50" s="297">
        <v>38564</v>
      </c>
      <c r="BG50" s="297">
        <v>26967</v>
      </c>
      <c r="BH50" s="297">
        <v>0</v>
      </c>
      <c r="BI50" s="297">
        <v>0</v>
      </c>
      <c r="BJ50" s="297">
        <v>0</v>
      </c>
      <c r="BK50" s="297">
        <v>111953</v>
      </c>
      <c r="BL50" s="299">
        <v>152688</v>
      </c>
      <c r="BM50" s="297">
        <v>38172</v>
      </c>
      <c r="BN50" s="297">
        <v>38172</v>
      </c>
      <c r="BO50" s="297">
        <v>38172</v>
      </c>
      <c r="BP50" s="297">
        <v>38172</v>
      </c>
      <c r="BQ50" s="297">
        <v>0</v>
      </c>
      <c r="BR50" s="297">
        <v>0</v>
      </c>
      <c r="BS50" s="297">
        <v>152688</v>
      </c>
      <c r="BT50" s="397">
        <v>470143</v>
      </c>
      <c r="BU50" s="297">
        <v>96618</v>
      </c>
      <c r="BV50" s="297">
        <v>96618</v>
      </c>
      <c r="BW50" s="297">
        <v>96618</v>
      </c>
      <c r="BX50" s="297">
        <v>96618</v>
      </c>
      <c r="BY50" s="297">
        <v>83671</v>
      </c>
      <c r="BZ50" s="297">
        <v>0</v>
      </c>
      <c r="CA50" s="297">
        <v>470143</v>
      </c>
      <c r="CB50" s="299">
        <v>1482343.3532193301</v>
      </c>
      <c r="CC50" s="297">
        <v>1313086</v>
      </c>
      <c r="CD50" s="297">
        <v>102005</v>
      </c>
      <c r="CE50" s="297">
        <v>67253</v>
      </c>
      <c r="CF50" s="297">
        <v>0</v>
      </c>
      <c r="CG50" s="297">
        <v>0</v>
      </c>
      <c r="CH50" s="297">
        <v>0</v>
      </c>
      <c r="CI50" s="297">
        <v>1482343.3532193301</v>
      </c>
    </row>
    <row r="51" spans="1:87">
      <c r="A51" s="295">
        <v>20700</v>
      </c>
      <c r="B51" s="296" t="s">
        <v>407</v>
      </c>
      <c r="C51" s="299">
        <v>-22406264</v>
      </c>
      <c r="D51" s="297">
        <v>-3067799</v>
      </c>
      <c r="E51" s="297">
        <v>679734</v>
      </c>
      <c r="F51" s="297">
        <v>-1698314</v>
      </c>
      <c r="G51" s="297">
        <v>3468854</v>
      </c>
      <c r="H51" s="297">
        <v>0</v>
      </c>
      <c r="I51" s="297">
        <v>-23023789</v>
      </c>
      <c r="J51" s="356">
        <v>188462629</v>
      </c>
      <c r="K51" s="357">
        <v>224173558</v>
      </c>
      <c r="L51" s="357">
        <v>159540794</v>
      </c>
      <c r="M51" s="357">
        <v>152622945</v>
      </c>
      <c r="N51" s="357">
        <v>236007268</v>
      </c>
      <c r="O51" s="356">
        <v>18590630</v>
      </c>
      <c r="P51" s="357">
        <v>7920449.3199999994</v>
      </c>
      <c r="Q51" s="357">
        <v>10670180.68</v>
      </c>
      <c r="R51" s="398">
        <v>6.6799999999999998E-2</v>
      </c>
      <c r="S51" s="399">
        <v>6.0960379000000002E-3</v>
      </c>
      <c r="T51" s="400">
        <v>188462629</v>
      </c>
      <c r="U51" s="400">
        <v>118569600.59880239</v>
      </c>
      <c r="V51" s="401">
        <v>1.5894683632922988</v>
      </c>
      <c r="W51" s="401">
        <v>7.7152503694909322E-2</v>
      </c>
      <c r="X51" s="397">
        <v>15336322</v>
      </c>
      <c r="Y51" s="297">
        <v>4937584</v>
      </c>
      <c r="Z51" s="297">
        <v>4937584</v>
      </c>
      <c r="AA51" s="297">
        <v>2390035</v>
      </c>
      <c r="AB51" s="297">
        <v>1770747</v>
      </c>
      <c r="AC51" s="297">
        <v>1300372</v>
      </c>
      <c r="AD51" s="297">
        <v>0</v>
      </c>
      <c r="AE51" s="297">
        <v>15336322</v>
      </c>
      <c r="AF51" s="299">
        <v>5482299</v>
      </c>
      <c r="AG51" s="299">
        <v>5482299</v>
      </c>
      <c r="AH51" s="299">
        <v>0</v>
      </c>
      <c r="AI51" s="299">
        <v>0</v>
      </c>
      <c r="AJ51" s="299">
        <v>0</v>
      </c>
      <c r="AK51" s="299">
        <v>0</v>
      </c>
      <c r="AL51" s="299">
        <v>0</v>
      </c>
      <c r="AM51" s="297">
        <v>5482299</v>
      </c>
      <c r="AN51" s="397">
        <v>15414620</v>
      </c>
      <c r="AO51" s="297">
        <v>3824565</v>
      </c>
      <c r="AP51" s="297">
        <v>3824565</v>
      </c>
      <c r="AQ51" s="297">
        <v>3824565</v>
      </c>
      <c r="AR51" s="297">
        <v>1970463</v>
      </c>
      <c r="AS51" s="297">
        <v>1970463</v>
      </c>
      <c r="AT51" s="297">
        <v>0</v>
      </c>
      <c r="AU51" s="297">
        <v>15414620</v>
      </c>
      <c r="AV51" s="299">
        <v>45800515</v>
      </c>
      <c r="AW51" s="297">
        <v>22826701</v>
      </c>
      <c r="AX51" s="297">
        <v>11818126</v>
      </c>
      <c r="AY51" s="297">
        <v>5577844</v>
      </c>
      <c r="AZ51" s="297">
        <v>5577844</v>
      </c>
      <c r="BA51" s="297">
        <v>0</v>
      </c>
      <c r="BB51" s="297">
        <v>0</v>
      </c>
      <c r="BC51" s="297">
        <v>45800515</v>
      </c>
      <c r="BD51" s="397">
        <v>264952</v>
      </c>
      <c r="BE51" s="297">
        <v>109864</v>
      </c>
      <c r="BF51" s="297">
        <v>91268</v>
      </c>
      <c r="BG51" s="297">
        <v>63820</v>
      </c>
      <c r="BH51" s="297">
        <v>0</v>
      </c>
      <c r="BI51" s="297">
        <v>0</v>
      </c>
      <c r="BJ51" s="297">
        <v>0</v>
      </c>
      <c r="BK51" s="297">
        <v>264952</v>
      </c>
      <c r="BL51" s="299">
        <v>361360</v>
      </c>
      <c r="BM51" s="297">
        <v>90340</v>
      </c>
      <c r="BN51" s="297">
        <v>90340</v>
      </c>
      <c r="BO51" s="297">
        <v>90340</v>
      </c>
      <c r="BP51" s="297">
        <v>90340</v>
      </c>
      <c r="BQ51" s="297">
        <v>0</v>
      </c>
      <c r="BR51" s="297">
        <v>0</v>
      </c>
      <c r="BS51" s="297">
        <v>361360</v>
      </c>
      <c r="BT51" s="397">
        <v>1112656</v>
      </c>
      <c r="BU51" s="297">
        <v>228659</v>
      </c>
      <c r="BV51" s="297">
        <v>228659</v>
      </c>
      <c r="BW51" s="297">
        <v>228659</v>
      </c>
      <c r="BX51" s="297">
        <v>228659</v>
      </c>
      <c r="BY51" s="297">
        <v>198019</v>
      </c>
      <c r="BZ51" s="297">
        <v>0</v>
      </c>
      <c r="CA51" s="297">
        <v>1112656</v>
      </c>
      <c r="CB51" s="299">
        <v>3508166.7884094901</v>
      </c>
      <c r="CC51" s="297">
        <v>3107596</v>
      </c>
      <c r="CD51" s="297">
        <v>241408</v>
      </c>
      <c r="CE51" s="297">
        <v>159162</v>
      </c>
      <c r="CF51" s="297">
        <v>0</v>
      </c>
      <c r="CG51" s="297">
        <v>0</v>
      </c>
      <c r="CH51" s="297">
        <v>0</v>
      </c>
      <c r="CI51" s="297">
        <v>3508166.7884094901</v>
      </c>
    </row>
    <row r="52" spans="1:87">
      <c r="A52" s="295">
        <v>20800</v>
      </c>
      <c r="B52" s="296" t="s">
        <v>408</v>
      </c>
      <c r="C52" s="299">
        <v>-19364755</v>
      </c>
      <c r="D52" s="297">
        <v>-5724751</v>
      </c>
      <c r="E52" s="297">
        <v>-2162727</v>
      </c>
      <c r="F52" s="297">
        <v>-3208683</v>
      </c>
      <c r="G52" s="297">
        <v>1470506</v>
      </c>
      <c r="H52" s="297">
        <v>0</v>
      </c>
      <c r="I52" s="297">
        <v>-28990410</v>
      </c>
      <c r="J52" s="356">
        <v>133338828</v>
      </c>
      <c r="K52" s="357">
        <v>158604597</v>
      </c>
      <c r="L52" s="357">
        <v>112876397</v>
      </c>
      <c r="M52" s="357">
        <v>107981962</v>
      </c>
      <c r="N52" s="357">
        <v>166977043</v>
      </c>
      <c r="O52" s="356">
        <v>13153020</v>
      </c>
      <c r="P52" s="357">
        <v>5776810.9399999995</v>
      </c>
      <c r="Q52" s="357">
        <v>7376209.0600000005</v>
      </c>
      <c r="R52" s="398">
        <v>6.6799999999999998E-2</v>
      </c>
      <c r="S52" s="399">
        <v>4.3129958999999999E-3</v>
      </c>
      <c r="T52" s="400">
        <v>133338828</v>
      </c>
      <c r="U52" s="400">
        <v>86479205.688622743</v>
      </c>
      <c r="V52" s="401">
        <v>1.5418599990395394</v>
      </c>
      <c r="W52" s="401">
        <v>7.7152503694909322E-2</v>
      </c>
      <c r="X52" s="397">
        <v>1783594</v>
      </c>
      <c r="Y52" s="297">
        <v>891797</v>
      </c>
      <c r="Z52" s="297">
        <v>891797</v>
      </c>
      <c r="AA52" s="297">
        <v>0</v>
      </c>
      <c r="AB52" s="297">
        <v>0</v>
      </c>
      <c r="AC52" s="297">
        <v>0</v>
      </c>
      <c r="AD52" s="297">
        <v>0</v>
      </c>
      <c r="AE52" s="297">
        <v>1783594</v>
      </c>
      <c r="AF52" s="299">
        <v>7512687</v>
      </c>
      <c r="AG52" s="299">
        <v>4789330</v>
      </c>
      <c r="AH52" s="299">
        <v>952675</v>
      </c>
      <c r="AI52" s="299">
        <v>952675</v>
      </c>
      <c r="AJ52" s="299">
        <v>754294</v>
      </c>
      <c r="AK52" s="299">
        <v>63713</v>
      </c>
      <c r="AL52" s="299">
        <v>0</v>
      </c>
      <c r="AM52" s="297">
        <v>7512687</v>
      </c>
      <c r="AN52" s="397">
        <v>10905968</v>
      </c>
      <c r="AO52" s="297">
        <v>2705910</v>
      </c>
      <c r="AP52" s="297">
        <v>2705910</v>
      </c>
      <c r="AQ52" s="297">
        <v>2705910</v>
      </c>
      <c r="AR52" s="297">
        <v>1394118</v>
      </c>
      <c r="AS52" s="297">
        <v>1394118</v>
      </c>
      <c r="AT52" s="297">
        <v>0</v>
      </c>
      <c r="AU52" s="297">
        <v>10905968</v>
      </c>
      <c r="AV52" s="299">
        <v>32404233</v>
      </c>
      <c r="AW52" s="297">
        <v>16150075</v>
      </c>
      <c r="AX52" s="297">
        <v>8361420</v>
      </c>
      <c r="AY52" s="297">
        <v>3946369</v>
      </c>
      <c r="AZ52" s="297">
        <v>3946369</v>
      </c>
      <c r="BA52" s="297">
        <v>0</v>
      </c>
      <c r="BB52" s="297">
        <v>0</v>
      </c>
      <c r="BC52" s="297">
        <v>32404233</v>
      </c>
      <c r="BD52" s="397">
        <v>187456</v>
      </c>
      <c r="BE52" s="297">
        <v>77730</v>
      </c>
      <c r="BF52" s="297">
        <v>64573</v>
      </c>
      <c r="BG52" s="297">
        <v>45153</v>
      </c>
      <c r="BH52" s="297">
        <v>0</v>
      </c>
      <c r="BI52" s="297">
        <v>0</v>
      </c>
      <c r="BJ52" s="297">
        <v>0</v>
      </c>
      <c r="BK52" s="297">
        <v>187456</v>
      </c>
      <c r="BL52" s="299">
        <v>255664</v>
      </c>
      <c r="BM52" s="297">
        <v>63916</v>
      </c>
      <c r="BN52" s="297">
        <v>63916</v>
      </c>
      <c r="BO52" s="297">
        <v>63916</v>
      </c>
      <c r="BP52" s="297">
        <v>63916</v>
      </c>
      <c r="BQ52" s="297">
        <v>0</v>
      </c>
      <c r="BR52" s="297">
        <v>0</v>
      </c>
      <c r="BS52" s="297">
        <v>255664</v>
      </c>
      <c r="BT52" s="397">
        <v>787213</v>
      </c>
      <c r="BU52" s="297">
        <v>161778</v>
      </c>
      <c r="BV52" s="297">
        <v>161778</v>
      </c>
      <c r="BW52" s="297">
        <v>161778</v>
      </c>
      <c r="BX52" s="297">
        <v>161778</v>
      </c>
      <c r="BY52" s="297">
        <v>140100</v>
      </c>
      <c r="BZ52" s="297">
        <v>0</v>
      </c>
      <c r="CA52" s="297">
        <v>787213</v>
      </c>
      <c r="CB52" s="299">
        <v>2482056.2508192901</v>
      </c>
      <c r="CC52" s="297">
        <v>2198649</v>
      </c>
      <c r="CD52" s="297">
        <v>170798</v>
      </c>
      <c r="CE52" s="297">
        <v>112609</v>
      </c>
      <c r="CF52" s="297">
        <v>0</v>
      </c>
      <c r="CG52" s="297">
        <v>0</v>
      </c>
      <c r="CH52" s="297">
        <v>0</v>
      </c>
      <c r="CI52" s="297">
        <v>2482056.2508192901</v>
      </c>
    </row>
    <row r="53" spans="1:87">
      <c r="A53" s="295">
        <v>20900</v>
      </c>
      <c r="B53" s="296" t="s">
        <v>409</v>
      </c>
      <c r="C53" s="299">
        <v>-35244795</v>
      </c>
      <c r="D53" s="297">
        <v>-3326096</v>
      </c>
      <c r="E53" s="297">
        <v>3209744</v>
      </c>
      <c r="F53" s="297">
        <v>-3875817</v>
      </c>
      <c r="G53" s="297">
        <v>4389296</v>
      </c>
      <c r="H53" s="297">
        <v>0</v>
      </c>
      <c r="I53" s="297">
        <v>-34847668</v>
      </c>
      <c r="J53" s="356">
        <v>319128934</v>
      </c>
      <c r="K53" s="357">
        <v>379599228</v>
      </c>
      <c r="L53" s="357">
        <v>270154798</v>
      </c>
      <c r="M53" s="357">
        <v>258440614</v>
      </c>
      <c r="N53" s="357">
        <v>399637574</v>
      </c>
      <c r="O53" s="356">
        <v>31480022</v>
      </c>
      <c r="P53" s="357">
        <v>12778014.870000001</v>
      </c>
      <c r="Q53" s="357">
        <v>18702007.129999999</v>
      </c>
      <c r="R53" s="398">
        <v>6.6799999999999998E-2</v>
      </c>
      <c r="S53" s="399">
        <v>1.0322588000000001E-2</v>
      </c>
      <c r="T53" s="400">
        <v>319128934</v>
      </c>
      <c r="U53" s="400">
        <v>191287647.75449103</v>
      </c>
      <c r="V53" s="401">
        <v>1.668319610524917</v>
      </c>
      <c r="W53" s="401">
        <v>7.7152503694909322E-2</v>
      </c>
      <c r="X53" s="397">
        <v>29280905</v>
      </c>
      <c r="Y53" s="297">
        <v>10229638</v>
      </c>
      <c r="Z53" s="297">
        <v>10229638</v>
      </c>
      <c r="AA53" s="297">
        <v>6105844</v>
      </c>
      <c r="AB53" s="297">
        <v>1998439</v>
      </c>
      <c r="AC53" s="297">
        <v>717346</v>
      </c>
      <c r="AD53" s="297">
        <v>0</v>
      </c>
      <c r="AE53" s="297">
        <v>29280905</v>
      </c>
      <c r="AF53" s="299">
        <v>8455674</v>
      </c>
      <c r="AG53" s="299">
        <v>8455674</v>
      </c>
      <c r="AH53" s="299">
        <v>0</v>
      </c>
      <c r="AI53" s="299">
        <v>0</v>
      </c>
      <c r="AJ53" s="299">
        <v>0</v>
      </c>
      <c r="AK53" s="299">
        <v>0</v>
      </c>
      <c r="AL53" s="299">
        <v>0</v>
      </c>
      <c r="AM53" s="297">
        <v>8455674</v>
      </c>
      <c r="AN53" s="397">
        <v>26101999</v>
      </c>
      <c r="AO53" s="297">
        <v>6476240</v>
      </c>
      <c r="AP53" s="297">
        <v>6476240</v>
      </c>
      <c r="AQ53" s="297">
        <v>6476240</v>
      </c>
      <c r="AR53" s="297">
        <v>3336639</v>
      </c>
      <c r="AS53" s="297">
        <v>3336639</v>
      </c>
      <c r="AT53" s="297">
        <v>0</v>
      </c>
      <c r="AU53" s="297">
        <v>26101999</v>
      </c>
      <c r="AV53" s="299">
        <v>77555267</v>
      </c>
      <c r="AW53" s="297">
        <v>38653078</v>
      </c>
      <c r="AX53" s="297">
        <v>20011957</v>
      </c>
      <c r="AY53" s="297">
        <v>9445116</v>
      </c>
      <c r="AZ53" s="297">
        <v>9445116</v>
      </c>
      <c r="BA53" s="297">
        <v>0</v>
      </c>
      <c r="BB53" s="297">
        <v>0</v>
      </c>
      <c r="BC53" s="297">
        <v>77555267</v>
      </c>
      <c r="BD53" s="397">
        <v>448651</v>
      </c>
      <c r="BE53" s="297">
        <v>186036</v>
      </c>
      <c r="BF53" s="297">
        <v>154546</v>
      </c>
      <c r="BG53" s="297">
        <v>108069</v>
      </c>
      <c r="BH53" s="297">
        <v>0</v>
      </c>
      <c r="BI53" s="297">
        <v>0</v>
      </c>
      <c r="BJ53" s="297">
        <v>0</v>
      </c>
      <c r="BK53" s="297">
        <v>448651</v>
      </c>
      <c r="BL53" s="299">
        <v>611900</v>
      </c>
      <c r="BM53" s="297">
        <v>152975</v>
      </c>
      <c r="BN53" s="297">
        <v>152975</v>
      </c>
      <c r="BO53" s="297">
        <v>152975</v>
      </c>
      <c r="BP53" s="297">
        <v>152975</v>
      </c>
      <c r="BQ53" s="297">
        <v>0</v>
      </c>
      <c r="BR53" s="297">
        <v>0</v>
      </c>
      <c r="BS53" s="297">
        <v>611900</v>
      </c>
      <c r="BT53" s="397">
        <v>1884091</v>
      </c>
      <c r="BU53" s="297">
        <v>387195</v>
      </c>
      <c r="BV53" s="297">
        <v>387195</v>
      </c>
      <c r="BW53" s="297">
        <v>387195</v>
      </c>
      <c r="BX53" s="297">
        <v>387195</v>
      </c>
      <c r="BY53" s="297">
        <v>335311</v>
      </c>
      <c r="BZ53" s="297">
        <v>0</v>
      </c>
      <c r="CA53" s="297">
        <v>1884091</v>
      </c>
      <c r="CB53" s="299">
        <v>5940474.9422628004</v>
      </c>
      <c r="CC53" s="297">
        <v>5262178</v>
      </c>
      <c r="CD53" s="297">
        <v>408783</v>
      </c>
      <c r="CE53" s="297">
        <v>269514</v>
      </c>
      <c r="CF53" s="297">
        <v>0</v>
      </c>
      <c r="CG53" s="297">
        <v>0</v>
      </c>
      <c r="CH53" s="297">
        <v>0</v>
      </c>
      <c r="CI53" s="297">
        <v>5940474.9422628004</v>
      </c>
    </row>
    <row r="54" spans="1:87">
      <c r="A54" s="295">
        <v>21200</v>
      </c>
      <c r="B54" s="296" t="s">
        <v>410</v>
      </c>
      <c r="C54" s="299">
        <v>-12581107</v>
      </c>
      <c r="D54" s="297">
        <v>-2101719</v>
      </c>
      <c r="E54" s="297">
        <v>25286</v>
      </c>
      <c r="F54" s="297">
        <v>-1277689</v>
      </c>
      <c r="G54" s="297">
        <v>934308</v>
      </c>
      <c r="H54" s="297">
        <v>0</v>
      </c>
      <c r="I54" s="297">
        <v>-15000921</v>
      </c>
      <c r="J54" s="356">
        <v>96716720</v>
      </c>
      <c r="K54" s="357">
        <v>115043132</v>
      </c>
      <c r="L54" s="357">
        <v>81874387</v>
      </c>
      <c r="M54" s="357">
        <v>78324231</v>
      </c>
      <c r="N54" s="357">
        <v>121116048</v>
      </c>
      <c r="O54" s="356">
        <v>9540484</v>
      </c>
      <c r="P54" s="357">
        <v>3742128.78</v>
      </c>
      <c r="Q54" s="357">
        <v>5798355.2200000007</v>
      </c>
      <c r="R54" s="398">
        <v>6.6799999999999998E-2</v>
      </c>
      <c r="S54" s="399">
        <v>3.1284122000000002E-3</v>
      </c>
      <c r="T54" s="400">
        <v>96716720</v>
      </c>
      <c r="U54" s="400">
        <v>56019891.916167662</v>
      </c>
      <c r="V54" s="401">
        <v>1.7264710211282468</v>
      </c>
      <c r="W54" s="401">
        <v>7.7152503694909322E-2</v>
      </c>
      <c r="X54" s="397">
        <v>6132799</v>
      </c>
      <c r="Y54" s="297">
        <v>2185077</v>
      </c>
      <c r="Z54" s="297">
        <v>2185077</v>
      </c>
      <c r="AA54" s="297">
        <v>1081523</v>
      </c>
      <c r="AB54" s="297">
        <v>681122</v>
      </c>
      <c r="AC54" s="297">
        <v>0</v>
      </c>
      <c r="AD54" s="297">
        <v>0</v>
      </c>
      <c r="AE54" s="297">
        <v>6132799</v>
      </c>
      <c r="AF54" s="299">
        <v>4261228</v>
      </c>
      <c r="AG54" s="299">
        <v>3547104</v>
      </c>
      <c r="AH54" s="299">
        <v>178531</v>
      </c>
      <c r="AI54" s="299">
        <v>178531</v>
      </c>
      <c r="AJ54" s="299">
        <v>178531</v>
      </c>
      <c r="AK54" s="299">
        <v>178531</v>
      </c>
      <c r="AL54" s="299">
        <v>0</v>
      </c>
      <c r="AM54" s="297">
        <v>4261228</v>
      </c>
      <c r="AN54" s="397">
        <v>7910595</v>
      </c>
      <c r="AO54" s="297">
        <v>1962720</v>
      </c>
      <c r="AP54" s="297">
        <v>1962720</v>
      </c>
      <c r="AQ54" s="297">
        <v>1962720</v>
      </c>
      <c r="AR54" s="297">
        <v>1011218</v>
      </c>
      <c r="AS54" s="297">
        <v>1011218</v>
      </c>
      <c r="AT54" s="297">
        <v>0</v>
      </c>
      <c r="AU54" s="297">
        <v>7910595</v>
      </c>
      <c r="AV54" s="299">
        <v>23504265</v>
      </c>
      <c r="AW54" s="297">
        <v>11714384</v>
      </c>
      <c r="AX54" s="297">
        <v>6064918</v>
      </c>
      <c r="AY54" s="297">
        <v>2862481</v>
      </c>
      <c r="AZ54" s="297">
        <v>2862481</v>
      </c>
      <c r="BA54" s="297">
        <v>0</v>
      </c>
      <c r="BB54" s="297">
        <v>0</v>
      </c>
      <c r="BC54" s="297">
        <v>23504265</v>
      </c>
      <c r="BD54" s="397">
        <v>135970</v>
      </c>
      <c r="BE54" s="297">
        <v>56381</v>
      </c>
      <c r="BF54" s="297">
        <v>46837</v>
      </c>
      <c r="BG54" s="297">
        <v>32752</v>
      </c>
      <c r="BH54" s="297">
        <v>0</v>
      </c>
      <c r="BI54" s="297">
        <v>0</v>
      </c>
      <c r="BJ54" s="297">
        <v>0</v>
      </c>
      <c r="BK54" s="297">
        <v>135970</v>
      </c>
      <c r="BL54" s="299">
        <v>185444</v>
      </c>
      <c r="BM54" s="297">
        <v>46361</v>
      </c>
      <c r="BN54" s="297">
        <v>46361</v>
      </c>
      <c r="BO54" s="297">
        <v>46361</v>
      </c>
      <c r="BP54" s="297">
        <v>46361</v>
      </c>
      <c r="BQ54" s="297">
        <v>0</v>
      </c>
      <c r="BR54" s="297">
        <v>0</v>
      </c>
      <c r="BS54" s="297">
        <v>185444</v>
      </c>
      <c r="BT54" s="397">
        <v>571002</v>
      </c>
      <c r="BU54" s="297">
        <v>117345</v>
      </c>
      <c r="BV54" s="297">
        <v>117345</v>
      </c>
      <c r="BW54" s="297">
        <v>117345</v>
      </c>
      <c r="BX54" s="297">
        <v>117345</v>
      </c>
      <c r="BY54" s="297">
        <v>101621</v>
      </c>
      <c r="BZ54" s="297">
        <v>0</v>
      </c>
      <c r="CA54" s="297">
        <v>571002</v>
      </c>
      <c r="CB54" s="299">
        <v>1800348.35093382</v>
      </c>
      <c r="CC54" s="297">
        <v>1594780</v>
      </c>
      <c r="CD54" s="297">
        <v>123888</v>
      </c>
      <c r="CE54" s="297">
        <v>81680</v>
      </c>
      <c r="CF54" s="297">
        <v>0</v>
      </c>
      <c r="CG54" s="297">
        <v>0</v>
      </c>
      <c r="CH54" s="297">
        <v>0</v>
      </c>
      <c r="CI54" s="297">
        <v>1800348.35093382</v>
      </c>
    </row>
    <row r="55" spans="1:87">
      <c r="A55" s="295">
        <v>21300</v>
      </c>
      <c r="B55" s="296" t="s">
        <v>411</v>
      </c>
      <c r="C55" s="299">
        <v>-147380285</v>
      </c>
      <c r="D55" s="297">
        <v>-29338195</v>
      </c>
      <c r="E55" s="297">
        <v>-11523822</v>
      </c>
      <c r="F55" s="297">
        <v>-25718621</v>
      </c>
      <c r="G55" s="297">
        <v>8433216</v>
      </c>
      <c r="H55" s="297">
        <v>0</v>
      </c>
      <c r="I55" s="297">
        <v>-205527707</v>
      </c>
      <c r="J55" s="356">
        <v>1183066098</v>
      </c>
      <c r="K55" s="357">
        <v>1407239926</v>
      </c>
      <c r="L55" s="357">
        <v>1001510517</v>
      </c>
      <c r="M55" s="357">
        <v>958084010</v>
      </c>
      <c r="N55" s="357">
        <v>1481525537</v>
      </c>
      <c r="O55" s="356">
        <v>116701882</v>
      </c>
      <c r="P55" s="357">
        <v>45282492.539999999</v>
      </c>
      <c r="Q55" s="357">
        <v>71419389.460000008</v>
      </c>
      <c r="R55" s="398">
        <v>6.6799999999999998E-2</v>
      </c>
      <c r="S55" s="399">
        <v>3.8267617300000001E-2</v>
      </c>
      <c r="T55" s="400">
        <v>1183066098</v>
      </c>
      <c r="U55" s="400">
        <v>677881624.85029936</v>
      </c>
      <c r="V55" s="401">
        <v>1.7452399572879167</v>
      </c>
      <c r="W55" s="401">
        <v>7.7152503694909322E-2</v>
      </c>
      <c r="X55" s="397">
        <v>57818639</v>
      </c>
      <c r="Y55" s="297">
        <v>26094590</v>
      </c>
      <c r="Z55" s="297">
        <v>26094590</v>
      </c>
      <c r="AA55" s="297">
        <v>4391859</v>
      </c>
      <c r="AB55" s="297">
        <v>1237600</v>
      </c>
      <c r="AC55" s="297">
        <v>0</v>
      </c>
      <c r="AD55" s="297">
        <v>0</v>
      </c>
      <c r="AE55" s="297">
        <v>57818639</v>
      </c>
      <c r="AF55" s="299">
        <v>56957290</v>
      </c>
      <c r="AG55" s="299">
        <v>36239938</v>
      </c>
      <c r="AH55" s="299">
        <v>5179338</v>
      </c>
      <c r="AI55" s="299">
        <v>5179338</v>
      </c>
      <c r="AJ55" s="299">
        <v>5179338</v>
      </c>
      <c r="AK55" s="299">
        <v>5179338</v>
      </c>
      <c r="AL55" s="299">
        <v>0</v>
      </c>
      <c r="AM55" s="297">
        <v>56957290</v>
      </c>
      <c r="AN55" s="397">
        <v>96764621</v>
      </c>
      <c r="AO55" s="297">
        <v>24008542</v>
      </c>
      <c r="AP55" s="297">
        <v>24008542</v>
      </c>
      <c r="AQ55" s="297">
        <v>24008542</v>
      </c>
      <c r="AR55" s="297">
        <v>12369497</v>
      </c>
      <c r="AS55" s="297">
        <v>12369497</v>
      </c>
      <c r="AT55" s="297">
        <v>0</v>
      </c>
      <c r="AU55" s="297">
        <v>96764621</v>
      </c>
      <c r="AV55" s="299">
        <v>287510774</v>
      </c>
      <c r="AW55" s="297">
        <v>143293641</v>
      </c>
      <c r="AX55" s="297">
        <v>74187783</v>
      </c>
      <c r="AY55" s="297">
        <v>35014675</v>
      </c>
      <c r="AZ55" s="297">
        <v>35014675</v>
      </c>
      <c r="BA55" s="297">
        <v>0</v>
      </c>
      <c r="BB55" s="297">
        <v>0</v>
      </c>
      <c r="BC55" s="297">
        <v>287510774</v>
      </c>
      <c r="BD55" s="397">
        <v>1663227</v>
      </c>
      <c r="BE55" s="297">
        <v>689669</v>
      </c>
      <c r="BF55" s="297">
        <v>572929</v>
      </c>
      <c r="BG55" s="297">
        <v>400629</v>
      </c>
      <c r="BH55" s="297">
        <v>0</v>
      </c>
      <c r="BI55" s="297">
        <v>0</v>
      </c>
      <c r="BJ55" s="297">
        <v>0</v>
      </c>
      <c r="BK55" s="297">
        <v>1663227</v>
      </c>
      <c r="BL55" s="299">
        <v>2268412</v>
      </c>
      <c r="BM55" s="297">
        <v>567103</v>
      </c>
      <c r="BN55" s="297">
        <v>567103</v>
      </c>
      <c r="BO55" s="297">
        <v>567103</v>
      </c>
      <c r="BP55" s="297">
        <v>567103</v>
      </c>
      <c r="BQ55" s="297">
        <v>0</v>
      </c>
      <c r="BR55" s="297">
        <v>0</v>
      </c>
      <c r="BS55" s="297">
        <v>2268412</v>
      </c>
      <c r="BT55" s="397">
        <v>6984651</v>
      </c>
      <c r="BU55" s="297">
        <v>1435399</v>
      </c>
      <c r="BV55" s="297">
        <v>1435399</v>
      </c>
      <c r="BW55" s="297">
        <v>1435399</v>
      </c>
      <c r="BX55" s="297">
        <v>1435399</v>
      </c>
      <c r="BY55" s="297">
        <v>1243056</v>
      </c>
      <c r="BZ55" s="297">
        <v>0</v>
      </c>
      <c r="CA55" s="297">
        <v>6984651</v>
      </c>
      <c r="CB55" s="299">
        <v>22022367.033417631</v>
      </c>
      <c r="CC55" s="297">
        <v>19507803</v>
      </c>
      <c r="CD55" s="297">
        <v>1515431</v>
      </c>
      <c r="CE55" s="297">
        <v>999134</v>
      </c>
      <c r="CF55" s="297">
        <v>0</v>
      </c>
      <c r="CG55" s="297">
        <v>0</v>
      </c>
      <c r="CH55" s="297">
        <v>0</v>
      </c>
      <c r="CI55" s="297">
        <v>22022367.033417631</v>
      </c>
    </row>
    <row r="56" spans="1:87">
      <c r="A56" s="295">
        <v>21520</v>
      </c>
      <c r="B56" s="296" t="s">
        <v>41</v>
      </c>
      <c r="C56" s="299">
        <v>-264852008</v>
      </c>
      <c r="D56" s="297">
        <v>-38462561</v>
      </c>
      <c r="E56" s="297">
        <v>5719457</v>
      </c>
      <c r="F56" s="297">
        <v>-25173527</v>
      </c>
      <c r="G56" s="297">
        <v>37713837</v>
      </c>
      <c r="H56" s="297">
        <v>0</v>
      </c>
      <c r="I56" s="297">
        <v>-285054802</v>
      </c>
      <c r="J56" s="356">
        <v>2212739626</v>
      </c>
      <c r="K56" s="357">
        <v>2632021619</v>
      </c>
      <c r="L56" s="357">
        <v>1873168379</v>
      </c>
      <c r="M56" s="357">
        <v>1791945908</v>
      </c>
      <c r="N56" s="357">
        <v>2770961205</v>
      </c>
      <c r="O56" s="356">
        <v>218272572</v>
      </c>
      <c r="P56" s="357">
        <v>83754213.230000004</v>
      </c>
      <c r="Q56" s="357">
        <v>134518358.76999998</v>
      </c>
      <c r="R56" s="398">
        <v>6.6799999999999998E-2</v>
      </c>
      <c r="S56" s="399">
        <v>7.1573577599999993E-2</v>
      </c>
      <c r="T56" s="400">
        <v>2212739626</v>
      </c>
      <c r="U56" s="400">
        <v>1253805587.2754493</v>
      </c>
      <c r="V56" s="401">
        <v>1.7648187633366177</v>
      </c>
      <c r="W56" s="401">
        <v>7.7152503694909322E-2</v>
      </c>
      <c r="X56" s="397">
        <v>164667774</v>
      </c>
      <c r="Y56" s="297">
        <v>55528632</v>
      </c>
      <c r="Z56" s="297">
        <v>55528632</v>
      </c>
      <c r="AA56" s="297">
        <v>25800103</v>
      </c>
      <c r="AB56" s="297">
        <v>15556717</v>
      </c>
      <c r="AC56" s="297">
        <v>12253690</v>
      </c>
      <c r="AD56" s="297">
        <v>0</v>
      </c>
      <c r="AE56" s="297">
        <v>164667774</v>
      </c>
      <c r="AF56" s="299">
        <v>63704209</v>
      </c>
      <c r="AG56" s="299">
        <v>63704209</v>
      </c>
      <c r="AH56" s="299">
        <v>0</v>
      </c>
      <c r="AI56" s="299">
        <v>0</v>
      </c>
      <c r="AJ56" s="299">
        <v>0</v>
      </c>
      <c r="AK56" s="299">
        <v>0</v>
      </c>
      <c r="AL56" s="299">
        <v>0</v>
      </c>
      <c r="AM56" s="297">
        <v>63704209</v>
      </c>
      <c r="AN56" s="397">
        <v>180983050</v>
      </c>
      <c r="AO56" s="297">
        <v>44904213</v>
      </c>
      <c r="AP56" s="297">
        <v>44904213</v>
      </c>
      <c r="AQ56" s="297">
        <v>44904213</v>
      </c>
      <c r="AR56" s="297">
        <v>23135205</v>
      </c>
      <c r="AS56" s="297">
        <v>23135205</v>
      </c>
      <c r="AT56" s="297">
        <v>0</v>
      </c>
      <c r="AU56" s="297">
        <v>180983050</v>
      </c>
      <c r="AV56" s="299">
        <v>537743820</v>
      </c>
      <c r="AW56" s="297">
        <v>268008285</v>
      </c>
      <c r="AX56" s="297">
        <v>138756615</v>
      </c>
      <c r="AY56" s="297">
        <v>65489460</v>
      </c>
      <c r="AZ56" s="297">
        <v>65489460</v>
      </c>
      <c r="BA56" s="297">
        <v>0</v>
      </c>
      <c r="BB56" s="297">
        <v>0</v>
      </c>
      <c r="BC56" s="297">
        <v>537743820</v>
      </c>
      <c r="BD56" s="397">
        <v>3110805</v>
      </c>
      <c r="BE56" s="297">
        <v>1289917</v>
      </c>
      <c r="BF56" s="297">
        <v>1071574</v>
      </c>
      <c r="BG56" s="297">
        <v>749314</v>
      </c>
      <c r="BH56" s="297">
        <v>0</v>
      </c>
      <c r="BI56" s="297">
        <v>0</v>
      </c>
      <c r="BJ56" s="297">
        <v>0</v>
      </c>
      <c r="BK56" s="297">
        <v>3110805</v>
      </c>
      <c r="BL56" s="299">
        <v>4242712</v>
      </c>
      <c r="BM56" s="297">
        <v>1060678</v>
      </c>
      <c r="BN56" s="297">
        <v>1060678</v>
      </c>
      <c r="BO56" s="297">
        <v>1060678</v>
      </c>
      <c r="BP56" s="297">
        <v>1060678</v>
      </c>
      <c r="BQ56" s="297">
        <v>0</v>
      </c>
      <c r="BR56" s="297">
        <v>0</v>
      </c>
      <c r="BS56" s="297">
        <v>4242712</v>
      </c>
      <c r="BT56" s="397">
        <v>13063694</v>
      </c>
      <c r="BU56" s="297">
        <v>2684688</v>
      </c>
      <c r="BV56" s="297">
        <v>2684688</v>
      </c>
      <c r="BW56" s="297">
        <v>2684688</v>
      </c>
      <c r="BX56" s="297">
        <v>2684688</v>
      </c>
      <c r="BY56" s="297">
        <v>2324942</v>
      </c>
      <c r="BZ56" s="297">
        <v>0</v>
      </c>
      <c r="CA56" s="297">
        <v>13063694</v>
      </c>
      <c r="CB56" s="299">
        <v>41189384.315338559</v>
      </c>
      <c r="CC56" s="297">
        <v>36486286</v>
      </c>
      <c r="CD56" s="297">
        <v>2834376</v>
      </c>
      <c r="CE56" s="297">
        <v>1868723</v>
      </c>
      <c r="CF56" s="297">
        <v>0</v>
      </c>
      <c r="CG56" s="297">
        <v>0</v>
      </c>
      <c r="CH56" s="297">
        <v>0</v>
      </c>
      <c r="CI56" s="297">
        <v>41189384.315338559</v>
      </c>
    </row>
    <row r="57" spans="1:87">
      <c r="A57" s="295">
        <v>21525</v>
      </c>
      <c r="B57" s="296" t="s">
        <v>412</v>
      </c>
      <c r="C57" s="299">
        <v>-6278397</v>
      </c>
      <c r="D57" s="297">
        <v>-1521753</v>
      </c>
      <c r="E57" s="297">
        <v>1035978</v>
      </c>
      <c r="F57" s="297">
        <v>360723</v>
      </c>
      <c r="G57" s="297">
        <v>1736101</v>
      </c>
      <c r="H57" s="297">
        <v>0</v>
      </c>
      <c r="I57" s="297">
        <v>-4667348</v>
      </c>
      <c r="J57" s="356">
        <v>56506304</v>
      </c>
      <c r="K57" s="357">
        <v>67213427</v>
      </c>
      <c r="L57" s="357">
        <v>47834738</v>
      </c>
      <c r="M57" s="357">
        <v>45760576</v>
      </c>
      <c r="N57" s="357">
        <v>70761500</v>
      </c>
      <c r="O57" s="356">
        <v>5573984</v>
      </c>
      <c r="P57" s="357">
        <v>2185590.91</v>
      </c>
      <c r="Q57" s="357">
        <v>3388393.09</v>
      </c>
      <c r="R57" s="398">
        <v>6.6799999999999998E-2</v>
      </c>
      <c r="S57" s="399">
        <v>1.8277606000000001E-3</v>
      </c>
      <c r="T57" s="400">
        <v>56506304</v>
      </c>
      <c r="U57" s="400">
        <v>32718426.796407189</v>
      </c>
      <c r="V57" s="401">
        <v>1.7270483190287425</v>
      </c>
      <c r="W57" s="401">
        <v>7.7152503694909322E-2</v>
      </c>
      <c r="X57" s="397">
        <v>7133095</v>
      </c>
      <c r="Y57" s="297">
        <v>1548774</v>
      </c>
      <c r="Z57" s="297">
        <v>1548774</v>
      </c>
      <c r="AA57" s="297">
        <v>1548774</v>
      </c>
      <c r="AB57" s="297">
        <v>1400843</v>
      </c>
      <c r="AC57" s="297">
        <v>1085930</v>
      </c>
      <c r="AD57" s="297">
        <v>0</v>
      </c>
      <c r="AE57" s="297">
        <v>7133095</v>
      </c>
      <c r="AF57" s="299">
        <v>1942767</v>
      </c>
      <c r="AG57" s="299">
        <v>1272475</v>
      </c>
      <c r="AH57" s="299">
        <v>670292</v>
      </c>
      <c r="AI57" s="299">
        <v>0</v>
      </c>
      <c r="AJ57" s="299">
        <v>0</v>
      </c>
      <c r="AK57" s="299">
        <v>0</v>
      </c>
      <c r="AL57" s="299">
        <v>0</v>
      </c>
      <c r="AM57" s="297">
        <v>1942767</v>
      </c>
      <c r="AN57" s="397">
        <v>4621729</v>
      </c>
      <c r="AO57" s="297">
        <v>1146710</v>
      </c>
      <c r="AP57" s="297">
        <v>1146710</v>
      </c>
      <c r="AQ57" s="297">
        <v>1146710</v>
      </c>
      <c r="AR57" s="297">
        <v>590799</v>
      </c>
      <c r="AS57" s="297">
        <v>590799</v>
      </c>
      <c r="AT57" s="297">
        <v>0</v>
      </c>
      <c r="AU57" s="297">
        <v>4621729</v>
      </c>
      <c r="AV57" s="299">
        <v>13732260</v>
      </c>
      <c r="AW57" s="297">
        <v>6844076</v>
      </c>
      <c r="AX57" s="297">
        <v>3543401</v>
      </c>
      <c r="AY57" s="297">
        <v>1672392</v>
      </c>
      <c r="AZ57" s="297">
        <v>1672392</v>
      </c>
      <c r="BA57" s="297">
        <v>0</v>
      </c>
      <c r="BB57" s="297">
        <v>0</v>
      </c>
      <c r="BC57" s="297">
        <v>13732260</v>
      </c>
      <c r="BD57" s="397">
        <v>79440</v>
      </c>
      <c r="BE57" s="297">
        <v>32940</v>
      </c>
      <c r="BF57" s="297">
        <v>27365</v>
      </c>
      <c r="BG57" s="297">
        <v>19135</v>
      </c>
      <c r="BH57" s="297">
        <v>0</v>
      </c>
      <c r="BI57" s="297">
        <v>0</v>
      </c>
      <c r="BJ57" s="297">
        <v>0</v>
      </c>
      <c r="BK57" s="297">
        <v>79440</v>
      </c>
      <c r="BL57" s="299">
        <v>108344</v>
      </c>
      <c r="BM57" s="297">
        <v>27086</v>
      </c>
      <c r="BN57" s="297">
        <v>27086</v>
      </c>
      <c r="BO57" s="297">
        <v>27086</v>
      </c>
      <c r="BP57" s="297">
        <v>27086</v>
      </c>
      <c r="BQ57" s="297">
        <v>0</v>
      </c>
      <c r="BR57" s="297">
        <v>0</v>
      </c>
      <c r="BS57" s="297">
        <v>108344</v>
      </c>
      <c r="BT57" s="397">
        <v>333605</v>
      </c>
      <c r="BU57" s="297">
        <v>68558</v>
      </c>
      <c r="BV57" s="297">
        <v>68558</v>
      </c>
      <c r="BW57" s="297">
        <v>68558</v>
      </c>
      <c r="BX57" s="297">
        <v>68558</v>
      </c>
      <c r="BY57" s="297">
        <v>59372</v>
      </c>
      <c r="BZ57" s="297">
        <v>0</v>
      </c>
      <c r="CA57" s="297">
        <v>333605</v>
      </c>
      <c r="CB57" s="299">
        <v>1051845.3361458601</v>
      </c>
      <c r="CC57" s="297">
        <v>931743</v>
      </c>
      <c r="CD57" s="297">
        <v>72381</v>
      </c>
      <c r="CE57" s="297">
        <v>47721</v>
      </c>
      <c r="CF57" s="297">
        <v>0</v>
      </c>
      <c r="CG57" s="297">
        <v>0</v>
      </c>
      <c r="CH57" s="297">
        <v>0</v>
      </c>
      <c r="CI57" s="297">
        <v>1051845.3361458601</v>
      </c>
    </row>
    <row r="58" spans="1:87" ht="31.5">
      <c r="A58" s="295">
        <v>21525.1</v>
      </c>
      <c r="B58" s="296" t="s">
        <v>713</v>
      </c>
      <c r="C58" s="299">
        <v>47041</v>
      </c>
      <c r="D58" s="297">
        <v>251789</v>
      </c>
      <c r="E58" s="297">
        <v>132831</v>
      </c>
      <c r="F58" s="297">
        <v>109100</v>
      </c>
      <c r="G58" s="297">
        <v>119684</v>
      </c>
      <c r="H58" s="297">
        <v>0</v>
      </c>
      <c r="I58" s="297">
        <v>660445</v>
      </c>
      <c r="J58" s="356">
        <v>4919144</v>
      </c>
      <c r="K58" s="357">
        <v>5851250</v>
      </c>
      <c r="L58" s="357">
        <v>4164243</v>
      </c>
      <c r="M58" s="357">
        <v>3983677</v>
      </c>
      <c r="N58" s="357">
        <v>6160127</v>
      </c>
      <c r="O58" s="356">
        <v>485242</v>
      </c>
      <c r="P58" s="357">
        <v>250045</v>
      </c>
      <c r="Q58" s="357">
        <v>235197</v>
      </c>
      <c r="R58" s="398">
        <v>6.6799999999999998E-2</v>
      </c>
      <c r="S58" s="399">
        <v>1.591153E-4</v>
      </c>
      <c r="T58" s="400">
        <v>4919144</v>
      </c>
      <c r="U58" s="400">
        <v>3743188.6227544909</v>
      </c>
      <c r="V58" s="401">
        <v>1.3141587282289189</v>
      </c>
      <c r="W58" s="401">
        <v>7.7152503694909322E-2</v>
      </c>
      <c r="X58" s="397">
        <v>1585128</v>
      </c>
      <c r="Y58" s="297">
        <v>639834</v>
      </c>
      <c r="Z58" s="297">
        <v>482916</v>
      </c>
      <c r="AA58" s="297">
        <v>199647</v>
      </c>
      <c r="AB58" s="297">
        <v>199647</v>
      </c>
      <c r="AC58" s="297">
        <v>63084</v>
      </c>
      <c r="AD58" s="297">
        <v>0</v>
      </c>
      <c r="AE58" s="297">
        <v>1585128</v>
      </c>
      <c r="AF58" s="299">
        <v>66525</v>
      </c>
      <c r="AG58" s="299">
        <v>22175</v>
      </c>
      <c r="AH58" s="299">
        <v>22175</v>
      </c>
      <c r="AI58" s="299">
        <v>22175</v>
      </c>
      <c r="AJ58" s="299">
        <v>0</v>
      </c>
      <c r="AK58" s="299">
        <v>0</v>
      </c>
      <c r="AL58" s="299">
        <v>0</v>
      </c>
      <c r="AM58" s="297">
        <v>66525</v>
      </c>
      <c r="AN58" s="397">
        <v>402344</v>
      </c>
      <c r="AO58" s="297">
        <v>99827</v>
      </c>
      <c r="AP58" s="297">
        <v>99827</v>
      </c>
      <c r="AQ58" s="297">
        <v>99827</v>
      </c>
      <c r="AR58" s="297">
        <v>51432</v>
      </c>
      <c r="AS58" s="297">
        <v>51432</v>
      </c>
      <c r="AT58" s="297">
        <v>0</v>
      </c>
      <c r="AU58" s="297">
        <v>402344</v>
      </c>
      <c r="AV58" s="299">
        <v>1195459</v>
      </c>
      <c r="AW58" s="297">
        <v>595810</v>
      </c>
      <c r="AX58" s="297">
        <v>308470</v>
      </c>
      <c r="AY58" s="297">
        <v>145590</v>
      </c>
      <c r="AZ58" s="297">
        <v>145590</v>
      </c>
      <c r="BA58" s="297">
        <v>0</v>
      </c>
      <c r="BB58" s="297">
        <v>0</v>
      </c>
      <c r="BC58" s="297">
        <v>1195459</v>
      </c>
      <c r="BD58" s="397">
        <v>6916</v>
      </c>
      <c r="BE58" s="297">
        <v>2868</v>
      </c>
      <c r="BF58" s="297">
        <v>2382</v>
      </c>
      <c r="BG58" s="297">
        <v>1666</v>
      </c>
      <c r="BH58" s="297">
        <v>0</v>
      </c>
      <c r="BI58" s="297">
        <v>0</v>
      </c>
      <c r="BJ58" s="297">
        <v>0</v>
      </c>
      <c r="BK58" s="297">
        <v>6916</v>
      </c>
      <c r="BL58" s="299">
        <v>9432</v>
      </c>
      <c r="BM58" s="297">
        <v>2358</v>
      </c>
      <c r="BN58" s="297">
        <v>2358</v>
      </c>
      <c r="BO58" s="297">
        <v>2358</v>
      </c>
      <c r="BP58" s="297">
        <v>2358</v>
      </c>
      <c r="BQ58" s="297">
        <v>0</v>
      </c>
      <c r="BR58" s="297">
        <v>0</v>
      </c>
      <c r="BS58" s="297">
        <v>9432</v>
      </c>
      <c r="BT58" s="397">
        <v>29042</v>
      </c>
      <c r="BU58" s="297">
        <v>5968</v>
      </c>
      <c r="BV58" s="297">
        <v>5968</v>
      </c>
      <c r="BW58" s="297">
        <v>5968</v>
      </c>
      <c r="BX58" s="297">
        <v>5968</v>
      </c>
      <c r="BY58" s="297">
        <v>5169</v>
      </c>
      <c r="BZ58" s="297">
        <v>0</v>
      </c>
      <c r="CA58" s="297">
        <v>29042</v>
      </c>
      <c r="CB58" s="299">
        <v>91568.166101430004</v>
      </c>
      <c r="CC58" s="297">
        <v>81113</v>
      </c>
      <c r="CD58" s="297">
        <v>6301</v>
      </c>
      <c r="CE58" s="297">
        <v>4154</v>
      </c>
      <c r="CF58" s="297">
        <v>0</v>
      </c>
      <c r="CG58" s="297">
        <v>0</v>
      </c>
      <c r="CH58" s="297">
        <v>0</v>
      </c>
      <c r="CI58" s="297">
        <v>91568.166101430004</v>
      </c>
    </row>
    <row r="59" spans="1:87">
      <c r="A59" s="295">
        <v>21550</v>
      </c>
      <c r="B59" s="296" t="s">
        <v>413</v>
      </c>
      <c r="C59" s="299">
        <v>-121976585</v>
      </c>
      <c r="D59" s="297">
        <v>-15227355</v>
      </c>
      <c r="E59" s="297">
        <v>29575086</v>
      </c>
      <c r="F59" s="297">
        <v>-6815913</v>
      </c>
      <c r="G59" s="297">
        <v>24308288</v>
      </c>
      <c r="H59" s="297">
        <v>0</v>
      </c>
      <c r="I59" s="297">
        <v>-90136479</v>
      </c>
      <c r="J59" s="356">
        <v>1397152283</v>
      </c>
      <c r="K59" s="357">
        <v>1661892330</v>
      </c>
      <c r="L59" s="357">
        <v>1182742626</v>
      </c>
      <c r="M59" s="357">
        <v>1131457713</v>
      </c>
      <c r="N59" s="357">
        <v>1749620573</v>
      </c>
      <c r="O59" s="356">
        <v>137820111</v>
      </c>
      <c r="P59" s="357">
        <v>51703028.160000004</v>
      </c>
      <c r="Q59" s="357">
        <v>86117082.840000004</v>
      </c>
      <c r="R59" s="398">
        <v>6.6799999999999998E-2</v>
      </c>
      <c r="S59" s="399">
        <v>4.5192478199999997E-2</v>
      </c>
      <c r="T59" s="400">
        <v>1397152283</v>
      </c>
      <c r="U59" s="400">
        <v>773997427.54491031</v>
      </c>
      <c r="V59" s="401">
        <v>1.8051123082304197</v>
      </c>
      <c r="W59" s="401">
        <v>7.7152503694909322E-2</v>
      </c>
      <c r="X59" s="397">
        <v>157628163</v>
      </c>
      <c r="Y59" s="297">
        <v>44119894</v>
      </c>
      <c r="Z59" s="297">
        <v>44119894</v>
      </c>
      <c r="AA59" s="297">
        <v>42254264</v>
      </c>
      <c r="AB59" s="297">
        <v>18901688</v>
      </c>
      <c r="AC59" s="297">
        <v>8232423</v>
      </c>
      <c r="AD59" s="297">
        <v>0</v>
      </c>
      <c r="AE59" s="297">
        <v>157628163</v>
      </c>
      <c r="AF59" s="299">
        <v>4027677</v>
      </c>
      <c r="AG59" s="299">
        <v>4027677</v>
      </c>
      <c r="AH59" s="299">
        <v>0</v>
      </c>
      <c r="AI59" s="299">
        <v>0</v>
      </c>
      <c r="AJ59" s="299">
        <v>0</v>
      </c>
      <c r="AK59" s="299">
        <v>0</v>
      </c>
      <c r="AL59" s="299">
        <v>0</v>
      </c>
      <c r="AM59" s="297">
        <v>4027677</v>
      </c>
      <c r="AN59" s="397">
        <v>114275027</v>
      </c>
      <c r="AO59" s="297">
        <v>28353098</v>
      </c>
      <c r="AP59" s="297">
        <v>28353098</v>
      </c>
      <c r="AQ59" s="297">
        <v>28353098</v>
      </c>
      <c r="AR59" s="297">
        <v>14607866</v>
      </c>
      <c r="AS59" s="297">
        <v>14607866</v>
      </c>
      <c r="AT59" s="297">
        <v>0</v>
      </c>
      <c r="AU59" s="297">
        <v>114275027</v>
      </c>
      <c r="AV59" s="299">
        <v>339538370</v>
      </c>
      <c r="AW59" s="297">
        <v>169223881</v>
      </c>
      <c r="AX59" s="297">
        <v>87612713</v>
      </c>
      <c r="AY59" s="297">
        <v>41350888</v>
      </c>
      <c r="AZ59" s="297">
        <v>41350888</v>
      </c>
      <c r="BA59" s="297">
        <v>0</v>
      </c>
      <c r="BB59" s="297">
        <v>0</v>
      </c>
      <c r="BC59" s="297">
        <v>339538370</v>
      </c>
      <c r="BD59" s="397">
        <v>1964203</v>
      </c>
      <c r="BE59" s="297">
        <v>814471</v>
      </c>
      <c r="BF59" s="297">
        <v>676606</v>
      </c>
      <c r="BG59" s="297">
        <v>473126</v>
      </c>
      <c r="BH59" s="297">
        <v>0</v>
      </c>
      <c r="BI59" s="297">
        <v>0</v>
      </c>
      <c r="BJ59" s="297">
        <v>0</v>
      </c>
      <c r="BK59" s="297">
        <v>1964203</v>
      </c>
      <c r="BL59" s="299">
        <v>2678904</v>
      </c>
      <c r="BM59" s="297">
        <v>669726</v>
      </c>
      <c r="BN59" s="297">
        <v>669726</v>
      </c>
      <c r="BO59" s="297">
        <v>669726</v>
      </c>
      <c r="BP59" s="297">
        <v>669726</v>
      </c>
      <c r="BQ59" s="297">
        <v>0</v>
      </c>
      <c r="BR59" s="297">
        <v>0</v>
      </c>
      <c r="BS59" s="297">
        <v>2678904</v>
      </c>
      <c r="BT59" s="397">
        <v>8248585</v>
      </c>
      <c r="BU59" s="297">
        <v>1695147</v>
      </c>
      <c r="BV59" s="297">
        <v>1695147</v>
      </c>
      <c r="BW59" s="297">
        <v>1695147</v>
      </c>
      <c r="BX59" s="297">
        <v>1695147</v>
      </c>
      <c r="BY59" s="297">
        <v>1467998</v>
      </c>
      <c r="BZ59" s="297">
        <v>0</v>
      </c>
      <c r="CA59" s="297">
        <v>8248585</v>
      </c>
      <c r="CB59" s="299">
        <v>26007507.451218419</v>
      </c>
      <c r="CC59" s="297">
        <v>23037911</v>
      </c>
      <c r="CD59" s="297">
        <v>1789661</v>
      </c>
      <c r="CE59" s="297">
        <v>1179936</v>
      </c>
      <c r="CF59" s="297">
        <v>0</v>
      </c>
      <c r="CG59" s="297">
        <v>0</v>
      </c>
      <c r="CH59" s="297">
        <v>0</v>
      </c>
      <c r="CI59" s="297">
        <v>26007507.451218419</v>
      </c>
    </row>
    <row r="60" spans="1:87">
      <c r="A60" s="295">
        <v>21570</v>
      </c>
      <c r="B60" s="296" t="s">
        <v>414</v>
      </c>
      <c r="C60" s="299">
        <v>-425976</v>
      </c>
      <c r="D60" s="297">
        <v>-41171</v>
      </c>
      <c r="E60" s="297">
        <v>164128</v>
      </c>
      <c r="F60" s="297">
        <v>-38742</v>
      </c>
      <c r="G60" s="297">
        <v>114705</v>
      </c>
      <c r="H60" s="297">
        <v>0</v>
      </c>
      <c r="I60" s="297">
        <v>-227056</v>
      </c>
      <c r="J60" s="356">
        <v>5942061</v>
      </c>
      <c r="K60" s="357">
        <v>7067995</v>
      </c>
      <c r="L60" s="357">
        <v>5030181</v>
      </c>
      <c r="M60" s="357">
        <v>4812067</v>
      </c>
      <c r="N60" s="357">
        <v>7441101</v>
      </c>
      <c r="O60" s="356">
        <v>586146</v>
      </c>
      <c r="P60" s="357">
        <v>251224.94</v>
      </c>
      <c r="Q60" s="357">
        <v>334921.06</v>
      </c>
      <c r="R60" s="398">
        <v>6.6799999999999998E-2</v>
      </c>
      <c r="S60" s="399">
        <v>1.9220270000000001E-4</v>
      </c>
      <c r="T60" s="400">
        <v>5942061</v>
      </c>
      <c r="U60" s="400">
        <v>3760852.3952095811</v>
      </c>
      <c r="V60" s="401">
        <v>1.5799771901627282</v>
      </c>
      <c r="W60" s="401">
        <v>7.7152503694909322E-2</v>
      </c>
      <c r="X60" s="397">
        <v>823192</v>
      </c>
      <c r="Y60" s="297">
        <v>270119</v>
      </c>
      <c r="Z60" s="297">
        <v>218052</v>
      </c>
      <c r="AA60" s="297">
        <v>218052</v>
      </c>
      <c r="AB60" s="297">
        <v>70634</v>
      </c>
      <c r="AC60" s="297">
        <v>46335</v>
      </c>
      <c r="AD60" s="297">
        <v>0</v>
      </c>
      <c r="AE60" s="297">
        <v>823192</v>
      </c>
      <c r="AF60" s="299">
        <v>13640</v>
      </c>
      <c r="AG60" s="299">
        <v>6820</v>
      </c>
      <c r="AH60" s="299">
        <v>6820</v>
      </c>
      <c r="AI60" s="299">
        <v>0</v>
      </c>
      <c r="AJ60" s="299">
        <v>0</v>
      </c>
      <c r="AK60" s="299">
        <v>0</v>
      </c>
      <c r="AL60" s="299">
        <v>0</v>
      </c>
      <c r="AM60" s="297">
        <v>13640</v>
      </c>
      <c r="AN60" s="397">
        <v>486009</v>
      </c>
      <c r="AO60" s="297">
        <v>120585</v>
      </c>
      <c r="AP60" s="297">
        <v>120585</v>
      </c>
      <c r="AQ60" s="297">
        <v>120585</v>
      </c>
      <c r="AR60" s="297">
        <v>62127</v>
      </c>
      <c r="AS60" s="297">
        <v>62127</v>
      </c>
      <c r="AT60" s="297">
        <v>0</v>
      </c>
      <c r="AU60" s="297">
        <v>486009</v>
      </c>
      <c r="AV60" s="299">
        <v>1444050</v>
      </c>
      <c r="AW60" s="297">
        <v>719706</v>
      </c>
      <c r="AX60" s="297">
        <v>372615</v>
      </c>
      <c r="AY60" s="297">
        <v>175864</v>
      </c>
      <c r="AZ60" s="297">
        <v>175864</v>
      </c>
      <c r="BA60" s="297">
        <v>0</v>
      </c>
      <c r="BB60" s="297">
        <v>0</v>
      </c>
      <c r="BC60" s="297">
        <v>1444050</v>
      </c>
      <c r="BD60" s="397">
        <v>8354</v>
      </c>
      <c r="BE60" s="297">
        <v>3464</v>
      </c>
      <c r="BF60" s="297">
        <v>2878</v>
      </c>
      <c r="BG60" s="297">
        <v>2012</v>
      </c>
      <c r="BH60" s="297">
        <v>0</v>
      </c>
      <c r="BI60" s="297">
        <v>0</v>
      </c>
      <c r="BJ60" s="297">
        <v>0</v>
      </c>
      <c r="BK60" s="297">
        <v>8354</v>
      </c>
      <c r="BL60" s="299">
        <v>11392</v>
      </c>
      <c r="BM60" s="297">
        <v>2848</v>
      </c>
      <c r="BN60" s="297">
        <v>2848</v>
      </c>
      <c r="BO60" s="297">
        <v>2848</v>
      </c>
      <c r="BP60" s="297">
        <v>2848</v>
      </c>
      <c r="BQ60" s="297">
        <v>0</v>
      </c>
      <c r="BR60" s="297">
        <v>0</v>
      </c>
      <c r="BS60" s="297">
        <v>11392</v>
      </c>
      <c r="BT60" s="397">
        <v>35081</v>
      </c>
      <c r="BU60" s="297">
        <v>7209</v>
      </c>
      <c r="BV60" s="297">
        <v>7209</v>
      </c>
      <c r="BW60" s="297">
        <v>7209</v>
      </c>
      <c r="BX60" s="297">
        <v>7209</v>
      </c>
      <c r="BY60" s="297">
        <v>6243</v>
      </c>
      <c r="BZ60" s="297">
        <v>0</v>
      </c>
      <c r="CA60" s="297">
        <v>35081</v>
      </c>
      <c r="CB60" s="299">
        <v>110609.40562437</v>
      </c>
      <c r="CC60" s="297">
        <v>97980</v>
      </c>
      <c r="CD60" s="297">
        <v>7611</v>
      </c>
      <c r="CE60" s="297">
        <v>5018</v>
      </c>
      <c r="CF60" s="297">
        <v>0</v>
      </c>
      <c r="CG60" s="297">
        <v>0</v>
      </c>
      <c r="CH60" s="297">
        <v>0</v>
      </c>
      <c r="CI60" s="297">
        <v>110609.40562437</v>
      </c>
    </row>
    <row r="61" spans="1:87">
      <c r="A61" s="295">
        <v>21800</v>
      </c>
      <c r="B61" s="296" t="s">
        <v>415</v>
      </c>
      <c r="C61" s="299">
        <v>-21044795</v>
      </c>
      <c r="D61" s="297">
        <v>-2972923</v>
      </c>
      <c r="E61" s="297">
        <v>48949</v>
      </c>
      <c r="F61" s="297">
        <v>-2831511</v>
      </c>
      <c r="G61" s="297">
        <v>2499182</v>
      </c>
      <c r="H61" s="297">
        <v>0</v>
      </c>
      <c r="I61" s="297">
        <v>-24301098</v>
      </c>
      <c r="J61" s="356">
        <v>181718927</v>
      </c>
      <c r="K61" s="357">
        <v>216152023</v>
      </c>
      <c r="L61" s="357">
        <v>153831994</v>
      </c>
      <c r="M61" s="357">
        <v>147161683</v>
      </c>
      <c r="N61" s="357">
        <v>227562291</v>
      </c>
      <c r="O61" s="356">
        <v>17925407</v>
      </c>
      <c r="P61" s="357">
        <v>6909187.3800000008</v>
      </c>
      <c r="Q61" s="357">
        <v>11016219.619999999</v>
      </c>
      <c r="R61" s="398">
        <v>6.6799999999999998E-2</v>
      </c>
      <c r="S61" s="399">
        <v>5.8779052000000002E-3</v>
      </c>
      <c r="T61" s="400">
        <v>181718927</v>
      </c>
      <c r="U61" s="400">
        <v>103430948.80239522</v>
      </c>
      <c r="V61" s="401">
        <v>1.756910567911099</v>
      </c>
      <c r="W61" s="401">
        <v>7.7152503694909322E-2</v>
      </c>
      <c r="X61" s="397">
        <v>12111773</v>
      </c>
      <c r="Y61" s="297">
        <v>4746005</v>
      </c>
      <c r="Z61" s="297">
        <v>4746005</v>
      </c>
      <c r="AA61" s="297">
        <v>1698051</v>
      </c>
      <c r="AB61" s="297">
        <v>513418</v>
      </c>
      <c r="AC61" s="297">
        <v>408294</v>
      </c>
      <c r="AD61" s="297">
        <v>0</v>
      </c>
      <c r="AE61" s="297">
        <v>12111773</v>
      </c>
      <c r="AF61" s="299">
        <v>4711517</v>
      </c>
      <c r="AG61" s="299">
        <v>4711517</v>
      </c>
      <c r="AH61" s="299">
        <v>0</v>
      </c>
      <c r="AI61" s="299">
        <v>0</v>
      </c>
      <c r="AJ61" s="299">
        <v>0</v>
      </c>
      <c r="AK61" s="299">
        <v>0</v>
      </c>
      <c r="AL61" s="299">
        <v>0</v>
      </c>
      <c r="AM61" s="297">
        <v>4711517</v>
      </c>
      <c r="AN61" s="397">
        <v>14863044</v>
      </c>
      <c r="AO61" s="297">
        <v>3687712</v>
      </c>
      <c r="AP61" s="297">
        <v>3687712</v>
      </c>
      <c r="AQ61" s="297">
        <v>3687712</v>
      </c>
      <c r="AR61" s="297">
        <v>1899955</v>
      </c>
      <c r="AS61" s="297">
        <v>1899955</v>
      </c>
      <c r="AT61" s="297">
        <v>0</v>
      </c>
      <c r="AU61" s="297">
        <v>14863044</v>
      </c>
      <c r="AV61" s="299">
        <v>44161649</v>
      </c>
      <c r="AW61" s="297">
        <v>22009900</v>
      </c>
      <c r="AX61" s="297">
        <v>11395242</v>
      </c>
      <c r="AY61" s="297">
        <v>5378253</v>
      </c>
      <c r="AZ61" s="297">
        <v>5378253</v>
      </c>
      <c r="BA61" s="297">
        <v>0</v>
      </c>
      <c r="BB61" s="297">
        <v>0</v>
      </c>
      <c r="BC61" s="297">
        <v>44161649</v>
      </c>
      <c r="BD61" s="397">
        <v>255472</v>
      </c>
      <c r="BE61" s="297">
        <v>105933</v>
      </c>
      <c r="BF61" s="297">
        <v>88002</v>
      </c>
      <c r="BG61" s="297">
        <v>61537</v>
      </c>
      <c r="BH61" s="297">
        <v>0</v>
      </c>
      <c r="BI61" s="297">
        <v>0</v>
      </c>
      <c r="BJ61" s="297">
        <v>0</v>
      </c>
      <c r="BK61" s="297">
        <v>255472</v>
      </c>
      <c r="BL61" s="299">
        <v>348428</v>
      </c>
      <c r="BM61" s="297">
        <v>87107</v>
      </c>
      <c r="BN61" s="297">
        <v>87107</v>
      </c>
      <c r="BO61" s="297">
        <v>87107</v>
      </c>
      <c r="BP61" s="297">
        <v>87107</v>
      </c>
      <c r="BQ61" s="297">
        <v>0</v>
      </c>
      <c r="BR61" s="297">
        <v>0</v>
      </c>
      <c r="BS61" s="297">
        <v>348428</v>
      </c>
      <c r="BT61" s="397">
        <v>1072842</v>
      </c>
      <c r="BU61" s="297">
        <v>220477</v>
      </c>
      <c r="BV61" s="297">
        <v>220477</v>
      </c>
      <c r="BW61" s="297">
        <v>220477</v>
      </c>
      <c r="BX61" s="297">
        <v>220477</v>
      </c>
      <c r="BY61" s="297">
        <v>190933</v>
      </c>
      <c r="BZ61" s="297">
        <v>0</v>
      </c>
      <c r="CA61" s="297">
        <v>1072842</v>
      </c>
      <c r="CB61" s="299">
        <v>3382635.1060021203</v>
      </c>
      <c r="CC61" s="297">
        <v>2996398</v>
      </c>
      <c r="CD61" s="297">
        <v>232770</v>
      </c>
      <c r="CE61" s="297">
        <v>153467</v>
      </c>
      <c r="CF61" s="297">
        <v>0</v>
      </c>
      <c r="CG61" s="297">
        <v>0</v>
      </c>
      <c r="CH61" s="297">
        <v>0</v>
      </c>
      <c r="CI61" s="297">
        <v>3382635.1060021203</v>
      </c>
    </row>
    <row r="62" spans="1:87">
      <c r="A62" s="295">
        <v>21900</v>
      </c>
      <c r="B62" s="296" t="s">
        <v>416</v>
      </c>
      <c r="C62" s="299">
        <v>-14015947</v>
      </c>
      <c r="D62" s="297">
        <v>-5320217</v>
      </c>
      <c r="E62" s="297">
        <v>-3296698</v>
      </c>
      <c r="F62" s="297">
        <v>-3059307</v>
      </c>
      <c r="G62" s="297">
        <v>762631</v>
      </c>
      <c r="H62" s="297">
        <v>0</v>
      </c>
      <c r="I62" s="297">
        <v>-24929538</v>
      </c>
      <c r="J62" s="356">
        <v>85094361</v>
      </c>
      <c r="K62" s="357">
        <v>101218505</v>
      </c>
      <c r="L62" s="357">
        <v>72035618</v>
      </c>
      <c r="M62" s="357">
        <v>68912081</v>
      </c>
      <c r="N62" s="357">
        <v>106561644</v>
      </c>
      <c r="O62" s="356">
        <v>8394013</v>
      </c>
      <c r="P62" s="357">
        <v>3564317.32</v>
      </c>
      <c r="Q62" s="357">
        <v>4829695.68</v>
      </c>
      <c r="R62" s="398">
        <v>6.6799999999999998E-2</v>
      </c>
      <c r="S62" s="399">
        <v>2.7524737999999999E-3</v>
      </c>
      <c r="T62" s="400">
        <v>85094361</v>
      </c>
      <c r="U62" s="400">
        <v>53358043.712574847</v>
      </c>
      <c r="V62" s="401">
        <v>1.5947803757270411</v>
      </c>
      <c r="W62" s="401">
        <v>7.7152503694909322E-2</v>
      </c>
      <c r="X62" s="397">
        <v>1637652</v>
      </c>
      <c r="Y62" s="297">
        <v>818826</v>
      </c>
      <c r="Z62" s="297">
        <v>818826</v>
      </c>
      <c r="AA62" s="297">
        <v>0</v>
      </c>
      <c r="AB62" s="297">
        <v>0</v>
      </c>
      <c r="AC62" s="297">
        <v>0</v>
      </c>
      <c r="AD62" s="297">
        <v>0</v>
      </c>
      <c r="AE62" s="297">
        <v>1637652</v>
      </c>
      <c r="AF62" s="299">
        <v>11722251</v>
      </c>
      <c r="AG62" s="299">
        <v>4963880</v>
      </c>
      <c r="AH62" s="299">
        <v>2524465</v>
      </c>
      <c r="AI62" s="299">
        <v>2524465</v>
      </c>
      <c r="AJ62" s="299">
        <v>1492962</v>
      </c>
      <c r="AK62" s="299">
        <v>216479</v>
      </c>
      <c r="AL62" s="299">
        <v>0</v>
      </c>
      <c r="AM62" s="297">
        <v>11722251</v>
      </c>
      <c r="AN62" s="397">
        <v>6959986</v>
      </c>
      <c r="AO62" s="297">
        <v>1726862</v>
      </c>
      <c r="AP62" s="297">
        <v>1726862</v>
      </c>
      <c r="AQ62" s="297">
        <v>1726862</v>
      </c>
      <c r="AR62" s="297">
        <v>889700</v>
      </c>
      <c r="AS62" s="297">
        <v>889700</v>
      </c>
      <c r="AT62" s="297">
        <v>0</v>
      </c>
      <c r="AU62" s="297">
        <v>6959986</v>
      </c>
      <c r="AV62" s="299">
        <v>20679779</v>
      </c>
      <c r="AW62" s="297">
        <v>10306678</v>
      </c>
      <c r="AX62" s="297">
        <v>5336103</v>
      </c>
      <c r="AY62" s="297">
        <v>2518500</v>
      </c>
      <c r="AZ62" s="297">
        <v>2518500</v>
      </c>
      <c r="BA62" s="297">
        <v>0</v>
      </c>
      <c r="BB62" s="297">
        <v>0</v>
      </c>
      <c r="BC62" s="297">
        <v>20679779</v>
      </c>
      <c r="BD62" s="397">
        <v>119631</v>
      </c>
      <c r="BE62" s="297">
        <v>49606</v>
      </c>
      <c r="BF62" s="297">
        <v>41209</v>
      </c>
      <c r="BG62" s="297">
        <v>28816</v>
      </c>
      <c r="BH62" s="297">
        <v>0</v>
      </c>
      <c r="BI62" s="297">
        <v>0</v>
      </c>
      <c r="BJ62" s="297">
        <v>0</v>
      </c>
      <c r="BK62" s="297">
        <v>119631</v>
      </c>
      <c r="BL62" s="299">
        <v>163160</v>
      </c>
      <c r="BM62" s="297">
        <v>40790</v>
      </c>
      <c r="BN62" s="297">
        <v>40790</v>
      </c>
      <c r="BO62" s="297">
        <v>40790</v>
      </c>
      <c r="BP62" s="297">
        <v>40790</v>
      </c>
      <c r="BQ62" s="297">
        <v>0</v>
      </c>
      <c r="BR62" s="297">
        <v>0</v>
      </c>
      <c r="BS62" s="297">
        <v>163160</v>
      </c>
      <c r="BT62" s="397">
        <v>502385</v>
      </c>
      <c r="BU62" s="297">
        <v>103244</v>
      </c>
      <c r="BV62" s="297">
        <v>103244</v>
      </c>
      <c r="BW62" s="297">
        <v>103244</v>
      </c>
      <c r="BX62" s="297">
        <v>103244</v>
      </c>
      <c r="BY62" s="297">
        <v>89409</v>
      </c>
      <c r="BZ62" s="297">
        <v>0</v>
      </c>
      <c r="CA62" s="297">
        <v>502385</v>
      </c>
      <c r="CB62" s="299">
        <v>1584002.15509278</v>
      </c>
      <c r="CC62" s="297">
        <v>1403137</v>
      </c>
      <c r="CD62" s="297">
        <v>109000</v>
      </c>
      <c r="CE62" s="297">
        <v>71865</v>
      </c>
      <c r="CF62" s="297">
        <v>0</v>
      </c>
      <c r="CG62" s="297">
        <v>0</v>
      </c>
      <c r="CH62" s="297">
        <v>0</v>
      </c>
      <c r="CI62" s="297">
        <v>1584002.15509278</v>
      </c>
    </row>
    <row r="63" spans="1:87">
      <c r="A63" s="295">
        <v>22000</v>
      </c>
      <c r="B63" s="296" t="s">
        <v>417</v>
      </c>
      <c r="C63" s="299">
        <v>-12651421</v>
      </c>
      <c r="D63" s="297">
        <v>-5497343</v>
      </c>
      <c r="E63" s="297">
        <v>-1669261</v>
      </c>
      <c r="F63" s="297">
        <v>-508972</v>
      </c>
      <c r="G63" s="297">
        <v>2186029</v>
      </c>
      <c r="H63" s="297">
        <v>0</v>
      </c>
      <c r="I63" s="297">
        <v>-18140968</v>
      </c>
      <c r="J63" s="356">
        <v>92361652</v>
      </c>
      <c r="K63" s="357">
        <v>109862843</v>
      </c>
      <c r="L63" s="357">
        <v>78187657</v>
      </c>
      <c r="M63" s="357">
        <v>74797361</v>
      </c>
      <c r="N63" s="357">
        <v>115662301</v>
      </c>
      <c r="O63" s="356">
        <v>9110885</v>
      </c>
      <c r="P63" s="357">
        <v>4356479.57</v>
      </c>
      <c r="Q63" s="357">
        <v>4754405.43</v>
      </c>
      <c r="R63" s="398">
        <v>6.6799999999999998E-2</v>
      </c>
      <c r="S63" s="399">
        <v>2.9875425999999999E-3</v>
      </c>
      <c r="T63" s="400">
        <v>92361652</v>
      </c>
      <c r="U63" s="400">
        <v>65216760.029940128</v>
      </c>
      <c r="V63" s="401">
        <v>1.4162257057480012</v>
      </c>
      <c r="W63" s="401">
        <v>7.7152503694909322E-2</v>
      </c>
      <c r="X63" s="397">
        <v>5887873</v>
      </c>
      <c r="Y63" s="297">
        <v>1191143</v>
      </c>
      <c r="Z63" s="297">
        <v>1191143</v>
      </c>
      <c r="AA63" s="297">
        <v>1191143</v>
      </c>
      <c r="AB63" s="297">
        <v>1191143</v>
      </c>
      <c r="AC63" s="297">
        <v>1123301</v>
      </c>
      <c r="AD63" s="297">
        <v>0</v>
      </c>
      <c r="AE63" s="297">
        <v>5887873</v>
      </c>
      <c r="AF63" s="299">
        <v>7916103</v>
      </c>
      <c r="AG63" s="299">
        <v>3128669</v>
      </c>
      <c r="AH63" s="299">
        <v>2765213</v>
      </c>
      <c r="AI63" s="299">
        <v>2022221</v>
      </c>
      <c r="AJ63" s="299">
        <v>0</v>
      </c>
      <c r="AK63" s="299">
        <v>0</v>
      </c>
      <c r="AL63" s="299">
        <v>0</v>
      </c>
      <c r="AM63" s="297">
        <v>7916103</v>
      </c>
      <c r="AN63" s="397">
        <v>7554388</v>
      </c>
      <c r="AO63" s="297">
        <v>1874340</v>
      </c>
      <c r="AP63" s="297">
        <v>1874340</v>
      </c>
      <c r="AQ63" s="297">
        <v>1874340</v>
      </c>
      <c r="AR63" s="297">
        <v>965683</v>
      </c>
      <c r="AS63" s="297">
        <v>965683</v>
      </c>
      <c r="AT63" s="297">
        <v>0</v>
      </c>
      <c r="AU63" s="297">
        <v>7554388</v>
      </c>
      <c r="AV63" s="299">
        <v>22445889</v>
      </c>
      <c r="AW63" s="297">
        <v>11186896</v>
      </c>
      <c r="AX63" s="297">
        <v>5791820</v>
      </c>
      <c r="AY63" s="297">
        <v>2733586</v>
      </c>
      <c r="AZ63" s="297">
        <v>2733586</v>
      </c>
      <c r="BA63" s="297">
        <v>0</v>
      </c>
      <c r="BB63" s="297">
        <v>0</v>
      </c>
      <c r="BC63" s="297">
        <v>22445889</v>
      </c>
      <c r="BD63" s="397">
        <v>129847</v>
      </c>
      <c r="BE63" s="297">
        <v>53842</v>
      </c>
      <c r="BF63" s="297">
        <v>44728</v>
      </c>
      <c r="BG63" s="297">
        <v>31277</v>
      </c>
      <c r="BH63" s="297">
        <v>0</v>
      </c>
      <c r="BI63" s="297">
        <v>0</v>
      </c>
      <c r="BJ63" s="297">
        <v>0</v>
      </c>
      <c r="BK63" s="297">
        <v>129847</v>
      </c>
      <c r="BL63" s="299">
        <v>177096</v>
      </c>
      <c r="BM63" s="297">
        <v>44274</v>
      </c>
      <c r="BN63" s="297">
        <v>44274</v>
      </c>
      <c r="BO63" s="297">
        <v>44274</v>
      </c>
      <c r="BP63" s="297">
        <v>44274</v>
      </c>
      <c r="BQ63" s="297">
        <v>0</v>
      </c>
      <c r="BR63" s="297">
        <v>0</v>
      </c>
      <c r="BS63" s="297">
        <v>177096</v>
      </c>
      <c r="BT63" s="397">
        <v>545290</v>
      </c>
      <c r="BU63" s="297">
        <v>112061</v>
      </c>
      <c r="BV63" s="297">
        <v>112061</v>
      </c>
      <c r="BW63" s="297">
        <v>112061</v>
      </c>
      <c r="BX63" s="297">
        <v>112061</v>
      </c>
      <c r="BY63" s="297">
        <v>97045</v>
      </c>
      <c r="BZ63" s="297">
        <v>0</v>
      </c>
      <c r="CA63" s="297">
        <v>545290</v>
      </c>
      <c r="CB63" s="299">
        <v>1719280.2768300599</v>
      </c>
      <c r="CC63" s="297">
        <v>1522969</v>
      </c>
      <c r="CD63" s="297">
        <v>118309</v>
      </c>
      <c r="CE63" s="297">
        <v>78002</v>
      </c>
      <c r="CF63" s="297">
        <v>0</v>
      </c>
      <c r="CG63" s="297">
        <v>0</v>
      </c>
      <c r="CH63" s="297">
        <v>0</v>
      </c>
      <c r="CI63" s="297">
        <v>1719280.2768300599</v>
      </c>
    </row>
    <row r="64" spans="1:87">
      <c r="A64" s="295">
        <v>23000</v>
      </c>
      <c r="B64" s="296" t="s">
        <v>418</v>
      </c>
      <c r="C64" s="299">
        <v>-9697599</v>
      </c>
      <c r="D64" s="297">
        <v>-3064300</v>
      </c>
      <c r="E64" s="297">
        <v>-1641666</v>
      </c>
      <c r="F64" s="297">
        <v>-2087616</v>
      </c>
      <c r="G64" s="297">
        <v>635305</v>
      </c>
      <c r="H64" s="297">
        <v>0</v>
      </c>
      <c r="I64" s="297">
        <v>-15855876</v>
      </c>
      <c r="J64" s="356">
        <v>73543501</v>
      </c>
      <c r="K64" s="357">
        <v>87478925</v>
      </c>
      <c r="L64" s="357">
        <v>62257375</v>
      </c>
      <c r="M64" s="357">
        <v>59557832</v>
      </c>
      <c r="N64" s="357">
        <v>92096777</v>
      </c>
      <c r="O64" s="356">
        <v>7254595</v>
      </c>
      <c r="P64" s="357">
        <v>2800773.56</v>
      </c>
      <c r="Q64" s="357">
        <v>4453821.4399999995</v>
      </c>
      <c r="R64" s="398">
        <v>6.6799999999999998E-2</v>
      </c>
      <c r="S64" s="399">
        <v>2.3788480999999998E-3</v>
      </c>
      <c r="T64" s="400">
        <v>73543501</v>
      </c>
      <c r="U64" s="400">
        <v>41927747.904191621</v>
      </c>
      <c r="V64" s="401">
        <v>1.7540532147839898</v>
      </c>
      <c r="W64" s="401">
        <v>7.7152503694909322E-2</v>
      </c>
      <c r="X64" s="397">
        <v>2067774</v>
      </c>
      <c r="Y64" s="297">
        <v>1033887</v>
      </c>
      <c r="Z64" s="297">
        <v>1033887</v>
      </c>
      <c r="AA64" s="297">
        <v>0</v>
      </c>
      <c r="AB64" s="297">
        <v>0</v>
      </c>
      <c r="AC64" s="297">
        <v>0</v>
      </c>
      <c r="AD64" s="297">
        <v>0</v>
      </c>
      <c r="AE64" s="297">
        <v>2067774</v>
      </c>
      <c r="AF64" s="299">
        <v>5093789</v>
      </c>
      <c r="AG64" s="299">
        <v>2200485</v>
      </c>
      <c r="AH64" s="299">
        <v>974258</v>
      </c>
      <c r="AI64" s="299">
        <v>974258</v>
      </c>
      <c r="AJ64" s="299">
        <v>733889</v>
      </c>
      <c r="AK64" s="299">
        <v>210899</v>
      </c>
      <c r="AL64" s="299">
        <v>0</v>
      </c>
      <c r="AM64" s="297">
        <v>5093789</v>
      </c>
      <c r="AN64" s="397">
        <v>6015225</v>
      </c>
      <c r="AO64" s="297">
        <v>1492454</v>
      </c>
      <c r="AP64" s="297">
        <v>1492454</v>
      </c>
      <c r="AQ64" s="297">
        <v>1492454</v>
      </c>
      <c r="AR64" s="297">
        <v>768931</v>
      </c>
      <c r="AS64" s="297">
        <v>768931</v>
      </c>
      <c r="AT64" s="297">
        <v>0</v>
      </c>
      <c r="AU64" s="297">
        <v>6015225</v>
      </c>
      <c r="AV64" s="299">
        <v>17872669</v>
      </c>
      <c r="AW64" s="297">
        <v>8907631</v>
      </c>
      <c r="AX64" s="297">
        <v>4611770</v>
      </c>
      <c r="AY64" s="297">
        <v>2176634</v>
      </c>
      <c r="AZ64" s="297">
        <v>2176634</v>
      </c>
      <c r="BA64" s="297">
        <v>0</v>
      </c>
      <c r="BB64" s="297">
        <v>0</v>
      </c>
      <c r="BC64" s="297">
        <v>17872669</v>
      </c>
      <c r="BD64" s="397">
        <v>103391</v>
      </c>
      <c r="BE64" s="297">
        <v>42872</v>
      </c>
      <c r="BF64" s="297">
        <v>35615</v>
      </c>
      <c r="BG64" s="297">
        <v>24904</v>
      </c>
      <c r="BH64" s="297">
        <v>0</v>
      </c>
      <c r="BI64" s="297">
        <v>0</v>
      </c>
      <c r="BJ64" s="297">
        <v>0</v>
      </c>
      <c r="BK64" s="297">
        <v>103391</v>
      </c>
      <c r="BL64" s="299">
        <v>141012</v>
      </c>
      <c r="BM64" s="297">
        <v>35253</v>
      </c>
      <c r="BN64" s="297">
        <v>35253</v>
      </c>
      <c r="BO64" s="297">
        <v>35253</v>
      </c>
      <c r="BP64" s="297">
        <v>35253</v>
      </c>
      <c r="BQ64" s="297">
        <v>0</v>
      </c>
      <c r="BR64" s="297">
        <v>0</v>
      </c>
      <c r="BS64" s="297">
        <v>141012</v>
      </c>
      <c r="BT64" s="397">
        <v>434190</v>
      </c>
      <c r="BU64" s="297">
        <v>89229</v>
      </c>
      <c r="BV64" s="297">
        <v>89229</v>
      </c>
      <c r="BW64" s="297">
        <v>89229</v>
      </c>
      <c r="BX64" s="297">
        <v>89229</v>
      </c>
      <c r="BY64" s="297">
        <v>77273</v>
      </c>
      <c r="BZ64" s="297">
        <v>0</v>
      </c>
      <c r="CA64" s="297">
        <v>434190</v>
      </c>
      <c r="CB64" s="299">
        <v>1368986.87901711</v>
      </c>
      <c r="CC64" s="297">
        <v>1212673</v>
      </c>
      <c r="CD64" s="297">
        <v>94204</v>
      </c>
      <c r="CE64" s="297">
        <v>62110</v>
      </c>
      <c r="CF64" s="297">
        <v>0</v>
      </c>
      <c r="CG64" s="297">
        <v>0</v>
      </c>
      <c r="CH64" s="297">
        <v>0</v>
      </c>
      <c r="CI64" s="297">
        <v>1368986.87901711</v>
      </c>
    </row>
    <row r="65" spans="1:87">
      <c r="A65" s="295">
        <v>23100</v>
      </c>
      <c r="B65" s="296" t="s">
        <v>419</v>
      </c>
      <c r="C65" s="299">
        <v>-50295823</v>
      </c>
      <c r="D65" s="297">
        <v>-7747908</v>
      </c>
      <c r="E65" s="297">
        <v>1831201</v>
      </c>
      <c r="F65" s="297">
        <v>-8204194</v>
      </c>
      <c r="G65" s="297">
        <v>5668846</v>
      </c>
      <c r="H65" s="297">
        <v>0</v>
      </c>
      <c r="I65" s="297">
        <v>-58747878</v>
      </c>
      <c r="J65" s="356">
        <v>479780356</v>
      </c>
      <c r="K65" s="357">
        <v>570691759</v>
      </c>
      <c r="L65" s="357">
        <v>406152347</v>
      </c>
      <c r="M65" s="357">
        <v>388541171</v>
      </c>
      <c r="N65" s="357">
        <v>600817529</v>
      </c>
      <c r="O65" s="356">
        <v>47327255</v>
      </c>
      <c r="P65" s="357">
        <v>18219653.469999999</v>
      </c>
      <c r="Q65" s="357">
        <v>29107601.530000001</v>
      </c>
      <c r="R65" s="398">
        <v>6.6799999999999998E-2</v>
      </c>
      <c r="S65" s="399">
        <v>1.55190408E-2</v>
      </c>
      <c r="T65" s="400">
        <v>479780356</v>
      </c>
      <c r="U65" s="400">
        <v>272749303.44311374</v>
      </c>
      <c r="V65" s="401">
        <v>1.7590525436486253</v>
      </c>
      <c r="W65" s="401">
        <v>7.7152503694909322E-2</v>
      </c>
      <c r="X65" s="397">
        <v>32224555</v>
      </c>
      <c r="Y65" s="297">
        <v>12631864</v>
      </c>
      <c r="Z65" s="297">
        <v>12631864</v>
      </c>
      <c r="AA65" s="297">
        <v>6185215</v>
      </c>
      <c r="AB65" s="297">
        <v>627198</v>
      </c>
      <c r="AC65" s="297">
        <v>148414</v>
      </c>
      <c r="AD65" s="297">
        <v>0</v>
      </c>
      <c r="AE65" s="297">
        <v>32224555</v>
      </c>
      <c r="AF65" s="299">
        <v>7273462</v>
      </c>
      <c r="AG65" s="299">
        <v>7273462</v>
      </c>
      <c r="AH65" s="299">
        <v>0</v>
      </c>
      <c r="AI65" s="299">
        <v>0</v>
      </c>
      <c r="AJ65" s="299">
        <v>0</v>
      </c>
      <c r="AK65" s="299">
        <v>0</v>
      </c>
      <c r="AL65" s="299">
        <v>0</v>
      </c>
      <c r="AM65" s="297">
        <v>7273462</v>
      </c>
      <c r="AN65" s="397">
        <v>39241902</v>
      </c>
      <c r="AO65" s="297">
        <v>9736419</v>
      </c>
      <c r="AP65" s="297">
        <v>9736419</v>
      </c>
      <c r="AQ65" s="297">
        <v>9736419</v>
      </c>
      <c r="AR65" s="297">
        <v>5016323</v>
      </c>
      <c r="AS65" s="297">
        <v>5016323</v>
      </c>
      <c r="AT65" s="297">
        <v>0</v>
      </c>
      <c r="AU65" s="297">
        <v>39241902</v>
      </c>
      <c r="AV65" s="299">
        <v>116597054</v>
      </c>
      <c r="AW65" s="297">
        <v>58111270</v>
      </c>
      <c r="AX65" s="297">
        <v>30086097</v>
      </c>
      <c r="AY65" s="297">
        <v>14199843</v>
      </c>
      <c r="AZ65" s="297">
        <v>14199843</v>
      </c>
      <c r="BA65" s="297">
        <v>0</v>
      </c>
      <c r="BB65" s="297">
        <v>0</v>
      </c>
      <c r="BC65" s="297">
        <v>116597054</v>
      </c>
      <c r="BD65" s="397">
        <v>674505</v>
      </c>
      <c r="BE65" s="297">
        <v>279688</v>
      </c>
      <c r="BF65" s="297">
        <v>232346</v>
      </c>
      <c r="BG65" s="297">
        <v>162471</v>
      </c>
      <c r="BH65" s="297">
        <v>0</v>
      </c>
      <c r="BI65" s="297">
        <v>0</v>
      </c>
      <c r="BJ65" s="297">
        <v>0</v>
      </c>
      <c r="BK65" s="297">
        <v>674505</v>
      </c>
      <c r="BL65" s="299">
        <v>919932</v>
      </c>
      <c r="BM65" s="297">
        <v>229983</v>
      </c>
      <c r="BN65" s="297">
        <v>229983</v>
      </c>
      <c r="BO65" s="297">
        <v>229983</v>
      </c>
      <c r="BP65" s="297">
        <v>229983</v>
      </c>
      <c r="BQ65" s="297">
        <v>0</v>
      </c>
      <c r="BR65" s="297">
        <v>0</v>
      </c>
      <c r="BS65" s="297">
        <v>919932</v>
      </c>
      <c r="BT65" s="397">
        <v>2832554</v>
      </c>
      <c r="BU65" s="297">
        <v>582111</v>
      </c>
      <c r="BV65" s="297">
        <v>582111</v>
      </c>
      <c r="BW65" s="297">
        <v>582111</v>
      </c>
      <c r="BX65" s="297">
        <v>582111</v>
      </c>
      <c r="BY65" s="297">
        <v>504109</v>
      </c>
      <c r="BZ65" s="297">
        <v>0</v>
      </c>
      <c r="CA65" s="297">
        <v>2832554</v>
      </c>
      <c r="CB65" s="299">
        <v>8930945.7086104807</v>
      </c>
      <c r="CC65" s="297">
        <v>7911190</v>
      </c>
      <c r="CD65" s="297">
        <v>614567</v>
      </c>
      <c r="CE65" s="297">
        <v>405189</v>
      </c>
      <c r="CF65" s="297">
        <v>0</v>
      </c>
      <c r="CG65" s="297">
        <v>0</v>
      </c>
      <c r="CH65" s="297">
        <v>0</v>
      </c>
      <c r="CI65" s="297">
        <v>8930945.7086104807</v>
      </c>
    </row>
    <row r="66" spans="1:87">
      <c r="A66" s="295">
        <v>23200</v>
      </c>
      <c r="B66" s="296" t="s">
        <v>420</v>
      </c>
      <c r="C66" s="299">
        <v>-25439175</v>
      </c>
      <c r="D66" s="297">
        <v>-423917</v>
      </c>
      <c r="E66" s="297">
        <v>5251190</v>
      </c>
      <c r="F66" s="297">
        <v>-2675078</v>
      </c>
      <c r="G66" s="297">
        <v>5221121</v>
      </c>
      <c r="H66" s="297">
        <v>0</v>
      </c>
      <c r="I66" s="297">
        <v>-18065859</v>
      </c>
      <c r="J66" s="356">
        <v>264070324</v>
      </c>
      <c r="K66" s="357">
        <v>314107812</v>
      </c>
      <c r="L66" s="357">
        <v>223545588</v>
      </c>
      <c r="M66" s="357">
        <v>213852426</v>
      </c>
      <c r="N66" s="357">
        <v>330688986</v>
      </c>
      <c r="O66" s="356">
        <v>26048844</v>
      </c>
      <c r="P66" s="357">
        <v>10314168.830000002</v>
      </c>
      <c r="Q66" s="357">
        <v>15734675.169999998</v>
      </c>
      <c r="R66" s="398">
        <v>6.6799999999999998E-2</v>
      </c>
      <c r="S66" s="399">
        <v>8.5416546999999999E-3</v>
      </c>
      <c r="T66" s="400">
        <v>264070324</v>
      </c>
      <c r="U66" s="400">
        <v>154403725.00000003</v>
      </c>
      <c r="V66" s="401">
        <v>1.7102587648063539</v>
      </c>
      <c r="W66" s="401">
        <v>7.7152503694909322E-2</v>
      </c>
      <c r="X66" s="397">
        <v>33602174</v>
      </c>
      <c r="Y66" s="297">
        <v>10793076</v>
      </c>
      <c r="Z66" s="297">
        <v>10793076</v>
      </c>
      <c r="AA66" s="297">
        <v>7647632</v>
      </c>
      <c r="AB66" s="297">
        <v>2185706</v>
      </c>
      <c r="AC66" s="297">
        <v>2182684</v>
      </c>
      <c r="AD66" s="297">
        <v>0</v>
      </c>
      <c r="AE66" s="297">
        <v>33602174</v>
      </c>
      <c r="AF66" s="299">
        <v>5600256</v>
      </c>
      <c r="AG66" s="299">
        <v>5600256</v>
      </c>
      <c r="AH66" s="299">
        <v>0</v>
      </c>
      <c r="AI66" s="299">
        <v>0</v>
      </c>
      <c r="AJ66" s="299">
        <v>0</v>
      </c>
      <c r="AK66" s="299">
        <v>0</v>
      </c>
      <c r="AL66" s="299">
        <v>0</v>
      </c>
      <c r="AM66" s="297">
        <v>5600256</v>
      </c>
      <c r="AN66" s="397">
        <v>21598679</v>
      </c>
      <c r="AO66" s="297">
        <v>5358909</v>
      </c>
      <c r="AP66" s="297">
        <v>5358909</v>
      </c>
      <c r="AQ66" s="297">
        <v>5358909</v>
      </c>
      <c r="AR66" s="297">
        <v>2760976</v>
      </c>
      <c r="AS66" s="297">
        <v>2760976</v>
      </c>
      <c r="AT66" s="297">
        <v>0</v>
      </c>
      <c r="AU66" s="297">
        <v>21598679</v>
      </c>
      <c r="AV66" s="299">
        <v>64174828</v>
      </c>
      <c r="AW66" s="297">
        <v>31984348</v>
      </c>
      <c r="AX66" s="297">
        <v>16559338</v>
      </c>
      <c r="AY66" s="297">
        <v>7815571</v>
      </c>
      <c r="AZ66" s="297">
        <v>7815571</v>
      </c>
      <c r="BA66" s="297">
        <v>0</v>
      </c>
      <c r="BB66" s="297">
        <v>0</v>
      </c>
      <c r="BC66" s="297">
        <v>64174828</v>
      </c>
      <c r="BD66" s="397">
        <v>371247</v>
      </c>
      <c r="BE66" s="297">
        <v>153940</v>
      </c>
      <c r="BF66" s="297">
        <v>127883</v>
      </c>
      <c r="BG66" s="297">
        <v>89424</v>
      </c>
      <c r="BH66" s="297">
        <v>0</v>
      </c>
      <c r="BI66" s="297">
        <v>0</v>
      </c>
      <c r="BJ66" s="297">
        <v>0</v>
      </c>
      <c r="BK66" s="297">
        <v>371247</v>
      </c>
      <c r="BL66" s="299">
        <v>506328</v>
      </c>
      <c r="BM66" s="297">
        <v>126582</v>
      </c>
      <c r="BN66" s="297">
        <v>126582</v>
      </c>
      <c r="BO66" s="297">
        <v>126582</v>
      </c>
      <c r="BP66" s="297">
        <v>126582</v>
      </c>
      <c r="BQ66" s="297">
        <v>0</v>
      </c>
      <c r="BR66" s="297">
        <v>0</v>
      </c>
      <c r="BS66" s="297">
        <v>506328</v>
      </c>
      <c r="BT66" s="397">
        <v>1559033</v>
      </c>
      <c r="BU66" s="297">
        <v>320393</v>
      </c>
      <c r="BV66" s="297">
        <v>320393</v>
      </c>
      <c r="BW66" s="297">
        <v>320393</v>
      </c>
      <c r="BX66" s="297">
        <v>320393</v>
      </c>
      <c r="BY66" s="297">
        <v>277461</v>
      </c>
      <c r="BZ66" s="297">
        <v>0</v>
      </c>
      <c r="CA66" s="297">
        <v>1559033</v>
      </c>
      <c r="CB66" s="299">
        <v>4915577.9258855702</v>
      </c>
      <c r="CC66" s="297">
        <v>4354306</v>
      </c>
      <c r="CD66" s="297">
        <v>338257</v>
      </c>
      <c r="CE66" s="297">
        <v>223015</v>
      </c>
      <c r="CF66" s="297">
        <v>0</v>
      </c>
      <c r="CG66" s="297">
        <v>0</v>
      </c>
      <c r="CH66" s="297">
        <v>0</v>
      </c>
      <c r="CI66" s="297">
        <v>4915577.9258855702</v>
      </c>
    </row>
    <row r="67" spans="1:87">
      <c r="A67" s="295">
        <v>30000</v>
      </c>
      <c r="B67" s="296" t="s">
        <v>421</v>
      </c>
      <c r="C67" s="299">
        <v>-3718232</v>
      </c>
      <c r="D67" s="297">
        <v>-2319468</v>
      </c>
      <c r="E67" s="297">
        <v>-1263774</v>
      </c>
      <c r="F67" s="297">
        <v>-933330</v>
      </c>
      <c r="G67" s="297">
        <v>-117324</v>
      </c>
      <c r="H67" s="297">
        <v>0</v>
      </c>
      <c r="I67" s="297">
        <v>-8352128</v>
      </c>
      <c r="J67" s="356">
        <v>21750888</v>
      </c>
      <c r="K67" s="357">
        <v>25872366</v>
      </c>
      <c r="L67" s="357">
        <v>18412956</v>
      </c>
      <c r="M67" s="357">
        <v>17614551</v>
      </c>
      <c r="N67" s="357">
        <v>27238120</v>
      </c>
      <c r="O67" s="356">
        <v>2145586</v>
      </c>
      <c r="P67" s="357">
        <v>885990.21</v>
      </c>
      <c r="Q67" s="357">
        <v>1259595.79</v>
      </c>
      <c r="R67" s="398">
        <v>6.6799999999999998E-2</v>
      </c>
      <c r="S67" s="399">
        <v>7.0355720000000001E-4</v>
      </c>
      <c r="T67" s="400">
        <v>21750888</v>
      </c>
      <c r="U67" s="400">
        <v>13263326.497005988</v>
      </c>
      <c r="V67" s="401">
        <v>1.6399270578847593</v>
      </c>
      <c r="W67" s="401">
        <v>7.7152503694909322E-2</v>
      </c>
      <c r="X67" s="397">
        <v>200407</v>
      </c>
      <c r="Y67" s="297">
        <v>200407</v>
      </c>
      <c r="Z67" s="297">
        <v>0</v>
      </c>
      <c r="AA67" s="297">
        <v>0</v>
      </c>
      <c r="AB67" s="297">
        <v>0</v>
      </c>
      <c r="AC67" s="297">
        <v>0</v>
      </c>
      <c r="AD67" s="297">
        <v>0</v>
      </c>
      <c r="AE67" s="297">
        <v>200407</v>
      </c>
      <c r="AF67" s="299">
        <v>4758033</v>
      </c>
      <c r="AG67" s="299">
        <v>1395549</v>
      </c>
      <c r="AH67" s="299">
        <v>1395549</v>
      </c>
      <c r="AI67" s="299">
        <v>1066384</v>
      </c>
      <c r="AJ67" s="299">
        <v>532958</v>
      </c>
      <c r="AK67" s="299">
        <v>367593</v>
      </c>
      <c r="AL67" s="299">
        <v>0</v>
      </c>
      <c r="AM67" s="297">
        <v>4758033</v>
      </c>
      <c r="AN67" s="397">
        <v>1779035</v>
      </c>
      <c r="AO67" s="297">
        <v>441401</v>
      </c>
      <c r="AP67" s="297">
        <v>441401</v>
      </c>
      <c r="AQ67" s="297">
        <v>441401</v>
      </c>
      <c r="AR67" s="297">
        <v>227415</v>
      </c>
      <c r="AS67" s="297">
        <v>227415</v>
      </c>
      <c r="AT67" s="297">
        <v>0</v>
      </c>
      <c r="AU67" s="297">
        <v>1779035</v>
      </c>
      <c r="AV67" s="299">
        <v>5285939</v>
      </c>
      <c r="AW67" s="297">
        <v>2634480</v>
      </c>
      <c r="AX67" s="297">
        <v>1363956</v>
      </c>
      <c r="AY67" s="297">
        <v>643751</v>
      </c>
      <c r="AZ67" s="297">
        <v>643751</v>
      </c>
      <c r="BA67" s="297">
        <v>0</v>
      </c>
      <c r="BB67" s="297">
        <v>0</v>
      </c>
      <c r="BC67" s="297">
        <v>5285939</v>
      </c>
      <c r="BD67" s="397">
        <v>30579</v>
      </c>
      <c r="BE67" s="297">
        <v>12680</v>
      </c>
      <c r="BF67" s="297">
        <v>10533</v>
      </c>
      <c r="BG67" s="297">
        <v>7366</v>
      </c>
      <c r="BH67" s="297">
        <v>0</v>
      </c>
      <c r="BI67" s="297">
        <v>0</v>
      </c>
      <c r="BJ67" s="297">
        <v>0</v>
      </c>
      <c r="BK67" s="297">
        <v>30579</v>
      </c>
      <c r="BL67" s="299">
        <v>41704</v>
      </c>
      <c r="BM67" s="297">
        <v>10426</v>
      </c>
      <c r="BN67" s="297">
        <v>10426</v>
      </c>
      <c r="BO67" s="297">
        <v>10426</v>
      </c>
      <c r="BP67" s="297">
        <v>10426</v>
      </c>
      <c r="BQ67" s="297">
        <v>0</v>
      </c>
      <c r="BR67" s="297">
        <v>0</v>
      </c>
      <c r="BS67" s="297">
        <v>41704</v>
      </c>
      <c r="BT67" s="397">
        <v>128414</v>
      </c>
      <c r="BU67" s="297">
        <v>26390</v>
      </c>
      <c r="BV67" s="297">
        <v>26390</v>
      </c>
      <c r="BW67" s="297">
        <v>26390</v>
      </c>
      <c r="BX67" s="297">
        <v>26390</v>
      </c>
      <c r="BY67" s="297">
        <v>22854</v>
      </c>
      <c r="BZ67" s="297">
        <v>0</v>
      </c>
      <c r="CA67" s="297">
        <v>128414</v>
      </c>
      <c r="CB67" s="299">
        <v>404885.27848332003</v>
      </c>
      <c r="CC67" s="297">
        <v>358655</v>
      </c>
      <c r="CD67" s="297">
        <v>27861</v>
      </c>
      <c r="CE67" s="297">
        <v>18369</v>
      </c>
      <c r="CF67" s="297">
        <v>0</v>
      </c>
      <c r="CG67" s="297">
        <v>0</v>
      </c>
      <c r="CH67" s="297">
        <v>0</v>
      </c>
      <c r="CI67" s="297">
        <v>404885.27848332003</v>
      </c>
    </row>
    <row r="68" spans="1:87">
      <c r="A68" s="295">
        <v>30100</v>
      </c>
      <c r="B68" s="296" t="s">
        <v>422</v>
      </c>
      <c r="C68" s="299">
        <v>-29991079</v>
      </c>
      <c r="D68" s="297">
        <v>-14509114</v>
      </c>
      <c r="E68" s="297">
        <v>-4636485</v>
      </c>
      <c r="F68" s="297">
        <v>-5298964</v>
      </c>
      <c r="G68" s="297">
        <v>1293384</v>
      </c>
      <c r="H68" s="297">
        <v>0</v>
      </c>
      <c r="I68" s="297">
        <v>-53142258</v>
      </c>
      <c r="J68" s="356">
        <v>222393016</v>
      </c>
      <c r="K68" s="357">
        <v>264533259</v>
      </c>
      <c r="L68" s="357">
        <v>188264159</v>
      </c>
      <c r="M68" s="357">
        <v>180100835</v>
      </c>
      <c r="N68" s="357">
        <v>278497484</v>
      </c>
      <c r="O68" s="356">
        <v>21937645</v>
      </c>
      <c r="P68" s="357">
        <v>8427412.4700000007</v>
      </c>
      <c r="Q68" s="357">
        <v>13510232.529999999</v>
      </c>
      <c r="R68" s="398">
        <v>6.6799999999999998E-2</v>
      </c>
      <c r="S68" s="399">
        <v>7.1935547999999998E-3</v>
      </c>
      <c r="T68" s="400">
        <v>222393016</v>
      </c>
      <c r="U68" s="400">
        <v>126158869.31137726</v>
      </c>
      <c r="V68" s="401">
        <v>1.762801277578858</v>
      </c>
      <c r="W68" s="401">
        <v>7.7152503694909322E-2</v>
      </c>
      <c r="X68" s="397">
        <v>1109498</v>
      </c>
      <c r="Y68" s="297">
        <v>929000</v>
      </c>
      <c r="Z68" s="297">
        <v>60166</v>
      </c>
      <c r="AA68" s="297">
        <v>60166</v>
      </c>
      <c r="AB68" s="297">
        <v>60166</v>
      </c>
      <c r="AC68" s="297">
        <v>0</v>
      </c>
      <c r="AD68" s="297">
        <v>0</v>
      </c>
      <c r="AE68" s="297">
        <v>1109498</v>
      </c>
      <c r="AF68" s="299">
        <v>15454697</v>
      </c>
      <c r="AG68" s="299">
        <v>5122626</v>
      </c>
      <c r="AH68" s="299">
        <v>5122626</v>
      </c>
      <c r="AI68" s="299">
        <v>2678431</v>
      </c>
      <c r="AJ68" s="299">
        <v>1265507</v>
      </c>
      <c r="AK68" s="299">
        <v>1265507</v>
      </c>
      <c r="AL68" s="299">
        <v>0</v>
      </c>
      <c r="AM68" s="297">
        <v>15454697</v>
      </c>
      <c r="AN68" s="397">
        <v>18189834</v>
      </c>
      <c r="AO68" s="297">
        <v>4513131</v>
      </c>
      <c r="AP68" s="297">
        <v>4513131</v>
      </c>
      <c r="AQ68" s="297">
        <v>4513131</v>
      </c>
      <c r="AR68" s="297">
        <v>2325221</v>
      </c>
      <c r="AS68" s="297">
        <v>2325221</v>
      </c>
      <c r="AT68" s="297">
        <v>0</v>
      </c>
      <c r="AU68" s="297">
        <v>18189834</v>
      </c>
      <c r="AV68" s="299">
        <v>54046336</v>
      </c>
      <c r="AW68" s="297">
        <v>26936369</v>
      </c>
      <c r="AX68" s="297">
        <v>13945835</v>
      </c>
      <c r="AY68" s="297">
        <v>6582066</v>
      </c>
      <c r="AZ68" s="297">
        <v>6582066</v>
      </c>
      <c r="BA68" s="297">
        <v>0</v>
      </c>
      <c r="BB68" s="297">
        <v>0</v>
      </c>
      <c r="BC68" s="297">
        <v>54046336</v>
      </c>
      <c r="BD68" s="397">
        <v>312653</v>
      </c>
      <c r="BE68" s="297">
        <v>129644</v>
      </c>
      <c r="BF68" s="297">
        <v>107699</v>
      </c>
      <c r="BG68" s="297">
        <v>75310</v>
      </c>
      <c r="BH68" s="297">
        <v>0</v>
      </c>
      <c r="BI68" s="297">
        <v>0</v>
      </c>
      <c r="BJ68" s="297">
        <v>0</v>
      </c>
      <c r="BK68" s="297">
        <v>312653</v>
      </c>
      <c r="BL68" s="299">
        <v>426416</v>
      </c>
      <c r="BM68" s="297">
        <v>106604</v>
      </c>
      <c r="BN68" s="297">
        <v>106604</v>
      </c>
      <c r="BO68" s="297">
        <v>106604</v>
      </c>
      <c r="BP68" s="297">
        <v>106604</v>
      </c>
      <c r="BQ68" s="297">
        <v>0</v>
      </c>
      <c r="BR68" s="297">
        <v>0</v>
      </c>
      <c r="BS68" s="297">
        <v>426416</v>
      </c>
      <c r="BT68" s="397">
        <v>1312976</v>
      </c>
      <c r="BU68" s="297">
        <v>269827</v>
      </c>
      <c r="BV68" s="297">
        <v>269827</v>
      </c>
      <c r="BW68" s="297">
        <v>269827</v>
      </c>
      <c r="BX68" s="297">
        <v>269827</v>
      </c>
      <c r="BY68" s="297">
        <v>233670</v>
      </c>
      <c r="BZ68" s="297">
        <v>0</v>
      </c>
      <c r="CA68" s="297">
        <v>1312976</v>
      </c>
      <c r="CB68" s="299">
        <v>4139769.21632388</v>
      </c>
      <c r="CC68" s="297">
        <v>3667081</v>
      </c>
      <c r="CD68" s="297">
        <v>284871</v>
      </c>
      <c r="CE68" s="297">
        <v>187817</v>
      </c>
      <c r="CF68" s="297">
        <v>0</v>
      </c>
      <c r="CG68" s="297">
        <v>0</v>
      </c>
      <c r="CH68" s="297">
        <v>0</v>
      </c>
      <c r="CI68" s="297">
        <v>4139769.21632388</v>
      </c>
    </row>
    <row r="69" spans="1:87">
      <c r="A69" s="295">
        <v>30102</v>
      </c>
      <c r="B69" s="296" t="s">
        <v>423</v>
      </c>
      <c r="C69" s="299">
        <v>-507470</v>
      </c>
      <c r="D69" s="297">
        <v>-171852</v>
      </c>
      <c r="E69" s="297">
        <v>-26125</v>
      </c>
      <c r="F69" s="297">
        <v>-67466</v>
      </c>
      <c r="G69" s="297">
        <v>56943</v>
      </c>
      <c r="H69" s="297">
        <v>0</v>
      </c>
      <c r="I69" s="297">
        <v>-715970</v>
      </c>
      <c r="J69" s="356">
        <v>4721408</v>
      </c>
      <c r="K69" s="357">
        <v>5616046</v>
      </c>
      <c r="L69" s="357">
        <v>3996852</v>
      </c>
      <c r="M69" s="357">
        <v>3823544</v>
      </c>
      <c r="N69" s="357">
        <v>5912507</v>
      </c>
      <c r="O69" s="356">
        <v>465737</v>
      </c>
      <c r="P69" s="357">
        <v>159711.69</v>
      </c>
      <c r="Q69" s="357">
        <v>306025.31</v>
      </c>
      <c r="R69" s="398">
        <v>6.6799999999999998E-2</v>
      </c>
      <c r="S69" s="399">
        <v>1.5271929999999999E-4</v>
      </c>
      <c r="T69" s="400">
        <v>4721408</v>
      </c>
      <c r="U69" s="400">
        <v>2390893.5628742515</v>
      </c>
      <c r="V69" s="401">
        <v>1.9747462092474257</v>
      </c>
      <c r="W69" s="401">
        <v>7.7152503694909322E-2</v>
      </c>
      <c r="X69" s="397">
        <v>115853</v>
      </c>
      <c r="Y69" s="297">
        <v>42930</v>
      </c>
      <c r="Z69" s="297">
        <v>31421</v>
      </c>
      <c r="AA69" s="297">
        <v>19442</v>
      </c>
      <c r="AB69" s="297">
        <v>19442</v>
      </c>
      <c r="AC69" s="297">
        <v>2618</v>
      </c>
      <c r="AD69" s="297">
        <v>0</v>
      </c>
      <c r="AE69" s="297">
        <v>115853</v>
      </c>
      <c r="AF69" s="299">
        <v>8160</v>
      </c>
      <c r="AG69" s="299">
        <v>2720</v>
      </c>
      <c r="AH69" s="299">
        <v>2720</v>
      </c>
      <c r="AI69" s="299">
        <v>2720</v>
      </c>
      <c r="AJ69" s="299">
        <v>0</v>
      </c>
      <c r="AK69" s="299">
        <v>0</v>
      </c>
      <c r="AL69" s="299">
        <v>0</v>
      </c>
      <c r="AM69" s="297">
        <v>8160</v>
      </c>
      <c r="AN69" s="397">
        <v>386171</v>
      </c>
      <c r="AO69" s="297">
        <v>95814</v>
      </c>
      <c r="AP69" s="297">
        <v>95814</v>
      </c>
      <c r="AQ69" s="297">
        <v>95814</v>
      </c>
      <c r="AR69" s="297">
        <v>49364</v>
      </c>
      <c r="AS69" s="297">
        <v>49364</v>
      </c>
      <c r="AT69" s="297">
        <v>0</v>
      </c>
      <c r="AU69" s="297">
        <v>386171</v>
      </c>
      <c r="AV69" s="299">
        <v>1147405</v>
      </c>
      <c r="AW69" s="297">
        <v>571860</v>
      </c>
      <c r="AX69" s="297">
        <v>296070</v>
      </c>
      <c r="AY69" s="297">
        <v>139737</v>
      </c>
      <c r="AZ69" s="297">
        <v>139737</v>
      </c>
      <c r="BA69" s="297">
        <v>0</v>
      </c>
      <c r="BB69" s="297">
        <v>0</v>
      </c>
      <c r="BC69" s="297">
        <v>1147405</v>
      </c>
      <c r="BD69" s="397">
        <v>6637</v>
      </c>
      <c r="BE69" s="297">
        <v>2752</v>
      </c>
      <c r="BF69" s="297">
        <v>2286</v>
      </c>
      <c r="BG69" s="297">
        <v>1599</v>
      </c>
      <c r="BH69" s="297">
        <v>0</v>
      </c>
      <c r="BI69" s="297">
        <v>0</v>
      </c>
      <c r="BJ69" s="297">
        <v>0</v>
      </c>
      <c r="BK69" s="297">
        <v>6637</v>
      </c>
      <c r="BL69" s="299">
        <v>9052</v>
      </c>
      <c r="BM69" s="297">
        <v>2263</v>
      </c>
      <c r="BN69" s="297">
        <v>2263</v>
      </c>
      <c r="BO69" s="297">
        <v>2263</v>
      </c>
      <c r="BP69" s="297">
        <v>2263</v>
      </c>
      <c r="BQ69" s="297">
        <v>0</v>
      </c>
      <c r="BR69" s="297">
        <v>0</v>
      </c>
      <c r="BS69" s="297">
        <v>9052</v>
      </c>
      <c r="BT69" s="397">
        <v>27875</v>
      </c>
      <c r="BU69" s="297">
        <v>5728</v>
      </c>
      <c r="BV69" s="297">
        <v>5728</v>
      </c>
      <c r="BW69" s="297">
        <v>5728</v>
      </c>
      <c r="BX69" s="297">
        <v>5728</v>
      </c>
      <c r="BY69" s="297">
        <v>4961</v>
      </c>
      <c r="BZ69" s="297">
        <v>0</v>
      </c>
      <c r="CA69" s="297">
        <v>27875</v>
      </c>
      <c r="CB69" s="299">
        <v>87887.376193830001</v>
      </c>
      <c r="CC69" s="297">
        <v>77852</v>
      </c>
      <c r="CD69" s="297">
        <v>6048</v>
      </c>
      <c r="CE69" s="297">
        <v>3987</v>
      </c>
      <c r="CF69" s="297">
        <v>0</v>
      </c>
      <c r="CG69" s="297">
        <v>0</v>
      </c>
      <c r="CH69" s="297">
        <v>0</v>
      </c>
      <c r="CI69" s="297">
        <v>87887.376193830001</v>
      </c>
    </row>
    <row r="70" spans="1:87">
      <c r="A70" s="295">
        <v>30103</v>
      </c>
      <c r="B70" s="296" t="s">
        <v>424</v>
      </c>
      <c r="C70" s="299">
        <v>-474688</v>
      </c>
      <c r="D70" s="297">
        <v>-239727</v>
      </c>
      <c r="E70" s="297">
        <v>35936</v>
      </c>
      <c r="F70" s="297">
        <v>-50332</v>
      </c>
      <c r="G70" s="297">
        <v>-25617</v>
      </c>
      <c r="H70" s="297">
        <v>0</v>
      </c>
      <c r="I70" s="297">
        <v>-754428</v>
      </c>
      <c r="J70" s="356">
        <v>6280602</v>
      </c>
      <c r="K70" s="357">
        <v>7470684</v>
      </c>
      <c r="L70" s="357">
        <v>5316769</v>
      </c>
      <c r="M70" s="357">
        <v>5086228</v>
      </c>
      <c r="N70" s="357">
        <v>7865048</v>
      </c>
      <c r="O70" s="356">
        <v>619541</v>
      </c>
      <c r="P70" s="357">
        <v>222549.08</v>
      </c>
      <c r="Q70" s="357">
        <v>396991.92000000004</v>
      </c>
      <c r="R70" s="398">
        <v>6.6799999999999998E-2</v>
      </c>
      <c r="S70" s="399">
        <v>2.0315320000000001E-4</v>
      </c>
      <c r="T70" s="400">
        <v>6280602</v>
      </c>
      <c r="U70" s="400">
        <v>3331573.0538922152</v>
      </c>
      <c r="V70" s="401">
        <v>1.8851761310359048</v>
      </c>
      <c r="W70" s="401">
        <v>7.7152503694909322E-2</v>
      </c>
      <c r="X70" s="397">
        <v>962409</v>
      </c>
      <c r="Y70" s="297">
        <v>417618</v>
      </c>
      <c r="Z70" s="297">
        <v>190816</v>
      </c>
      <c r="AA70" s="297">
        <v>190816</v>
      </c>
      <c r="AB70" s="297">
        <v>163159</v>
      </c>
      <c r="AC70" s="297">
        <v>0</v>
      </c>
      <c r="AD70" s="297">
        <v>0</v>
      </c>
      <c r="AE70" s="297">
        <v>962409</v>
      </c>
      <c r="AF70" s="299">
        <v>621169</v>
      </c>
      <c r="AG70" s="299">
        <v>163760</v>
      </c>
      <c r="AH70" s="299">
        <v>163760</v>
      </c>
      <c r="AI70" s="299">
        <v>97883</v>
      </c>
      <c r="AJ70" s="299">
        <v>97883</v>
      </c>
      <c r="AK70" s="299">
        <v>97883</v>
      </c>
      <c r="AL70" s="299">
        <v>0</v>
      </c>
      <c r="AM70" s="297">
        <v>621169</v>
      </c>
      <c r="AN70" s="397">
        <v>513699</v>
      </c>
      <c r="AO70" s="297">
        <v>127455</v>
      </c>
      <c r="AP70" s="297">
        <v>127455</v>
      </c>
      <c r="AQ70" s="297">
        <v>127455</v>
      </c>
      <c r="AR70" s="297">
        <v>65667</v>
      </c>
      <c r="AS70" s="297">
        <v>65667</v>
      </c>
      <c r="AT70" s="297">
        <v>0</v>
      </c>
      <c r="AU70" s="297">
        <v>513699</v>
      </c>
      <c r="AV70" s="299">
        <v>1526323</v>
      </c>
      <c r="AW70" s="297">
        <v>760710</v>
      </c>
      <c r="AX70" s="297">
        <v>393844</v>
      </c>
      <c r="AY70" s="297">
        <v>185884</v>
      </c>
      <c r="AZ70" s="297">
        <v>185884</v>
      </c>
      <c r="BA70" s="297">
        <v>0</v>
      </c>
      <c r="BB70" s="297">
        <v>0</v>
      </c>
      <c r="BC70" s="297">
        <v>1526323</v>
      </c>
      <c r="BD70" s="397">
        <v>8830</v>
      </c>
      <c r="BE70" s="297">
        <v>3661</v>
      </c>
      <c r="BF70" s="297">
        <v>3042</v>
      </c>
      <c r="BG70" s="297">
        <v>2127</v>
      </c>
      <c r="BH70" s="297">
        <v>0</v>
      </c>
      <c r="BI70" s="297">
        <v>0</v>
      </c>
      <c r="BJ70" s="297">
        <v>0</v>
      </c>
      <c r="BK70" s="297">
        <v>8830</v>
      </c>
      <c r="BL70" s="299">
        <v>12044</v>
      </c>
      <c r="BM70" s="297">
        <v>3011</v>
      </c>
      <c r="BN70" s="297">
        <v>3011</v>
      </c>
      <c r="BO70" s="297">
        <v>3011</v>
      </c>
      <c r="BP70" s="297">
        <v>3011</v>
      </c>
      <c r="BQ70" s="297">
        <v>0</v>
      </c>
      <c r="BR70" s="297">
        <v>0</v>
      </c>
      <c r="BS70" s="297">
        <v>12044</v>
      </c>
      <c r="BT70" s="397">
        <v>37080</v>
      </c>
      <c r="BU70" s="297">
        <v>7620</v>
      </c>
      <c r="BV70" s="297">
        <v>7620</v>
      </c>
      <c r="BW70" s="297">
        <v>7620</v>
      </c>
      <c r="BX70" s="297">
        <v>7620</v>
      </c>
      <c r="BY70" s="297">
        <v>6599</v>
      </c>
      <c r="BZ70" s="297">
        <v>0</v>
      </c>
      <c r="CA70" s="297">
        <v>37080</v>
      </c>
      <c r="CB70" s="299">
        <v>116911.23331092001</v>
      </c>
      <c r="CC70" s="297">
        <v>103562</v>
      </c>
      <c r="CD70" s="297">
        <v>8045</v>
      </c>
      <c r="CE70" s="297">
        <v>5304</v>
      </c>
      <c r="CF70" s="297">
        <v>0</v>
      </c>
      <c r="CG70" s="297">
        <v>0</v>
      </c>
      <c r="CH70" s="297">
        <v>0</v>
      </c>
      <c r="CI70" s="297">
        <v>116911.23331092001</v>
      </c>
    </row>
    <row r="71" spans="1:87">
      <c r="A71" s="295">
        <v>30104</v>
      </c>
      <c r="B71" s="296" t="s">
        <v>425</v>
      </c>
      <c r="C71" s="299">
        <v>-396262</v>
      </c>
      <c r="D71" s="297">
        <v>-233483</v>
      </c>
      <c r="E71" s="297">
        <v>-156739</v>
      </c>
      <c r="F71" s="297">
        <v>-96318</v>
      </c>
      <c r="G71" s="297">
        <v>80906</v>
      </c>
      <c r="H71" s="297">
        <v>0</v>
      </c>
      <c r="I71" s="297">
        <v>-801896</v>
      </c>
      <c r="J71" s="356">
        <v>3300657</v>
      </c>
      <c r="K71" s="357">
        <v>3926083</v>
      </c>
      <c r="L71" s="357">
        <v>2794132</v>
      </c>
      <c r="M71" s="357">
        <v>2672975</v>
      </c>
      <c r="N71" s="357">
        <v>4133334</v>
      </c>
      <c r="O71" s="356">
        <v>325589</v>
      </c>
      <c r="P71" s="357">
        <v>103278</v>
      </c>
      <c r="Q71" s="357">
        <v>222311</v>
      </c>
      <c r="R71" s="398">
        <v>6.6799999999999998E-2</v>
      </c>
      <c r="S71" s="399">
        <v>1.067635E-4</v>
      </c>
      <c r="T71" s="400">
        <v>3300657</v>
      </c>
      <c r="U71" s="400">
        <v>1546077.8443113773</v>
      </c>
      <c r="V71" s="401">
        <v>2.1348582234357751</v>
      </c>
      <c r="W71" s="401">
        <v>7.7152503694909322E-2</v>
      </c>
      <c r="X71" s="397">
        <v>361542</v>
      </c>
      <c r="Y71" s="297">
        <v>156325</v>
      </c>
      <c r="Z71" s="297">
        <v>76433</v>
      </c>
      <c r="AA71" s="297">
        <v>42928</v>
      </c>
      <c r="AB71" s="297">
        <v>42928</v>
      </c>
      <c r="AC71" s="297">
        <v>42928</v>
      </c>
      <c r="AD71" s="297">
        <v>0</v>
      </c>
      <c r="AE71" s="297">
        <v>361542</v>
      </c>
      <c r="AF71" s="299">
        <v>587629</v>
      </c>
      <c r="AG71" s="299">
        <v>169713</v>
      </c>
      <c r="AH71" s="299">
        <v>169713</v>
      </c>
      <c r="AI71" s="299">
        <v>169713</v>
      </c>
      <c r="AJ71" s="299">
        <v>78490</v>
      </c>
      <c r="AK71" s="299">
        <v>0</v>
      </c>
      <c r="AL71" s="299">
        <v>0</v>
      </c>
      <c r="AM71" s="297">
        <v>587629</v>
      </c>
      <c r="AN71" s="397">
        <v>269965</v>
      </c>
      <c r="AO71" s="297">
        <v>66982</v>
      </c>
      <c r="AP71" s="297">
        <v>66982</v>
      </c>
      <c r="AQ71" s="297">
        <v>66982</v>
      </c>
      <c r="AR71" s="297">
        <v>34510</v>
      </c>
      <c r="AS71" s="297">
        <v>34510</v>
      </c>
      <c r="AT71" s="297">
        <v>0</v>
      </c>
      <c r="AU71" s="297">
        <v>269965</v>
      </c>
      <c r="AV71" s="299">
        <v>802131</v>
      </c>
      <c r="AW71" s="297">
        <v>399777</v>
      </c>
      <c r="AX71" s="297">
        <v>206978</v>
      </c>
      <c r="AY71" s="297">
        <v>97688</v>
      </c>
      <c r="AZ71" s="297">
        <v>97688</v>
      </c>
      <c r="BA71" s="297">
        <v>0</v>
      </c>
      <c r="BB71" s="297">
        <v>0</v>
      </c>
      <c r="BC71" s="297">
        <v>802131</v>
      </c>
      <c r="BD71" s="397">
        <v>4640</v>
      </c>
      <c r="BE71" s="297">
        <v>1924</v>
      </c>
      <c r="BF71" s="297">
        <v>1598</v>
      </c>
      <c r="BG71" s="297">
        <v>1118</v>
      </c>
      <c r="BH71" s="297">
        <v>0</v>
      </c>
      <c r="BI71" s="297">
        <v>0</v>
      </c>
      <c r="BJ71" s="297">
        <v>0</v>
      </c>
      <c r="BK71" s="297">
        <v>4640</v>
      </c>
      <c r="BL71" s="299">
        <v>6328</v>
      </c>
      <c r="BM71" s="297">
        <v>1582</v>
      </c>
      <c r="BN71" s="297">
        <v>1582</v>
      </c>
      <c r="BO71" s="297">
        <v>1582</v>
      </c>
      <c r="BP71" s="297">
        <v>1582</v>
      </c>
      <c r="BQ71" s="297">
        <v>0</v>
      </c>
      <c r="BR71" s="297">
        <v>0</v>
      </c>
      <c r="BS71" s="297">
        <v>6328</v>
      </c>
      <c r="BT71" s="397">
        <v>19487</v>
      </c>
      <c r="BU71" s="297">
        <v>4005</v>
      </c>
      <c r="BV71" s="297">
        <v>4005</v>
      </c>
      <c r="BW71" s="297">
        <v>4005</v>
      </c>
      <c r="BX71" s="297">
        <v>4005</v>
      </c>
      <c r="BY71" s="297">
        <v>3468</v>
      </c>
      <c r="BZ71" s="297">
        <v>0</v>
      </c>
      <c r="CA71" s="297">
        <v>19487</v>
      </c>
      <c r="CB71" s="299">
        <v>61440.589946849999</v>
      </c>
      <c r="CC71" s="297">
        <v>54425</v>
      </c>
      <c r="CD71" s="297">
        <v>4228</v>
      </c>
      <c r="CE71" s="297">
        <v>2788</v>
      </c>
      <c r="CF71" s="297">
        <v>0</v>
      </c>
      <c r="CG71" s="297">
        <v>0</v>
      </c>
      <c r="CH71" s="297">
        <v>0</v>
      </c>
      <c r="CI71" s="297">
        <v>61440.589946849999</v>
      </c>
    </row>
    <row r="72" spans="1:87">
      <c r="A72" s="295">
        <v>30105</v>
      </c>
      <c r="B72" s="296" t="s">
        <v>426</v>
      </c>
      <c r="C72" s="299">
        <v>-2552001</v>
      </c>
      <c r="D72" s="297">
        <v>-1096295</v>
      </c>
      <c r="E72" s="297">
        <v>-709443</v>
      </c>
      <c r="F72" s="297">
        <v>-758633</v>
      </c>
      <c r="G72" s="297">
        <v>318245</v>
      </c>
      <c r="H72" s="297">
        <v>0</v>
      </c>
      <c r="I72" s="297">
        <v>-4798127</v>
      </c>
      <c r="J72" s="356">
        <v>21469649</v>
      </c>
      <c r="K72" s="357">
        <v>25537836</v>
      </c>
      <c r="L72" s="357">
        <v>18174876</v>
      </c>
      <c r="M72" s="357">
        <v>17386795</v>
      </c>
      <c r="N72" s="357">
        <v>26885931</v>
      </c>
      <c r="O72" s="356">
        <v>2117843</v>
      </c>
      <c r="P72" s="357">
        <v>934671.1</v>
      </c>
      <c r="Q72" s="357">
        <v>1183171.8999999999</v>
      </c>
      <c r="R72" s="398">
        <v>6.6799999999999998E-2</v>
      </c>
      <c r="S72" s="399">
        <v>6.944602E-4</v>
      </c>
      <c r="T72" s="400">
        <v>21469649</v>
      </c>
      <c r="U72" s="400">
        <v>13992082.335329341</v>
      </c>
      <c r="V72" s="401">
        <v>1.5344141411882748</v>
      </c>
      <c r="W72" s="401">
        <v>7.7152503694909322E-2</v>
      </c>
      <c r="X72" s="397">
        <v>1139415</v>
      </c>
      <c r="Y72" s="297">
        <v>524283</v>
      </c>
      <c r="Z72" s="297">
        <v>401496</v>
      </c>
      <c r="AA72" s="297">
        <v>71212</v>
      </c>
      <c r="AB72" s="297">
        <v>71212</v>
      </c>
      <c r="AC72" s="297">
        <v>71212</v>
      </c>
      <c r="AD72" s="297">
        <v>0</v>
      </c>
      <c r="AE72" s="297">
        <v>1139415</v>
      </c>
      <c r="AF72" s="299">
        <v>2192104</v>
      </c>
      <c r="AG72" s="299">
        <v>585818</v>
      </c>
      <c r="AH72" s="299">
        <v>585818</v>
      </c>
      <c r="AI72" s="299">
        <v>585818</v>
      </c>
      <c r="AJ72" s="299">
        <v>434650</v>
      </c>
      <c r="AK72" s="299">
        <v>0</v>
      </c>
      <c r="AL72" s="299">
        <v>0</v>
      </c>
      <c r="AM72" s="297">
        <v>2192104</v>
      </c>
      <c r="AN72" s="397">
        <v>1756032</v>
      </c>
      <c r="AO72" s="297">
        <v>435694</v>
      </c>
      <c r="AP72" s="297">
        <v>435694</v>
      </c>
      <c r="AQ72" s="297">
        <v>435694</v>
      </c>
      <c r="AR72" s="297">
        <v>224475</v>
      </c>
      <c r="AS72" s="297">
        <v>224475</v>
      </c>
      <c r="AT72" s="297">
        <v>0</v>
      </c>
      <c r="AU72" s="297">
        <v>1756032</v>
      </c>
      <c r="AV72" s="299">
        <v>5217591</v>
      </c>
      <c r="AW72" s="297">
        <v>2600416</v>
      </c>
      <c r="AX72" s="297">
        <v>1346320</v>
      </c>
      <c r="AY72" s="297">
        <v>635428</v>
      </c>
      <c r="AZ72" s="297">
        <v>635428</v>
      </c>
      <c r="BA72" s="297">
        <v>0</v>
      </c>
      <c r="BB72" s="297">
        <v>0</v>
      </c>
      <c r="BC72" s="297">
        <v>5217591</v>
      </c>
      <c r="BD72" s="397">
        <v>30183</v>
      </c>
      <c r="BE72" s="297">
        <v>12516</v>
      </c>
      <c r="BF72" s="297">
        <v>10397</v>
      </c>
      <c r="BG72" s="297">
        <v>7270</v>
      </c>
      <c r="BH72" s="297">
        <v>0</v>
      </c>
      <c r="BI72" s="297">
        <v>0</v>
      </c>
      <c r="BJ72" s="297">
        <v>0</v>
      </c>
      <c r="BK72" s="297">
        <v>30183</v>
      </c>
      <c r="BL72" s="299">
        <v>41164</v>
      </c>
      <c r="BM72" s="297">
        <v>10291</v>
      </c>
      <c r="BN72" s="297">
        <v>10291</v>
      </c>
      <c r="BO72" s="297">
        <v>10291</v>
      </c>
      <c r="BP72" s="297">
        <v>10291</v>
      </c>
      <c r="BQ72" s="297">
        <v>0</v>
      </c>
      <c r="BR72" s="297">
        <v>0</v>
      </c>
      <c r="BS72" s="297">
        <v>41164</v>
      </c>
      <c r="BT72" s="397">
        <v>126754</v>
      </c>
      <c r="BU72" s="297">
        <v>26049</v>
      </c>
      <c r="BV72" s="297">
        <v>26049</v>
      </c>
      <c r="BW72" s="297">
        <v>26049</v>
      </c>
      <c r="BX72" s="297">
        <v>26049</v>
      </c>
      <c r="BY72" s="297">
        <v>22558</v>
      </c>
      <c r="BZ72" s="297">
        <v>0</v>
      </c>
      <c r="CA72" s="297">
        <v>126754</v>
      </c>
      <c r="CB72" s="299">
        <v>399650.10872262</v>
      </c>
      <c r="CC72" s="297">
        <v>354017</v>
      </c>
      <c r="CD72" s="297">
        <v>27501</v>
      </c>
      <c r="CE72" s="297">
        <v>18132</v>
      </c>
      <c r="CF72" s="297">
        <v>0</v>
      </c>
      <c r="CG72" s="297">
        <v>0</v>
      </c>
      <c r="CH72" s="297">
        <v>0</v>
      </c>
      <c r="CI72" s="297">
        <v>399650.10872262</v>
      </c>
    </row>
    <row r="73" spans="1:87">
      <c r="A73" s="295">
        <v>30200</v>
      </c>
      <c r="B73" s="296" t="s">
        <v>427</v>
      </c>
      <c r="C73" s="299">
        <v>-6450000</v>
      </c>
      <c r="D73" s="297">
        <v>-3543568</v>
      </c>
      <c r="E73" s="297">
        <v>-1460701</v>
      </c>
      <c r="F73" s="297">
        <v>-1642209</v>
      </c>
      <c r="G73" s="297">
        <v>33279</v>
      </c>
      <c r="H73" s="297">
        <v>0</v>
      </c>
      <c r="I73" s="297">
        <v>-13063199</v>
      </c>
      <c r="J73" s="356">
        <v>49212595</v>
      </c>
      <c r="K73" s="357">
        <v>58537666</v>
      </c>
      <c r="L73" s="357">
        <v>41660336</v>
      </c>
      <c r="M73" s="357">
        <v>39853902</v>
      </c>
      <c r="N73" s="357">
        <v>61627762</v>
      </c>
      <c r="O73" s="356">
        <v>4854507</v>
      </c>
      <c r="P73" s="357">
        <v>1979829.27</v>
      </c>
      <c r="Q73" s="357">
        <v>2874677.73</v>
      </c>
      <c r="R73" s="398">
        <v>6.6799999999999998E-2</v>
      </c>
      <c r="S73" s="399">
        <v>1.5918372999999999E-3</v>
      </c>
      <c r="T73" s="400">
        <v>49212595</v>
      </c>
      <c r="U73" s="400">
        <v>29638162.724550899</v>
      </c>
      <c r="V73" s="401">
        <v>1.6604468859074903</v>
      </c>
      <c r="W73" s="401">
        <v>7.7152503694909322E-2</v>
      </c>
      <c r="X73" s="397">
        <v>711781</v>
      </c>
      <c r="Y73" s="297">
        <v>711781</v>
      </c>
      <c r="Z73" s="297">
        <v>0</v>
      </c>
      <c r="AA73" s="297">
        <v>0</v>
      </c>
      <c r="AB73" s="297">
        <v>0</v>
      </c>
      <c r="AC73" s="297">
        <v>0</v>
      </c>
      <c r="AD73" s="297">
        <v>0</v>
      </c>
      <c r="AE73" s="297">
        <v>711781</v>
      </c>
      <c r="AF73" s="299">
        <v>5189710</v>
      </c>
      <c r="AG73" s="299">
        <v>1453150</v>
      </c>
      <c r="AH73" s="299">
        <v>1453150</v>
      </c>
      <c r="AI73" s="299">
        <v>1014096</v>
      </c>
      <c r="AJ73" s="299">
        <v>736345</v>
      </c>
      <c r="AK73" s="299">
        <v>532969</v>
      </c>
      <c r="AL73" s="299">
        <v>0</v>
      </c>
      <c r="AM73" s="297">
        <v>5189710</v>
      </c>
      <c r="AN73" s="397">
        <v>4025167</v>
      </c>
      <c r="AO73" s="297">
        <v>998695</v>
      </c>
      <c r="AP73" s="297">
        <v>998695</v>
      </c>
      <c r="AQ73" s="297">
        <v>998695</v>
      </c>
      <c r="AR73" s="297">
        <v>514540</v>
      </c>
      <c r="AS73" s="297">
        <v>514540</v>
      </c>
      <c r="AT73" s="297">
        <v>0</v>
      </c>
      <c r="AU73" s="297">
        <v>4025167</v>
      </c>
      <c r="AV73" s="299">
        <v>11959730</v>
      </c>
      <c r="AW73" s="297">
        <v>5960658</v>
      </c>
      <c r="AX73" s="297">
        <v>3086026</v>
      </c>
      <c r="AY73" s="297">
        <v>1456523</v>
      </c>
      <c r="AZ73" s="297">
        <v>1456523</v>
      </c>
      <c r="BA73" s="297">
        <v>0</v>
      </c>
      <c r="BB73" s="297">
        <v>0</v>
      </c>
      <c r="BC73" s="297">
        <v>11959730</v>
      </c>
      <c r="BD73" s="397">
        <v>69186</v>
      </c>
      <c r="BE73" s="297">
        <v>28689</v>
      </c>
      <c r="BF73" s="297">
        <v>23832</v>
      </c>
      <c r="BG73" s="297">
        <v>16665</v>
      </c>
      <c r="BH73" s="297">
        <v>0</v>
      </c>
      <c r="BI73" s="297">
        <v>0</v>
      </c>
      <c r="BJ73" s="297">
        <v>0</v>
      </c>
      <c r="BK73" s="297">
        <v>69186</v>
      </c>
      <c r="BL73" s="299">
        <v>94360</v>
      </c>
      <c r="BM73" s="297">
        <v>23590</v>
      </c>
      <c r="BN73" s="297">
        <v>23590</v>
      </c>
      <c r="BO73" s="297">
        <v>23590</v>
      </c>
      <c r="BP73" s="297">
        <v>23590</v>
      </c>
      <c r="BQ73" s="297">
        <v>0</v>
      </c>
      <c r="BR73" s="297">
        <v>0</v>
      </c>
      <c r="BS73" s="297">
        <v>94360</v>
      </c>
      <c r="BT73" s="397">
        <v>290544</v>
      </c>
      <c r="BU73" s="297">
        <v>59709</v>
      </c>
      <c r="BV73" s="297">
        <v>59709</v>
      </c>
      <c r="BW73" s="297">
        <v>59709</v>
      </c>
      <c r="BX73" s="297">
        <v>59709</v>
      </c>
      <c r="BY73" s="297">
        <v>51708</v>
      </c>
      <c r="BZ73" s="297">
        <v>0</v>
      </c>
      <c r="CA73" s="297">
        <v>290544</v>
      </c>
      <c r="CB73" s="299">
        <v>916075.4640996299</v>
      </c>
      <c r="CC73" s="297">
        <v>811476</v>
      </c>
      <c r="CD73" s="297">
        <v>63038</v>
      </c>
      <c r="CE73" s="297">
        <v>41561</v>
      </c>
      <c r="CF73" s="297">
        <v>0</v>
      </c>
      <c r="CG73" s="297">
        <v>0</v>
      </c>
      <c r="CH73" s="297">
        <v>0</v>
      </c>
      <c r="CI73" s="297">
        <v>916075.4640996299</v>
      </c>
    </row>
    <row r="74" spans="1:87">
      <c r="A74" s="295">
        <v>30300</v>
      </c>
      <c r="B74" s="296" t="s">
        <v>428</v>
      </c>
      <c r="C74" s="299">
        <v>-2313843</v>
      </c>
      <c r="D74" s="297">
        <v>-1045481</v>
      </c>
      <c r="E74" s="297">
        <v>-372713</v>
      </c>
      <c r="F74" s="297">
        <v>-519022</v>
      </c>
      <c r="G74" s="297">
        <v>17565</v>
      </c>
      <c r="H74" s="297">
        <v>0</v>
      </c>
      <c r="I74" s="297">
        <v>-4233494</v>
      </c>
      <c r="J74" s="356">
        <v>15959854</v>
      </c>
      <c r="K74" s="357">
        <v>18984014</v>
      </c>
      <c r="L74" s="357">
        <v>13510624</v>
      </c>
      <c r="M74" s="357">
        <v>12924790</v>
      </c>
      <c r="N74" s="357">
        <v>19986145</v>
      </c>
      <c r="O74" s="356">
        <v>1574337</v>
      </c>
      <c r="P74" s="357">
        <v>631854.05000000005</v>
      </c>
      <c r="Q74" s="357">
        <v>942482.95</v>
      </c>
      <c r="R74" s="398">
        <v>6.6799999999999998E-2</v>
      </c>
      <c r="S74" s="399">
        <v>5.1623960000000003E-4</v>
      </c>
      <c r="T74" s="400">
        <v>15959854</v>
      </c>
      <c r="U74" s="400">
        <v>9458892.9640718568</v>
      </c>
      <c r="V74" s="401">
        <v>1.6872856116060346</v>
      </c>
      <c r="W74" s="401">
        <v>7.7152503694909322E-2</v>
      </c>
      <c r="X74" s="397">
        <v>0</v>
      </c>
      <c r="Y74" s="297">
        <v>0</v>
      </c>
      <c r="Z74" s="297">
        <v>0</v>
      </c>
      <c r="AA74" s="297">
        <v>0</v>
      </c>
      <c r="AB74" s="297">
        <v>0</v>
      </c>
      <c r="AC74" s="297">
        <v>0</v>
      </c>
      <c r="AD74" s="297">
        <v>0</v>
      </c>
      <c r="AE74" s="297">
        <v>0</v>
      </c>
      <c r="AF74" s="299">
        <v>1449255</v>
      </c>
      <c r="AG74" s="299">
        <v>462510</v>
      </c>
      <c r="AH74" s="299">
        <v>367550</v>
      </c>
      <c r="AI74" s="299">
        <v>227877</v>
      </c>
      <c r="AJ74" s="299">
        <v>225246</v>
      </c>
      <c r="AK74" s="299">
        <v>166072</v>
      </c>
      <c r="AL74" s="299">
        <v>0</v>
      </c>
      <c r="AM74" s="297">
        <v>1449255</v>
      </c>
      <c r="AN74" s="397">
        <v>1305379</v>
      </c>
      <c r="AO74" s="297">
        <v>323881</v>
      </c>
      <c r="AP74" s="297">
        <v>323881</v>
      </c>
      <c r="AQ74" s="297">
        <v>323881</v>
      </c>
      <c r="AR74" s="297">
        <v>166868</v>
      </c>
      <c r="AS74" s="297">
        <v>166868</v>
      </c>
      <c r="AT74" s="297">
        <v>0</v>
      </c>
      <c r="AU74" s="297">
        <v>1305379</v>
      </c>
      <c r="AV74" s="299">
        <v>3878591</v>
      </c>
      <c r="AW74" s="297">
        <v>1933067</v>
      </c>
      <c r="AX74" s="297">
        <v>1000811</v>
      </c>
      <c r="AY74" s="297">
        <v>472357</v>
      </c>
      <c r="AZ74" s="297">
        <v>472357</v>
      </c>
      <c r="BA74" s="297">
        <v>0</v>
      </c>
      <c r="BB74" s="297">
        <v>0</v>
      </c>
      <c r="BC74" s="297">
        <v>3878591</v>
      </c>
      <c r="BD74" s="397">
        <v>22438</v>
      </c>
      <c r="BE74" s="297">
        <v>9304</v>
      </c>
      <c r="BF74" s="297">
        <v>7729</v>
      </c>
      <c r="BG74" s="297">
        <v>5405</v>
      </c>
      <c r="BH74" s="297">
        <v>0</v>
      </c>
      <c r="BI74" s="297">
        <v>0</v>
      </c>
      <c r="BJ74" s="297">
        <v>0</v>
      </c>
      <c r="BK74" s="297">
        <v>22438</v>
      </c>
      <c r="BL74" s="299">
        <v>30600</v>
      </c>
      <c r="BM74" s="297">
        <v>7650</v>
      </c>
      <c r="BN74" s="297">
        <v>7650</v>
      </c>
      <c r="BO74" s="297">
        <v>7650</v>
      </c>
      <c r="BP74" s="297">
        <v>7650</v>
      </c>
      <c r="BQ74" s="297">
        <v>0</v>
      </c>
      <c r="BR74" s="297">
        <v>0</v>
      </c>
      <c r="BS74" s="297">
        <v>30600</v>
      </c>
      <c r="BT74" s="397">
        <v>94225</v>
      </c>
      <c r="BU74" s="297">
        <v>19364</v>
      </c>
      <c r="BV74" s="297">
        <v>19364</v>
      </c>
      <c r="BW74" s="297">
        <v>19364</v>
      </c>
      <c r="BX74" s="297">
        <v>19364</v>
      </c>
      <c r="BY74" s="297">
        <v>16769</v>
      </c>
      <c r="BZ74" s="297">
        <v>0</v>
      </c>
      <c r="CA74" s="297">
        <v>94225</v>
      </c>
      <c r="CB74" s="299">
        <v>297087.16535076004</v>
      </c>
      <c r="CC74" s="297">
        <v>263165</v>
      </c>
      <c r="CD74" s="297">
        <v>20444</v>
      </c>
      <c r="CE74" s="297">
        <v>13479</v>
      </c>
      <c r="CF74" s="297">
        <v>0</v>
      </c>
      <c r="CG74" s="297">
        <v>0</v>
      </c>
      <c r="CH74" s="297">
        <v>0</v>
      </c>
      <c r="CI74" s="297">
        <v>297087.16535076004</v>
      </c>
    </row>
    <row r="75" spans="1:87">
      <c r="A75" s="295">
        <v>30400</v>
      </c>
      <c r="B75" s="296" t="s">
        <v>429</v>
      </c>
      <c r="C75" s="299">
        <v>-4130738</v>
      </c>
      <c r="D75" s="297">
        <v>-1981276</v>
      </c>
      <c r="E75" s="297">
        <v>-655177</v>
      </c>
      <c r="F75" s="297">
        <v>-747335</v>
      </c>
      <c r="G75" s="297">
        <v>82727</v>
      </c>
      <c r="H75" s="297">
        <v>0</v>
      </c>
      <c r="I75" s="297">
        <v>-7431799</v>
      </c>
      <c r="J75" s="356">
        <v>30091764</v>
      </c>
      <c r="K75" s="357">
        <v>35793716</v>
      </c>
      <c r="L75" s="357">
        <v>25473824</v>
      </c>
      <c r="M75" s="357">
        <v>24369254</v>
      </c>
      <c r="N75" s="357">
        <v>37683200</v>
      </c>
      <c r="O75" s="356">
        <v>2968360</v>
      </c>
      <c r="P75" s="357">
        <v>1241578.95</v>
      </c>
      <c r="Q75" s="357">
        <v>1726781.05</v>
      </c>
      <c r="R75" s="398">
        <v>6.6799999999999998E-2</v>
      </c>
      <c r="S75" s="399">
        <v>9.7335230000000002E-4</v>
      </c>
      <c r="T75" s="400">
        <v>30091764</v>
      </c>
      <c r="U75" s="400">
        <v>18586511.227544911</v>
      </c>
      <c r="V75" s="401">
        <v>1.6190108854535588</v>
      </c>
      <c r="W75" s="401">
        <v>7.7152503694909322E-2</v>
      </c>
      <c r="X75" s="397">
        <v>343279</v>
      </c>
      <c r="Y75" s="297">
        <v>133030</v>
      </c>
      <c r="Z75" s="297">
        <v>70083</v>
      </c>
      <c r="AA75" s="297">
        <v>70083</v>
      </c>
      <c r="AB75" s="297">
        <v>70083</v>
      </c>
      <c r="AC75" s="297">
        <v>0</v>
      </c>
      <c r="AD75" s="297">
        <v>0</v>
      </c>
      <c r="AE75" s="297">
        <v>343279</v>
      </c>
      <c r="AF75" s="299">
        <v>2525489</v>
      </c>
      <c r="AG75" s="299">
        <v>773142</v>
      </c>
      <c r="AH75" s="299">
        <v>773142</v>
      </c>
      <c r="AI75" s="299">
        <v>452177</v>
      </c>
      <c r="AJ75" s="299">
        <v>263514</v>
      </c>
      <c r="AK75" s="299">
        <v>263514</v>
      </c>
      <c r="AL75" s="299">
        <v>0</v>
      </c>
      <c r="AM75" s="297">
        <v>2525489</v>
      </c>
      <c r="AN75" s="397">
        <v>2461247</v>
      </c>
      <c r="AO75" s="297">
        <v>610667</v>
      </c>
      <c r="AP75" s="297">
        <v>610667</v>
      </c>
      <c r="AQ75" s="297">
        <v>610667</v>
      </c>
      <c r="AR75" s="297">
        <v>314623</v>
      </c>
      <c r="AS75" s="297">
        <v>314623</v>
      </c>
      <c r="AT75" s="297">
        <v>0</v>
      </c>
      <c r="AU75" s="297">
        <v>2461247</v>
      </c>
      <c r="AV75" s="299">
        <v>7312953</v>
      </c>
      <c r="AW75" s="297">
        <v>3644732</v>
      </c>
      <c r="AX75" s="297">
        <v>1886996</v>
      </c>
      <c r="AY75" s="297">
        <v>890612</v>
      </c>
      <c r="AZ75" s="297">
        <v>890612</v>
      </c>
      <c r="BA75" s="297">
        <v>0</v>
      </c>
      <c r="BB75" s="297">
        <v>0</v>
      </c>
      <c r="BC75" s="297">
        <v>7312953</v>
      </c>
      <c r="BD75" s="397">
        <v>42305</v>
      </c>
      <c r="BE75" s="297">
        <v>17542</v>
      </c>
      <c r="BF75" s="297">
        <v>14573</v>
      </c>
      <c r="BG75" s="297">
        <v>10190</v>
      </c>
      <c r="BH75" s="297">
        <v>0</v>
      </c>
      <c r="BI75" s="297">
        <v>0</v>
      </c>
      <c r="BJ75" s="297">
        <v>0</v>
      </c>
      <c r="BK75" s="297">
        <v>42305</v>
      </c>
      <c r="BL75" s="299">
        <v>57700</v>
      </c>
      <c r="BM75" s="297">
        <v>14425</v>
      </c>
      <c r="BN75" s="297">
        <v>14425</v>
      </c>
      <c r="BO75" s="297">
        <v>14425</v>
      </c>
      <c r="BP75" s="297">
        <v>14425</v>
      </c>
      <c r="BQ75" s="297">
        <v>0</v>
      </c>
      <c r="BR75" s="297">
        <v>0</v>
      </c>
      <c r="BS75" s="297">
        <v>57700</v>
      </c>
      <c r="BT75" s="397">
        <v>177657</v>
      </c>
      <c r="BU75" s="297">
        <v>36510</v>
      </c>
      <c r="BV75" s="297">
        <v>36510</v>
      </c>
      <c r="BW75" s="297">
        <v>36510</v>
      </c>
      <c r="BX75" s="297">
        <v>36510</v>
      </c>
      <c r="BY75" s="297">
        <v>31618</v>
      </c>
      <c r="BZ75" s="297">
        <v>0</v>
      </c>
      <c r="CA75" s="297">
        <v>177657</v>
      </c>
      <c r="CB75" s="299">
        <v>560147.79899613</v>
      </c>
      <c r="CC75" s="297">
        <v>496189</v>
      </c>
      <c r="CD75" s="297">
        <v>38546</v>
      </c>
      <c r="CE75" s="297">
        <v>25413</v>
      </c>
      <c r="CF75" s="297">
        <v>0</v>
      </c>
      <c r="CG75" s="297">
        <v>0</v>
      </c>
      <c r="CH75" s="297">
        <v>0</v>
      </c>
      <c r="CI75" s="297">
        <v>560147.79899613</v>
      </c>
    </row>
    <row r="76" spans="1:87">
      <c r="A76" s="295">
        <v>30405</v>
      </c>
      <c r="B76" s="296" t="s">
        <v>430</v>
      </c>
      <c r="C76" s="299">
        <v>-3146031</v>
      </c>
      <c r="D76" s="297">
        <v>-1380758</v>
      </c>
      <c r="E76" s="297">
        <v>-642326</v>
      </c>
      <c r="F76" s="297">
        <v>-282718</v>
      </c>
      <c r="G76" s="297">
        <v>372188</v>
      </c>
      <c r="H76" s="297">
        <v>0</v>
      </c>
      <c r="I76" s="297">
        <v>-5079645</v>
      </c>
      <c r="J76" s="356">
        <v>19018074</v>
      </c>
      <c r="K76" s="357">
        <v>22621722</v>
      </c>
      <c r="L76" s="357">
        <v>16099524</v>
      </c>
      <c r="M76" s="357">
        <v>15401432</v>
      </c>
      <c r="N76" s="357">
        <v>23815881</v>
      </c>
      <c r="O76" s="356">
        <v>1876011</v>
      </c>
      <c r="P76" s="357">
        <v>754901.46</v>
      </c>
      <c r="Q76" s="357">
        <v>1121109.54</v>
      </c>
      <c r="R76" s="398">
        <v>6.6799999999999998E-2</v>
      </c>
      <c r="S76" s="399">
        <v>6.1516119999999999E-4</v>
      </c>
      <c r="T76" s="400">
        <v>19018074</v>
      </c>
      <c r="U76" s="400">
        <v>11300920.05988024</v>
      </c>
      <c r="V76" s="401">
        <v>1.6828783762055513</v>
      </c>
      <c r="W76" s="401">
        <v>7.7152503694909322E-2</v>
      </c>
      <c r="X76" s="397">
        <v>766815</v>
      </c>
      <c r="Y76" s="297">
        <v>153363</v>
      </c>
      <c r="Z76" s="297">
        <v>153363</v>
      </c>
      <c r="AA76" s="297">
        <v>153363</v>
      </c>
      <c r="AB76" s="297">
        <v>153363</v>
      </c>
      <c r="AC76" s="297">
        <v>153363</v>
      </c>
      <c r="AD76" s="297">
        <v>0</v>
      </c>
      <c r="AE76" s="297">
        <v>766815</v>
      </c>
      <c r="AF76" s="299">
        <v>2528706</v>
      </c>
      <c r="AG76" s="299">
        <v>1093309</v>
      </c>
      <c r="AH76" s="299">
        <v>726285</v>
      </c>
      <c r="AI76" s="299">
        <v>623100</v>
      </c>
      <c r="AJ76" s="299">
        <v>86012</v>
      </c>
      <c r="AK76" s="299">
        <v>0</v>
      </c>
      <c r="AL76" s="299">
        <v>0</v>
      </c>
      <c r="AM76" s="297">
        <v>2528706</v>
      </c>
      <c r="AN76" s="397">
        <v>1555515</v>
      </c>
      <c r="AO76" s="297">
        <v>385943</v>
      </c>
      <c r="AP76" s="297">
        <v>385943</v>
      </c>
      <c r="AQ76" s="297">
        <v>385943</v>
      </c>
      <c r="AR76" s="297">
        <v>198843</v>
      </c>
      <c r="AS76" s="297">
        <v>198843</v>
      </c>
      <c r="AT76" s="297">
        <v>0</v>
      </c>
      <c r="AU76" s="297">
        <v>1555515</v>
      </c>
      <c r="AV76" s="299">
        <v>4621805</v>
      </c>
      <c r="AW76" s="297">
        <v>2303480</v>
      </c>
      <c r="AX76" s="297">
        <v>1192587</v>
      </c>
      <c r="AY76" s="297">
        <v>562869</v>
      </c>
      <c r="AZ76" s="297">
        <v>562869</v>
      </c>
      <c r="BA76" s="297">
        <v>0</v>
      </c>
      <c r="BB76" s="297">
        <v>0</v>
      </c>
      <c r="BC76" s="297">
        <v>4621805</v>
      </c>
      <c r="BD76" s="397">
        <v>26737</v>
      </c>
      <c r="BE76" s="297">
        <v>11087</v>
      </c>
      <c r="BF76" s="297">
        <v>9210</v>
      </c>
      <c r="BG76" s="297">
        <v>6440</v>
      </c>
      <c r="BH76" s="297">
        <v>0</v>
      </c>
      <c r="BI76" s="297">
        <v>0</v>
      </c>
      <c r="BJ76" s="297">
        <v>0</v>
      </c>
      <c r="BK76" s="297">
        <v>26737</v>
      </c>
      <c r="BL76" s="299">
        <v>36464</v>
      </c>
      <c r="BM76" s="297">
        <v>9116</v>
      </c>
      <c r="BN76" s="297">
        <v>9116</v>
      </c>
      <c r="BO76" s="297">
        <v>9116</v>
      </c>
      <c r="BP76" s="297">
        <v>9116</v>
      </c>
      <c r="BQ76" s="297">
        <v>0</v>
      </c>
      <c r="BR76" s="297">
        <v>0</v>
      </c>
      <c r="BS76" s="297">
        <v>36464</v>
      </c>
      <c r="BT76" s="397">
        <v>112280</v>
      </c>
      <c r="BU76" s="297">
        <v>23074</v>
      </c>
      <c r="BV76" s="297">
        <v>23074</v>
      </c>
      <c r="BW76" s="297">
        <v>23074</v>
      </c>
      <c r="BX76" s="297">
        <v>23074</v>
      </c>
      <c r="BY76" s="297">
        <v>19982</v>
      </c>
      <c r="BZ76" s="297">
        <v>0</v>
      </c>
      <c r="CA76" s="297">
        <v>112280</v>
      </c>
      <c r="CB76" s="299">
        <v>354014.87437571998</v>
      </c>
      <c r="CC76" s="297">
        <v>313593</v>
      </c>
      <c r="CD76" s="297">
        <v>24361</v>
      </c>
      <c r="CE76" s="297">
        <v>16061</v>
      </c>
      <c r="CF76" s="297">
        <v>0</v>
      </c>
      <c r="CG76" s="297">
        <v>0</v>
      </c>
      <c r="CH76" s="297">
        <v>0</v>
      </c>
      <c r="CI76" s="297">
        <v>354014.87437571998</v>
      </c>
    </row>
    <row r="77" spans="1:87">
      <c r="A77" s="295">
        <v>30500</v>
      </c>
      <c r="B77" s="296" t="s">
        <v>431</v>
      </c>
      <c r="C77" s="299">
        <v>-4462216</v>
      </c>
      <c r="D77" s="297">
        <v>-2399004</v>
      </c>
      <c r="E77" s="297">
        <v>-1031135</v>
      </c>
      <c r="F77" s="297">
        <v>-1127440</v>
      </c>
      <c r="G77" s="297">
        <v>-49495</v>
      </c>
      <c r="H77" s="297">
        <v>-1</v>
      </c>
      <c r="I77" s="297">
        <v>-9069291</v>
      </c>
      <c r="J77" s="356">
        <v>31005892</v>
      </c>
      <c r="K77" s="357">
        <v>36881057</v>
      </c>
      <c r="L77" s="357">
        <v>26247668</v>
      </c>
      <c r="M77" s="357">
        <v>25109543</v>
      </c>
      <c r="N77" s="357">
        <v>38827941</v>
      </c>
      <c r="O77" s="356">
        <v>3058532</v>
      </c>
      <c r="P77" s="357">
        <v>1276104.5</v>
      </c>
      <c r="Q77" s="357">
        <v>1782427.5</v>
      </c>
      <c r="R77" s="398">
        <v>6.6799999999999998E-2</v>
      </c>
      <c r="S77" s="399">
        <v>1.0029208000000001E-3</v>
      </c>
      <c r="T77" s="400">
        <v>31005892</v>
      </c>
      <c r="U77" s="400">
        <v>19103360.778443113</v>
      </c>
      <c r="V77" s="401">
        <v>1.6230595422240106</v>
      </c>
      <c r="W77" s="401">
        <v>7.7152503694909322E-2</v>
      </c>
      <c r="X77" s="397">
        <v>216406</v>
      </c>
      <c r="Y77" s="297">
        <v>216406</v>
      </c>
      <c r="Z77" s="297">
        <v>0</v>
      </c>
      <c r="AA77" s="297">
        <v>0</v>
      </c>
      <c r="AB77" s="297">
        <v>0</v>
      </c>
      <c r="AC77" s="297">
        <v>0</v>
      </c>
      <c r="AD77" s="297">
        <v>0</v>
      </c>
      <c r="AE77" s="297">
        <v>216406</v>
      </c>
      <c r="AF77" s="299">
        <v>3876637</v>
      </c>
      <c r="AG77" s="299">
        <v>1081958</v>
      </c>
      <c r="AH77" s="299">
        <v>1081958</v>
      </c>
      <c r="AI77" s="299">
        <v>749756</v>
      </c>
      <c r="AJ77" s="299">
        <v>556710</v>
      </c>
      <c r="AK77" s="299">
        <v>406254</v>
      </c>
      <c r="AL77" s="299">
        <v>1</v>
      </c>
      <c r="AM77" s="297">
        <v>3876637</v>
      </c>
      <c r="AN77" s="397">
        <v>2536015</v>
      </c>
      <c r="AO77" s="297">
        <v>629218</v>
      </c>
      <c r="AP77" s="297">
        <v>629218</v>
      </c>
      <c r="AQ77" s="297">
        <v>629218</v>
      </c>
      <c r="AR77" s="297">
        <v>324181</v>
      </c>
      <c r="AS77" s="297">
        <v>324181</v>
      </c>
      <c r="AT77" s="297">
        <v>0</v>
      </c>
      <c r="AU77" s="297">
        <v>2536015</v>
      </c>
      <c r="AV77" s="299">
        <v>7535106</v>
      </c>
      <c r="AW77" s="297">
        <v>3755451</v>
      </c>
      <c r="AX77" s="297">
        <v>1944319</v>
      </c>
      <c r="AY77" s="297">
        <v>917667</v>
      </c>
      <c r="AZ77" s="297">
        <v>917667</v>
      </c>
      <c r="BA77" s="297">
        <v>0</v>
      </c>
      <c r="BB77" s="297">
        <v>0</v>
      </c>
      <c r="BC77" s="297">
        <v>7535106</v>
      </c>
      <c r="BD77" s="397">
        <v>43590</v>
      </c>
      <c r="BE77" s="297">
        <v>18075</v>
      </c>
      <c r="BF77" s="297">
        <v>15015</v>
      </c>
      <c r="BG77" s="297">
        <v>10500</v>
      </c>
      <c r="BH77" s="297">
        <v>0</v>
      </c>
      <c r="BI77" s="297">
        <v>0</v>
      </c>
      <c r="BJ77" s="297">
        <v>0</v>
      </c>
      <c r="BK77" s="297">
        <v>43590</v>
      </c>
      <c r="BL77" s="299">
        <v>59452</v>
      </c>
      <c r="BM77" s="297">
        <v>14863</v>
      </c>
      <c r="BN77" s="297">
        <v>14863</v>
      </c>
      <c r="BO77" s="297">
        <v>14863</v>
      </c>
      <c r="BP77" s="297">
        <v>14863</v>
      </c>
      <c r="BQ77" s="297">
        <v>0</v>
      </c>
      <c r="BR77" s="297">
        <v>0</v>
      </c>
      <c r="BS77" s="297">
        <v>59452</v>
      </c>
      <c r="BT77" s="397">
        <v>183054</v>
      </c>
      <c r="BU77" s="297">
        <v>37619</v>
      </c>
      <c r="BV77" s="297">
        <v>37619</v>
      </c>
      <c r="BW77" s="297">
        <v>37619</v>
      </c>
      <c r="BX77" s="297">
        <v>37619</v>
      </c>
      <c r="BY77" s="297">
        <v>32578</v>
      </c>
      <c r="BZ77" s="297">
        <v>0</v>
      </c>
      <c r="CA77" s="297">
        <v>183054</v>
      </c>
      <c r="CB77" s="299">
        <v>577163.97103848006</v>
      </c>
      <c r="CC77" s="297">
        <v>511262</v>
      </c>
      <c r="CD77" s="297">
        <v>39717</v>
      </c>
      <c r="CE77" s="297">
        <v>26185</v>
      </c>
      <c r="CF77" s="297">
        <v>0</v>
      </c>
      <c r="CG77" s="297">
        <v>0</v>
      </c>
      <c r="CH77" s="297">
        <v>0</v>
      </c>
      <c r="CI77" s="297">
        <v>577163.97103848006</v>
      </c>
    </row>
    <row r="78" spans="1:87">
      <c r="A78" s="295">
        <v>30600</v>
      </c>
      <c r="B78" s="296" t="s">
        <v>432</v>
      </c>
      <c r="C78" s="299">
        <v>-3602135</v>
      </c>
      <c r="D78" s="297">
        <v>-2053892</v>
      </c>
      <c r="E78" s="297">
        <v>-856174</v>
      </c>
      <c r="F78" s="297">
        <v>-686604</v>
      </c>
      <c r="G78" s="297">
        <v>191566</v>
      </c>
      <c r="H78" s="297">
        <v>0</v>
      </c>
      <c r="I78" s="297">
        <v>-7007239</v>
      </c>
      <c r="J78" s="356">
        <v>23344767</v>
      </c>
      <c r="K78" s="357">
        <v>27768260</v>
      </c>
      <c r="L78" s="357">
        <v>19762234</v>
      </c>
      <c r="M78" s="357">
        <v>18905324</v>
      </c>
      <c r="N78" s="357">
        <v>29234096</v>
      </c>
      <c r="O78" s="356">
        <v>2302811</v>
      </c>
      <c r="P78" s="357">
        <v>946331.41</v>
      </c>
      <c r="Q78" s="357">
        <v>1356479.5899999999</v>
      </c>
      <c r="R78" s="398">
        <v>6.6799999999999998E-2</v>
      </c>
      <c r="S78" s="399">
        <v>7.5511299999999996E-4</v>
      </c>
      <c r="T78" s="400">
        <v>23344767</v>
      </c>
      <c r="U78" s="400">
        <v>14166637.874251498</v>
      </c>
      <c r="V78" s="401">
        <v>1.6478692550213461</v>
      </c>
      <c r="W78" s="401">
        <v>7.7152503694909322E-2</v>
      </c>
      <c r="X78" s="397">
        <v>168113</v>
      </c>
      <c r="Y78" s="297">
        <v>168113</v>
      </c>
      <c r="Z78" s="297">
        <v>0</v>
      </c>
      <c r="AA78" s="297">
        <v>0</v>
      </c>
      <c r="AB78" s="297">
        <v>0</v>
      </c>
      <c r="AC78" s="297">
        <v>0</v>
      </c>
      <c r="AD78" s="297">
        <v>0</v>
      </c>
      <c r="AE78" s="297">
        <v>168113</v>
      </c>
      <c r="AF78" s="299">
        <v>3102794</v>
      </c>
      <c r="AG78" s="299">
        <v>1062269</v>
      </c>
      <c r="AH78" s="299">
        <v>1062269</v>
      </c>
      <c r="AI78" s="299">
        <v>644320</v>
      </c>
      <c r="AJ78" s="299">
        <v>256893</v>
      </c>
      <c r="AK78" s="299">
        <v>77043</v>
      </c>
      <c r="AL78" s="299">
        <v>0</v>
      </c>
      <c r="AM78" s="297">
        <v>3102794</v>
      </c>
      <c r="AN78" s="397">
        <v>1909401</v>
      </c>
      <c r="AO78" s="297">
        <v>473747</v>
      </c>
      <c r="AP78" s="297">
        <v>473747</v>
      </c>
      <c r="AQ78" s="297">
        <v>473747</v>
      </c>
      <c r="AR78" s="297">
        <v>244080</v>
      </c>
      <c r="AS78" s="297">
        <v>244080</v>
      </c>
      <c r="AT78" s="297">
        <v>0</v>
      </c>
      <c r="AU78" s="297">
        <v>1909401</v>
      </c>
      <c r="AV78" s="299">
        <v>5673286</v>
      </c>
      <c r="AW78" s="297">
        <v>2827531</v>
      </c>
      <c r="AX78" s="297">
        <v>1463905</v>
      </c>
      <c r="AY78" s="297">
        <v>690925</v>
      </c>
      <c r="AZ78" s="297">
        <v>690925</v>
      </c>
      <c r="BA78" s="297">
        <v>0</v>
      </c>
      <c r="BB78" s="297">
        <v>0</v>
      </c>
      <c r="BC78" s="297">
        <v>5673286</v>
      </c>
      <c r="BD78" s="397">
        <v>32819</v>
      </c>
      <c r="BE78" s="297">
        <v>13609</v>
      </c>
      <c r="BF78" s="297">
        <v>11305</v>
      </c>
      <c r="BG78" s="297">
        <v>7905</v>
      </c>
      <c r="BH78" s="297">
        <v>0</v>
      </c>
      <c r="BI78" s="297">
        <v>0</v>
      </c>
      <c r="BJ78" s="297">
        <v>0</v>
      </c>
      <c r="BK78" s="297">
        <v>32819</v>
      </c>
      <c r="BL78" s="299">
        <v>44760</v>
      </c>
      <c r="BM78" s="297">
        <v>11190</v>
      </c>
      <c r="BN78" s="297">
        <v>11190</v>
      </c>
      <c r="BO78" s="297">
        <v>11190</v>
      </c>
      <c r="BP78" s="297">
        <v>11190</v>
      </c>
      <c r="BQ78" s="297">
        <v>0</v>
      </c>
      <c r="BR78" s="297">
        <v>0</v>
      </c>
      <c r="BS78" s="297">
        <v>44760</v>
      </c>
      <c r="BT78" s="397">
        <v>137824</v>
      </c>
      <c r="BU78" s="297">
        <v>28324</v>
      </c>
      <c r="BV78" s="297">
        <v>28324</v>
      </c>
      <c r="BW78" s="297">
        <v>28324</v>
      </c>
      <c r="BX78" s="297">
        <v>28324</v>
      </c>
      <c r="BY78" s="297">
        <v>24529</v>
      </c>
      <c r="BZ78" s="297">
        <v>0</v>
      </c>
      <c r="CA78" s="297">
        <v>137824</v>
      </c>
      <c r="CB78" s="299">
        <v>434554.77009030001</v>
      </c>
      <c r="CC78" s="297">
        <v>384936</v>
      </c>
      <c r="CD78" s="297">
        <v>29903</v>
      </c>
      <c r="CE78" s="297">
        <v>19715</v>
      </c>
      <c r="CF78" s="297">
        <v>0</v>
      </c>
      <c r="CG78" s="297">
        <v>0</v>
      </c>
      <c r="CH78" s="297">
        <v>0</v>
      </c>
      <c r="CI78" s="297">
        <v>434554.77009030001</v>
      </c>
    </row>
    <row r="79" spans="1:87">
      <c r="A79" s="295">
        <v>30601</v>
      </c>
      <c r="B79" s="296" t="s">
        <v>433</v>
      </c>
      <c r="C79" s="299">
        <v>-147136</v>
      </c>
      <c r="D79" s="297">
        <v>-119630</v>
      </c>
      <c r="E79" s="297">
        <v>-147487</v>
      </c>
      <c r="F79" s="297">
        <v>-43359</v>
      </c>
      <c r="G79" s="297">
        <v>-101885</v>
      </c>
      <c r="H79" s="297">
        <v>0</v>
      </c>
      <c r="I79" s="297">
        <v>-559497</v>
      </c>
      <c r="J79" s="356">
        <v>0</v>
      </c>
      <c r="K79" s="357">
        <v>0</v>
      </c>
      <c r="L79" s="357">
        <v>0</v>
      </c>
      <c r="M79" s="357">
        <v>0</v>
      </c>
      <c r="N79" s="357">
        <v>0</v>
      </c>
      <c r="O79" s="356">
        <v>0</v>
      </c>
      <c r="P79" s="357">
        <v>0</v>
      </c>
      <c r="Q79" s="357">
        <v>0</v>
      </c>
      <c r="R79" s="398" t="e">
        <v>#DIV/0!</v>
      </c>
      <c r="S79" s="399">
        <v>0</v>
      </c>
      <c r="T79" s="400">
        <v>0</v>
      </c>
      <c r="U79" s="400">
        <v>0</v>
      </c>
      <c r="V79" s="401" t="e">
        <v>#DIV/0!</v>
      </c>
      <c r="W79" s="401">
        <v>7.7152503694909322E-2</v>
      </c>
      <c r="X79" s="397">
        <v>289818</v>
      </c>
      <c r="Y79" s="297">
        <v>86383</v>
      </c>
      <c r="Z79" s="297">
        <v>86383</v>
      </c>
      <c r="AA79" s="297">
        <v>58526</v>
      </c>
      <c r="AB79" s="297">
        <v>58526</v>
      </c>
      <c r="AC79" s="297">
        <v>0</v>
      </c>
      <c r="AD79" s="297">
        <v>0</v>
      </c>
      <c r="AE79" s="297">
        <v>289818</v>
      </c>
      <c r="AF79" s="299">
        <v>849315</v>
      </c>
      <c r="AG79" s="299">
        <v>233519</v>
      </c>
      <c r="AH79" s="299">
        <v>206013</v>
      </c>
      <c r="AI79" s="299">
        <v>206013</v>
      </c>
      <c r="AJ79" s="299">
        <v>101885</v>
      </c>
      <c r="AK79" s="299">
        <v>101885</v>
      </c>
      <c r="AL79" s="299">
        <v>0</v>
      </c>
      <c r="AM79" s="297">
        <v>849315</v>
      </c>
      <c r="AN79" s="397">
        <v>0</v>
      </c>
      <c r="AO79" s="297">
        <v>0</v>
      </c>
      <c r="AP79" s="297">
        <v>0</v>
      </c>
      <c r="AQ79" s="297">
        <v>0</v>
      </c>
      <c r="AR79" s="297">
        <v>0</v>
      </c>
      <c r="AS79" s="297">
        <v>0</v>
      </c>
      <c r="AT79" s="297">
        <v>0</v>
      </c>
      <c r="AU79" s="297">
        <v>0</v>
      </c>
      <c r="AV79" s="299">
        <v>0</v>
      </c>
      <c r="AW79" s="297">
        <v>0</v>
      </c>
      <c r="AX79" s="297">
        <v>0</v>
      </c>
      <c r="AY79" s="297">
        <v>0</v>
      </c>
      <c r="AZ79" s="297">
        <v>0</v>
      </c>
      <c r="BA79" s="297">
        <v>0</v>
      </c>
      <c r="BB79" s="297">
        <v>0</v>
      </c>
      <c r="BC79" s="297">
        <v>0</v>
      </c>
      <c r="BD79" s="397">
        <v>0</v>
      </c>
      <c r="BE79" s="297">
        <v>0</v>
      </c>
      <c r="BF79" s="297">
        <v>0</v>
      </c>
      <c r="BG79" s="297">
        <v>0</v>
      </c>
      <c r="BH79" s="297">
        <v>0</v>
      </c>
      <c r="BI79" s="297">
        <v>0</v>
      </c>
      <c r="BJ79" s="297">
        <v>0</v>
      </c>
      <c r="BK79" s="297">
        <v>0</v>
      </c>
      <c r="BL79" s="299">
        <v>0</v>
      </c>
      <c r="BM79" s="297">
        <v>0</v>
      </c>
      <c r="BN79" s="297">
        <v>0</v>
      </c>
      <c r="BO79" s="297">
        <v>0</v>
      </c>
      <c r="BP79" s="297">
        <v>0</v>
      </c>
      <c r="BQ79" s="297">
        <v>0</v>
      </c>
      <c r="BR79" s="297">
        <v>0</v>
      </c>
      <c r="BS79" s="297">
        <v>0</v>
      </c>
      <c r="BT79" s="397">
        <v>0</v>
      </c>
      <c r="BU79" s="297">
        <v>0</v>
      </c>
      <c r="BV79" s="297">
        <v>0</v>
      </c>
      <c r="BW79" s="297">
        <v>0</v>
      </c>
      <c r="BX79" s="297">
        <v>0</v>
      </c>
      <c r="BY79" s="297">
        <v>0</v>
      </c>
      <c r="BZ79" s="297">
        <v>0</v>
      </c>
      <c r="CA79" s="297">
        <v>0</v>
      </c>
      <c r="CB79" s="299">
        <v>0</v>
      </c>
      <c r="CC79" s="297">
        <v>0</v>
      </c>
      <c r="CD79" s="297">
        <v>0</v>
      </c>
      <c r="CE79" s="297">
        <v>0</v>
      </c>
      <c r="CF79" s="297">
        <v>0</v>
      </c>
      <c r="CG79" s="297">
        <v>0</v>
      </c>
      <c r="CH79" s="297">
        <v>0</v>
      </c>
      <c r="CI79" s="297">
        <v>0</v>
      </c>
    </row>
    <row r="80" spans="1:87">
      <c r="A80" s="295">
        <v>30700</v>
      </c>
      <c r="B80" s="296" t="s">
        <v>434</v>
      </c>
      <c r="C80" s="299">
        <v>-8925738</v>
      </c>
      <c r="D80" s="297">
        <v>-4866813</v>
      </c>
      <c r="E80" s="297">
        <v>-2110845</v>
      </c>
      <c r="F80" s="297">
        <v>-2053815</v>
      </c>
      <c r="G80" s="297">
        <v>7873</v>
      </c>
      <c r="H80" s="297">
        <v>0</v>
      </c>
      <c r="I80" s="297">
        <v>-17949338</v>
      </c>
      <c r="J80" s="356">
        <v>61692438</v>
      </c>
      <c r="K80" s="357">
        <v>73382258</v>
      </c>
      <c r="L80" s="357">
        <v>52224998</v>
      </c>
      <c r="M80" s="357">
        <v>49960470</v>
      </c>
      <c r="N80" s="357">
        <v>77255972</v>
      </c>
      <c r="O80" s="356">
        <v>6085563</v>
      </c>
      <c r="P80" s="357">
        <v>2568033.27</v>
      </c>
      <c r="Q80" s="357">
        <v>3517529.73</v>
      </c>
      <c r="R80" s="398">
        <v>6.6799999999999998E-2</v>
      </c>
      <c r="S80" s="399">
        <v>1.9955120000000001E-3</v>
      </c>
      <c r="T80" s="400">
        <v>61692438</v>
      </c>
      <c r="U80" s="400">
        <v>38443611.826347306</v>
      </c>
      <c r="V80" s="401">
        <v>1.6047513505928994</v>
      </c>
      <c r="W80" s="401">
        <v>7.7152503694909322E-2</v>
      </c>
      <c r="X80" s="397">
        <v>476832</v>
      </c>
      <c r="Y80" s="297">
        <v>476832</v>
      </c>
      <c r="Z80" s="297">
        <v>0</v>
      </c>
      <c r="AA80" s="297">
        <v>0</v>
      </c>
      <c r="AB80" s="297">
        <v>0</v>
      </c>
      <c r="AC80" s="297">
        <v>0</v>
      </c>
      <c r="AD80" s="297">
        <v>0</v>
      </c>
      <c r="AE80" s="297">
        <v>476832</v>
      </c>
      <c r="AF80" s="299">
        <v>7663758</v>
      </c>
      <c r="AG80" s="299">
        <v>2246285</v>
      </c>
      <c r="AH80" s="299">
        <v>2246285</v>
      </c>
      <c r="AI80" s="299">
        <v>1550985</v>
      </c>
      <c r="AJ80" s="299">
        <v>918233</v>
      </c>
      <c r="AK80" s="299">
        <v>701970</v>
      </c>
      <c r="AL80" s="299">
        <v>0</v>
      </c>
      <c r="AM80" s="297">
        <v>7663758</v>
      </c>
      <c r="AN80" s="397">
        <v>5045910</v>
      </c>
      <c r="AO80" s="297">
        <v>1251955</v>
      </c>
      <c r="AP80" s="297">
        <v>1251955</v>
      </c>
      <c r="AQ80" s="297">
        <v>1251955</v>
      </c>
      <c r="AR80" s="297">
        <v>645023</v>
      </c>
      <c r="AS80" s="297">
        <v>645023</v>
      </c>
      <c r="AT80" s="297">
        <v>0</v>
      </c>
      <c r="AU80" s="297">
        <v>5045910</v>
      </c>
      <c r="AV80" s="299">
        <v>14992603</v>
      </c>
      <c r="AW80" s="297">
        <v>7472223</v>
      </c>
      <c r="AX80" s="297">
        <v>3868613</v>
      </c>
      <c r="AY80" s="297">
        <v>1825883</v>
      </c>
      <c r="AZ80" s="297">
        <v>1825883</v>
      </c>
      <c r="BA80" s="297">
        <v>0</v>
      </c>
      <c r="BB80" s="297">
        <v>0</v>
      </c>
      <c r="BC80" s="297">
        <v>14992603</v>
      </c>
      <c r="BD80" s="397">
        <v>86731</v>
      </c>
      <c r="BE80" s="297">
        <v>35964</v>
      </c>
      <c r="BF80" s="297">
        <v>29876</v>
      </c>
      <c r="BG80" s="297">
        <v>20891</v>
      </c>
      <c r="BH80" s="297">
        <v>0</v>
      </c>
      <c r="BI80" s="297">
        <v>0</v>
      </c>
      <c r="BJ80" s="297">
        <v>0</v>
      </c>
      <c r="BK80" s="297">
        <v>86731</v>
      </c>
      <c r="BL80" s="299">
        <v>118288</v>
      </c>
      <c r="BM80" s="297">
        <v>29572</v>
      </c>
      <c r="BN80" s="297">
        <v>29572</v>
      </c>
      <c r="BO80" s="297">
        <v>29572</v>
      </c>
      <c r="BP80" s="297">
        <v>29572</v>
      </c>
      <c r="BQ80" s="297">
        <v>0</v>
      </c>
      <c r="BR80" s="297">
        <v>0</v>
      </c>
      <c r="BS80" s="297">
        <v>118288</v>
      </c>
      <c r="BT80" s="397">
        <v>364223</v>
      </c>
      <c r="BU80" s="297">
        <v>74851</v>
      </c>
      <c r="BV80" s="297">
        <v>74851</v>
      </c>
      <c r="BW80" s="297">
        <v>74851</v>
      </c>
      <c r="BX80" s="297">
        <v>74851</v>
      </c>
      <c r="BY80" s="297">
        <v>64821</v>
      </c>
      <c r="BZ80" s="297">
        <v>0</v>
      </c>
      <c r="CA80" s="297">
        <v>364223</v>
      </c>
      <c r="CB80" s="299">
        <v>1148383.4318472</v>
      </c>
      <c r="CC80" s="297">
        <v>1017258</v>
      </c>
      <c r="CD80" s="297">
        <v>79024</v>
      </c>
      <c r="CE80" s="297">
        <v>52101</v>
      </c>
      <c r="CF80" s="297">
        <v>0</v>
      </c>
      <c r="CG80" s="297">
        <v>0</v>
      </c>
      <c r="CH80" s="297">
        <v>0</v>
      </c>
      <c r="CI80" s="297">
        <v>1148383.4318472</v>
      </c>
    </row>
    <row r="81" spans="1:87">
      <c r="A81" s="295">
        <v>30705</v>
      </c>
      <c r="B81" s="296" t="s">
        <v>435</v>
      </c>
      <c r="C81" s="299">
        <v>-1740094</v>
      </c>
      <c r="D81" s="297">
        <v>-538447</v>
      </c>
      <c r="E81" s="297">
        <v>-128326</v>
      </c>
      <c r="F81" s="297">
        <v>-214361</v>
      </c>
      <c r="G81" s="297">
        <v>208359</v>
      </c>
      <c r="H81" s="297">
        <v>0</v>
      </c>
      <c r="I81" s="297">
        <v>-2412869</v>
      </c>
      <c r="J81" s="356">
        <v>12691683</v>
      </c>
      <c r="K81" s="357">
        <v>15096572</v>
      </c>
      <c r="L81" s="357">
        <v>10743993</v>
      </c>
      <c r="M81" s="357">
        <v>10278123</v>
      </c>
      <c r="N81" s="357">
        <v>15893492</v>
      </c>
      <c r="O81" s="356">
        <v>1251953</v>
      </c>
      <c r="P81" s="357">
        <v>510887.29</v>
      </c>
      <c r="Q81" s="357">
        <v>741065.71</v>
      </c>
      <c r="R81" s="398">
        <v>6.6799999999999998E-2</v>
      </c>
      <c r="S81" s="399">
        <v>4.1052690000000001E-4</v>
      </c>
      <c r="T81" s="400">
        <v>12691683</v>
      </c>
      <c r="U81" s="400">
        <v>7648013.3233532934</v>
      </c>
      <c r="V81" s="401">
        <v>1.6594744887859707</v>
      </c>
      <c r="W81" s="401">
        <v>7.7152503694909322E-2</v>
      </c>
      <c r="X81" s="397">
        <v>339250</v>
      </c>
      <c r="Y81" s="297">
        <v>76136</v>
      </c>
      <c r="Z81" s="297">
        <v>76136</v>
      </c>
      <c r="AA81" s="297">
        <v>62326</v>
      </c>
      <c r="AB81" s="297">
        <v>62326</v>
      </c>
      <c r="AC81" s="297">
        <v>62326</v>
      </c>
      <c r="AD81" s="297">
        <v>0</v>
      </c>
      <c r="AE81" s="297">
        <v>339250</v>
      </c>
      <c r="AF81" s="299">
        <v>538022</v>
      </c>
      <c r="AG81" s="299">
        <v>344003</v>
      </c>
      <c r="AH81" s="299">
        <v>75475</v>
      </c>
      <c r="AI81" s="299">
        <v>75475</v>
      </c>
      <c r="AJ81" s="299">
        <v>43069</v>
      </c>
      <c r="AK81" s="299">
        <v>0</v>
      </c>
      <c r="AL81" s="299">
        <v>0</v>
      </c>
      <c r="AM81" s="297">
        <v>538022</v>
      </c>
      <c r="AN81" s="397">
        <v>1038070</v>
      </c>
      <c r="AO81" s="297">
        <v>257559</v>
      </c>
      <c r="AP81" s="297">
        <v>257559</v>
      </c>
      <c r="AQ81" s="297">
        <v>257559</v>
      </c>
      <c r="AR81" s="297">
        <v>132697</v>
      </c>
      <c r="AS81" s="297">
        <v>132697</v>
      </c>
      <c r="AT81" s="297">
        <v>0</v>
      </c>
      <c r="AU81" s="297">
        <v>1038070</v>
      </c>
      <c r="AV81" s="299">
        <v>3084355</v>
      </c>
      <c r="AW81" s="297">
        <v>1537224</v>
      </c>
      <c r="AX81" s="297">
        <v>795871</v>
      </c>
      <c r="AY81" s="297">
        <v>375630</v>
      </c>
      <c r="AZ81" s="297">
        <v>375630</v>
      </c>
      <c r="BA81" s="297">
        <v>0</v>
      </c>
      <c r="BB81" s="297">
        <v>0</v>
      </c>
      <c r="BC81" s="297">
        <v>3084355</v>
      </c>
      <c r="BD81" s="397">
        <v>17843</v>
      </c>
      <c r="BE81" s="297">
        <v>7399</v>
      </c>
      <c r="BF81" s="297">
        <v>6146</v>
      </c>
      <c r="BG81" s="297">
        <v>4298</v>
      </c>
      <c r="BH81" s="297">
        <v>0</v>
      </c>
      <c r="BI81" s="297">
        <v>0</v>
      </c>
      <c r="BJ81" s="297">
        <v>0</v>
      </c>
      <c r="BK81" s="297">
        <v>17843</v>
      </c>
      <c r="BL81" s="299">
        <v>24336</v>
      </c>
      <c r="BM81" s="297">
        <v>6084</v>
      </c>
      <c r="BN81" s="297">
        <v>6084</v>
      </c>
      <c r="BO81" s="297">
        <v>6084</v>
      </c>
      <c r="BP81" s="297">
        <v>6084</v>
      </c>
      <c r="BQ81" s="297">
        <v>0</v>
      </c>
      <c r="BR81" s="297">
        <v>0</v>
      </c>
      <c r="BS81" s="297">
        <v>24336</v>
      </c>
      <c r="BT81" s="397">
        <v>74930</v>
      </c>
      <c r="BU81" s="297">
        <v>15399</v>
      </c>
      <c r="BV81" s="297">
        <v>15399</v>
      </c>
      <c r="BW81" s="297">
        <v>15399</v>
      </c>
      <c r="BX81" s="297">
        <v>15399</v>
      </c>
      <c r="BY81" s="297">
        <v>13335</v>
      </c>
      <c r="BZ81" s="297">
        <v>0</v>
      </c>
      <c r="CA81" s="297">
        <v>74930</v>
      </c>
      <c r="CB81" s="299">
        <v>236251.29304539002</v>
      </c>
      <c r="CC81" s="297">
        <v>209276</v>
      </c>
      <c r="CD81" s="297">
        <v>16257</v>
      </c>
      <c r="CE81" s="297">
        <v>10718</v>
      </c>
      <c r="CF81" s="297">
        <v>0</v>
      </c>
      <c r="CG81" s="297">
        <v>0</v>
      </c>
      <c r="CH81" s="297">
        <v>0</v>
      </c>
      <c r="CI81" s="297">
        <v>236251.29304539002</v>
      </c>
    </row>
    <row r="82" spans="1:87">
      <c r="A82" s="295">
        <v>30800</v>
      </c>
      <c r="B82" s="296" t="s">
        <v>436</v>
      </c>
      <c r="C82" s="299">
        <v>-3984634</v>
      </c>
      <c r="D82" s="297">
        <v>-2430016</v>
      </c>
      <c r="E82" s="297">
        <v>-945723</v>
      </c>
      <c r="F82" s="297">
        <v>-943706</v>
      </c>
      <c r="G82" s="297">
        <v>-72244</v>
      </c>
      <c r="H82" s="297">
        <v>0</v>
      </c>
      <c r="I82" s="297">
        <v>-8376323</v>
      </c>
      <c r="J82" s="356">
        <v>19175150</v>
      </c>
      <c r="K82" s="357">
        <v>22808562</v>
      </c>
      <c r="L82" s="357">
        <v>16232494</v>
      </c>
      <c r="M82" s="357">
        <v>15528637</v>
      </c>
      <c r="N82" s="357">
        <v>24012584</v>
      </c>
      <c r="O82" s="356">
        <v>1891506</v>
      </c>
      <c r="P82" s="357">
        <v>882132.59</v>
      </c>
      <c r="Q82" s="357">
        <v>1009373.41</v>
      </c>
      <c r="R82" s="398">
        <v>6.6799999999999998E-2</v>
      </c>
      <c r="S82" s="399">
        <v>6.2024200000000002E-4</v>
      </c>
      <c r="T82" s="400">
        <v>19175150</v>
      </c>
      <c r="U82" s="400">
        <v>13205577.694610778</v>
      </c>
      <c r="V82" s="401">
        <v>1.452049311543971</v>
      </c>
      <c r="W82" s="401">
        <v>7.7152503694909322E-2</v>
      </c>
      <c r="X82" s="397">
        <v>0</v>
      </c>
      <c r="Y82" s="297">
        <v>0</v>
      </c>
      <c r="Z82" s="297">
        <v>0</v>
      </c>
      <c r="AA82" s="297">
        <v>0</v>
      </c>
      <c r="AB82" s="297">
        <v>0</v>
      </c>
      <c r="AC82" s="297">
        <v>0</v>
      </c>
      <c r="AD82" s="297">
        <v>0</v>
      </c>
      <c r="AE82" s="297">
        <v>0</v>
      </c>
      <c r="AF82" s="299">
        <v>5031166</v>
      </c>
      <c r="AG82" s="299">
        <v>1760328</v>
      </c>
      <c r="AH82" s="299">
        <v>1615508</v>
      </c>
      <c r="AI82" s="299">
        <v>771708</v>
      </c>
      <c r="AJ82" s="299">
        <v>590746</v>
      </c>
      <c r="AK82" s="299">
        <v>292876</v>
      </c>
      <c r="AL82" s="299">
        <v>0</v>
      </c>
      <c r="AM82" s="297">
        <v>5031166</v>
      </c>
      <c r="AN82" s="397">
        <v>1568362</v>
      </c>
      <c r="AO82" s="297">
        <v>389131</v>
      </c>
      <c r="AP82" s="297">
        <v>389131</v>
      </c>
      <c r="AQ82" s="297">
        <v>389131</v>
      </c>
      <c r="AR82" s="297">
        <v>200485</v>
      </c>
      <c r="AS82" s="297">
        <v>200485</v>
      </c>
      <c r="AT82" s="297">
        <v>0</v>
      </c>
      <c r="AU82" s="297">
        <v>1568362</v>
      </c>
      <c r="AV82" s="299">
        <v>4659978</v>
      </c>
      <c r="AW82" s="297">
        <v>2322505</v>
      </c>
      <c r="AX82" s="297">
        <v>1202436</v>
      </c>
      <c r="AY82" s="297">
        <v>567518</v>
      </c>
      <c r="AZ82" s="297">
        <v>567518</v>
      </c>
      <c r="BA82" s="297">
        <v>0</v>
      </c>
      <c r="BB82" s="297">
        <v>0</v>
      </c>
      <c r="BC82" s="297">
        <v>4659978</v>
      </c>
      <c r="BD82" s="397">
        <v>26957</v>
      </c>
      <c r="BE82" s="297">
        <v>11178</v>
      </c>
      <c r="BF82" s="297">
        <v>9286</v>
      </c>
      <c r="BG82" s="297">
        <v>6493</v>
      </c>
      <c r="BH82" s="297">
        <v>0</v>
      </c>
      <c r="BI82" s="297">
        <v>0</v>
      </c>
      <c r="BJ82" s="297">
        <v>0</v>
      </c>
      <c r="BK82" s="297">
        <v>26957</v>
      </c>
      <c r="BL82" s="299">
        <v>36768</v>
      </c>
      <c r="BM82" s="297">
        <v>9192</v>
      </c>
      <c r="BN82" s="297">
        <v>9192</v>
      </c>
      <c r="BO82" s="297">
        <v>9192</v>
      </c>
      <c r="BP82" s="297">
        <v>9192</v>
      </c>
      <c r="BQ82" s="297">
        <v>0</v>
      </c>
      <c r="BR82" s="297">
        <v>0</v>
      </c>
      <c r="BS82" s="297">
        <v>36768</v>
      </c>
      <c r="BT82" s="397">
        <v>113207</v>
      </c>
      <c r="BU82" s="297">
        <v>23265</v>
      </c>
      <c r="BV82" s="297">
        <v>23265</v>
      </c>
      <c r="BW82" s="297">
        <v>23265</v>
      </c>
      <c r="BX82" s="297">
        <v>23265</v>
      </c>
      <c r="BY82" s="297">
        <v>20147</v>
      </c>
      <c r="BZ82" s="297">
        <v>0</v>
      </c>
      <c r="CA82" s="297">
        <v>113207</v>
      </c>
      <c r="CB82" s="299">
        <v>356938.7889102</v>
      </c>
      <c r="CC82" s="297">
        <v>316183</v>
      </c>
      <c r="CD82" s="297">
        <v>24562</v>
      </c>
      <c r="CE82" s="297">
        <v>16194</v>
      </c>
      <c r="CF82" s="297">
        <v>0</v>
      </c>
      <c r="CG82" s="297">
        <v>0</v>
      </c>
      <c r="CH82" s="297">
        <v>0</v>
      </c>
      <c r="CI82" s="297">
        <v>356938.7889102</v>
      </c>
    </row>
    <row r="83" spans="1:87">
      <c r="A83" s="295">
        <v>30900</v>
      </c>
      <c r="B83" s="296" t="s">
        <v>437</v>
      </c>
      <c r="C83" s="299">
        <v>-5635568</v>
      </c>
      <c r="D83" s="297">
        <v>-2523322</v>
      </c>
      <c r="E83" s="297">
        <v>-954119</v>
      </c>
      <c r="F83" s="297">
        <v>-855134</v>
      </c>
      <c r="G83" s="297">
        <v>470491</v>
      </c>
      <c r="H83" s="297">
        <v>0</v>
      </c>
      <c r="I83" s="297">
        <v>-9497652</v>
      </c>
      <c r="J83" s="356">
        <v>40982972</v>
      </c>
      <c r="K83" s="357">
        <v>48748649</v>
      </c>
      <c r="L83" s="357">
        <v>34693647</v>
      </c>
      <c r="M83" s="357">
        <v>33189295</v>
      </c>
      <c r="N83" s="357">
        <v>51322001</v>
      </c>
      <c r="O83" s="356">
        <v>4042707</v>
      </c>
      <c r="P83" s="357">
        <v>1746353.12</v>
      </c>
      <c r="Q83" s="357">
        <v>2296353.88</v>
      </c>
      <c r="R83" s="398">
        <v>6.6799999999999998E-2</v>
      </c>
      <c r="S83" s="399">
        <v>1.3256407999999999E-3</v>
      </c>
      <c r="T83" s="400">
        <v>40982972</v>
      </c>
      <c r="U83" s="400">
        <v>26143010.778443117</v>
      </c>
      <c r="V83" s="401">
        <v>1.5676454539732489</v>
      </c>
      <c r="W83" s="401">
        <v>7.7152503694909322E-2</v>
      </c>
      <c r="X83" s="397">
        <v>0</v>
      </c>
      <c r="Y83" s="297">
        <v>0</v>
      </c>
      <c r="Z83" s="297">
        <v>0</v>
      </c>
      <c r="AA83" s="297">
        <v>0</v>
      </c>
      <c r="AB83" s="297">
        <v>0</v>
      </c>
      <c r="AC83" s="297">
        <v>0</v>
      </c>
      <c r="AD83" s="297">
        <v>0</v>
      </c>
      <c r="AE83" s="297">
        <v>0</v>
      </c>
      <c r="AF83" s="299">
        <v>2348063</v>
      </c>
      <c r="AG83" s="299">
        <v>881569</v>
      </c>
      <c r="AH83" s="299">
        <v>782476</v>
      </c>
      <c r="AI83" s="299">
        <v>582198</v>
      </c>
      <c r="AJ83" s="299">
        <v>100754</v>
      </c>
      <c r="AK83" s="299">
        <v>1066</v>
      </c>
      <c r="AL83" s="299">
        <v>0</v>
      </c>
      <c r="AM83" s="297">
        <v>2348063</v>
      </c>
      <c r="AN83" s="397">
        <v>3352054</v>
      </c>
      <c r="AO83" s="297">
        <v>831688</v>
      </c>
      <c r="AP83" s="297">
        <v>831688</v>
      </c>
      <c r="AQ83" s="297">
        <v>831688</v>
      </c>
      <c r="AR83" s="297">
        <v>428496</v>
      </c>
      <c r="AS83" s="297">
        <v>428496</v>
      </c>
      <c r="AT83" s="297">
        <v>0</v>
      </c>
      <c r="AU83" s="297">
        <v>3352054</v>
      </c>
      <c r="AV83" s="299">
        <v>9959753</v>
      </c>
      <c r="AW83" s="297">
        <v>4963881</v>
      </c>
      <c r="AX83" s="297">
        <v>2569963</v>
      </c>
      <c r="AY83" s="297">
        <v>1212955</v>
      </c>
      <c r="AZ83" s="297">
        <v>1212955</v>
      </c>
      <c r="BA83" s="297">
        <v>0</v>
      </c>
      <c r="BB83" s="297">
        <v>0</v>
      </c>
      <c r="BC83" s="297">
        <v>9959753</v>
      </c>
      <c r="BD83" s="397">
        <v>57616</v>
      </c>
      <c r="BE83" s="297">
        <v>23891</v>
      </c>
      <c r="BF83" s="297">
        <v>19847</v>
      </c>
      <c r="BG83" s="297">
        <v>13878</v>
      </c>
      <c r="BH83" s="297">
        <v>0</v>
      </c>
      <c r="BI83" s="297">
        <v>0</v>
      </c>
      <c r="BJ83" s="297">
        <v>0</v>
      </c>
      <c r="BK83" s="297">
        <v>57616</v>
      </c>
      <c r="BL83" s="299">
        <v>78580</v>
      </c>
      <c r="BM83" s="297">
        <v>19645</v>
      </c>
      <c r="BN83" s="297">
        <v>19645</v>
      </c>
      <c r="BO83" s="297">
        <v>19645</v>
      </c>
      <c r="BP83" s="297">
        <v>19645</v>
      </c>
      <c r="BQ83" s="297">
        <v>0</v>
      </c>
      <c r="BR83" s="297">
        <v>0</v>
      </c>
      <c r="BS83" s="297">
        <v>78580</v>
      </c>
      <c r="BT83" s="397">
        <v>241958</v>
      </c>
      <c r="BU83" s="297">
        <v>49724</v>
      </c>
      <c r="BV83" s="297">
        <v>49724</v>
      </c>
      <c r="BW83" s="297">
        <v>49724</v>
      </c>
      <c r="BX83" s="297">
        <v>49724</v>
      </c>
      <c r="BY83" s="297">
        <v>43061</v>
      </c>
      <c r="BZ83" s="297">
        <v>0</v>
      </c>
      <c r="CA83" s="297">
        <v>241958</v>
      </c>
      <c r="CB83" s="299">
        <v>762883.87707048003</v>
      </c>
      <c r="CC83" s="297">
        <v>675776</v>
      </c>
      <c r="CD83" s="297">
        <v>52497</v>
      </c>
      <c r="CE83" s="297">
        <v>34611</v>
      </c>
      <c r="CF83" s="297">
        <v>0</v>
      </c>
      <c r="CG83" s="297">
        <v>0</v>
      </c>
      <c r="CH83" s="297">
        <v>0</v>
      </c>
      <c r="CI83" s="297">
        <v>762883.87707048003</v>
      </c>
    </row>
    <row r="84" spans="1:87">
      <c r="A84" s="295">
        <v>30905</v>
      </c>
      <c r="B84" s="296" t="s">
        <v>438</v>
      </c>
      <c r="C84" s="299">
        <v>-1198339</v>
      </c>
      <c r="D84" s="297">
        <v>-335598</v>
      </c>
      <c r="E84" s="297">
        <v>-153765</v>
      </c>
      <c r="F84" s="297">
        <v>-229713</v>
      </c>
      <c r="G84" s="297">
        <v>4654</v>
      </c>
      <c r="H84" s="297">
        <v>0</v>
      </c>
      <c r="I84" s="297">
        <v>-1912761</v>
      </c>
      <c r="J84" s="356">
        <v>7636399</v>
      </c>
      <c r="K84" s="357">
        <v>9083385</v>
      </c>
      <c r="L84" s="357">
        <v>6464503</v>
      </c>
      <c r="M84" s="357">
        <v>6184195</v>
      </c>
      <c r="N84" s="357">
        <v>9562881</v>
      </c>
      <c r="O84" s="356">
        <v>753282</v>
      </c>
      <c r="P84" s="357">
        <v>395309.12</v>
      </c>
      <c r="Q84" s="357">
        <v>357972.88</v>
      </c>
      <c r="R84" s="398">
        <v>6.6799999999999998E-2</v>
      </c>
      <c r="S84" s="399">
        <v>2.47008E-4</v>
      </c>
      <c r="T84" s="400">
        <v>7636399</v>
      </c>
      <c r="U84" s="400">
        <v>5917801.1976047903</v>
      </c>
      <c r="V84" s="401">
        <v>1.2904115472974669</v>
      </c>
      <c r="W84" s="401">
        <v>7.7152503694909322E-2</v>
      </c>
      <c r="X84" s="397">
        <v>160534</v>
      </c>
      <c r="Y84" s="297">
        <v>77925</v>
      </c>
      <c r="Z84" s="297">
        <v>77925</v>
      </c>
      <c r="AA84" s="297">
        <v>4684</v>
      </c>
      <c r="AB84" s="297">
        <v>0</v>
      </c>
      <c r="AC84" s="297">
        <v>0</v>
      </c>
      <c r="AD84" s="297">
        <v>0</v>
      </c>
      <c r="AE84" s="297">
        <v>160534</v>
      </c>
      <c r="AF84" s="299">
        <v>741105</v>
      </c>
      <c r="AG84" s="299">
        <v>390446</v>
      </c>
      <c r="AH84" s="299">
        <v>89149</v>
      </c>
      <c r="AI84" s="299">
        <v>89149</v>
      </c>
      <c r="AJ84" s="299">
        <v>89149</v>
      </c>
      <c r="AK84" s="299">
        <v>83212</v>
      </c>
      <c r="AL84" s="299">
        <v>0</v>
      </c>
      <c r="AM84" s="297">
        <v>741105</v>
      </c>
      <c r="AN84" s="397">
        <v>624592</v>
      </c>
      <c r="AO84" s="297">
        <v>154969</v>
      </c>
      <c r="AP84" s="297">
        <v>154969</v>
      </c>
      <c r="AQ84" s="297">
        <v>154969</v>
      </c>
      <c r="AR84" s="297">
        <v>79842</v>
      </c>
      <c r="AS84" s="297">
        <v>79842</v>
      </c>
      <c r="AT84" s="297">
        <v>0</v>
      </c>
      <c r="AU84" s="297">
        <v>624592</v>
      </c>
      <c r="AV84" s="299">
        <v>1855811</v>
      </c>
      <c r="AW84" s="297">
        <v>924925</v>
      </c>
      <c r="AX84" s="297">
        <v>478864</v>
      </c>
      <c r="AY84" s="297">
        <v>226011</v>
      </c>
      <c r="AZ84" s="297">
        <v>226011</v>
      </c>
      <c r="BA84" s="297">
        <v>0</v>
      </c>
      <c r="BB84" s="297">
        <v>0</v>
      </c>
      <c r="BC84" s="297">
        <v>1855811</v>
      </c>
      <c r="BD84" s="397">
        <v>10736</v>
      </c>
      <c r="BE84" s="297">
        <v>4452</v>
      </c>
      <c r="BF84" s="297">
        <v>3698</v>
      </c>
      <c r="BG84" s="297">
        <v>2586</v>
      </c>
      <c r="BH84" s="297">
        <v>0</v>
      </c>
      <c r="BI84" s="297">
        <v>0</v>
      </c>
      <c r="BJ84" s="297">
        <v>0</v>
      </c>
      <c r="BK84" s="297">
        <v>10736</v>
      </c>
      <c r="BL84" s="299">
        <v>14644</v>
      </c>
      <c r="BM84" s="297">
        <v>3661</v>
      </c>
      <c r="BN84" s="297">
        <v>3661</v>
      </c>
      <c r="BO84" s="297">
        <v>3661</v>
      </c>
      <c r="BP84" s="297">
        <v>3661</v>
      </c>
      <c r="BQ84" s="297">
        <v>0</v>
      </c>
      <c r="BR84" s="297">
        <v>0</v>
      </c>
      <c r="BS84" s="297">
        <v>14644</v>
      </c>
      <c r="BT84" s="397">
        <v>45084</v>
      </c>
      <c r="BU84" s="297">
        <v>9265</v>
      </c>
      <c r="BV84" s="297">
        <v>9265</v>
      </c>
      <c r="BW84" s="297">
        <v>9265</v>
      </c>
      <c r="BX84" s="297">
        <v>9265</v>
      </c>
      <c r="BY84" s="297">
        <v>8024</v>
      </c>
      <c r="BZ84" s="297">
        <v>0</v>
      </c>
      <c r="CA84" s="297">
        <v>45084</v>
      </c>
      <c r="CB84" s="299">
        <v>142148.9295648</v>
      </c>
      <c r="CC84" s="297">
        <v>125918</v>
      </c>
      <c r="CD84" s="297">
        <v>9782</v>
      </c>
      <c r="CE84" s="297">
        <v>6449</v>
      </c>
      <c r="CF84" s="297">
        <v>0</v>
      </c>
      <c r="CG84" s="297">
        <v>0</v>
      </c>
      <c r="CH84" s="297">
        <v>0</v>
      </c>
      <c r="CI84" s="297">
        <v>142148.9295648</v>
      </c>
    </row>
    <row r="85" spans="1:87">
      <c r="A85" s="295">
        <v>31000</v>
      </c>
      <c r="B85" s="296" t="s">
        <v>439</v>
      </c>
      <c r="C85" s="299">
        <v>-15112315</v>
      </c>
      <c r="D85" s="297">
        <v>-7167708</v>
      </c>
      <c r="E85" s="297">
        <v>-2534838</v>
      </c>
      <c r="F85" s="297">
        <v>-3028772</v>
      </c>
      <c r="G85" s="297">
        <v>876236</v>
      </c>
      <c r="H85" s="297">
        <v>0</v>
      </c>
      <c r="I85" s="297">
        <v>-26967397</v>
      </c>
      <c r="J85" s="356">
        <v>126759523</v>
      </c>
      <c r="K85" s="357">
        <v>150778610</v>
      </c>
      <c r="L85" s="357">
        <v>107306764</v>
      </c>
      <c r="M85" s="357">
        <v>102653835</v>
      </c>
      <c r="N85" s="357">
        <v>158737935</v>
      </c>
      <c r="O85" s="356">
        <v>12504014</v>
      </c>
      <c r="P85" s="357">
        <v>5116913.91</v>
      </c>
      <c r="Q85" s="357">
        <v>7387100.0899999999</v>
      </c>
      <c r="R85" s="398">
        <v>6.6799999999999998E-2</v>
      </c>
      <c r="S85" s="399">
        <v>4.1001808000000004E-3</v>
      </c>
      <c r="T85" s="400">
        <v>126759523</v>
      </c>
      <c r="U85" s="400">
        <v>76600507.634730548</v>
      </c>
      <c r="V85" s="401">
        <v>1.6548130934647676</v>
      </c>
      <c r="W85" s="401">
        <v>7.7152503694909322E-2</v>
      </c>
      <c r="X85" s="397">
        <v>1375017</v>
      </c>
      <c r="Y85" s="297">
        <v>1375017</v>
      </c>
      <c r="Z85" s="297">
        <v>0</v>
      </c>
      <c r="AA85" s="297">
        <v>0</v>
      </c>
      <c r="AB85" s="297">
        <v>0</v>
      </c>
      <c r="AC85" s="297">
        <v>0</v>
      </c>
      <c r="AD85" s="297">
        <v>0</v>
      </c>
      <c r="AE85" s="297">
        <v>1375017</v>
      </c>
      <c r="AF85" s="299">
        <v>6228875</v>
      </c>
      <c r="AG85" s="299">
        <v>1783306</v>
      </c>
      <c r="AH85" s="299">
        <v>1783306</v>
      </c>
      <c r="AI85" s="299">
        <v>1384493</v>
      </c>
      <c r="AJ85" s="299">
        <v>695490</v>
      </c>
      <c r="AK85" s="299">
        <v>582280</v>
      </c>
      <c r="AL85" s="299">
        <v>0</v>
      </c>
      <c r="AM85" s="297">
        <v>6228875</v>
      </c>
      <c r="AN85" s="397">
        <v>10367838</v>
      </c>
      <c r="AO85" s="297">
        <v>2572393</v>
      </c>
      <c r="AP85" s="297">
        <v>2572393</v>
      </c>
      <c r="AQ85" s="297">
        <v>2572393</v>
      </c>
      <c r="AR85" s="297">
        <v>1325329</v>
      </c>
      <c r="AS85" s="297">
        <v>1325329</v>
      </c>
      <c r="AT85" s="297">
        <v>0</v>
      </c>
      <c r="AU85" s="297">
        <v>10367838</v>
      </c>
      <c r="AV85" s="299">
        <v>30805319</v>
      </c>
      <c r="AW85" s="297">
        <v>15353186</v>
      </c>
      <c r="AX85" s="297">
        <v>7948844</v>
      </c>
      <c r="AY85" s="297">
        <v>3751645</v>
      </c>
      <c r="AZ85" s="297">
        <v>3751645</v>
      </c>
      <c r="BA85" s="297">
        <v>0</v>
      </c>
      <c r="BB85" s="297">
        <v>0</v>
      </c>
      <c r="BC85" s="297">
        <v>30805319</v>
      </c>
      <c r="BD85" s="397">
        <v>178206</v>
      </c>
      <c r="BE85" s="297">
        <v>73895</v>
      </c>
      <c r="BF85" s="297">
        <v>61386</v>
      </c>
      <c r="BG85" s="297">
        <v>42925</v>
      </c>
      <c r="BH85" s="297">
        <v>0</v>
      </c>
      <c r="BI85" s="297">
        <v>0</v>
      </c>
      <c r="BJ85" s="297">
        <v>0</v>
      </c>
      <c r="BK85" s="297">
        <v>178206</v>
      </c>
      <c r="BL85" s="299">
        <v>243048</v>
      </c>
      <c r="BM85" s="297">
        <v>60762</v>
      </c>
      <c r="BN85" s="297">
        <v>60762</v>
      </c>
      <c r="BO85" s="297">
        <v>60762</v>
      </c>
      <c r="BP85" s="297">
        <v>60762</v>
      </c>
      <c r="BQ85" s="297">
        <v>0</v>
      </c>
      <c r="BR85" s="297">
        <v>0</v>
      </c>
      <c r="BS85" s="297">
        <v>243048</v>
      </c>
      <c r="BT85" s="397">
        <v>748370</v>
      </c>
      <c r="BU85" s="297">
        <v>153796</v>
      </c>
      <c r="BV85" s="297">
        <v>153796</v>
      </c>
      <c r="BW85" s="297">
        <v>153796</v>
      </c>
      <c r="BX85" s="297">
        <v>153796</v>
      </c>
      <c r="BY85" s="297">
        <v>133187</v>
      </c>
      <c r="BZ85" s="297">
        <v>0</v>
      </c>
      <c r="CA85" s="297">
        <v>748370</v>
      </c>
      <c r="CB85" s="299">
        <v>2359584.7573444801</v>
      </c>
      <c r="CC85" s="297">
        <v>2090162</v>
      </c>
      <c r="CD85" s="297">
        <v>162371</v>
      </c>
      <c r="CE85" s="297">
        <v>107052</v>
      </c>
      <c r="CF85" s="297">
        <v>0</v>
      </c>
      <c r="CG85" s="297">
        <v>0</v>
      </c>
      <c r="CH85" s="297">
        <v>0</v>
      </c>
      <c r="CI85" s="297">
        <v>2359584.7573444801</v>
      </c>
    </row>
    <row r="86" spans="1:87">
      <c r="A86" s="295">
        <v>31005</v>
      </c>
      <c r="B86" s="296" t="s">
        <v>440</v>
      </c>
      <c r="C86" s="299">
        <v>-1557423</v>
      </c>
      <c r="D86" s="297">
        <v>-500069</v>
      </c>
      <c r="E86" s="297">
        <v>-100826</v>
      </c>
      <c r="F86" s="297">
        <v>-195895</v>
      </c>
      <c r="G86" s="297">
        <v>255793</v>
      </c>
      <c r="H86" s="297">
        <v>0</v>
      </c>
      <c r="I86" s="297">
        <v>-2098420</v>
      </c>
      <c r="J86" s="356">
        <v>11814360</v>
      </c>
      <c r="K86" s="357">
        <v>14053010</v>
      </c>
      <c r="L86" s="357">
        <v>10001306</v>
      </c>
      <c r="M86" s="357">
        <v>9567639</v>
      </c>
      <c r="N86" s="357">
        <v>14794842</v>
      </c>
      <c r="O86" s="356">
        <v>1165411</v>
      </c>
      <c r="P86" s="357">
        <v>513952.06</v>
      </c>
      <c r="Q86" s="357">
        <v>651458.93999999994</v>
      </c>
      <c r="R86" s="398">
        <v>6.6799999999999998E-2</v>
      </c>
      <c r="S86" s="399">
        <v>3.821489E-4</v>
      </c>
      <c r="T86" s="400">
        <v>11814360</v>
      </c>
      <c r="U86" s="400">
        <v>7693893.1137724556</v>
      </c>
      <c r="V86" s="401">
        <v>1.5355503157239996</v>
      </c>
      <c r="W86" s="401">
        <v>7.7152503694909322E-2</v>
      </c>
      <c r="X86" s="397">
        <v>599275</v>
      </c>
      <c r="Y86" s="297">
        <v>119855</v>
      </c>
      <c r="Z86" s="297">
        <v>119855</v>
      </c>
      <c r="AA86" s="297">
        <v>119855</v>
      </c>
      <c r="AB86" s="297">
        <v>119855</v>
      </c>
      <c r="AC86" s="297">
        <v>119855</v>
      </c>
      <c r="AD86" s="297">
        <v>0</v>
      </c>
      <c r="AE86" s="297">
        <v>599275</v>
      </c>
      <c r="AF86" s="299">
        <v>636649</v>
      </c>
      <c r="AG86" s="299">
        <v>306820</v>
      </c>
      <c r="AH86" s="299">
        <v>118082</v>
      </c>
      <c r="AI86" s="299">
        <v>113466</v>
      </c>
      <c r="AJ86" s="299">
        <v>98281</v>
      </c>
      <c r="AK86" s="299">
        <v>0</v>
      </c>
      <c r="AL86" s="299">
        <v>0</v>
      </c>
      <c r="AM86" s="297">
        <v>636649</v>
      </c>
      <c r="AN86" s="397">
        <v>966313</v>
      </c>
      <c r="AO86" s="297">
        <v>239755</v>
      </c>
      <c r="AP86" s="297">
        <v>239755</v>
      </c>
      <c r="AQ86" s="297">
        <v>239755</v>
      </c>
      <c r="AR86" s="297">
        <v>123525</v>
      </c>
      <c r="AS86" s="297">
        <v>123525</v>
      </c>
      <c r="AT86" s="297">
        <v>0</v>
      </c>
      <c r="AU86" s="297">
        <v>966313</v>
      </c>
      <c r="AV86" s="299">
        <v>2871146</v>
      </c>
      <c r="AW86" s="297">
        <v>1430962</v>
      </c>
      <c r="AX86" s="297">
        <v>740856</v>
      </c>
      <c r="AY86" s="297">
        <v>349664</v>
      </c>
      <c r="AZ86" s="297">
        <v>349664</v>
      </c>
      <c r="BA86" s="297">
        <v>0</v>
      </c>
      <c r="BB86" s="297">
        <v>0</v>
      </c>
      <c r="BC86" s="297">
        <v>2871146</v>
      </c>
      <c r="BD86" s="397">
        <v>16609</v>
      </c>
      <c r="BE86" s="297">
        <v>6887</v>
      </c>
      <c r="BF86" s="297">
        <v>5721</v>
      </c>
      <c r="BG86" s="297">
        <v>4001</v>
      </c>
      <c r="BH86" s="297">
        <v>0</v>
      </c>
      <c r="BI86" s="297">
        <v>0</v>
      </c>
      <c r="BJ86" s="297">
        <v>0</v>
      </c>
      <c r="BK86" s="297">
        <v>16609</v>
      </c>
      <c r="BL86" s="299">
        <v>22652</v>
      </c>
      <c r="BM86" s="297">
        <v>5663</v>
      </c>
      <c r="BN86" s="297">
        <v>5663</v>
      </c>
      <c r="BO86" s="297">
        <v>5663</v>
      </c>
      <c r="BP86" s="297">
        <v>5663</v>
      </c>
      <c r="BQ86" s="297">
        <v>0</v>
      </c>
      <c r="BR86" s="297">
        <v>0</v>
      </c>
      <c r="BS86" s="297">
        <v>22652</v>
      </c>
      <c r="BT86" s="397">
        <v>69750</v>
      </c>
      <c r="BU86" s="297">
        <v>14334</v>
      </c>
      <c r="BV86" s="297">
        <v>14334</v>
      </c>
      <c r="BW86" s="297">
        <v>14334</v>
      </c>
      <c r="BX86" s="297">
        <v>14334</v>
      </c>
      <c r="BY86" s="297">
        <v>12413</v>
      </c>
      <c r="BZ86" s="297">
        <v>0</v>
      </c>
      <c r="CA86" s="297">
        <v>69750</v>
      </c>
      <c r="CB86" s="299">
        <v>219920.23363358999</v>
      </c>
      <c r="CC86" s="297">
        <v>194809</v>
      </c>
      <c r="CD86" s="297">
        <v>15133</v>
      </c>
      <c r="CE86" s="297">
        <v>9978</v>
      </c>
      <c r="CF86" s="297">
        <v>0</v>
      </c>
      <c r="CG86" s="297">
        <v>0</v>
      </c>
      <c r="CH86" s="297">
        <v>0</v>
      </c>
      <c r="CI86" s="297">
        <v>219920.23363358999</v>
      </c>
    </row>
    <row r="87" spans="1:87">
      <c r="A87" s="295">
        <v>31100</v>
      </c>
      <c r="B87" s="296" t="s">
        <v>441</v>
      </c>
      <c r="C87" s="299">
        <v>-32306964</v>
      </c>
      <c r="D87" s="297">
        <v>-15535530</v>
      </c>
      <c r="E87" s="297">
        <v>-6386088</v>
      </c>
      <c r="F87" s="297">
        <v>-7456020</v>
      </c>
      <c r="G87" s="297">
        <v>1178170</v>
      </c>
      <c r="H87" s="297">
        <v>0</v>
      </c>
      <c r="I87" s="297">
        <v>-60506432</v>
      </c>
      <c r="J87" s="356">
        <v>259818997</v>
      </c>
      <c r="K87" s="357">
        <v>309050920</v>
      </c>
      <c r="L87" s="357">
        <v>219946678</v>
      </c>
      <c r="M87" s="357">
        <v>210409568</v>
      </c>
      <c r="N87" s="357">
        <v>325365150</v>
      </c>
      <c r="O87" s="356">
        <v>25629478</v>
      </c>
      <c r="P87" s="357">
        <v>10033502.529999999</v>
      </c>
      <c r="Q87" s="357">
        <v>15595975.470000001</v>
      </c>
      <c r="R87" s="398">
        <v>6.6799999999999998E-2</v>
      </c>
      <c r="S87" s="399">
        <v>8.4041406999999999E-3</v>
      </c>
      <c r="T87" s="400">
        <v>259818997</v>
      </c>
      <c r="U87" s="400">
        <v>150202133.68263471</v>
      </c>
      <c r="V87" s="401">
        <v>1.7297956469045712</v>
      </c>
      <c r="W87" s="401">
        <v>7.7152503694909322E-2</v>
      </c>
      <c r="X87" s="397">
        <v>2331001</v>
      </c>
      <c r="Y87" s="297">
        <v>2331001</v>
      </c>
      <c r="Z87" s="297">
        <v>0</v>
      </c>
      <c r="AA87" s="297">
        <v>0</v>
      </c>
      <c r="AB87" s="297">
        <v>0</v>
      </c>
      <c r="AC87" s="297">
        <v>0</v>
      </c>
      <c r="AD87" s="297">
        <v>0</v>
      </c>
      <c r="AE87" s="297">
        <v>2331001</v>
      </c>
      <c r="AF87" s="299">
        <v>17511312</v>
      </c>
      <c r="AG87" s="299">
        <v>4499122</v>
      </c>
      <c r="AH87" s="299">
        <v>4499122</v>
      </c>
      <c r="AI87" s="299">
        <v>4028227</v>
      </c>
      <c r="AJ87" s="299">
        <v>2673491</v>
      </c>
      <c r="AK87" s="299">
        <v>1811350</v>
      </c>
      <c r="AL87" s="299">
        <v>0</v>
      </c>
      <c r="AM87" s="297">
        <v>17511312</v>
      </c>
      <c r="AN87" s="397">
        <v>21250957</v>
      </c>
      <c r="AO87" s="297">
        <v>5272635</v>
      </c>
      <c r="AP87" s="297">
        <v>5272635</v>
      </c>
      <c r="AQ87" s="297">
        <v>5272635</v>
      </c>
      <c r="AR87" s="297">
        <v>2716526</v>
      </c>
      <c r="AS87" s="297">
        <v>2716526</v>
      </c>
      <c r="AT87" s="297">
        <v>0</v>
      </c>
      <c r="AU87" s="297">
        <v>21250957</v>
      </c>
      <c r="AV87" s="299">
        <v>63141663</v>
      </c>
      <c r="AW87" s="297">
        <v>31469425</v>
      </c>
      <c r="AX87" s="297">
        <v>16292746</v>
      </c>
      <c r="AY87" s="297">
        <v>7689746</v>
      </c>
      <c r="AZ87" s="297">
        <v>7689746</v>
      </c>
      <c r="BA87" s="297">
        <v>0</v>
      </c>
      <c r="BB87" s="297">
        <v>0</v>
      </c>
      <c r="BC87" s="297">
        <v>63141663</v>
      </c>
      <c r="BD87" s="397">
        <v>365270</v>
      </c>
      <c r="BE87" s="297">
        <v>151462</v>
      </c>
      <c r="BF87" s="297">
        <v>125824</v>
      </c>
      <c r="BG87" s="297">
        <v>87984</v>
      </c>
      <c r="BH87" s="297">
        <v>0</v>
      </c>
      <c r="BI87" s="297">
        <v>0</v>
      </c>
      <c r="BJ87" s="297">
        <v>0</v>
      </c>
      <c r="BK87" s="297">
        <v>365270</v>
      </c>
      <c r="BL87" s="299">
        <v>498176</v>
      </c>
      <c r="BM87" s="297">
        <v>124544</v>
      </c>
      <c r="BN87" s="297">
        <v>124544</v>
      </c>
      <c r="BO87" s="297">
        <v>124544</v>
      </c>
      <c r="BP87" s="297">
        <v>124544</v>
      </c>
      <c r="BQ87" s="297">
        <v>0</v>
      </c>
      <c r="BR87" s="297">
        <v>0</v>
      </c>
      <c r="BS87" s="297">
        <v>498176</v>
      </c>
      <c r="BT87" s="397">
        <v>1533934</v>
      </c>
      <c r="BU87" s="297">
        <v>315235</v>
      </c>
      <c r="BV87" s="297">
        <v>315235</v>
      </c>
      <c r="BW87" s="297">
        <v>315235</v>
      </c>
      <c r="BX87" s="297">
        <v>315235</v>
      </c>
      <c r="BY87" s="297">
        <v>272994</v>
      </c>
      <c r="BZ87" s="297">
        <v>0</v>
      </c>
      <c r="CA87" s="297">
        <v>1533934</v>
      </c>
      <c r="CB87" s="299">
        <v>4836440.9428721704</v>
      </c>
      <c r="CC87" s="297">
        <v>4284205</v>
      </c>
      <c r="CD87" s="297">
        <v>332811</v>
      </c>
      <c r="CE87" s="297">
        <v>219425</v>
      </c>
      <c r="CF87" s="297">
        <v>0</v>
      </c>
      <c r="CG87" s="297">
        <v>0</v>
      </c>
      <c r="CH87" s="297">
        <v>0</v>
      </c>
      <c r="CI87" s="297">
        <v>4836440.9428721704</v>
      </c>
    </row>
    <row r="88" spans="1:87">
      <c r="A88" s="295">
        <v>31101</v>
      </c>
      <c r="B88" s="296" t="s">
        <v>442</v>
      </c>
      <c r="C88" s="299">
        <v>-244202</v>
      </c>
      <c r="D88" s="297">
        <v>-147209</v>
      </c>
      <c r="E88" s="297">
        <v>-79478</v>
      </c>
      <c r="F88" s="297">
        <v>-40246</v>
      </c>
      <c r="G88" s="297">
        <v>19963</v>
      </c>
      <c r="H88" s="297">
        <v>0</v>
      </c>
      <c r="I88" s="297">
        <v>-491172</v>
      </c>
      <c r="J88" s="356">
        <v>1583574</v>
      </c>
      <c r="K88" s="357">
        <v>1883638</v>
      </c>
      <c r="L88" s="357">
        <v>1340556</v>
      </c>
      <c r="M88" s="357">
        <v>1282428</v>
      </c>
      <c r="N88" s="357">
        <v>1983072</v>
      </c>
      <c r="O88" s="356">
        <v>156209</v>
      </c>
      <c r="P88" s="357">
        <v>59721.57</v>
      </c>
      <c r="Q88" s="357">
        <v>96487.43</v>
      </c>
      <c r="R88" s="398">
        <v>6.6799999999999998E-2</v>
      </c>
      <c r="S88" s="399">
        <v>5.12225E-5</v>
      </c>
      <c r="T88" s="400">
        <v>1583574</v>
      </c>
      <c r="U88" s="400">
        <v>894035.4790419162</v>
      </c>
      <c r="V88" s="401">
        <v>1.7712652765156709</v>
      </c>
      <c r="W88" s="401">
        <v>7.7152503694909322E-2</v>
      </c>
      <c r="X88" s="397">
        <v>28145</v>
      </c>
      <c r="Y88" s="297">
        <v>21177</v>
      </c>
      <c r="Z88" s="297">
        <v>1742</v>
      </c>
      <c r="AA88" s="297">
        <v>1742</v>
      </c>
      <c r="AB88" s="297">
        <v>1742</v>
      </c>
      <c r="AC88" s="297">
        <v>1742</v>
      </c>
      <c r="AD88" s="297">
        <v>0</v>
      </c>
      <c r="AE88" s="297">
        <v>28145</v>
      </c>
      <c r="AF88" s="299">
        <v>243058</v>
      </c>
      <c r="AG88" s="299">
        <v>81685</v>
      </c>
      <c r="AH88" s="299">
        <v>81685</v>
      </c>
      <c r="AI88" s="299">
        <v>66849</v>
      </c>
      <c r="AJ88" s="299">
        <v>12839</v>
      </c>
      <c r="AK88" s="299">
        <v>0</v>
      </c>
      <c r="AL88" s="299">
        <v>0</v>
      </c>
      <c r="AM88" s="297">
        <v>243058</v>
      </c>
      <c r="AN88" s="397">
        <v>129523</v>
      </c>
      <c r="AO88" s="297">
        <v>32136</v>
      </c>
      <c r="AP88" s="297">
        <v>32136</v>
      </c>
      <c r="AQ88" s="297">
        <v>32136</v>
      </c>
      <c r="AR88" s="297">
        <v>16557</v>
      </c>
      <c r="AS88" s="297">
        <v>16557</v>
      </c>
      <c r="AT88" s="297">
        <v>0</v>
      </c>
      <c r="AU88" s="297">
        <v>129523</v>
      </c>
      <c r="AV88" s="299">
        <v>384843</v>
      </c>
      <c r="AW88" s="297">
        <v>191803</v>
      </c>
      <c r="AX88" s="297">
        <v>99303</v>
      </c>
      <c r="AY88" s="297">
        <v>46868</v>
      </c>
      <c r="AZ88" s="297">
        <v>46868</v>
      </c>
      <c r="BA88" s="297">
        <v>0</v>
      </c>
      <c r="BB88" s="297">
        <v>0</v>
      </c>
      <c r="BC88" s="297">
        <v>384843</v>
      </c>
      <c r="BD88" s="397">
        <v>2226</v>
      </c>
      <c r="BE88" s="297">
        <v>923</v>
      </c>
      <c r="BF88" s="297">
        <v>767</v>
      </c>
      <c r="BG88" s="297">
        <v>536</v>
      </c>
      <c r="BH88" s="297">
        <v>0</v>
      </c>
      <c r="BI88" s="297">
        <v>0</v>
      </c>
      <c r="BJ88" s="297">
        <v>0</v>
      </c>
      <c r="BK88" s="297">
        <v>2226</v>
      </c>
      <c r="BL88" s="299">
        <v>3036</v>
      </c>
      <c r="BM88" s="297">
        <v>759</v>
      </c>
      <c r="BN88" s="297">
        <v>759</v>
      </c>
      <c r="BO88" s="297">
        <v>759</v>
      </c>
      <c r="BP88" s="297">
        <v>759</v>
      </c>
      <c r="BQ88" s="297">
        <v>0</v>
      </c>
      <c r="BR88" s="297">
        <v>0</v>
      </c>
      <c r="BS88" s="297">
        <v>3036</v>
      </c>
      <c r="BT88" s="397">
        <v>9349</v>
      </c>
      <c r="BU88" s="297">
        <v>1921</v>
      </c>
      <c r="BV88" s="297">
        <v>1921</v>
      </c>
      <c r="BW88" s="297">
        <v>1921</v>
      </c>
      <c r="BX88" s="297">
        <v>1921</v>
      </c>
      <c r="BY88" s="297">
        <v>1664</v>
      </c>
      <c r="BZ88" s="297">
        <v>0</v>
      </c>
      <c r="CA88" s="297">
        <v>9349</v>
      </c>
      <c r="CB88" s="299">
        <v>29477.68308975</v>
      </c>
      <c r="CC88" s="297">
        <v>26112</v>
      </c>
      <c r="CD88" s="297">
        <v>2028</v>
      </c>
      <c r="CE88" s="297">
        <v>1337</v>
      </c>
      <c r="CF88" s="297">
        <v>0</v>
      </c>
      <c r="CG88" s="297">
        <v>0</v>
      </c>
      <c r="CH88" s="297">
        <v>0</v>
      </c>
      <c r="CI88" s="297">
        <v>29477.68308975</v>
      </c>
    </row>
    <row r="89" spans="1:87">
      <c r="A89" s="295">
        <v>31102</v>
      </c>
      <c r="B89" s="296" t="s">
        <v>443</v>
      </c>
      <c r="C89" s="299">
        <v>-526348</v>
      </c>
      <c r="D89" s="297">
        <v>-238036</v>
      </c>
      <c r="E89" s="297">
        <v>-103206</v>
      </c>
      <c r="F89" s="297">
        <v>-201707</v>
      </c>
      <c r="G89" s="297">
        <v>22924</v>
      </c>
      <c r="H89" s="297">
        <v>0</v>
      </c>
      <c r="I89" s="297">
        <v>-1046373</v>
      </c>
      <c r="J89" s="356">
        <v>4641182</v>
      </c>
      <c r="K89" s="357">
        <v>5520618</v>
      </c>
      <c r="L89" s="357">
        <v>3928937</v>
      </c>
      <c r="M89" s="357">
        <v>3758575</v>
      </c>
      <c r="N89" s="357">
        <v>5812042</v>
      </c>
      <c r="O89" s="356">
        <v>457823</v>
      </c>
      <c r="P89" s="357">
        <v>162216.24</v>
      </c>
      <c r="Q89" s="357">
        <v>295606.76</v>
      </c>
      <c r="R89" s="398">
        <v>6.6799999999999998E-2</v>
      </c>
      <c r="S89" s="399">
        <v>1.5012430000000001E-4</v>
      </c>
      <c r="T89" s="400">
        <v>4641182</v>
      </c>
      <c r="U89" s="400">
        <v>2428386.8263473054</v>
      </c>
      <c r="V89" s="401">
        <v>1.9112202181483184</v>
      </c>
      <c r="W89" s="401">
        <v>7.7152503694909322E-2</v>
      </c>
      <c r="X89" s="397">
        <v>258876</v>
      </c>
      <c r="Y89" s="297">
        <v>128302</v>
      </c>
      <c r="Z89" s="297">
        <v>75385</v>
      </c>
      <c r="AA89" s="297">
        <v>55189</v>
      </c>
      <c r="AB89" s="297">
        <v>0</v>
      </c>
      <c r="AC89" s="297">
        <v>0</v>
      </c>
      <c r="AD89" s="297">
        <v>0</v>
      </c>
      <c r="AE89" s="297">
        <v>258876</v>
      </c>
      <c r="AF89" s="299">
        <v>495582</v>
      </c>
      <c r="AG89" s="299">
        <v>116276</v>
      </c>
      <c r="AH89" s="299">
        <v>116276</v>
      </c>
      <c r="AI89" s="299">
        <v>116276</v>
      </c>
      <c r="AJ89" s="299">
        <v>116276</v>
      </c>
      <c r="AK89" s="299">
        <v>30478</v>
      </c>
      <c r="AL89" s="299">
        <v>0</v>
      </c>
      <c r="AM89" s="297">
        <v>495582</v>
      </c>
      <c r="AN89" s="397">
        <v>379609</v>
      </c>
      <c r="AO89" s="297">
        <v>94186</v>
      </c>
      <c r="AP89" s="297">
        <v>94186</v>
      </c>
      <c r="AQ89" s="297">
        <v>94186</v>
      </c>
      <c r="AR89" s="297">
        <v>48526</v>
      </c>
      <c r="AS89" s="297">
        <v>48526</v>
      </c>
      <c r="AT89" s="297">
        <v>0</v>
      </c>
      <c r="AU89" s="297">
        <v>379609</v>
      </c>
      <c r="AV89" s="299">
        <v>1127908</v>
      </c>
      <c r="AW89" s="297">
        <v>562143</v>
      </c>
      <c r="AX89" s="297">
        <v>291040</v>
      </c>
      <c r="AY89" s="297">
        <v>137363</v>
      </c>
      <c r="AZ89" s="297">
        <v>137363</v>
      </c>
      <c r="BA89" s="297">
        <v>0</v>
      </c>
      <c r="BB89" s="297">
        <v>0</v>
      </c>
      <c r="BC89" s="297">
        <v>1127908</v>
      </c>
      <c r="BD89" s="397">
        <v>6526</v>
      </c>
      <c r="BE89" s="297">
        <v>2706</v>
      </c>
      <c r="BF89" s="297">
        <v>2248</v>
      </c>
      <c r="BG89" s="297">
        <v>1572</v>
      </c>
      <c r="BH89" s="297">
        <v>0</v>
      </c>
      <c r="BI89" s="297">
        <v>0</v>
      </c>
      <c r="BJ89" s="297">
        <v>0</v>
      </c>
      <c r="BK89" s="297">
        <v>6526</v>
      </c>
      <c r="BL89" s="299">
        <v>8900</v>
      </c>
      <c r="BM89" s="297">
        <v>2225</v>
      </c>
      <c r="BN89" s="297">
        <v>2225</v>
      </c>
      <c r="BO89" s="297">
        <v>2225</v>
      </c>
      <c r="BP89" s="297">
        <v>2225</v>
      </c>
      <c r="BQ89" s="297">
        <v>0</v>
      </c>
      <c r="BR89" s="297">
        <v>0</v>
      </c>
      <c r="BS89" s="297">
        <v>8900</v>
      </c>
      <c r="BT89" s="397">
        <v>27401</v>
      </c>
      <c r="BU89" s="297">
        <v>5631</v>
      </c>
      <c r="BV89" s="297">
        <v>5631</v>
      </c>
      <c r="BW89" s="297">
        <v>5631</v>
      </c>
      <c r="BX89" s="297">
        <v>5631</v>
      </c>
      <c r="BY89" s="297">
        <v>4877</v>
      </c>
      <c r="BZ89" s="297">
        <v>0</v>
      </c>
      <c r="CA89" s="297">
        <v>27401</v>
      </c>
      <c r="CB89" s="299">
        <v>86393.997549330001</v>
      </c>
      <c r="CC89" s="297">
        <v>76529</v>
      </c>
      <c r="CD89" s="297">
        <v>5945</v>
      </c>
      <c r="CE89" s="297">
        <v>3920</v>
      </c>
      <c r="CF89" s="297">
        <v>0</v>
      </c>
      <c r="CG89" s="297">
        <v>0</v>
      </c>
      <c r="CH89" s="297">
        <v>0</v>
      </c>
      <c r="CI89" s="297">
        <v>86393.997549330001</v>
      </c>
    </row>
    <row r="90" spans="1:87">
      <c r="A90" s="295">
        <v>31105</v>
      </c>
      <c r="B90" s="296" t="s">
        <v>444</v>
      </c>
      <c r="C90" s="299">
        <v>-5264804</v>
      </c>
      <c r="D90" s="297">
        <v>-1690365</v>
      </c>
      <c r="E90" s="297">
        <v>-950370</v>
      </c>
      <c r="F90" s="297">
        <v>-1092917</v>
      </c>
      <c r="G90" s="297">
        <v>553222</v>
      </c>
      <c r="H90" s="297">
        <v>0</v>
      </c>
      <c r="I90" s="297">
        <v>-8445234</v>
      </c>
      <c r="J90" s="356">
        <v>39889314</v>
      </c>
      <c r="K90" s="357">
        <v>47447760</v>
      </c>
      <c r="L90" s="357">
        <v>33767824</v>
      </c>
      <c r="M90" s="357">
        <v>32303617</v>
      </c>
      <c r="N90" s="357">
        <v>49952440</v>
      </c>
      <c r="O90" s="356">
        <v>3934825</v>
      </c>
      <c r="P90" s="357">
        <v>1581396.74</v>
      </c>
      <c r="Q90" s="357">
        <v>2353428.2599999998</v>
      </c>
      <c r="R90" s="398">
        <v>6.6799999999999998E-2</v>
      </c>
      <c r="S90" s="399">
        <v>1.2902651999999999E-3</v>
      </c>
      <c r="T90" s="400">
        <v>39889314</v>
      </c>
      <c r="U90" s="400">
        <v>23673603.892215569</v>
      </c>
      <c r="V90" s="401">
        <v>1.6849700696866241</v>
      </c>
      <c r="W90" s="401">
        <v>7.7152503694909322E-2</v>
      </c>
      <c r="X90" s="397">
        <v>1656043</v>
      </c>
      <c r="Y90" s="297">
        <v>686648</v>
      </c>
      <c r="Z90" s="297">
        <v>686648</v>
      </c>
      <c r="AA90" s="297">
        <v>94249</v>
      </c>
      <c r="AB90" s="297">
        <v>94249</v>
      </c>
      <c r="AC90" s="297">
        <v>94249</v>
      </c>
      <c r="AD90" s="297">
        <v>0</v>
      </c>
      <c r="AE90" s="297">
        <v>1656043</v>
      </c>
      <c r="AF90" s="299">
        <v>3142479</v>
      </c>
      <c r="AG90" s="299">
        <v>1324316</v>
      </c>
      <c r="AH90" s="299">
        <v>682623</v>
      </c>
      <c r="AI90" s="299">
        <v>682623</v>
      </c>
      <c r="AJ90" s="299">
        <v>452917</v>
      </c>
      <c r="AK90" s="299">
        <v>0</v>
      </c>
      <c r="AL90" s="299">
        <v>0</v>
      </c>
      <c r="AM90" s="297">
        <v>3142479</v>
      </c>
      <c r="AN90" s="397">
        <v>3262602</v>
      </c>
      <c r="AO90" s="297">
        <v>809493</v>
      </c>
      <c r="AP90" s="297">
        <v>809493</v>
      </c>
      <c r="AQ90" s="297">
        <v>809493</v>
      </c>
      <c r="AR90" s="297">
        <v>417061</v>
      </c>
      <c r="AS90" s="297">
        <v>417061</v>
      </c>
      <c r="AT90" s="297">
        <v>0</v>
      </c>
      <c r="AU90" s="297">
        <v>3262602</v>
      </c>
      <c r="AV90" s="299">
        <v>9693970</v>
      </c>
      <c r="AW90" s="297">
        <v>4831417</v>
      </c>
      <c r="AX90" s="297">
        <v>2501382</v>
      </c>
      <c r="AY90" s="297">
        <v>1180586</v>
      </c>
      <c r="AZ90" s="297">
        <v>1180586</v>
      </c>
      <c r="BA90" s="297">
        <v>0</v>
      </c>
      <c r="BB90" s="297">
        <v>0</v>
      </c>
      <c r="BC90" s="297">
        <v>9693970</v>
      </c>
      <c r="BD90" s="397">
        <v>56078</v>
      </c>
      <c r="BE90" s="297">
        <v>23253</v>
      </c>
      <c r="BF90" s="297">
        <v>19317</v>
      </c>
      <c r="BG90" s="297">
        <v>13508</v>
      </c>
      <c r="BH90" s="297">
        <v>0</v>
      </c>
      <c r="BI90" s="297">
        <v>0</v>
      </c>
      <c r="BJ90" s="297">
        <v>0</v>
      </c>
      <c r="BK90" s="297">
        <v>56078</v>
      </c>
      <c r="BL90" s="299">
        <v>76484</v>
      </c>
      <c r="BM90" s="297">
        <v>19121</v>
      </c>
      <c r="BN90" s="297">
        <v>19121</v>
      </c>
      <c r="BO90" s="297">
        <v>19121</v>
      </c>
      <c r="BP90" s="297">
        <v>19121</v>
      </c>
      <c r="BQ90" s="297">
        <v>0</v>
      </c>
      <c r="BR90" s="297">
        <v>0</v>
      </c>
      <c r="BS90" s="297">
        <v>76484</v>
      </c>
      <c r="BT90" s="397">
        <v>235501</v>
      </c>
      <c r="BU90" s="297">
        <v>48397</v>
      </c>
      <c r="BV90" s="297">
        <v>48397</v>
      </c>
      <c r="BW90" s="297">
        <v>48397</v>
      </c>
      <c r="BX90" s="297">
        <v>48397</v>
      </c>
      <c r="BY90" s="297">
        <v>41912</v>
      </c>
      <c r="BZ90" s="297">
        <v>0</v>
      </c>
      <c r="CA90" s="297">
        <v>235501</v>
      </c>
      <c r="CB90" s="299">
        <v>742525.81711811991</v>
      </c>
      <c r="CC90" s="297">
        <v>657743</v>
      </c>
      <c r="CD90" s="297">
        <v>51096</v>
      </c>
      <c r="CE90" s="297">
        <v>33688</v>
      </c>
      <c r="CF90" s="297">
        <v>0</v>
      </c>
      <c r="CG90" s="297">
        <v>0</v>
      </c>
      <c r="CH90" s="297">
        <v>0</v>
      </c>
      <c r="CI90" s="297">
        <v>742525.81711811991</v>
      </c>
    </row>
    <row r="91" spans="1:87">
      <c r="A91" s="295">
        <v>31110</v>
      </c>
      <c r="B91" s="296" t="s">
        <v>445</v>
      </c>
      <c r="C91" s="299">
        <v>-7106385</v>
      </c>
      <c r="D91" s="297">
        <v>-2757164</v>
      </c>
      <c r="E91" s="297">
        <v>-716007</v>
      </c>
      <c r="F91" s="297">
        <v>-1585496</v>
      </c>
      <c r="G91" s="297">
        <v>467320</v>
      </c>
      <c r="H91" s="297">
        <v>0</v>
      </c>
      <c r="I91" s="297">
        <v>-11697732</v>
      </c>
      <c r="J91" s="356">
        <v>64451920</v>
      </c>
      <c r="K91" s="357">
        <v>76664622</v>
      </c>
      <c r="L91" s="357">
        <v>54561006</v>
      </c>
      <c r="M91" s="357">
        <v>52195185</v>
      </c>
      <c r="N91" s="357">
        <v>80711607</v>
      </c>
      <c r="O91" s="356">
        <v>6357769</v>
      </c>
      <c r="P91" s="357">
        <v>2382080.54</v>
      </c>
      <c r="Q91" s="357">
        <v>3975688.46</v>
      </c>
      <c r="R91" s="398">
        <v>6.6799999999999998E-2</v>
      </c>
      <c r="S91" s="399">
        <v>2.0847705999999999E-3</v>
      </c>
      <c r="T91" s="400">
        <v>64451920</v>
      </c>
      <c r="U91" s="400">
        <v>35659888.323353298</v>
      </c>
      <c r="V91" s="401">
        <v>1.8074066698013491</v>
      </c>
      <c r="W91" s="401">
        <v>7.7152503694909322E-2</v>
      </c>
      <c r="X91" s="397">
        <v>1416829</v>
      </c>
      <c r="Y91" s="297">
        <v>769117</v>
      </c>
      <c r="Z91" s="297">
        <v>379698</v>
      </c>
      <c r="AA91" s="297">
        <v>268014</v>
      </c>
      <c r="AB91" s="297">
        <v>0</v>
      </c>
      <c r="AC91" s="297">
        <v>0</v>
      </c>
      <c r="AD91" s="297">
        <v>0</v>
      </c>
      <c r="AE91" s="297">
        <v>1416829</v>
      </c>
      <c r="AF91" s="299">
        <v>1870750</v>
      </c>
      <c r="AG91" s="299">
        <v>399119</v>
      </c>
      <c r="AH91" s="299">
        <v>399119</v>
      </c>
      <c r="AI91" s="299">
        <v>399119</v>
      </c>
      <c r="AJ91" s="299">
        <v>399119</v>
      </c>
      <c r="AK91" s="299">
        <v>274274</v>
      </c>
      <c r="AL91" s="299">
        <v>0</v>
      </c>
      <c r="AM91" s="297">
        <v>1870750</v>
      </c>
      <c r="AN91" s="397">
        <v>5271612</v>
      </c>
      <c r="AO91" s="297">
        <v>1307955</v>
      </c>
      <c r="AP91" s="297">
        <v>1307955</v>
      </c>
      <c r="AQ91" s="297">
        <v>1307955</v>
      </c>
      <c r="AR91" s="297">
        <v>673874</v>
      </c>
      <c r="AS91" s="297">
        <v>673874</v>
      </c>
      <c r="AT91" s="297">
        <v>0</v>
      </c>
      <c r="AU91" s="297">
        <v>5271612</v>
      </c>
      <c r="AV91" s="299">
        <v>15663217</v>
      </c>
      <c r="AW91" s="297">
        <v>7806453</v>
      </c>
      <c r="AX91" s="297">
        <v>4041655</v>
      </c>
      <c r="AY91" s="297">
        <v>1907554</v>
      </c>
      <c r="AZ91" s="297">
        <v>1907554</v>
      </c>
      <c r="BA91" s="297">
        <v>0</v>
      </c>
      <c r="BB91" s="297">
        <v>0</v>
      </c>
      <c r="BC91" s="297">
        <v>15663217</v>
      </c>
      <c r="BD91" s="397">
        <v>90610</v>
      </c>
      <c r="BE91" s="297">
        <v>37572</v>
      </c>
      <c r="BF91" s="297">
        <v>31212</v>
      </c>
      <c r="BG91" s="297">
        <v>21826</v>
      </c>
      <c r="BH91" s="297">
        <v>0</v>
      </c>
      <c r="BI91" s="297">
        <v>0</v>
      </c>
      <c r="BJ91" s="297">
        <v>0</v>
      </c>
      <c r="BK91" s="297">
        <v>90610</v>
      </c>
      <c r="BL91" s="299">
        <v>123580</v>
      </c>
      <c r="BM91" s="297">
        <v>30895</v>
      </c>
      <c r="BN91" s="297">
        <v>30895</v>
      </c>
      <c r="BO91" s="297">
        <v>30895</v>
      </c>
      <c r="BP91" s="297">
        <v>30895</v>
      </c>
      <c r="BQ91" s="297">
        <v>0</v>
      </c>
      <c r="BR91" s="297">
        <v>0</v>
      </c>
      <c r="BS91" s="297">
        <v>123580</v>
      </c>
      <c r="BT91" s="397">
        <v>380515</v>
      </c>
      <c r="BU91" s="297">
        <v>78199</v>
      </c>
      <c r="BV91" s="297">
        <v>78199</v>
      </c>
      <c r="BW91" s="297">
        <v>78199</v>
      </c>
      <c r="BX91" s="297">
        <v>78199</v>
      </c>
      <c r="BY91" s="297">
        <v>67720</v>
      </c>
      <c r="BZ91" s="297">
        <v>0</v>
      </c>
      <c r="CA91" s="297">
        <v>380515</v>
      </c>
      <c r="CB91" s="299">
        <v>1199750.2476768598</v>
      </c>
      <c r="CC91" s="297">
        <v>1062760</v>
      </c>
      <c r="CD91" s="297">
        <v>82559</v>
      </c>
      <c r="CE91" s="297">
        <v>54432</v>
      </c>
      <c r="CF91" s="297">
        <v>0</v>
      </c>
      <c r="CG91" s="297">
        <v>0</v>
      </c>
      <c r="CH91" s="297">
        <v>0</v>
      </c>
      <c r="CI91" s="297">
        <v>1199750.2476768598</v>
      </c>
    </row>
    <row r="92" spans="1:87">
      <c r="A92" s="295">
        <v>31200</v>
      </c>
      <c r="B92" s="296" t="s">
        <v>446</v>
      </c>
      <c r="C92" s="299">
        <v>-16854079</v>
      </c>
      <c r="D92" s="297">
        <v>-8587485</v>
      </c>
      <c r="E92" s="297">
        <v>-3514090</v>
      </c>
      <c r="F92" s="297">
        <v>-3535120</v>
      </c>
      <c r="G92" s="297">
        <v>-317110</v>
      </c>
      <c r="H92" s="297">
        <v>0</v>
      </c>
      <c r="I92" s="297">
        <v>-32807884</v>
      </c>
      <c r="J92" s="356">
        <v>108009698</v>
      </c>
      <c r="K92" s="357">
        <v>128475965</v>
      </c>
      <c r="L92" s="357">
        <v>91434323</v>
      </c>
      <c r="M92" s="357">
        <v>87469639</v>
      </c>
      <c r="N92" s="357">
        <v>135257975</v>
      </c>
      <c r="O92" s="356">
        <v>10654464</v>
      </c>
      <c r="P92" s="357">
        <v>4383332.13</v>
      </c>
      <c r="Q92" s="357">
        <v>6271131.8700000001</v>
      </c>
      <c r="R92" s="398">
        <v>6.6799999999999998E-2</v>
      </c>
      <c r="S92" s="399">
        <v>3.4936963999999998E-3</v>
      </c>
      <c r="T92" s="400">
        <v>108009698</v>
      </c>
      <c r="U92" s="400">
        <v>65618744.461077847</v>
      </c>
      <c r="V92" s="401">
        <v>1.6460189674014047</v>
      </c>
      <c r="W92" s="401">
        <v>7.7152503694909322E-2</v>
      </c>
      <c r="X92" s="397">
        <v>51672</v>
      </c>
      <c r="Y92" s="297">
        <v>12918</v>
      </c>
      <c r="Z92" s="297">
        <v>12918</v>
      </c>
      <c r="AA92" s="297">
        <v>12918</v>
      </c>
      <c r="AB92" s="297">
        <v>12918</v>
      </c>
      <c r="AC92" s="297">
        <v>0</v>
      </c>
      <c r="AD92" s="297">
        <v>0</v>
      </c>
      <c r="AE92" s="297">
        <v>51672</v>
      </c>
      <c r="AF92" s="299">
        <v>14016974</v>
      </c>
      <c r="AG92" s="299">
        <v>4337939</v>
      </c>
      <c r="AH92" s="299">
        <v>4012443</v>
      </c>
      <c r="AI92" s="299">
        <v>2546818</v>
      </c>
      <c r="AJ92" s="299">
        <v>1559887</v>
      </c>
      <c r="AK92" s="299">
        <v>1559887</v>
      </c>
      <c r="AL92" s="299">
        <v>0</v>
      </c>
      <c r="AM92" s="297">
        <v>14016974</v>
      </c>
      <c r="AN92" s="397">
        <v>8834263</v>
      </c>
      <c r="AO92" s="297">
        <v>2191894</v>
      </c>
      <c r="AP92" s="297">
        <v>2191894</v>
      </c>
      <c r="AQ92" s="297">
        <v>2191894</v>
      </c>
      <c r="AR92" s="297">
        <v>1129291</v>
      </c>
      <c r="AS92" s="297">
        <v>1129291</v>
      </c>
      <c r="AT92" s="297">
        <v>0</v>
      </c>
      <c r="AU92" s="297">
        <v>8834263</v>
      </c>
      <c r="AV92" s="299">
        <v>26248704</v>
      </c>
      <c r="AW92" s="297">
        <v>13082196</v>
      </c>
      <c r="AX92" s="297">
        <v>6773079</v>
      </c>
      <c r="AY92" s="297">
        <v>3196714</v>
      </c>
      <c r="AZ92" s="297">
        <v>3196714</v>
      </c>
      <c r="BA92" s="297">
        <v>0</v>
      </c>
      <c r="BB92" s="297">
        <v>0</v>
      </c>
      <c r="BC92" s="297">
        <v>26248704</v>
      </c>
      <c r="BD92" s="397">
        <v>151846</v>
      </c>
      <c r="BE92" s="297">
        <v>62964</v>
      </c>
      <c r="BF92" s="297">
        <v>52306</v>
      </c>
      <c r="BG92" s="297">
        <v>36576</v>
      </c>
      <c r="BH92" s="297">
        <v>0</v>
      </c>
      <c r="BI92" s="297">
        <v>0</v>
      </c>
      <c r="BJ92" s="297">
        <v>0</v>
      </c>
      <c r="BK92" s="297">
        <v>151846</v>
      </c>
      <c r="BL92" s="299">
        <v>207100</v>
      </c>
      <c r="BM92" s="297">
        <v>51775</v>
      </c>
      <c r="BN92" s="297">
        <v>51775</v>
      </c>
      <c r="BO92" s="297">
        <v>51775</v>
      </c>
      <c r="BP92" s="297">
        <v>51775</v>
      </c>
      <c r="BQ92" s="297">
        <v>0</v>
      </c>
      <c r="BR92" s="297">
        <v>0</v>
      </c>
      <c r="BS92" s="297">
        <v>207100</v>
      </c>
      <c r="BT92" s="397">
        <v>637674</v>
      </c>
      <c r="BU92" s="297">
        <v>131047</v>
      </c>
      <c r="BV92" s="297">
        <v>131047</v>
      </c>
      <c r="BW92" s="297">
        <v>131047</v>
      </c>
      <c r="BX92" s="297">
        <v>131047</v>
      </c>
      <c r="BY92" s="297">
        <v>113487</v>
      </c>
      <c r="BZ92" s="297">
        <v>0</v>
      </c>
      <c r="CA92" s="297">
        <v>637674</v>
      </c>
      <c r="CB92" s="299">
        <v>2010563.23473084</v>
      </c>
      <c r="CC92" s="297">
        <v>1780993</v>
      </c>
      <c r="CD92" s="297">
        <v>138353</v>
      </c>
      <c r="CE92" s="297">
        <v>91217</v>
      </c>
      <c r="CF92" s="297">
        <v>0</v>
      </c>
      <c r="CG92" s="297">
        <v>0</v>
      </c>
      <c r="CH92" s="297">
        <v>0</v>
      </c>
      <c r="CI92" s="297">
        <v>2010563.23473084</v>
      </c>
    </row>
    <row r="93" spans="1:87">
      <c r="A93" s="295">
        <v>31205</v>
      </c>
      <c r="B93" s="296" t="s">
        <v>447</v>
      </c>
      <c r="C93" s="299">
        <v>-2125979</v>
      </c>
      <c r="D93" s="297">
        <v>-830075</v>
      </c>
      <c r="E93" s="297">
        <v>-395580</v>
      </c>
      <c r="F93" s="297">
        <v>-333055</v>
      </c>
      <c r="G93" s="297">
        <v>228451</v>
      </c>
      <c r="H93" s="297">
        <v>0</v>
      </c>
      <c r="I93" s="297">
        <v>-3456238</v>
      </c>
      <c r="J93" s="356">
        <v>12479342</v>
      </c>
      <c r="K93" s="357">
        <v>14843996</v>
      </c>
      <c r="L93" s="357">
        <v>10564238</v>
      </c>
      <c r="M93" s="357">
        <v>10106162</v>
      </c>
      <c r="N93" s="357">
        <v>15627583</v>
      </c>
      <c r="O93" s="356">
        <v>1231007</v>
      </c>
      <c r="P93" s="357">
        <v>563358.11</v>
      </c>
      <c r="Q93" s="357">
        <v>667648.89</v>
      </c>
      <c r="R93" s="398">
        <v>6.6799999999999998E-2</v>
      </c>
      <c r="S93" s="399">
        <v>4.036585E-4</v>
      </c>
      <c r="T93" s="400">
        <v>12479342</v>
      </c>
      <c r="U93" s="400">
        <v>8433504.6407185625</v>
      </c>
      <c r="V93" s="401">
        <v>1.4797338154943753</v>
      </c>
      <c r="W93" s="401">
        <v>7.7152503694909322E-2</v>
      </c>
      <c r="X93" s="397">
        <v>424310</v>
      </c>
      <c r="Y93" s="297">
        <v>84862</v>
      </c>
      <c r="Z93" s="297">
        <v>84862</v>
      </c>
      <c r="AA93" s="297">
        <v>84862</v>
      </c>
      <c r="AB93" s="297">
        <v>84862</v>
      </c>
      <c r="AC93" s="297">
        <v>84862</v>
      </c>
      <c r="AD93" s="297">
        <v>0</v>
      </c>
      <c r="AE93" s="297">
        <v>424310</v>
      </c>
      <c r="AF93" s="299">
        <v>1703493</v>
      </c>
      <c r="AG93" s="299">
        <v>763245</v>
      </c>
      <c r="AH93" s="299">
        <v>384848</v>
      </c>
      <c r="AI93" s="299">
        <v>367192</v>
      </c>
      <c r="AJ93" s="299">
        <v>188208</v>
      </c>
      <c r="AK93" s="299">
        <v>0</v>
      </c>
      <c r="AL93" s="299">
        <v>0</v>
      </c>
      <c r="AM93" s="297">
        <v>1703493</v>
      </c>
      <c r="AN93" s="397">
        <v>1020703</v>
      </c>
      <c r="AO93" s="297">
        <v>253249</v>
      </c>
      <c r="AP93" s="297">
        <v>253249</v>
      </c>
      <c r="AQ93" s="297">
        <v>253249</v>
      </c>
      <c r="AR93" s="297">
        <v>130477</v>
      </c>
      <c r="AS93" s="297">
        <v>130477</v>
      </c>
      <c r="AT93" s="297">
        <v>0</v>
      </c>
      <c r="AU93" s="297">
        <v>1020703</v>
      </c>
      <c r="AV93" s="299">
        <v>3032751</v>
      </c>
      <c r="AW93" s="297">
        <v>1511505</v>
      </c>
      <c r="AX93" s="297">
        <v>782555</v>
      </c>
      <c r="AY93" s="297">
        <v>369345</v>
      </c>
      <c r="AZ93" s="297">
        <v>369345</v>
      </c>
      <c r="BA93" s="297">
        <v>0</v>
      </c>
      <c r="BB93" s="297">
        <v>0</v>
      </c>
      <c r="BC93" s="297">
        <v>3032751</v>
      </c>
      <c r="BD93" s="397">
        <v>17544</v>
      </c>
      <c r="BE93" s="297">
        <v>7275</v>
      </c>
      <c r="BF93" s="297">
        <v>6043</v>
      </c>
      <c r="BG93" s="297">
        <v>4226</v>
      </c>
      <c r="BH93" s="297">
        <v>0</v>
      </c>
      <c r="BI93" s="297">
        <v>0</v>
      </c>
      <c r="BJ93" s="297">
        <v>0</v>
      </c>
      <c r="BK93" s="297">
        <v>17544</v>
      </c>
      <c r="BL93" s="299">
        <v>23928</v>
      </c>
      <c r="BM93" s="297">
        <v>5982</v>
      </c>
      <c r="BN93" s="297">
        <v>5982</v>
      </c>
      <c r="BO93" s="297">
        <v>5982</v>
      </c>
      <c r="BP93" s="297">
        <v>5982</v>
      </c>
      <c r="BQ93" s="297">
        <v>0</v>
      </c>
      <c r="BR93" s="297">
        <v>0</v>
      </c>
      <c r="BS93" s="297">
        <v>23928</v>
      </c>
      <c r="BT93" s="397">
        <v>73676</v>
      </c>
      <c r="BU93" s="297">
        <v>15141</v>
      </c>
      <c r="BV93" s="297">
        <v>15141</v>
      </c>
      <c r="BW93" s="297">
        <v>15141</v>
      </c>
      <c r="BX93" s="297">
        <v>15141</v>
      </c>
      <c r="BY93" s="297">
        <v>13112</v>
      </c>
      <c r="BZ93" s="297">
        <v>0</v>
      </c>
      <c r="CA93" s="297">
        <v>73676</v>
      </c>
      <c r="CB93" s="299">
        <v>232298.64492135</v>
      </c>
      <c r="CC93" s="297">
        <v>205774</v>
      </c>
      <c r="CD93" s="297">
        <v>15985</v>
      </c>
      <c r="CE93" s="297">
        <v>10539</v>
      </c>
      <c r="CF93" s="297">
        <v>0</v>
      </c>
      <c r="CG93" s="297">
        <v>0</v>
      </c>
      <c r="CH93" s="297">
        <v>0</v>
      </c>
      <c r="CI93" s="297">
        <v>232298.64492135</v>
      </c>
    </row>
    <row r="94" spans="1:87">
      <c r="A94" s="295">
        <v>31300</v>
      </c>
      <c r="B94" s="296" t="s">
        <v>448</v>
      </c>
      <c r="C94" s="299">
        <v>-35290523</v>
      </c>
      <c r="D94" s="297">
        <v>-14677029</v>
      </c>
      <c r="E94" s="297">
        <v>-1948483</v>
      </c>
      <c r="F94" s="297">
        <v>-4272847</v>
      </c>
      <c r="G94" s="297">
        <v>5330822</v>
      </c>
      <c r="H94" s="297">
        <v>0</v>
      </c>
      <c r="I94" s="297">
        <v>-50858060</v>
      </c>
      <c r="J94" s="356">
        <v>347651991</v>
      </c>
      <c r="K94" s="357">
        <v>413526990</v>
      </c>
      <c r="L94" s="357">
        <v>294300653</v>
      </c>
      <c r="M94" s="357">
        <v>281539480</v>
      </c>
      <c r="N94" s="357">
        <v>435356320</v>
      </c>
      <c r="O94" s="356">
        <v>34293639</v>
      </c>
      <c r="P94" s="357">
        <v>12600085.289999999</v>
      </c>
      <c r="Q94" s="357">
        <v>21693553.710000001</v>
      </c>
      <c r="R94" s="398">
        <v>6.6799999999999998E-2</v>
      </c>
      <c r="S94" s="399">
        <v>1.12451987E-2</v>
      </c>
      <c r="T94" s="400">
        <v>347651991</v>
      </c>
      <c r="U94" s="400">
        <v>188624031.28742513</v>
      </c>
      <c r="V94" s="401">
        <v>1.8430949048599656</v>
      </c>
      <c r="W94" s="401">
        <v>7.7152503694909322E-2</v>
      </c>
      <c r="X94" s="397">
        <v>14783039</v>
      </c>
      <c r="Y94" s="297">
        <v>7073044</v>
      </c>
      <c r="Z94" s="297">
        <v>2126438</v>
      </c>
      <c r="AA94" s="297">
        <v>2126438</v>
      </c>
      <c r="AB94" s="297">
        <v>2126438</v>
      </c>
      <c r="AC94" s="297">
        <v>1330681</v>
      </c>
      <c r="AD94" s="297">
        <v>0</v>
      </c>
      <c r="AE94" s="297">
        <v>14783039</v>
      </c>
      <c r="AF94" s="299">
        <v>4992276</v>
      </c>
      <c r="AG94" s="299">
        <v>2036151</v>
      </c>
      <c r="AH94" s="299">
        <v>2036151</v>
      </c>
      <c r="AI94" s="299">
        <v>919974</v>
      </c>
      <c r="AJ94" s="299">
        <v>0</v>
      </c>
      <c r="AK94" s="299">
        <v>0</v>
      </c>
      <c r="AL94" s="299">
        <v>0</v>
      </c>
      <c r="AM94" s="297">
        <v>4992276</v>
      </c>
      <c r="AN94" s="397">
        <v>28434940</v>
      </c>
      <c r="AO94" s="297">
        <v>7055073</v>
      </c>
      <c r="AP94" s="297">
        <v>7055073</v>
      </c>
      <c r="AQ94" s="297">
        <v>7055073</v>
      </c>
      <c r="AR94" s="297">
        <v>3634861</v>
      </c>
      <c r="AS94" s="297">
        <v>3634861</v>
      </c>
      <c r="AT94" s="297">
        <v>0</v>
      </c>
      <c r="AU94" s="297">
        <v>28434940</v>
      </c>
      <c r="AV94" s="299">
        <v>84486990</v>
      </c>
      <c r="AW94" s="297">
        <v>42107807</v>
      </c>
      <c r="AX94" s="297">
        <v>21800583</v>
      </c>
      <c r="AY94" s="297">
        <v>10289300</v>
      </c>
      <c r="AZ94" s="297">
        <v>10289300</v>
      </c>
      <c r="BA94" s="297">
        <v>0</v>
      </c>
      <c r="BB94" s="297">
        <v>0</v>
      </c>
      <c r="BC94" s="297">
        <v>84486990</v>
      </c>
      <c r="BD94" s="397">
        <v>488751</v>
      </c>
      <c r="BE94" s="297">
        <v>202664</v>
      </c>
      <c r="BF94" s="297">
        <v>168359</v>
      </c>
      <c r="BG94" s="297">
        <v>117728</v>
      </c>
      <c r="BH94" s="297">
        <v>0</v>
      </c>
      <c r="BI94" s="297">
        <v>0</v>
      </c>
      <c r="BJ94" s="297">
        <v>0</v>
      </c>
      <c r="BK94" s="297">
        <v>488751</v>
      </c>
      <c r="BL94" s="299">
        <v>666588</v>
      </c>
      <c r="BM94" s="297">
        <v>166647</v>
      </c>
      <c r="BN94" s="297">
        <v>166647</v>
      </c>
      <c r="BO94" s="297">
        <v>166647</v>
      </c>
      <c r="BP94" s="297">
        <v>166647</v>
      </c>
      <c r="BQ94" s="297">
        <v>0</v>
      </c>
      <c r="BR94" s="297">
        <v>0</v>
      </c>
      <c r="BS94" s="297">
        <v>666588</v>
      </c>
      <c r="BT94" s="397">
        <v>2052487</v>
      </c>
      <c r="BU94" s="297">
        <v>421802</v>
      </c>
      <c r="BV94" s="297">
        <v>421802</v>
      </c>
      <c r="BW94" s="297">
        <v>421802</v>
      </c>
      <c r="BX94" s="297">
        <v>421802</v>
      </c>
      <c r="BY94" s="297">
        <v>365281</v>
      </c>
      <c r="BZ94" s="297">
        <v>0</v>
      </c>
      <c r="CA94" s="297">
        <v>2052487</v>
      </c>
      <c r="CB94" s="299">
        <v>6471421.8079919703</v>
      </c>
      <c r="CC94" s="297">
        <v>5732500</v>
      </c>
      <c r="CD94" s="297">
        <v>445320</v>
      </c>
      <c r="CE94" s="297">
        <v>293602</v>
      </c>
      <c r="CF94" s="297">
        <v>0</v>
      </c>
      <c r="CG94" s="297">
        <v>0</v>
      </c>
      <c r="CH94" s="297">
        <v>0</v>
      </c>
      <c r="CI94" s="297">
        <v>6471421.8079919703</v>
      </c>
    </row>
    <row r="95" spans="1:87">
      <c r="A95" s="295">
        <v>31301</v>
      </c>
      <c r="B95" s="296" t="s">
        <v>449</v>
      </c>
      <c r="C95" s="299">
        <v>-682023</v>
      </c>
      <c r="D95" s="297">
        <v>-589371</v>
      </c>
      <c r="E95" s="297">
        <v>-314356</v>
      </c>
      <c r="F95" s="297">
        <v>-263422</v>
      </c>
      <c r="G95" s="297">
        <v>-18049</v>
      </c>
      <c r="H95" s="297">
        <v>0</v>
      </c>
      <c r="I95" s="297">
        <v>-1867221</v>
      </c>
      <c r="J95" s="356">
        <v>6602396</v>
      </c>
      <c r="K95" s="357">
        <v>7853454</v>
      </c>
      <c r="L95" s="357">
        <v>5589180</v>
      </c>
      <c r="M95" s="357">
        <v>5346827</v>
      </c>
      <c r="N95" s="357">
        <v>8268023</v>
      </c>
      <c r="O95" s="356">
        <v>651284</v>
      </c>
      <c r="P95" s="357">
        <v>232099.35</v>
      </c>
      <c r="Q95" s="357">
        <v>419184.65</v>
      </c>
      <c r="R95" s="398">
        <v>6.6799999999999998E-2</v>
      </c>
      <c r="S95" s="399">
        <v>2.1356200000000001E-4</v>
      </c>
      <c r="T95" s="400">
        <v>6602396</v>
      </c>
      <c r="U95" s="400">
        <v>3474541.1676646709</v>
      </c>
      <c r="V95" s="401">
        <v>1.9002209734753672</v>
      </c>
      <c r="W95" s="401">
        <v>7.7152503694909322E-2</v>
      </c>
      <c r="X95" s="397">
        <v>392770</v>
      </c>
      <c r="Y95" s="297">
        <v>392770</v>
      </c>
      <c r="Z95" s="297">
        <v>0</v>
      </c>
      <c r="AA95" s="297">
        <v>0</v>
      </c>
      <c r="AB95" s="297">
        <v>0</v>
      </c>
      <c r="AC95" s="297">
        <v>0</v>
      </c>
      <c r="AD95" s="297">
        <v>0</v>
      </c>
      <c r="AE95" s="297">
        <v>392770</v>
      </c>
      <c r="AF95" s="299">
        <v>1108185</v>
      </c>
      <c r="AG95" s="299">
        <v>308919</v>
      </c>
      <c r="AH95" s="299">
        <v>308919</v>
      </c>
      <c r="AI95" s="299">
        <v>254439</v>
      </c>
      <c r="AJ95" s="299">
        <v>141891</v>
      </c>
      <c r="AK95" s="299">
        <v>94017</v>
      </c>
      <c r="AL95" s="299">
        <v>0</v>
      </c>
      <c r="AM95" s="297">
        <v>1108185</v>
      </c>
      <c r="AN95" s="397">
        <v>540019</v>
      </c>
      <c r="AO95" s="297">
        <v>133986</v>
      </c>
      <c r="AP95" s="297">
        <v>133986</v>
      </c>
      <c r="AQ95" s="297">
        <v>133986</v>
      </c>
      <c r="AR95" s="297">
        <v>69031</v>
      </c>
      <c r="AS95" s="297">
        <v>69031</v>
      </c>
      <c r="AT95" s="297">
        <v>0</v>
      </c>
      <c r="AU95" s="297">
        <v>540019</v>
      </c>
      <c r="AV95" s="299">
        <v>1604526</v>
      </c>
      <c r="AW95" s="297">
        <v>799686</v>
      </c>
      <c r="AX95" s="297">
        <v>414023</v>
      </c>
      <c r="AY95" s="297">
        <v>195408</v>
      </c>
      <c r="AZ95" s="297">
        <v>195408</v>
      </c>
      <c r="BA95" s="297">
        <v>0</v>
      </c>
      <c r="BB95" s="297">
        <v>0</v>
      </c>
      <c r="BC95" s="297">
        <v>1604526</v>
      </c>
      <c r="BD95" s="397">
        <v>9282</v>
      </c>
      <c r="BE95" s="297">
        <v>3849</v>
      </c>
      <c r="BF95" s="297">
        <v>3197</v>
      </c>
      <c r="BG95" s="297">
        <v>2236</v>
      </c>
      <c r="BH95" s="297">
        <v>0</v>
      </c>
      <c r="BI95" s="297">
        <v>0</v>
      </c>
      <c r="BJ95" s="297">
        <v>0</v>
      </c>
      <c r="BK95" s="297">
        <v>9282</v>
      </c>
      <c r="BL95" s="299">
        <v>12660</v>
      </c>
      <c r="BM95" s="297">
        <v>3165</v>
      </c>
      <c r="BN95" s="297">
        <v>3165</v>
      </c>
      <c r="BO95" s="297">
        <v>3165</v>
      </c>
      <c r="BP95" s="297">
        <v>3165</v>
      </c>
      <c r="BQ95" s="297">
        <v>0</v>
      </c>
      <c r="BR95" s="297">
        <v>0</v>
      </c>
      <c r="BS95" s="297">
        <v>12660</v>
      </c>
      <c r="BT95" s="397">
        <v>38980</v>
      </c>
      <c r="BU95" s="297">
        <v>8011</v>
      </c>
      <c r="BV95" s="297">
        <v>8011</v>
      </c>
      <c r="BW95" s="297">
        <v>8011</v>
      </c>
      <c r="BX95" s="297">
        <v>8011</v>
      </c>
      <c r="BY95" s="297">
        <v>6937</v>
      </c>
      <c r="BZ95" s="297">
        <v>0</v>
      </c>
      <c r="CA95" s="297">
        <v>38980</v>
      </c>
      <c r="CB95" s="299">
        <v>122901.32180220001</v>
      </c>
      <c r="CC95" s="297">
        <v>108868</v>
      </c>
      <c r="CD95" s="297">
        <v>8457</v>
      </c>
      <c r="CE95" s="297">
        <v>5576</v>
      </c>
      <c r="CF95" s="297">
        <v>0</v>
      </c>
      <c r="CG95" s="297">
        <v>0</v>
      </c>
      <c r="CH95" s="297">
        <v>0</v>
      </c>
      <c r="CI95" s="297">
        <v>122901.32180220001</v>
      </c>
    </row>
    <row r="96" spans="1:87">
      <c r="A96" s="295">
        <v>31320</v>
      </c>
      <c r="B96" s="296" t="s">
        <v>450</v>
      </c>
      <c r="C96" s="299">
        <v>-7630353</v>
      </c>
      <c r="D96" s="297">
        <v>-3878377</v>
      </c>
      <c r="E96" s="297">
        <v>-1401809</v>
      </c>
      <c r="F96" s="297">
        <v>-1895434</v>
      </c>
      <c r="G96" s="297">
        <v>135094</v>
      </c>
      <c r="H96" s="297">
        <v>0</v>
      </c>
      <c r="I96" s="297">
        <v>-14670879</v>
      </c>
      <c r="J96" s="356">
        <v>55266230</v>
      </c>
      <c r="K96" s="357">
        <v>65738377</v>
      </c>
      <c r="L96" s="357">
        <v>46784969</v>
      </c>
      <c r="M96" s="357">
        <v>44756325</v>
      </c>
      <c r="N96" s="357">
        <v>69208585</v>
      </c>
      <c r="O96" s="356">
        <v>5451659</v>
      </c>
      <c r="P96" s="357">
        <v>2085903.19</v>
      </c>
      <c r="Q96" s="357">
        <v>3365755.81</v>
      </c>
      <c r="R96" s="398">
        <v>6.6799999999999998E-2</v>
      </c>
      <c r="S96" s="399">
        <v>1.7876490000000001E-3</v>
      </c>
      <c r="T96" s="400">
        <v>55266230</v>
      </c>
      <c r="U96" s="400">
        <v>31226095.658682633</v>
      </c>
      <c r="V96" s="401">
        <v>1.7698732049017099</v>
      </c>
      <c r="W96" s="401">
        <v>7.7152503694909322E-2</v>
      </c>
      <c r="X96" s="397">
        <v>311313</v>
      </c>
      <c r="Y96" s="297">
        <v>311313</v>
      </c>
      <c r="Z96" s="297">
        <v>0</v>
      </c>
      <c r="AA96" s="297">
        <v>0</v>
      </c>
      <c r="AB96" s="297">
        <v>0</v>
      </c>
      <c r="AC96" s="297">
        <v>0</v>
      </c>
      <c r="AD96" s="297">
        <v>0</v>
      </c>
      <c r="AE96" s="297">
        <v>311313</v>
      </c>
      <c r="AF96" s="299">
        <v>5340849</v>
      </c>
      <c r="AG96" s="299">
        <v>1530817</v>
      </c>
      <c r="AH96" s="299">
        <v>1530817</v>
      </c>
      <c r="AI96" s="299">
        <v>900267</v>
      </c>
      <c r="AJ96" s="299">
        <v>878140</v>
      </c>
      <c r="AK96" s="299">
        <v>500808</v>
      </c>
      <c r="AL96" s="299">
        <v>0</v>
      </c>
      <c r="AM96" s="297">
        <v>5340849</v>
      </c>
      <c r="AN96" s="397">
        <v>4520302</v>
      </c>
      <c r="AO96" s="297">
        <v>1121545</v>
      </c>
      <c r="AP96" s="297">
        <v>1121545</v>
      </c>
      <c r="AQ96" s="297">
        <v>1121545</v>
      </c>
      <c r="AR96" s="297">
        <v>577834</v>
      </c>
      <c r="AS96" s="297">
        <v>577834</v>
      </c>
      <c r="AT96" s="297">
        <v>0</v>
      </c>
      <c r="AU96" s="297">
        <v>4520302</v>
      </c>
      <c r="AV96" s="299">
        <v>13430895</v>
      </c>
      <c r="AW96" s="297">
        <v>6693877</v>
      </c>
      <c r="AX96" s="297">
        <v>3465638</v>
      </c>
      <c r="AY96" s="297">
        <v>1635690</v>
      </c>
      <c r="AZ96" s="297">
        <v>1635690</v>
      </c>
      <c r="BA96" s="297">
        <v>0</v>
      </c>
      <c r="BB96" s="297">
        <v>0</v>
      </c>
      <c r="BC96" s="297">
        <v>13430895</v>
      </c>
      <c r="BD96" s="397">
        <v>77696</v>
      </c>
      <c r="BE96" s="297">
        <v>32217</v>
      </c>
      <c r="BF96" s="297">
        <v>26764</v>
      </c>
      <c r="BG96" s="297">
        <v>18715</v>
      </c>
      <c r="BH96" s="297">
        <v>0</v>
      </c>
      <c r="BI96" s="297">
        <v>0</v>
      </c>
      <c r="BJ96" s="297">
        <v>0</v>
      </c>
      <c r="BK96" s="297">
        <v>77696</v>
      </c>
      <c r="BL96" s="299">
        <v>105968</v>
      </c>
      <c r="BM96" s="297">
        <v>26492</v>
      </c>
      <c r="BN96" s="297">
        <v>26492</v>
      </c>
      <c r="BO96" s="297">
        <v>26492</v>
      </c>
      <c r="BP96" s="297">
        <v>26492</v>
      </c>
      <c r="BQ96" s="297">
        <v>0</v>
      </c>
      <c r="BR96" s="297">
        <v>0</v>
      </c>
      <c r="BS96" s="297">
        <v>105968</v>
      </c>
      <c r="BT96" s="397">
        <v>326284</v>
      </c>
      <c r="BU96" s="297">
        <v>67054</v>
      </c>
      <c r="BV96" s="297">
        <v>67054</v>
      </c>
      <c r="BW96" s="297">
        <v>67054</v>
      </c>
      <c r="BX96" s="297">
        <v>67054</v>
      </c>
      <c r="BY96" s="297">
        <v>58069</v>
      </c>
      <c r="BZ96" s="297">
        <v>0</v>
      </c>
      <c r="CA96" s="297">
        <v>326284</v>
      </c>
      <c r="CB96" s="299">
        <v>1028761.7882319001</v>
      </c>
      <c r="CC96" s="297">
        <v>911295</v>
      </c>
      <c r="CD96" s="297">
        <v>70792</v>
      </c>
      <c r="CE96" s="297">
        <v>46674</v>
      </c>
      <c r="CF96" s="297">
        <v>0</v>
      </c>
      <c r="CG96" s="297">
        <v>0</v>
      </c>
      <c r="CH96" s="297">
        <v>0</v>
      </c>
      <c r="CI96" s="297">
        <v>1028761.7882319001</v>
      </c>
    </row>
    <row r="97" spans="1:87">
      <c r="A97" s="295">
        <v>31400</v>
      </c>
      <c r="B97" s="296" t="s">
        <v>451</v>
      </c>
      <c r="C97" s="299">
        <v>-16576358</v>
      </c>
      <c r="D97" s="297">
        <v>-9736582</v>
      </c>
      <c r="E97" s="297">
        <v>-5406210</v>
      </c>
      <c r="F97" s="297">
        <v>-5056653</v>
      </c>
      <c r="G97" s="297">
        <v>-659238</v>
      </c>
      <c r="H97" s="297">
        <v>0</v>
      </c>
      <c r="I97" s="297">
        <v>-37435041</v>
      </c>
      <c r="J97" s="356">
        <v>105580882</v>
      </c>
      <c r="K97" s="357">
        <v>125586924</v>
      </c>
      <c r="L97" s="357">
        <v>89378238</v>
      </c>
      <c r="M97" s="357">
        <v>85502708</v>
      </c>
      <c r="N97" s="357">
        <v>132216427</v>
      </c>
      <c r="O97" s="356">
        <v>10414877</v>
      </c>
      <c r="P97" s="357">
        <v>4369272.32</v>
      </c>
      <c r="Q97" s="357">
        <v>6045604.6799999997</v>
      </c>
      <c r="R97" s="398">
        <v>6.6799999999999998E-2</v>
      </c>
      <c r="S97" s="399">
        <v>3.4151336000000001E-3</v>
      </c>
      <c r="T97" s="400">
        <v>105580882</v>
      </c>
      <c r="U97" s="400">
        <v>65408268.263473064</v>
      </c>
      <c r="V97" s="401">
        <v>1.6141825002109274</v>
      </c>
      <c r="W97" s="401">
        <v>7.7152503694909322E-2</v>
      </c>
      <c r="X97" s="397">
        <v>922751</v>
      </c>
      <c r="Y97" s="297">
        <v>922751</v>
      </c>
      <c r="Z97" s="297">
        <v>0</v>
      </c>
      <c r="AA97" s="297">
        <v>0</v>
      </c>
      <c r="AB97" s="297">
        <v>0</v>
      </c>
      <c r="AC97" s="297">
        <v>0</v>
      </c>
      <c r="AD97" s="297">
        <v>0</v>
      </c>
      <c r="AE97" s="297">
        <v>922751</v>
      </c>
      <c r="AF97" s="299">
        <v>19938924</v>
      </c>
      <c r="AG97" s="299">
        <v>5251792</v>
      </c>
      <c r="AH97" s="299">
        <v>5251792</v>
      </c>
      <c r="AI97" s="299">
        <v>4448062</v>
      </c>
      <c r="AJ97" s="299">
        <v>3113209</v>
      </c>
      <c r="AK97" s="299">
        <v>1874069</v>
      </c>
      <c r="AL97" s="299">
        <v>0</v>
      </c>
      <c r="AM97" s="297">
        <v>19938924</v>
      </c>
      <c r="AN97" s="397">
        <v>8635607</v>
      </c>
      <c r="AO97" s="297">
        <v>2142605</v>
      </c>
      <c r="AP97" s="297">
        <v>2142605</v>
      </c>
      <c r="AQ97" s="297">
        <v>2142605</v>
      </c>
      <c r="AR97" s="297">
        <v>1103896</v>
      </c>
      <c r="AS97" s="297">
        <v>1103896</v>
      </c>
      <c r="AT97" s="297">
        <v>0</v>
      </c>
      <c r="AU97" s="297">
        <v>8635607</v>
      </c>
      <c r="AV97" s="299">
        <v>25658449</v>
      </c>
      <c r="AW97" s="297">
        <v>12788017</v>
      </c>
      <c r="AX97" s="297">
        <v>6620773</v>
      </c>
      <c r="AY97" s="297">
        <v>3124830</v>
      </c>
      <c r="AZ97" s="297">
        <v>3124830</v>
      </c>
      <c r="BA97" s="297">
        <v>0</v>
      </c>
      <c r="BB97" s="297">
        <v>0</v>
      </c>
      <c r="BC97" s="297">
        <v>25658449</v>
      </c>
      <c r="BD97" s="397">
        <v>148432</v>
      </c>
      <c r="BE97" s="297">
        <v>61548</v>
      </c>
      <c r="BF97" s="297">
        <v>51130</v>
      </c>
      <c r="BG97" s="297">
        <v>35754</v>
      </c>
      <c r="BH97" s="297">
        <v>0</v>
      </c>
      <c r="BI97" s="297">
        <v>0</v>
      </c>
      <c r="BJ97" s="297">
        <v>0</v>
      </c>
      <c r="BK97" s="297">
        <v>148432</v>
      </c>
      <c r="BL97" s="299">
        <v>202440</v>
      </c>
      <c r="BM97" s="297">
        <v>50610</v>
      </c>
      <c r="BN97" s="297">
        <v>50610</v>
      </c>
      <c r="BO97" s="297">
        <v>50610</v>
      </c>
      <c r="BP97" s="297">
        <v>50610</v>
      </c>
      <c r="BQ97" s="297">
        <v>0</v>
      </c>
      <c r="BR97" s="297">
        <v>0</v>
      </c>
      <c r="BS97" s="297">
        <v>202440</v>
      </c>
      <c r="BT97" s="397">
        <v>623334</v>
      </c>
      <c r="BU97" s="297">
        <v>128100</v>
      </c>
      <c r="BV97" s="297">
        <v>128100</v>
      </c>
      <c r="BW97" s="297">
        <v>128100</v>
      </c>
      <c r="BX97" s="297">
        <v>128100</v>
      </c>
      <c r="BY97" s="297">
        <v>110935</v>
      </c>
      <c r="BZ97" s="297">
        <v>0</v>
      </c>
      <c r="CA97" s="297">
        <v>623334</v>
      </c>
      <c r="CB97" s="299">
        <v>1965351.6710421601</v>
      </c>
      <c r="CC97" s="297">
        <v>1740943</v>
      </c>
      <c r="CD97" s="297">
        <v>135242</v>
      </c>
      <c r="CE97" s="297">
        <v>89166</v>
      </c>
      <c r="CF97" s="297">
        <v>0</v>
      </c>
      <c r="CG97" s="297">
        <v>0</v>
      </c>
      <c r="CH97" s="297">
        <v>0</v>
      </c>
      <c r="CI97" s="297">
        <v>1965351.6710421601</v>
      </c>
    </row>
    <row r="98" spans="1:87">
      <c r="A98" s="295">
        <v>31405</v>
      </c>
      <c r="B98" s="296" t="s">
        <v>452</v>
      </c>
      <c r="C98" s="299">
        <v>-3104037</v>
      </c>
      <c r="D98" s="297">
        <v>-1130745</v>
      </c>
      <c r="E98" s="297">
        <v>-596003</v>
      </c>
      <c r="F98" s="297">
        <v>-517337</v>
      </c>
      <c r="G98" s="297">
        <v>440127</v>
      </c>
      <c r="H98" s="297">
        <v>0</v>
      </c>
      <c r="I98" s="297">
        <v>-4907995</v>
      </c>
      <c r="J98" s="356">
        <v>22836743</v>
      </c>
      <c r="K98" s="357">
        <v>27163974</v>
      </c>
      <c r="L98" s="357">
        <v>19332173</v>
      </c>
      <c r="M98" s="357">
        <v>18493910</v>
      </c>
      <c r="N98" s="357">
        <v>28597910</v>
      </c>
      <c r="O98" s="356">
        <v>2252698</v>
      </c>
      <c r="P98" s="357">
        <v>1052779.8600000001</v>
      </c>
      <c r="Q98" s="357">
        <v>1199918.1399999999</v>
      </c>
      <c r="R98" s="398">
        <v>6.6799999999999998E-2</v>
      </c>
      <c r="S98" s="399">
        <v>7.3868040000000005E-4</v>
      </c>
      <c r="T98" s="400">
        <v>22836743</v>
      </c>
      <c r="U98" s="400">
        <v>15760177.544910181</v>
      </c>
      <c r="V98" s="401">
        <v>1.4490155923005592</v>
      </c>
      <c r="W98" s="401">
        <v>7.7152503694909322E-2</v>
      </c>
      <c r="X98" s="397">
        <v>1342934</v>
      </c>
      <c r="Y98" s="297">
        <v>405421</v>
      </c>
      <c r="Z98" s="297">
        <v>405421</v>
      </c>
      <c r="AA98" s="297">
        <v>177364</v>
      </c>
      <c r="AB98" s="297">
        <v>177364</v>
      </c>
      <c r="AC98" s="297">
        <v>177364</v>
      </c>
      <c r="AD98" s="297">
        <v>0</v>
      </c>
      <c r="AE98" s="297">
        <v>1342934</v>
      </c>
      <c r="AF98" s="299">
        <v>2266998</v>
      </c>
      <c r="AG98" s="299">
        <v>860410</v>
      </c>
      <c r="AH98" s="299">
        <v>566123</v>
      </c>
      <c r="AI98" s="299">
        <v>566123</v>
      </c>
      <c r="AJ98" s="299">
        <v>274342</v>
      </c>
      <c r="AK98" s="299">
        <v>0</v>
      </c>
      <c r="AL98" s="299">
        <v>0</v>
      </c>
      <c r="AM98" s="297">
        <v>2266998</v>
      </c>
      <c r="AN98" s="397">
        <v>1867849</v>
      </c>
      <c r="AO98" s="297">
        <v>463437</v>
      </c>
      <c r="AP98" s="297">
        <v>463437</v>
      </c>
      <c r="AQ98" s="297">
        <v>463437</v>
      </c>
      <c r="AR98" s="297">
        <v>238769</v>
      </c>
      <c r="AS98" s="297">
        <v>238769</v>
      </c>
      <c r="AT98" s="297">
        <v>0</v>
      </c>
      <c r="AU98" s="297">
        <v>1867849</v>
      </c>
      <c r="AV98" s="299">
        <v>5549825</v>
      </c>
      <c r="AW98" s="297">
        <v>2765999</v>
      </c>
      <c r="AX98" s="297">
        <v>1432048</v>
      </c>
      <c r="AY98" s="297">
        <v>675889</v>
      </c>
      <c r="AZ98" s="297">
        <v>675889</v>
      </c>
      <c r="BA98" s="297">
        <v>0</v>
      </c>
      <c r="BB98" s="297">
        <v>0</v>
      </c>
      <c r="BC98" s="297">
        <v>5549825</v>
      </c>
      <c r="BD98" s="397">
        <v>32105</v>
      </c>
      <c r="BE98" s="297">
        <v>13313</v>
      </c>
      <c r="BF98" s="297">
        <v>11059</v>
      </c>
      <c r="BG98" s="297">
        <v>7733</v>
      </c>
      <c r="BH98" s="297">
        <v>0</v>
      </c>
      <c r="BI98" s="297">
        <v>0</v>
      </c>
      <c r="BJ98" s="297">
        <v>0</v>
      </c>
      <c r="BK98" s="297">
        <v>32105</v>
      </c>
      <c r="BL98" s="299">
        <v>43788</v>
      </c>
      <c r="BM98" s="297">
        <v>10947</v>
      </c>
      <c r="BN98" s="297">
        <v>10947</v>
      </c>
      <c r="BO98" s="297">
        <v>10947</v>
      </c>
      <c r="BP98" s="297">
        <v>10947</v>
      </c>
      <c r="BQ98" s="297">
        <v>0</v>
      </c>
      <c r="BR98" s="297">
        <v>0</v>
      </c>
      <c r="BS98" s="297">
        <v>43788</v>
      </c>
      <c r="BT98" s="397">
        <v>134825</v>
      </c>
      <c r="BU98" s="297">
        <v>27708</v>
      </c>
      <c r="BV98" s="297">
        <v>27708</v>
      </c>
      <c r="BW98" s="297">
        <v>27708</v>
      </c>
      <c r="BX98" s="297">
        <v>27708</v>
      </c>
      <c r="BY98" s="297">
        <v>23995</v>
      </c>
      <c r="BZ98" s="297">
        <v>0</v>
      </c>
      <c r="CA98" s="297">
        <v>134825</v>
      </c>
      <c r="CB98" s="299">
        <v>425098.08650124003</v>
      </c>
      <c r="CC98" s="297">
        <v>376559</v>
      </c>
      <c r="CD98" s="297">
        <v>29252</v>
      </c>
      <c r="CE98" s="297">
        <v>19286</v>
      </c>
      <c r="CF98" s="297">
        <v>0</v>
      </c>
      <c r="CG98" s="297">
        <v>0</v>
      </c>
      <c r="CH98" s="297">
        <v>0</v>
      </c>
      <c r="CI98" s="297">
        <v>425098.08650124003</v>
      </c>
    </row>
    <row r="99" spans="1:87">
      <c r="A99" s="295">
        <v>31500</v>
      </c>
      <c r="B99" s="296" t="s">
        <v>453</v>
      </c>
      <c r="C99" s="299">
        <v>-2320192</v>
      </c>
      <c r="D99" s="297">
        <v>-1022545</v>
      </c>
      <c r="E99" s="297">
        <v>-304710</v>
      </c>
      <c r="F99" s="297">
        <v>-563204</v>
      </c>
      <c r="G99" s="297">
        <v>166002</v>
      </c>
      <c r="H99" s="297">
        <v>0</v>
      </c>
      <c r="I99" s="297">
        <v>-4044649</v>
      </c>
      <c r="J99" s="356">
        <v>18401586</v>
      </c>
      <c r="K99" s="357">
        <v>21888419</v>
      </c>
      <c r="L99" s="357">
        <v>15577643</v>
      </c>
      <c r="M99" s="357">
        <v>14902181</v>
      </c>
      <c r="N99" s="357">
        <v>23043868</v>
      </c>
      <c r="O99" s="356">
        <v>1815198</v>
      </c>
      <c r="P99" s="357">
        <v>768909.62</v>
      </c>
      <c r="Q99" s="357">
        <v>1046288.38</v>
      </c>
      <c r="R99" s="398">
        <v>6.6799999999999998E-2</v>
      </c>
      <c r="S99" s="399">
        <v>5.952202E-4</v>
      </c>
      <c r="T99" s="400">
        <v>18401586</v>
      </c>
      <c r="U99" s="400">
        <v>11510623.053892216</v>
      </c>
      <c r="V99" s="401">
        <v>1.5986611596822002</v>
      </c>
      <c r="W99" s="401">
        <v>7.7152503694909322E-2</v>
      </c>
      <c r="X99" s="397">
        <v>315580</v>
      </c>
      <c r="Y99" s="297">
        <v>142044</v>
      </c>
      <c r="Z99" s="297">
        <v>86768</v>
      </c>
      <c r="AA99" s="297">
        <v>86768</v>
      </c>
      <c r="AB99" s="297">
        <v>0</v>
      </c>
      <c r="AC99" s="297">
        <v>0</v>
      </c>
      <c r="AD99" s="297">
        <v>0</v>
      </c>
      <c r="AE99" s="297">
        <v>315580</v>
      </c>
      <c r="AF99" s="299">
        <v>1150022</v>
      </c>
      <c r="AG99" s="299">
        <v>327663</v>
      </c>
      <c r="AH99" s="299">
        <v>327663</v>
      </c>
      <c r="AI99" s="299">
        <v>224483</v>
      </c>
      <c r="AJ99" s="299">
        <v>224483</v>
      </c>
      <c r="AK99" s="299">
        <v>45730</v>
      </c>
      <c r="AL99" s="299">
        <v>0</v>
      </c>
      <c r="AM99" s="297">
        <v>1150022</v>
      </c>
      <c r="AN99" s="397">
        <v>1505091</v>
      </c>
      <c r="AO99" s="297">
        <v>373432</v>
      </c>
      <c r="AP99" s="297">
        <v>373432</v>
      </c>
      <c r="AQ99" s="297">
        <v>373432</v>
      </c>
      <c r="AR99" s="297">
        <v>192397</v>
      </c>
      <c r="AS99" s="297">
        <v>192397</v>
      </c>
      <c r="AT99" s="297">
        <v>0</v>
      </c>
      <c r="AU99" s="297">
        <v>1505091</v>
      </c>
      <c r="AV99" s="299">
        <v>4471985</v>
      </c>
      <c r="AW99" s="297">
        <v>2228811</v>
      </c>
      <c r="AX99" s="297">
        <v>1153928</v>
      </c>
      <c r="AY99" s="297">
        <v>544623</v>
      </c>
      <c r="AZ99" s="297">
        <v>544623</v>
      </c>
      <c r="BA99" s="297">
        <v>0</v>
      </c>
      <c r="BB99" s="297">
        <v>0</v>
      </c>
      <c r="BC99" s="297">
        <v>4471985</v>
      </c>
      <c r="BD99" s="397">
        <v>25869</v>
      </c>
      <c r="BE99" s="297">
        <v>10727</v>
      </c>
      <c r="BF99" s="297">
        <v>8911</v>
      </c>
      <c r="BG99" s="297">
        <v>6231</v>
      </c>
      <c r="BH99" s="297">
        <v>0</v>
      </c>
      <c r="BI99" s="297">
        <v>0</v>
      </c>
      <c r="BJ99" s="297">
        <v>0</v>
      </c>
      <c r="BK99" s="297">
        <v>25869</v>
      </c>
      <c r="BL99" s="299">
        <v>35284</v>
      </c>
      <c r="BM99" s="297">
        <v>8821</v>
      </c>
      <c r="BN99" s="297">
        <v>8821</v>
      </c>
      <c r="BO99" s="297">
        <v>8821</v>
      </c>
      <c r="BP99" s="297">
        <v>8821</v>
      </c>
      <c r="BQ99" s="297">
        <v>0</v>
      </c>
      <c r="BR99" s="297">
        <v>0</v>
      </c>
      <c r="BS99" s="297">
        <v>35284</v>
      </c>
      <c r="BT99" s="397">
        <v>108640</v>
      </c>
      <c r="BU99" s="297">
        <v>22326</v>
      </c>
      <c r="BV99" s="297">
        <v>22326</v>
      </c>
      <c r="BW99" s="297">
        <v>22326</v>
      </c>
      <c r="BX99" s="297">
        <v>22326</v>
      </c>
      <c r="BY99" s="297">
        <v>19335</v>
      </c>
      <c r="BZ99" s="297">
        <v>0</v>
      </c>
      <c r="CA99" s="297">
        <v>108640</v>
      </c>
      <c r="CB99" s="299">
        <v>342539.16587862</v>
      </c>
      <c r="CC99" s="297">
        <v>303427</v>
      </c>
      <c r="CD99" s="297">
        <v>23571</v>
      </c>
      <c r="CE99" s="297">
        <v>15541</v>
      </c>
      <c r="CF99" s="297">
        <v>0</v>
      </c>
      <c r="CG99" s="297">
        <v>0</v>
      </c>
      <c r="CH99" s="297">
        <v>0</v>
      </c>
      <c r="CI99" s="297">
        <v>342539.16587862</v>
      </c>
    </row>
    <row r="100" spans="1:87">
      <c r="A100" s="295">
        <v>31600</v>
      </c>
      <c r="B100" s="296" t="s">
        <v>454</v>
      </c>
      <c r="C100" s="299">
        <v>-11073456</v>
      </c>
      <c r="D100" s="297">
        <v>-5398738</v>
      </c>
      <c r="E100" s="297">
        <v>-2070719</v>
      </c>
      <c r="F100" s="297">
        <v>-2542774</v>
      </c>
      <c r="G100" s="297">
        <v>54119</v>
      </c>
      <c r="H100" s="297">
        <v>0</v>
      </c>
      <c r="I100" s="297">
        <v>-21031568</v>
      </c>
      <c r="J100" s="356">
        <v>83111089</v>
      </c>
      <c r="K100" s="357">
        <v>98859432</v>
      </c>
      <c r="L100" s="357">
        <v>70356702</v>
      </c>
      <c r="M100" s="357">
        <v>67305965</v>
      </c>
      <c r="N100" s="357">
        <v>104078039</v>
      </c>
      <c r="O100" s="356">
        <v>8198376</v>
      </c>
      <c r="P100" s="357">
        <v>3322530.23</v>
      </c>
      <c r="Q100" s="357">
        <v>4875845.7699999996</v>
      </c>
      <c r="R100" s="398">
        <v>6.6799999999999998E-2</v>
      </c>
      <c r="S100" s="399">
        <v>2.6883226000000001E-3</v>
      </c>
      <c r="T100" s="400">
        <v>83111089</v>
      </c>
      <c r="U100" s="400">
        <v>49738476.497005992</v>
      </c>
      <c r="V100" s="401">
        <v>1.6709616951175188</v>
      </c>
      <c r="W100" s="401">
        <v>7.7152503694909322E-2</v>
      </c>
      <c r="X100" s="397">
        <v>435783</v>
      </c>
      <c r="Y100" s="297">
        <v>435783</v>
      </c>
      <c r="Z100" s="297">
        <v>0</v>
      </c>
      <c r="AA100" s="297">
        <v>0</v>
      </c>
      <c r="AB100" s="297">
        <v>0</v>
      </c>
      <c r="AC100" s="297">
        <v>0</v>
      </c>
      <c r="AD100" s="297">
        <v>0</v>
      </c>
      <c r="AE100" s="297">
        <v>435783</v>
      </c>
      <c r="AF100" s="299">
        <v>6968399</v>
      </c>
      <c r="AG100" s="299">
        <v>1868404</v>
      </c>
      <c r="AH100" s="299">
        <v>1868404</v>
      </c>
      <c r="AI100" s="299">
        <v>1316485</v>
      </c>
      <c r="AJ100" s="299">
        <v>1012935</v>
      </c>
      <c r="AK100" s="299">
        <v>902171</v>
      </c>
      <c r="AL100" s="299">
        <v>0</v>
      </c>
      <c r="AM100" s="297">
        <v>6968399</v>
      </c>
      <c r="AN100" s="397">
        <v>6797771</v>
      </c>
      <c r="AO100" s="297">
        <v>1686614</v>
      </c>
      <c r="AP100" s="297">
        <v>1686614</v>
      </c>
      <c r="AQ100" s="297">
        <v>1686614</v>
      </c>
      <c r="AR100" s="297">
        <v>868964</v>
      </c>
      <c r="AS100" s="297">
        <v>868964</v>
      </c>
      <c r="AT100" s="297">
        <v>0</v>
      </c>
      <c r="AU100" s="297">
        <v>6797771</v>
      </c>
      <c r="AV100" s="299">
        <v>20197801</v>
      </c>
      <c r="AW100" s="297">
        <v>10066462</v>
      </c>
      <c r="AX100" s="297">
        <v>5211735</v>
      </c>
      <c r="AY100" s="297">
        <v>2459802</v>
      </c>
      <c r="AZ100" s="297">
        <v>2459802</v>
      </c>
      <c r="BA100" s="297">
        <v>0</v>
      </c>
      <c r="BB100" s="297">
        <v>0</v>
      </c>
      <c r="BC100" s="297">
        <v>20197801</v>
      </c>
      <c r="BD100" s="397">
        <v>116843</v>
      </c>
      <c r="BE100" s="297">
        <v>48450</v>
      </c>
      <c r="BF100" s="297">
        <v>40249</v>
      </c>
      <c r="BG100" s="297">
        <v>28144</v>
      </c>
      <c r="BH100" s="297">
        <v>0</v>
      </c>
      <c r="BI100" s="297">
        <v>0</v>
      </c>
      <c r="BJ100" s="297">
        <v>0</v>
      </c>
      <c r="BK100" s="297">
        <v>116843</v>
      </c>
      <c r="BL100" s="299">
        <v>159356</v>
      </c>
      <c r="BM100" s="297">
        <v>39839</v>
      </c>
      <c r="BN100" s="297">
        <v>39839</v>
      </c>
      <c r="BO100" s="297">
        <v>39839</v>
      </c>
      <c r="BP100" s="297">
        <v>39839</v>
      </c>
      <c r="BQ100" s="297">
        <v>0</v>
      </c>
      <c r="BR100" s="297">
        <v>0</v>
      </c>
      <c r="BS100" s="297">
        <v>159356</v>
      </c>
      <c r="BT100" s="397">
        <v>490676</v>
      </c>
      <c r="BU100" s="297">
        <v>100838</v>
      </c>
      <c r="BV100" s="297">
        <v>100838</v>
      </c>
      <c r="BW100" s="297">
        <v>100838</v>
      </c>
      <c r="BX100" s="297">
        <v>100838</v>
      </c>
      <c r="BY100" s="297">
        <v>87325</v>
      </c>
      <c r="BZ100" s="297">
        <v>0</v>
      </c>
      <c r="CA100" s="297">
        <v>490676</v>
      </c>
      <c r="CB100" s="299">
        <v>1547084.2236480601</v>
      </c>
      <c r="CC100" s="297">
        <v>1370435</v>
      </c>
      <c r="CD100" s="297">
        <v>106460</v>
      </c>
      <c r="CE100" s="297">
        <v>70190</v>
      </c>
      <c r="CF100" s="297">
        <v>0</v>
      </c>
      <c r="CG100" s="297">
        <v>0</v>
      </c>
      <c r="CH100" s="297">
        <v>0</v>
      </c>
      <c r="CI100" s="297">
        <v>1547084.2236480601</v>
      </c>
    </row>
    <row r="101" spans="1:87">
      <c r="A101" s="295">
        <v>31605</v>
      </c>
      <c r="B101" s="296" t="s">
        <v>455</v>
      </c>
      <c r="C101" s="299">
        <v>-1319390</v>
      </c>
      <c r="D101" s="297">
        <v>-455003</v>
      </c>
      <c r="E101" s="297">
        <v>-23439</v>
      </c>
      <c r="F101" s="297">
        <v>-115181</v>
      </c>
      <c r="G101" s="297">
        <v>200654</v>
      </c>
      <c r="H101" s="297">
        <v>0</v>
      </c>
      <c r="I101" s="297">
        <v>-1712359</v>
      </c>
      <c r="J101" s="356">
        <v>12875615</v>
      </c>
      <c r="K101" s="357">
        <v>15315357</v>
      </c>
      <c r="L101" s="357">
        <v>10899699</v>
      </c>
      <c r="M101" s="357">
        <v>10427077</v>
      </c>
      <c r="N101" s="357">
        <v>16123827</v>
      </c>
      <c r="O101" s="356">
        <v>1270097</v>
      </c>
      <c r="P101" s="357">
        <v>563681.35</v>
      </c>
      <c r="Q101" s="357">
        <v>706415.65</v>
      </c>
      <c r="R101" s="398">
        <v>6.6799999999999998E-2</v>
      </c>
      <c r="S101" s="399">
        <v>4.1647640000000002E-4</v>
      </c>
      <c r="T101" s="400">
        <v>12875615</v>
      </c>
      <c r="U101" s="400">
        <v>8438343.562874252</v>
      </c>
      <c r="V101" s="401">
        <v>1.5258462640284267</v>
      </c>
      <c r="W101" s="401">
        <v>7.7152503694909322E-2</v>
      </c>
      <c r="X101" s="397">
        <v>622048</v>
      </c>
      <c r="Y101" s="297">
        <v>204077</v>
      </c>
      <c r="Z101" s="297">
        <v>121822</v>
      </c>
      <c r="AA101" s="297">
        <v>121822</v>
      </c>
      <c r="AB101" s="297">
        <v>121822</v>
      </c>
      <c r="AC101" s="297">
        <v>52505</v>
      </c>
      <c r="AD101" s="297">
        <v>0</v>
      </c>
      <c r="AE101" s="297">
        <v>622048</v>
      </c>
      <c r="AF101" s="299">
        <v>88223</v>
      </c>
      <c r="AG101" s="299">
        <v>29904</v>
      </c>
      <c r="AH101" s="299">
        <v>29904</v>
      </c>
      <c r="AI101" s="299">
        <v>28415</v>
      </c>
      <c r="AJ101" s="299">
        <v>0</v>
      </c>
      <c r="AK101" s="299">
        <v>0</v>
      </c>
      <c r="AL101" s="299">
        <v>0</v>
      </c>
      <c r="AM101" s="297">
        <v>88223</v>
      </c>
      <c r="AN101" s="397">
        <v>1053114</v>
      </c>
      <c r="AO101" s="297">
        <v>261291</v>
      </c>
      <c r="AP101" s="297">
        <v>261291</v>
      </c>
      <c r="AQ101" s="297">
        <v>261291</v>
      </c>
      <c r="AR101" s="297">
        <v>134620</v>
      </c>
      <c r="AS101" s="297">
        <v>134620</v>
      </c>
      <c r="AT101" s="297">
        <v>0</v>
      </c>
      <c r="AU101" s="297">
        <v>1053114</v>
      </c>
      <c r="AV101" s="299">
        <v>3129054</v>
      </c>
      <c r="AW101" s="297">
        <v>1559502</v>
      </c>
      <c r="AX101" s="297">
        <v>807405</v>
      </c>
      <c r="AY101" s="297">
        <v>381074</v>
      </c>
      <c r="AZ101" s="297">
        <v>381074</v>
      </c>
      <c r="BA101" s="297">
        <v>0</v>
      </c>
      <c r="BB101" s="297">
        <v>0</v>
      </c>
      <c r="BC101" s="297">
        <v>3129054</v>
      </c>
      <c r="BD101" s="397">
        <v>18101</v>
      </c>
      <c r="BE101" s="297">
        <v>7506</v>
      </c>
      <c r="BF101" s="297">
        <v>6235</v>
      </c>
      <c r="BG101" s="297">
        <v>4360</v>
      </c>
      <c r="BH101" s="297">
        <v>0</v>
      </c>
      <c r="BI101" s="297">
        <v>0</v>
      </c>
      <c r="BJ101" s="297">
        <v>0</v>
      </c>
      <c r="BK101" s="297">
        <v>18101</v>
      </c>
      <c r="BL101" s="299">
        <v>24688</v>
      </c>
      <c r="BM101" s="297">
        <v>6172</v>
      </c>
      <c r="BN101" s="297">
        <v>6172</v>
      </c>
      <c r="BO101" s="297">
        <v>6172</v>
      </c>
      <c r="BP101" s="297">
        <v>6172</v>
      </c>
      <c r="BQ101" s="297">
        <v>0</v>
      </c>
      <c r="BR101" s="297">
        <v>0</v>
      </c>
      <c r="BS101" s="297">
        <v>24688</v>
      </c>
      <c r="BT101" s="397">
        <v>76016</v>
      </c>
      <c r="BU101" s="297">
        <v>15622</v>
      </c>
      <c r="BV101" s="297">
        <v>15622</v>
      </c>
      <c r="BW101" s="297">
        <v>15622</v>
      </c>
      <c r="BX101" s="297">
        <v>15622</v>
      </c>
      <c r="BY101" s="297">
        <v>13529</v>
      </c>
      <c r="BZ101" s="297">
        <v>0</v>
      </c>
      <c r="CA101" s="297">
        <v>76016</v>
      </c>
      <c r="CB101" s="299">
        <v>239675.12974884</v>
      </c>
      <c r="CC101" s="297">
        <v>212308</v>
      </c>
      <c r="CD101" s="297">
        <v>16493</v>
      </c>
      <c r="CE101" s="297">
        <v>10874</v>
      </c>
      <c r="CF101" s="297">
        <v>0</v>
      </c>
      <c r="CG101" s="297">
        <v>0</v>
      </c>
      <c r="CH101" s="297">
        <v>0</v>
      </c>
      <c r="CI101" s="297">
        <v>239675.12974884</v>
      </c>
    </row>
    <row r="102" spans="1:87">
      <c r="A102" s="295">
        <v>31700</v>
      </c>
      <c r="B102" s="296" t="s">
        <v>456</v>
      </c>
      <c r="C102" s="299">
        <v>-3258170</v>
      </c>
      <c r="D102" s="297">
        <v>-1869293</v>
      </c>
      <c r="E102" s="297">
        <v>-1154276</v>
      </c>
      <c r="F102" s="297">
        <v>-1005006</v>
      </c>
      <c r="G102" s="297">
        <v>19547</v>
      </c>
      <c r="H102" s="297">
        <v>0</v>
      </c>
      <c r="I102" s="297">
        <v>-7267198</v>
      </c>
      <c r="J102" s="356">
        <v>23244866</v>
      </c>
      <c r="K102" s="357">
        <v>27649430</v>
      </c>
      <c r="L102" s="357">
        <v>19677664</v>
      </c>
      <c r="M102" s="357">
        <v>18824421</v>
      </c>
      <c r="N102" s="357">
        <v>29108993</v>
      </c>
      <c r="O102" s="356">
        <v>2292957</v>
      </c>
      <c r="P102" s="357">
        <v>935065.85</v>
      </c>
      <c r="Q102" s="357">
        <v>1357891.15</v>
      </c>
      <c r="R102" s="398">
        <v>6.6799999999999998E-2</v>
      </c>
      <c r="S102" s="399">
        <v>7.5188160000000002E-4</v>
      </c>
      <c r="T102" s="400">
        <v>23244866</v>
      </c>
      <c r="U102" s="400">
        <v>13997991.766467066</v>
      </c>
      <c r="V102" s="401">
        <v>1.660585774574058</v>
      </c>
      <c r="W102" s="401">
        <v>7.7152503694909322E-2</v>
      </c>
      <c r="X102" s="397">
        <v>442962</v>
      </c>
      <c r="Y102" s="297">
        <v>381548</v>
      </c>
      <c r="Z102" s="297">
        <v>61414</v>
      </c>
      <c r="AA102" s="297">
        <v>0</v>
      </c>
      <c r="AB102" s="297">
        <v>0</v>
      </c>
      <c r="AC102" s="297">
        <v>0</v>
      </c>
      <c r="AD102" s="297">
        <v>0</v>
      </c>
      <c r="AE102" s="297">
        <v>442962</v>
      </c>
      <c r="AF102" s="299">
        <v>3655030</v>
      </c>
      <c r="AG102" s="299">
        <v>943328</v>
      </c>
      <c r="AH102" s="299">
        <v>943328</v>
      </c>
      <c r="AI102" s="299">
        <v>943328</v>
      </c>
      <c r="AJ102" s="299">
        <v>577134</v>
      </c>
      <c r="AK102" s="299">
        <v>247912</v>
      </c>
      <c r="AL102" s="299">
        <v>0</v>
      </c>
      <c r="AM102" s="297">
        <v>3655030</v>
      </c>
      <c r="AN102" s="397">
        <v>1901230</v>
      </c>
      <c r="AO102" s="297">
        <v>471719</v>
      </c>
      <c r="AP102" s="297">
        <v>471719</v>
      </c>
      <c r="AQ102" s="297">
        <v>471719</v>
      </c>
      <c r="AR102" s="297">
        <v>243036</v>
      </c>
      <c r="AS102" s="297">
        <v>243036</v>
      </c>
      <c r="AT102" s="297">
        <v>0</v>
      </c>
      <c r="AU102" s="297">
        <v>1901230</v>
      </c>
      <c r="AV102" s="299">
        <v>5649008</v>
      </c>
      <c r="AW102" s="297">
        <v>2815431</v>
      </c>
      <c r="AX102" s="297">
        <v>1457641</v>
      </c>
      <c r="AY102" s="297">
        <v>687968</v>
      </c>
      <c r="AZ102" s="297">
        <v>687968</v>
      </c>
      <c r="BA102" s="297">
        <v>0</v>
      </c>
      <c r="BB102" s="297">
        <v>0</v>
      </c>
      <c r="BC102" s="297">
        <v>5649008</v>
      </c>
      <c r="BD102" s="397">
        <v>32680</v>
      </c>
      <c r="BE102" s="297">
        <v>13551</v>
      </c>
      <c r="BF102" s="297">
        <v>11257</v>
      </c>
      <c r="BG102" s="297">
        <v>7872</v>
      </c>
      <c r="BH102" s="297">
        <v>0</v>
      </c>
      <c r="BI102" s="297">
        <v>0</v>
      </c>
      <c r="BJ102" s="297">
        <v>0</v>
      </c>
      <c r="BK102" s="297">
        <v>32680</v>
      </c>
      <c r="BL102" s="299">
        <v>44568</v>
      </c>
      <c r="BM102" s="297">
        <v>11142</v>
      </c>
      <c r="BN102" s="297">
        <v>11142</v>
      </c>
      <c r="BO102" s="297">
        <v>11142</v>
      </c>
      <c r="BP102" s="297">
        <v>11142</v>
      </c>
      <c r="BQ102" s="297">
        <v>0</v>
      </c>
      <c r="BR102" s="297">
        <v>0</v>
      </c>
      <c r="BS102" s="297">
        <v>44568</v>
      </c>
      <c r="BT102" s="397">
        <v>137234</v>
      </c>
      <c r="BU102" s="297">
        <v>28203</v>
      </c>
      <c r="BV102" s="297">
        <v>28203</v>
      </c>
      <c r="BW102" s="297">
        <v>28203</v>
      </c>
      <c r="BX102" s="297">
        <v>28203</v>
      </c>
      <c r="BY102" s="297">
        <v>24424</v>
      </c>
      <c r="BZ102" s="297">
        <v>0</v>
      </c>
      <c r="CA102" s="297">
        <v>137234</v>
      </c>
      <c r="CB102" s="299">
        <v>432695.15400096</v>
      </c>
      <c r="CC102" s="297">
        <v>383289</v>
      </c>
      <c r="CD102" s="297">
        <v>29775</v>
      </c>
      <c r="CE102" s="297">
        <v>19631</v>
      </c>
      <c r="CF102" s="297">
        <v>0</v>
      </c>
      <c r="CG102" s="297">
        <v>0</v>
      </c>
      <c r="CH102" s="297">
        <v>0</v>
      </c>
      <c r="CI102" s="297">
        <v>432695.15400096</v>
      </c>
    </row>
    <row r="103" spans="1:87">
      <c r="A103" s="295">
        <v>31800</v>
      </c>
      <c r="B103" s="296" t="s">
        <v>457</v>
      </c>
      <c r="C103" s="299">
        <v>-21383871</v>
      </c>
      <c r="D103" s="297">
        <v>-11057300</v>
      </c>
      <c r="E103" s="297">
        <v>-4161634</v>
      </c>
      <c r="F103" s="297">
        <v>-4313730</v>
      </c>
      <c r="G103" s="297">
        <v>-158371</v>
      </c>
      <c r="H103" s="297">
        <v>0</v>
      </c>
      <c r="I103" s="297">
        <v>-41074906</v>
      </c>
      <c r="J103" s="356">
        <v>143882665</v>
      </c>
      <c r="K103" s="357">
        <v>171146339</v>
      </c>
      <c r="L103" s="357">
        <v>121802157</v>
      </c>
      <c r="M103" s="357">
        <v>116520692</v>
      </c>
      <c r="N103" s="357">
        <v>180180839</v>
      </c>
      <c r="O103" s="356">
        <v>14193102</v>
      </c>
      <c r="P103" s="357">
        <v>5873331.1900000004</v>
      </c>
      <c r="Q103" s="357">
        <v>8319770.8099999996</v>
      </c>
      <c r="R103" s="398">
        <v>6.6799999999999998E-2</v>
      </c>
      <c r="S103" s="399">
        <v>4.6540482999999997E-3</v>
      </c>
      <c r="T103" s="400">
        <v>143882665</v>
      </c>
      <c r="U103" s="400">
        <v>87924119.610778451</v>
      </c>
      <c r="V103" s="401">
        <v>1.6364413500747945</v>
      </c>
      <c r="W103" s="401">
        <v>7.7152503694909322E-2</v>
      </c>
      <c r="X103" s="397">
        <v>846583</v>
      </c>
      <c r="Y103" s="297">
        <v>400633</v>
      </c>
      <c r="Z103" s="297">
        <v>148650</v>
      </c>
      <c r="AA103" s="297">
        <v>148650</v>
      </c>
      <c r="AB103" s="297">
        <v>148650</v>
      </c>
      <c r="AC103" s="297">
        <v>0</v>
      </c>
      <c r="AD103" s="297">
        <v>0</v>
      </c>
      <c r="AE103" s="297">
        <v>846583</v>
      </c>
      <c r="AF103" s="299">
        <v>16820773</v>
      </c>
      <c r="AG103" s="299">
        <v>5094204</v>
      </c>
      <c r="AH103" s="299">
        <v>5094204</v>
      </c>
      <c r="AI103" s="299">
        <v>3004547</v>
      </c>
      <c r="AJ103" s="299">
        <v>1813909</v>
      </c>
      <c r="AK103" s="299">
        <v>1813909</v>
      </c>
      <c r="AL103" s="299">
        <v>0</v>
      </c>
      <c r="AM103" s="297">
        <v>16820773</v>
      </c>
      <c r="AN103" s="397">
        <v>11768363</v>
      </c>
      <c r="AO103" s="297">
        <v>2919882</v>
      </c>
      <c r="AP103" s="297">
        <v>2919882</v>
      </c>
      <c r="AQ103" s="297">
        <v>2919882</v>
      </c>
      <c r="AR103" s="297">
        <v>1504359</v>
      </c>
      <c r="AS103" s="297">
        <v>1504359</v>
      </c>
      <c r="AT103" s="297">
        <v>0</v>
      </c>
      <c r="AU103" s="297">
        <v>11768363</v>
      </c>
      <c r="AV103" s="299">
        <v>34966615</v>
      </c>
      <c r="AW103" s="297">
        <v>17427150</v>
      </c>
      <c r="AX103" s="297">
        <v>9022603</v>
      </c>
      <c r="AY103" s="297">
        <v>4258431</v>
      </c>
      <c r="AZ103" s="297">
        <v>4258431</v>
      </c>
      <c r="BA103" s="297">
        <v>0</v>
      </c>
      <c r="BB103" s="297">
        <v>0</v>
      </c>
      <c r="BC103" s="297">
        <v>34966615</v>
      </c>
      <c r="BD103" s="397">
        <v>202279</v>
      </c>
      <c r="BE103" s="297">
        <v>83876</v>
      </c>
      <c r="BF103" s="297">
        <v>69679</v>
      </c>
      <c r="BG103" s="297">
        <v>48724</v>
      </c>
      <c r="BH103" s="297">
        <v>0</v>
      </c>
      <c r="BI103" s="297">
        <v>0</v>
      </c>
      <c r="BJ103" s="297">
        <v>0</v>
      </c>
      <c r="BK103" s="297">
        <v>202279</v>
      </c>
      <c r="BL103" s="299">
        <v>275880</v>
      </c>
      <c r="BM103" s="297">
        <v>68970</v>
      </c>
      <c r="BN103" s="297">
        <v>68970</v>
      </c>
      <c r="BO103" s="297">
        <v>68970</v>
      </c>
      <c r="BP103" s="297">
        <v>68970</v>
      </c>
      <c r="BQ103" s="297">
        <v>0</v>
      </c>
      <c r="BR103" s="297">
        <v>0</v>
      </c>
      <c r="BS103" s="297">
        <v>275880</v>
      </c>
      <c r="BT103" s="397">
        <v>849462</v>
      </c>
      <c r="BU103" s="297">
        <v>174571</v>
      </c>
      <c r="BV103" s="297">
        <v>174571</v>
      </c>
      <c r="BW103" s="297">
        <v>174571</v>
      </c>
      <c r="BX103" s="297">
        <v>174571</v>
      </c>
      <c r="BY103" s="297">
        <v>151179</v>
      </c>
      <c r="BZ103" s="297">
        <v>0</v>
      </c>
      <c r="CA103" s="297">
        <v>849462</v>
      </c>
      <c r="CB103" s="299">
        <v>2678326.14323373</v>
      </c>
      <c r="CC103" s="297">
        <v>2372509</v>
      </c>
      <c r="CD103" s="297">
        <v>184304</v>
      </c>
      <c r="CE103" s="297">
        <v>121513</v>
      </c>
      <c r="CF103" s="297">
        <v>0</v>
      </c>
      <c r="CG103" s="297">
        <v>0</v>
      </c>
      <c r="CH103" s="297">
        <v>0</v>
      </c>
      <c r="CI103" s="297">
        <v>2678326.14323373</v>
      </c>
    </row>
    <row r="104" spans="1:87">
      <c r="A104" s="295">
        <v>31805</v>
      </c>
      <c r="B104" s="296" t="s">
        <v>458</v>
      </c>
      <c r="C104" s="299">
        <v>-3393863</v>
      </c>
      <c r="D104" s="297">
        <v>-1012204</v>
      </c>
      <c r="E104" s="297">
        <v>-225815</v>
      </c>
      <c r="F104" s="297">
        <v>-602403</v>
      </c>
      <c r="G104" s="297">
        <v>340778</v>
      </c>
      <c r="H104" s="297">
        <v>0</v>
      </c>
      <c r="I104" s="297">
        <v>-4893507</v>
      </c>
      <c r="J104" s="356">
        <v>30884424</v>
      </c>
      <c r="K104" s="357">
        <v>36736574</v>
      </c>
      <c r="L104" s="357">
        <v>26144842</v>
      </c>
      <c r="M104" s="357">
        <v>25011175</v>
      </c>
      <c r="N104" s="357">
        <v>38675830</v>
      </c>
      <c r="O104" s="356">
        <v>3046550</v>
      </c>
      <c r="P104" s="357">
        <v>1407405.45</v>
      </c>
      <c r="Q104" s="357">
        <v>1639144.55</v>
      </c>
      <c r="R104" s="398">
        <v>6.6799999999999998E-2</v>
      </c>
      <c r="S104" s="399">
        <v>9.9899179999999991E-4</v>
      </c>
      <c r="T104" s="400">
        <v>30884424</v>
      </c>
      <c r="U104" s="400">
        <v>21068943.862275448</v>
      </c>
      <c r="V104" s="401">
        <v>1.4658743315225902</v>
      </c>
      <c r="W104" s="401">
        <v>7.7152503694909322E-2</v>
      </c>
      <c r="X104" s="397">
        <v>755555</v>
      </c>
      <c r="Y104" s="297">
        <v>333592</v>
      </c>
      <c r="Z104" s="297">
        <v>333592</v>
      </c>
      <c r="AA104" s="297">
        <v>88371</v>
      </c>
      <c r="AB104" s="297">
        <v>0</v>
      </c>
      <c r="AC104" s="297">
        <v>0</v>
      </c>
      <c r="AD104" s="297">
        <v>0</v>
      </c>
      <c r="AE104" s="297">
        <v>755555</v>
      </c>
      <c r="AF104" s="299">
        <v>261191</v>
      </c>
      <c r="AG104" s="299">
        <v>144881</v>
      </c>
      <c r="AH104" s="299">
        <v>33909</v>
      </c>
      <c r="AI104" s="299">
        <v>33909</v>
      </c>
      <c r="AJ104" s="299">
        <v>33909</v>
      </c>
      <c r="AK104" s="299">
        <v>14583</v>
      </c>
      <c r="AL104" s="299">
        <v>0</v>
      </c>
      <c r="AM104" s="297">
        <v>261191</v>
      </c>
      <c r="AN104" s="397">
        <v>2526080</v>
      </c>
      <c r="AO104" s="297">
        <v>626753</v>
      </c>
      <c r="AP104" s="297">
        <v>626753</v>
      </c>
      <c r="AQ104" s="297">
        <v>626753</v>
      </c>
      <c r="AR104" s="297">
        <v>322911</v>
      </c>
      <c r="AS104" s="297">
        <v>322911</v>
      </c>
      <c r="AT104" s="297">
        <v>0</v>
      </c>
      <c r="AU104" s="297">
        <v>2526080</v>
      </c>
      <c r="AV104" s="299">
        <v>7505586</v>
      </c>
      <c r="AW104" s="297">
        <v>3740739</v>
      </c>
      <c r="AX104" s="297">
        <v>1936702</v>
      </c>
      <c r="AY104" s="297">
        <v>914072</v>
      </c>
      <c r="AZ104" s="297">
        <v>914072</v>
      </c>
      <c r="BA104" s="297">
        <v>0</v>
      </c>
      <c r="BB104" s="297">
        <v>0</v>
      </c>
      <c r="BC104" s="297">
        <v>7505586</v>
      </c>
      <c r="BD104" s="397">
        <v>43420</v>
      </c>
      <c r="BE104" s="297">
        <v>18004</v>
      </c>
      <c r="BF104" s="297">
        <v>14957</v>
      </c>
      <c r="BG104" s="297">
        <v>10459</v>
      </c>
      <c r="BH104" s="297">
        <v>0</v>
      </c>
      <c r="BI104" s="297">
        <v>0</v>
      </c>
      <c r="BJ104" s="297">
        <v>0</v>
      </c>
      <c r="BK104" s="297">
        <v>43420</v>
      </c>
      <c r="BL104" s="299">
        <v>59216</v>
      </c>
      <c r="BM104" s="297">
        <v>14804</v>
      </c>
      <c r="BN104" s="297">
        <v>14804</v>
      </c>
      <c r="BO104" s="297">
        <v>14804</v>
      </c>
      <c r="BP104" s="297">
        <v>14804</v>
      </c>
      <c r="BQ104" s="297">
        <v>0</v>
      </c>
      <c r="BR104" s="297">
        <v>0</v>
      </c>
      <c r="BS104" s="297">
        <v>59216</v>
      </c>
      <c r="BT104" s="397">
        <v>182337</v>
      </c>
      <c r="BU104" s="297">
        <v>37472</v>
      </c>
      <c r="BV104" s="297">
        <v>37472</v>
      </c>
      <c r="BW104" s="297">
        <v>37472</v>
      </c>
      <c r="BX104" s="297">
        <v>37472</v>
      </c>
      <c r="BY104" s="297">
        <v>32450</v>
      </c>
      <c r="BZ104" s="297">
        <v>0</v>
      </c>
      <c r="CA104" s="297">
        <v>182337</v>
      </c>
      <c r="CB104" s="299">
        <v>574902.8979385799</v>
      </c>
      <c r="CC104" s="297">
        <v>509259</v>
      </c>
      <c r="CD104" s="297">
        <v>39561</v>
      </c>
      <c r="CE104" s="297">
        <v>26083</v>
      </c>
      <c r="CF104" s="297">
        <v>0</v>
      </c>
      <c r="CG104" s="297">
        <v>0</v>
      </c>
      <c r="CH104" s="297">
        <v>0</v>
      </c>
      <c r="CI104" s="297">
        <v>574902.8979385799</v>
      </c>
    </row>
    <row r="105" spans="1:87">
      <c r="A105" s="295">
        <v>31810</v>
      </c>
      <c r="B105" s="296" t="s">
        <v>459</v>
      </c>
      <c r="C105" s="299">
        <v>-5124862</v>
      </c>
      <c r="D105" s="297">
        <v>-2873677</v>
      </c>
      <c r="E105" s="297">
        <v>-1438195</v>
      </c>
      <c r="F105" s="297">
        <v>-1058318</v>
      </c>
      <c r="G105" s="297">
        <v>315583</v>
      </c>
      <c r="H105" s="297">
        <v>0</v>
      </c>
      <c r="I105" s="297">
        <v>-10179469</v>
      </c>
      <c r="J105" s="356">
        <v>37556306</v>
      </c>
      <c r="K105" s="357">
        <v>44672680</v>
      </c>
      <c r="L105" s="357">
        <v>31792844</v>
      </c>
      <c r="M105" s="357">
        <v>30414274</v>
      </c>
      <c r="N105" s="357">
        <v>47030869</v>
      </c>
      <c r="O105" s="356">
        <v>3704689</v>
      </c>
      <c r="P105" s="357">
        <v>1515317.2</v>
      </c>
      <c r="Q105" s="357">
        <v>2189371.7999999998</v>
      </c>
      <c r="R105" s="398">
        <v>6.6799999999999998E-2</v>
      </c>
      <c r="S105" s="399">
        <v>1.2148014000000001E-3</v>
      </c>
      <c r="T105" s="400">
        <v>37556306</v>
      </c>
      <c r="U105" s="400">
        <v>22684389.221556887</v>
      </c>
      <c r="V105" s="401">
        <v>1.6556013756063745</v>
      </c>
      <c r="W105" s="401">
        <v>7.7152503694909322E-2</v>
      </c>
      <c r="X105" s="397">
        <v>510033</v>
      </c>
      <c r="Y105" s="297">
        <v>510033</v>
      </c>
      <c r="Z105" s="297">
        <v>0</v>
      </c>
      <c r="AA105" s="297">
        <v>0</v>
      </c>
      <c r="AB105" s="297">
        <v>0</v>
      </c>
      <c r="AC105" s="297">
        <v>0</v>
      </c>
      <c r="AD105" s="297">
        <v>0</v>
      </c>
      <c r="AE105" s="297">
        <v>510033</v>
      </c>
      <c r="AF105" s="299">
        <v>4137704</v>
      </c>
      <c r="AG105" s="299">
        <v>1278387</v>
      </c>
      <c r="AH105" s="299">
        <v>1278387</v>
      </c>
      <c r="AI105" s="299">
        <v>1097371</v>
      </c>
      <c r="AJ105" s="299">
        <v>367013</v>
      </c>
      <c r="AK105" s="299">
        <v>116546</v>
      </c>
      <c r="AL105" s="299">
        <v>0</v>
      </c>
      <c r="AM105" s="297">
        <v>4137704</v>
      </c>
      <c r="AN105" s="397">
        <v>3071782</v>
      </c>
      <c r="AO105" s="297">
        <v>762149</v>
      </c>
      <c r="AP105" s="297">
        <v>762149</v>
      </c>
      <c r="AQ105" s="297">
        <v>762149</v>
      </c>
      <c r="AR105" s="297">
        <v>392668</v>
      </c>
      <c r="AS105" s="297">
        <v>392668</v>
      </c>
      <c r="AT105" s="297">
        <v>0</v>
      </c>
      <c r="AU105" s="297">
        <v>3071782</v>
      </c>
      <c r="AV105" s="299">
        <v>9126999</v>
      </c>
      <c r="AW105" s="297">
        <v>4548841</v>
      </c>
      <c r="AX105" s="297">
        <v>2355083</v>
      </c>
      <c r="AY105" s="297">
        <v>1111537</v>
      </c>
      <c r="AZ105" s="297">
        <v>1111537</v>
      </c>
      <c r="BA105" s="297">
        <v>0</v>
      </c>
      <c r="BB105" s="297">
        <v>0</v>
      </c>
      <c r="BC105" s="297">
        <v>9126999</v>
      </c>
      <c r="BD105" s="397">
        <v>52799</v>
      </c>
      <c r="BE105" s="297">
        <v>21893</v>
      </c>
      <c r="BF105" s="297">
        <v>18188</v>
      </c>
      <c r="BG105" s="297">
        <v>12718</v>
      </c>
      <c r="BH105" s="297">
        <v>0</v>
      </c>
      <c r="BI105" s="297">
        <v>0</v>
      </c>
      <c r="BJ105" s="297">
        <v>0</v>
      </c>
      <c r="BK105" s="297">
        <v>52799</v>
      </c>
      <c r="BL105" s="299">
        <v>72012</v>
      </c>
      <c r="BM105" s="297">
        <v>18003</v>
      </c>
      <c r="BN105" s="297">
        <v>18003</v>
      </c>
      <c r="BO105" s="297">
        <v>18003</v>
      </c>
      <c r="BP105" s="297">
        <v>18003</v>
      </c>
      <c r="BQ105" s="297">
        <v>0</v>
      </c>
      <c r="BR105" s="297">
        <v>0</v>
      </c>
      <c r="BS105" s="297">
        <v>72012</v>
      </c>
      <c r="BT105" s="397">
        <v>221727</v>
      </c>
      <c r="BU105" s="297">
        <v>45567</v>
      </c>
      <c r="BV105" s="297">
        <v>45567</v>
      </c>
      <c r="BW105" s="297">
        <v>45567</v>
      </c>
      <c r="BX105" s="297">
        <v>45567</v>
      </c>
      <c r="BY105" s="297">
        <v>39461</v>
      </c>
      <c r="BZ105" s="297">
        <v>0</v>
      </c>
      <c r="CA105" s="297">
        <v>221727</v>
      </c>
      <c r="CB105" s="299">
        <v>699097.67555634002</v>
      </c>
      <c r="CC105" s="297">
        <v>619273</v>
      </c>
      <c r="CD105" s="297">
        <v>48107</v>
      </c>
      <c r="CE105" s="297">
        <v>31717</v>
      </c>
      <c r="CF105" s="297">
        <v>0</v>
      </c>
      <c r="CG105" s="297">
        <v>0</v>
      </c>
      <c r="CH105" s="297">
        <v>0</v>
      </c>
      <c r="CI105" s="297">
        <v>699097.67555634002</v>
      </c>
    </row>
    <row r="106" spans="1:87">
      <c r="A106" s="295">
        <v>31820</v>
      </c>
      <c r="B106" s="296" t="s">
        <v>460</v>
      </c>
      <c r="C106" s="299">
        <v>-4829091</v>
      </c>
      <c r="D106" s="297">
        <v>-2404069</v>
      </c>
      <c r="E106" s="297">
        <v>-1267241</v>
      </c>
      <c r="F106" s="297">
        <v>-1089976</v>
      </c>
      <c r="G106" s="297">
        <v>124228</v>
      </c>
      <c r="H106" s="297">
        <v>0</v>
      </c>
      <c r="I106" s="297">
        <v>-9466149</v>
      </c>
      <c r="J106" s="356">
        <v>31700302</v>
      </c>
      <c r="K106" s="357">
        <v>37707049</v>
      </c>
      <c r="L106" s="357">
        <v>26835513</v>
      </c>
      <c r="M106" s="357">
        <v>25671898</v>
      </c>
      <c r="N106" s="357">
        <v>39697535</v>
      </c>
      <c r="O106" s="356">
        <v>3127031</v>
      </c>
      <c r="P106" s="357">
        <v>1196857.94</v>
      </c>
      <c r="Q106" s="357">
        <v>1930173.06</v>
      </c>
      <c r="R106" s="398">
        <v>6.6799999999999998E-2</v>
      </c>
      <c r="S106" s="399">
        <v>1.0253822999999999E-3</v>
      </c>
      <c r="T106" s="400">
        <v>31700302</v>
      </c>
      <c r="U106" s="400">
        <v>17917035.029940121</v>
      </c>
      <c r="V106" s="401">
        <v>1.7692828052759544</v>
      </c>
      <c r="W106" s="401">
        <v>7.7152503694909322E-2</v>
      </c>
      <c r="X106" s="397">
        <v>0</v>
      </c>
      <c r="Y106" s="297">
        <v>0</v>
      </c>
      <c r="Z106" s="297">
        <v>0</v>
      </c>
      <c r="AA106" s="297">
        <v>0</v>
      </c>
      <c r="AB106" s="297">
        <v>0</v>
      </c>
      <c r="AC106" s="297">
        <v>0</v>
      </c>
      <c r="AD106" s="297">
        <v>0</v>
      </c>
      <c r="AE106" s="297">
        <v>0</v>
      </c>
      <c r="AF106" s="299">
        <v>3935947</v>
      </c>
      <c r="AG106" s="299">
        <v>1151876</v>
      </c>
      <c r="AH106" s="299">
        <v>1057526</v>
      </c>
      <c r="AI106" s="299">
        <v>979560</v>
      </c>
      <c r="AJ106" s="299">
        <v>506464</v>
      </c>
      <c r="AK106" s="299">
        <v>240521</v>
      </c>
      <c r="AL106" s="299">
        <v>0</v>
      </c>
      <c r="AM106" s="297">
        <v>3935947</v>
      </c>
      <c r="AN106" s="397">
        <v>2592812</v>
      </c>
      <c r="AO106" s="297">
        <v>643310</v>
      </c>
      <c r="AP106" s="297">
        <v>643310</v>
      </c>
      <c r="AQ106" s="297">
        <v>643310</v>
      </c>
      <c r="AR106" s="297">
        <v>331441</v>
      </c>
      <c r="AS106" s="297">
        <v>331441</v>
      </c>
      <c r="AT106" s="297">
        <v>0</v>
      </c>
      <c r="AU106" s="297">
        <v>2592812</v>
      </c>
      <c r="AV106" s="299">
        <v>7703862</v>
      </c>
      <c r="AW106" s="297">
        <v>3839559</v>
      </c>
      <c r="AX106" s="297">
        <v>1987865</v>
      </c>
      <c r="AY106" s="297">
        <v>938220</v>
      </c>
      <c r="AZ106" s="297">
        <v>938220</v>
      </c>
      <c r="BA106" s="297">
        <v>0</v>
      </c>
      <c r="BB106" s="297">
        <v>0</v>
      </c>
      <c r="BC106" s="297">
        <v>7703862</v>
      </c>
      <c r="BD106" s="397">
        <v>44567</v>
      </c>
      <c r="BE106" s="297">
        <v>18480</v>
      </c>
      <c r="BF106" s="297">
        <v>15352</v>
      </c>
      <c r="BG106" s="297">
        <v>10735</v>
      </c>
      <c r="BH106" s="297">
        <v>0</v>
      </c>
      <c r="BI106" s="297">
        <v>0</v>
      </c>
      <c r="BJ106" s="297">
        <v>0</v>
      </c>
      <c r="BK106" s="297">
        <v>44567</v>
      </c>
      <c r="BL106" s="299">
        <v>60784</v>
      </c>
      <c r="BM106" s="297">
        <v>15196</v>
      </c>
      <c r="BN106" s="297">
        <v>15196</v>
      </c>
      <c r="BO106" s="297">
        <v>15196</v>
      </c>
      <c r="BP106" s="297">
        <v>15196</v>
      </c>
      <c r="BQ106" s="297">
        <v>0</v>
      </c>
      <c r="BR106" s="297">
        <v>0</v>
      </c>
      <c r="BS106" s="297">
        <v>60784</v>
      </c>
      <c r="BT106" s="397">
        <v>187154</v>
      </c>
      <c r="BU106" s="297">
        <v>38462</v>
      </c>
      <c r="BV106" s="297">
        <v>38462</v>
      </c>
      <c r="BW106" s="297">
        <v>38462</v>
      </c>
      <c r="BX106" s="297">
        <v>38462</v>
      </c>
      <c r="BY106" s="297">
        <v>33308</v>
      </c>
      <c r="BZ106" s="297">
        <v>0</v>
      </c>
      <c r="CA106" s="297">
        <v>187154</v>
      </c>
      <c r="CB106" s="299">
        <v>590090.18468912994</v>
      </c>
      <c r="CC106" s="297">
        <v>522712</v>
      </c>
      <c r="CD106" s="297">
        <v>40606</v>
      </c>
      <c r="CE106" s="297">
        <v>26772</v>
      </c>
      <c r="CF106" s="297">
        <v>0</v>
      </c>
      <c r="CG106" s="297">
        <v>0</v>
      </c>
      <c r="CH106" s="297">
        <v>0</v>
      </c>
      <c r="CI106" s="297">
        <v>590090.18468912994</v>
      </c>
    </row>
    <row r="107" spans="1:87">
      <c r="A107" s="295">
        <v>31900</v>
      </c>
      <c r="B107" s="296" t="s">
        <v>461</v>
      </c>
      <c r="C107" s="299">
        <v>-11030172</v>
      </c>
      <c r="D107" s="297">
        <v>-5147355</v>
      </c>
      <c r="E107" s="297">
        <v>-1559528</v>
      </c>
      <c r="F107" s="297">
        <v>-2233247</v>
      </c>
      <c r="G107" s="297">
        <v>221075</v>
      </c>
      <c r="H107" s="297">
        <v>0</v>
      </c>
      <c r="I107" s="297">
        <v>-19749227</v>
      </c>
      <c r="J107" s="356">
        <v>97640923</v>
      </c>
      <c r="K107" s="357">
        <v>116142458</v>
      </c>
      <c r="L107" s="357">
        <v>82656760</v>
      </c>
      <c r="M107" s="357">
        <v>79072680</v>
      </c>
      <c r="N107" s="357">
        <v>122273405</v>
      </c>
      <c r="O107" s="356">
        <v>9631651</v>
      </c>
      <c r="P107" s="357">
        <v>3791627.7</v>
      </c>
      <c r="Q107" s="357">
        <v>5840023.2999999998</v>
      </c>
      <c r="R107" s="398">
        <v>6.6799999999999998E-2</v>
      </c>
      <c r="S107" s="399">
        <v>3.1583065999999998E-3</v>
      </c>
      <c r="T107" s="400">
        <v>97640923</v>
      </c>
      <c r="U107" s="400">
        <v>56760893.712574854</v>
      </c>
      <c r="V107" s="401">
        <v>1.7202146867953305</v>
      </c>
      <c r="W107" s="401">
        <v>7.7152503694909322E-2</v>
      </c>
      <c r="X107" s="397">
        <v>3161720</v>
      </c>
      <c r="Y107" s="297">
        <v>1762391</v>
      </c>
      <c r="Z107" s="297">
        <v>466443</v>
      </c>
      <c r="AA107" s="297">
        <v>466443</v>
      </c>
      <c r="AB107" s="297">
        <v>466443</v>
      </c>
      <c r="AC107" s="297">
        <v>0</v>
      </c>
      <c r="AD107" s="297">
        <v>0</v>
      </c>
      <c r="AE107" s="297">
        <v>3161720</v>
      </c>
      <c r="AF107" s="299">
        <v>5877226</v>
      </c>
      <c r="AG107" s="299">
        <v>1466276</v>
      </c>
      <c r="AH107" s="299">
        <v>1466276</v>
      </c>
      <c r="AI107" s="299">
        <v>1139878</v>
      </c>
      <c r="AJ107" s="299">
        <v>902398</v>
      </c>
      <c r="AK107" s="299">
        <v>902398</v>
      </c>
      <c r="AL107" s="299">
        <v>0</v>
      </c>
      <c r="AM107" s="297">
        <v>5877226</v>
      </c>
      <c r="AN107" s="397">
        <v>7986187</v>
      </c>
      <c r="AO107" s="297">
        <v>1981475</v>
      </c>
      <c r="AP107" s="297">
        <v>1981475</v>
      </c>
      <c r="AQ107" s="297">
        <v>1981475</v>
      </c>
      <c r="AR107" s="297">
        <v>1020881</v>
      </c>
      <c r="AS107" s="297">
        <v>1020881</v>
      </c>
      <c r="AT107" s="297">
        <v>0</v>
      </c>
      <c r="AU107" s="297">
        <v>7986187</v>
      </c>
      <c r="AV107" s="299">
        <v>23728866</v>
      </c>
      <c r="AW107" s="297">
        <v>11826324</v>
      </c>
      <c r="AX107" s="297">
        <v>6122873</v>
      </c>
      <c r="AY107" s="297">
        <v>2889834</v>
      </c>
      <c r="AZ107" s="297">
        <v>2889834</v>
      </c>
      <c r="BA107" s="297">
        <v>0</v>
      </c>
      <c r="BB107" s="297">
        <v>0</v>
      </c>
      <c r="BC107" s="297">
        <v>23728866</v>
      </c>
      <c r="BD107" s="397">
        <v>137270</v>
      </c>
      <c r="BE107" s="297">
        <v>56920</v>
      </c>
      <c r="BF107" s="297">
        <v>47285</v>
      </c>
      <c r="BG107" s="297">
        <v>33065</v>
      </c>
      <c r="BH107" s="297">
        <v>0</v>
      </c>
      <c r="BI107" s="297">
        <v>0</v>
      </c>
      <c r="BJ107" s="297">
        <v>0</v>
      </c>
      <c r="BK107" s="297">
        <v>137270</v>
      </c>
      <c r="BL107" s="299">
        <v>187216</v>
      </c>
      <c r="BM107" s="297">
        <v>46804</v>
      </c>
      <c r="BN107" s="297">
        <v>46804</v>
      </c>
      <c r="BO107" s="297">
        <v>46804</v>
      </c>
      <c r="BP107" s="297">
        <v>46804</v>
      </c>
      <c r="BQ107" s="297">
        <v>0</v>
      </c>
      <c r="BR107" s="297">
        <v>0</v>
      </c>
      <c r="BS107" s="297">
        <v>187216</v>
      </c>
      <c r="BT107" s="397">
        <v>576458</v>
      </c>
      <c r="BU107" s="297">
        <v>118466</v>
      </c>
      <c r="BV107" s="297">
        <v>118466</v>
      </c>
      <c r="BW107" s="297">
        <v>118466</v>
      </c>
      <c r="BX107" s="297">
        <v>118466</v>
      </c>
      <c r="BY107" s="297">
        <v>102592</v>
      </c>
      <c r="BZ107" s="297">
        <v>0</v>
      </c>
      <c r="CA107" s="297">
        <v>576458</v>
      </c>
      <c r="CB107" s="299">
        <v>1817552.07291846</v>
      </c>
      <c r="CC107" s="297">
        <v>1610020</v>
      </c>
      <c r="CD107" s="297">
        <v>125072</v>
      </c>
      <c r="CE107" s="297">
        <v>82461</v>
      </c>
      <c r="CF107" s="297">
        <v>0</v>
      </c>
      <c r="CG107" s="297">
        <v>0</v>
      </c>
      <c r="CH107" s="297">
        <v>0</v>
      </c>
      <c r="CI107" s="297">
        <v>1817552.07291846</v>
      </c>
    </row>
    <row r="108" spans="1:87">
      <c r="A108" s="295">
        <v>32000</v>
      </c>
      <c r="B108" s="296" t="s">
        <v>462</v>
      </c>
      <c r="C108" s="299">
        <v>-4640262</v>
      </c>
      <c r="D108" s="297">
        <v>-2414225</v>
      </c>
      <c r="E108" s="297">
        <v>-1019163</v>
      </c>
      <c r="F108" s="297">
        <v>-1212626</v>
      </c>
      <c r="G108" s="297">
        <v>-54865</v>
      </c>
      <c r="H108" s="297">
        <v>0</v>
      </c>
      <c r="I108" s="297">
        <v>-9341141</v>
      </c>
      <c r="J108" s="356">
        <v>37073513</v>
      </c>
      <c r="K108" s="357">
        <v>44098405</v>
      </c>
      <c r="L108" s="357">
        <v>31384141</v>
      </c>
      <c r="M108" s="357">
        <v>30023293</v>
      </c>
      <c r="N108" s="357">
        <v>46426278</v>
      </c>
      <c r="O108" s="356">
        <v>3657064</v>
      </c>
      <c r="P108" s="357">
        <v>1443432.43</v>
      </c>
      <c r="Q108" s="357">
        <v>2213631.5700000003</v>
      </c>
      <c r="R108" s="398">
        <v>6.6799999999999998E-2</v>
      </c>
      <c r="S108" s="399">
        <v>1.1991848999999999E-3</v>
      </c>
      <c r="T108" s="400">
        <v>37073513</v>
      </c>
      <c r="U108" s="400">
        <v>21608269.910179641</v>
      </c>
      <c r="V108" s="401">
        <v>1.7157094554124712</v>
      </c>
      <c r="W108" s="401">
        <v>7.7152503694909322E-2</v>
      </c>
      <c r="X108" s="397">
        <v>499685</v>
      </c>
      <c r="Y108" s="297">
        <v>499685</v>
      </c>
      <c r="Z108" s="297">
        <v>0</v>
      </c>
      <c r="AA108" s="297">
        <v>0</v>
      </c>
      <c r="AB108" s="297">
        <v>0</v>
      </c>
      <c r="AC108" s="297">
        <v>0</v>
      </c>
      <c r="AD108" s="297">
        <v>0</v>
      </c>
      <c r="AE108" s="297">
        <v>499685</v>
      </c>
      <c r="AF108" s="299">
        <v>3373251</v>
      </c>
      <c r="AG108" s="299">
        <v>839442</v>
      </c>
      <c r="AH108" s="299">
        <v>839442</v>
      </c>
      <c r="AI108" s="299">
        <v>682720</v>
      </c>
      <c r="AJ108" s="299">
        <v>530208</v>
      </c>
      <c r="AK108" s="299">
        <v>481439</v>
      </c>
      <c r="AL108" s="299">
        <v>0</v>
      </c>
      <c r="AM108" s="297">
        <v>3373251</v>
      </c>
      <c r="AN108" s="397">
        <v>3032294</v>
      </c>
      <c r="AO108" s="297">
        <v>752351</v>
      </c>
      <c r="AP108" s="297">
        <v>752351</v>
      </c>
      <c r="AQ108" s="297">
        <v>752351</v>
      </c>
      <c r="AR108" s="297">
        <v>387621</v>
      </c>
      <c r="AS108" s="297">
        <v>387621</v>
      </c>
      <c r="AT108" s="297">
        <v>0</v>
      </c>
      <c r="AU108" s="297">
        <v>3032294</v>
      </c>
      <c r="AV108" s="299">
        <v>9009669</v>
      </c>
      <c r="AW108" s="297">
        <v>4490365</v>
      </c>
      <c r="AX108" s="297">
        <v>2324808</v>
      </c>
      <c r="AY108" s="297">
        <v>1097248</v>
      </c>
      <c r="AZ108" s="297">
        <v>1097248</v>
      </c>
      <c r="BA108" s="297">
        <v>0</v>
      </c>
      <c r="BB108" s="297">
        <v>0</v>
      </c>
      <c r="BC108" s="297">
        <v>9009669</v>
      </c>
      <c r="BD108" s="397">
        <v>52120</v>
      </c>
      <c r="BE108" s="297">
        <v>21612</v>
      </c>
      <c r="BF108" s="297">
        <v>17954</v>
      </c>
      <c r="BG108" s="297">
        <v>12554</v>
      </c>
      <c r="BH108" s="297">
        <v>0</v>
      </c>
      <c r="BI108" s="297">
        <v>0</v>
      </c>
      <c r="BJ108" s="297">
        <v>0</v>
      </c>
      <c r="BK108" s="297">
        <v>52120</v>
      </c>
      <c r="BL108" s="299">
        <v>71084</v>
      </c>
      <c r="BM108" s="297">
        <v>17771</v>
      </c>
      <c r="BN108" s="297">
        <v>17771</v>
      </c>
      <c r="BO108" s="297">
        <v>17771</v>
      </c>
      <c r="BP108" s="297">
        <v>17771</v>
      </c>
      <c r="BQ108" s="297">
        <v>0</v>
      </c>
      <c r="BR108" s="297">
        <v>0</v>
      </c>
      <c r="BS108" s="297">
        <v>71084</v>
      </c>
      <c r="BT108" s="397">
        <v>218877</v>
      </c>
      <c r="BU108" s="297">
        <v>44981</v>
      </c>
      <c r="BV108" s="297">
        <v>44981</v>
      </c>
      <c r="BW108" s="297">
        <v>44981</v>
      </c>
      <c r="BX108" s="297">
        <v>44981</v>
      </c>
      <c r="BY108" s="297">
        <v>38953</v>
      </c>
      <c r="BZ108" s="297">
        <v>0</v>
      </c>
      <c r="CA108" s="297">
        <v>218877</v>
      </c>
      <c r="CB108" s="299">
        <v>690110.64372518996</v>
      </c>
      <c r="CC108" s="297">
        <v>611312</v>
      </c>
      <c r="CD108" s="297">
        <v>47489</v>
      </c>
      <c r="CE108" s="297">
        <v>31310</v>
      </c>
      <c r="CF108" s="297">
        <v>0</v>
      </c>
      <c r="CG108" s="297">
        <v>0</v>
      </c>
      <c r="CH108" s="297">
        <v>0</v>
      </c>
      <c r="CI108" s="297">
        <v>690110.64372518996</v>
      </c>
    </row>
    <row r="109" spans="1:87">
      <c r="A109" s="295">
        <v>32005</v>
      </c>
      <c r="B109" s="296" t="s">
        <v>463</v>
      </c>
      <c r="C109" s="299">
        <v>-1007333</v>
      </c>
      <c r="D109" s="297">
        <v>-305032</v>
      </c>
      <c r="E109" s="297">
        <v>-94599</v>
      </c>
      <c r="F109" s="297">
        <v>-30160</v>
      </c>
      <c r="G109" s="297">
        <v>216786</v>
      </c>
      <c r="H109" s="297">
        <v>0</v>
      </c>
      <c r="I109" s="297">
        <v>-1220338</v>
      </c>
      <c r="J109" s="356">
        <v>8651287</v>
      </c>
      <c r="K109" s="357">
        <v>10290580</v>
      </c>
      <c r="L109" s="357">
        <v>7323644</v>
      </c>
      <c r="M109" s="357">
        <v>7006083</v>
      </c>
      <c r="N109" s="357">
        <v>10833801</v>
      </c>
      <c r="O109" s="356">
        <v>853394</v>
      </c>
      <c r="P109" s="357">
        <v>372064.48</v>
      </c>
      <c r="Q109" s="357">
        <v>481329.52</v>
      </c>
      <c r="R109" s="398">
        <v>6.6799999999999998E-2</v>
      </c>
      <c r="S109" s="399">
        <v>2.798357E-4</v>
      </c>
      <c r="T109" s="400">
        <v>8651287</v>
      </c>
      <c r="U109" s="400">
        <v>5569827.5449101795</v>
      </c>
      <c r="V109" s="401">
        <v>1.5532414478264629</v>
      </c>
      <c r="W109" s="401">
        <v>7.7152503694909322E-2</v>
      </c>
      <c r="X109" s="397">
        <v>790665</v>
      </c>
      <c r="Y109" s="297">
        <v>207625</v>
      </c>
      <c r="Z109" s="297">
        <v>207625</v>
      </c>
      <c r="AA109" s="297">
        <v>129086</v>
      </c>
      <c r="AB109" s="297">
        <v>129086</v>
      </c>
      <c r="AC109" s="297">
        <v>117243</v>
      </c>
      <c r="AD109" s="297">
        <v>0</v>
      </c>
      <c r="AE109" s="297">
        <v>790665</v>
      </c>
      <c r="AF109" s="299">
        <v>501762</v>
      </c>
      <c r="AG109" s="299">
        <v>211414</v>
      </c>
      <c r="AH109" s="299">
        <v>145174</v>
      </c>
      <c r="AI109" s="299">
        <v>145174</v>
      </c>
      <c r="AJ109" s="299">
        <v>0</v>
      </c>
      <c r="AK109" s="299">
        <v>0</v>
      </c>
      <c r="AL109" s="299">
        <v>0</v>
      </c>
      <c r="AM109" s="297">
        <v>501762</v>
      </c>
      <c r="AN109" s="397">
        <v>707601</v>
      </c>
      <c r="AO109" s="297">
        <v>175565</v>
      </c>
      <c r="AP109" s="297">
        <v>175565</v>
      </c>
      <c r="AQ109" s="297">
        <v>175565</v>
      </c>
      <c r="AR109" s="297">
        <v>90453</v>
      </c>
      <c r="AS109" s="297">
        <v>90453</v>
      </c>
      <c r="AT109" s="297">
        <v>0</v>
      </c>
      <c r="AU109" s="297">
        <v>707601</v>
      </c>
      <c r="AV109" s="299">
        <v>2102451</v>
      </c>
      <c r="AW109" s="297">
        <v>1047849</v>
      </c>
      <c r="AX109" s="297">
        <v>542505</v>
      </c>
      <c r="AY109" s="297">
        <v>256048</v>
      </c>
      <c r="AZ109" s="297">
        <v>256048</v>
      </c>
      <c r="BA109" s="297">
        <v>0</v>
      </c>
      <c r="BB109" s="297">
        <v>0</v>
      </c>
      <c r="BC109" s="297">
        <v>2102451</v>
      </c>
      <c r="BD109" s="397">
        <v>12163</v>
      </c>
      <c r="BE109" s="297">
        <v>5043</v>
      </c>
      <c r="BF109" s="297">
        <v>4190</v>
      </c>
      <c r="BG109" s="297">
        <v>2930</v>
      </c>
      <c r="BH109" s="297">
        <v>0</v>
      </c>
      <c r="BI109" s="297">
        <v>0</v>
      </c>
      <c r="BJ109" s="297">
        <v>0</v>
      </c>
      <c r="BK109" s="297">
        <v>12163</v>
      </c>
      <c r="BL109" s="299">
        <v>16588</v>
      </c>
      <c r="BM109" s="297">
        <v>4147</v>
      </c>
      <c r="BN109" s="297">
        <v>4147</v>
      </c>
      <c r="BO109" s="297">
        <v>4147</v>
      </c>
      <c r="BP109" s="297">
        <v>4147</v>
      </c>
      <c r="BQ109" s="297">
        <v>0</v>
      </c>
      <c r="BR109" s="297">
        <v>0</v>
      </c>
      <c r="BS109" s="297">
        <v>16588</v>
      </c>
      <c r="BT109" s="397">
        <v>51076</v>
      </c>
      <c r="BU109" s="297">
        <v>10496</v>
      </c>
      <c r="BV109" s="297">
        <v>10496</v>
      </c>
      <c r="BW109" s="297">
        <v>10496</v>
      </c>
      <c r="BX109" s="297">
        <v>10496</v>
      </c>
      <c r="BY109" s="297">
        <v>9090</v>
      </c>
      <c r="BZ109" s="297">
        <v>0</v>
      </c>
      <c r="CA109" s="297">
        <v>51076</v>
      </c>
      <c r="CB109" s="299">
        <v>161040.71612667001</v>
      </c>
      <c r="CC109" s="297">
        <v>142653</v>
      </c>
      <c r="CD109" s="297">
        <v>11082</v>
      </c>
      <c r="CE109" s="297">
        <v>7306</v>
      </c>
      <c r="CF109" s="297">
        <v>0</v>
      </c>
      <c r="CG109" s="297">
        <v>0</v>
      </c>
      <c r="CH109" s="297">
        <v>0</v>
      </c>
      <c r="CI109" s="297">
        <v>161040.71612667001</v>
      </c>
    </row>
    <row r="110" spans="1:87">
      <c r="A110" s="295">
        <v>32100</v>
      </c>
      <c r="B110" s="296" t="s">
        <v>464</v>
      </c>
      <c r="C110" s="299">
        <v>-3177798</v>
      </c>
      <c r="D110" s="297">
        <v>-1529880</v>
      </c>
      <c r="E110" s="297">
        <v>-711583</v>
      </c>
      <c r="F110" s="297">
        <v>-745107</v>
      </c>
      <c r="G110" s="297">
        <v>-122387</v>
      </c>
      <c r="H110" s="297">
        <v>0</v>
      </c>
      <c r="I110" s="297">
        <v>-6286755</v>
      </c>
      <c r="J110" s="356">
        <v>20361872</v>
      </c>
      <c r="K110" s="357">
        <v>24220151</v>
      </c>
      <c r="L110" s="357">
        <v>17237101</v>
      </c>
      <c r="M110" s="357">
        <v>16489683</v>
      </c>
      <c r="N110" s="357">
        <v>25498688</v>
      </c>
      <c r="O110" s="356">
        <v>2008568</v>
      </c>
      <c r="P110" s="357">
        <v>844817.65</v>
      </c>
      <c r="Q110" s="357">
        <v>1163750.3500000001</v>
      </c>
      <c r="R110" s="398">
        <v>6.6799999999999998E-2</v>
      </c>
      <c r="S110" s="399">
        <v>6.5862790000000004E-4</v>
      </c>
      <c r="T110" s="400">
        <v>20361872</v>
      </c>
      <c r="U110" s="400">
        <v>12646970.808383234</v>
      </c>
      <c r="V110" s="401">
        <v>1.6100196883907432</v>
      </c>
      <c r="W110" s="401">
        <v>7.7152503694909322E-2</v>
      </c>
      <c r="X110" s="397">
        <v>0</v>
      </c>
      <c r="Y110" s="297">
        <v>0</v>
      </c>
      <c r="Z110" s="297">
        <v>0</v>
      </c>
      <c r="AA110" s="297">
        <v>0</v>
      </c>
      <c r="AB110" s="297">
        <v>0</v>
      </c>
      <c r="AC110" s="297">
        <v>0</v>
      </c>
      <c r="AD110" s="297">
        <v>0</v>
      </c>
      <c r="AE110" s="297">
        <v>0</v>
      </c>
      <c r="AF110" s="299">
        <v>2734572</v>
      </c>
      <c r="AG110" s="299">
        <v>815833</v>
      </c>
      <c r="AH110" s="299">
        <v>664963</v>
      </c>
      <c r="AI110" s="299">
        <v>526799</v>
      </c>
      <c r="AJ110" s="299">
        <v>370303</v>
      </c>
      <c r="AK110" s="299">
        <v>356674</v>
      </c>
      <c r="AL110" s="299">
        <v>0</v>
      </c>
      <c r="AM110" s="297">
        <v>2734572</v>
      </c>
      <c r="AN110" s="397">
        <v>1665426</v>
      </c>
      <c r="AO110" s="297">
        <v>413213</v>
      </c>
      <c r="AP110" s="297">
        <v>413213</v>
      </c>
      <c r="AQ110" s="297">
        <v>413213</v>
      </c>
      <c r="AR110" s="297">
        <v>212893</v>
      </c>
      <c r="AS110" s="297">
        <v>212893</v>
      </c>
      <c r="AT110" s="297">
        <v>0</v>
      </c>
      <c r="AU110" s="297">
        <v>1665426</v>
      </c>
      <c r="AV110" s="299">
        <v>4948378</v>
      </c>
      <c r="AW110" s="297">
        <v>2466242</v>
      </c>
      <c r="AX110" s="297">
        <v>1276854</v>
      </c>
      <c r="AY110" s="297">
        <v>602641</v>
      </c>
      <c r="AZ110" s="297">
        <v>602641</v>
      </c>
      <c r="BA110" s="297">
        <v>0</v>
      </c>
      <c r="BB110" s="297">
        <v>0</v>
      </c>
      <c r="BC110" s="297">
        <v>4948378</v>
      </c>
      <c r="BD110" s="397">
        <v>28626</v>
      </c>
      <c r="BE110" s="297">
        <v>11870</v>
      </c>
      <c r="BF110" s="297">
        <v>9861</v>
      </c>
      <c r="BG110" s="297">
        <v>6895</v>
      </c>
      <c r="BH110" s="297">
        <v>0</v>
      </c>
      <c r="BI110" s="297">
        <v>0</v>
      </c>
      <c r="BJ110" s="297">
        <v>0</v>
      </c>
      <c r="BK110" s="297">
        <v>28626</v>
      </c>
      <c r="BL110" s="299">
        <v>39040</v>
      </c>
      <c r="BM110" s="297">
        <v>9760</v>
      </c>
      <c r="BN110" s="297">
        <v>9760</v>
      </c>
      <c r="BO110" s="297">
        <v>9760</v>
      </c>
      <c r="BP110" s="297">
        <v>9760</v>
      </c>
      <c r="BQ110" s="297">
        <v>0</v>
      </c>
      <c r="BR110" s="297">
        <v>0</v>
      </c>
      <c r="BS110" s="297">
        <v>39040</v>
      </c>
      <c r="BT110" s="397">
        <v>120214</v>
      </c>
      <c r="BU110" s="297">
        <v>24705</v>
      </c>
      <c r="BV110" s="297">
        <v>24705</v>
      </c>
      <c r="BW110" s="297">
        <v>24705</v>
      </c>
      <c r="BX110" s="297">
        <v>24705</v>
      </c>
      <c r="BY110" s="297">
        <v>21394</v>
      </c>
      <c r="BZ110" s="297">
        <v>0</v>
      </c>
      <c r="CA110" s="297">
        <v>120214</v>
      </c>
      <c r="CB110" s="299">
        <v>379029.22563849005</v>
      </c>
      <c r="CC110" s="297">
        <v>335751</v>
      </c>
      <c r="CD110" s="297">
        <v>26082</v>
      </c>
      <c r="CE110" s="297">
        <v>17196</v>
      </c>
      <c r="CF110" s="297">
        <v>0</v>
      </c>
      <c r="CG110" s="297">
        <v>0</v>
      </c>
      <c r="CH110" s="297">
        <v>0</v>
      </c>
      <c r="CI110" s="297">
        <v>379029.22563849005</v>
      </c>
    </row>
    <row r="111" spans="1:87">
      <c r="A111" s="295">
        <v>32200</v>
      </c>
      <c r="B111" s="296" t="s">
        <v>465</v>
      </c>
      <c r="C111" s="299">
        <v>-1767769</v>
      </c>
      <c r="D111" s="297">
        <v>-786743</v>
      </c>
      <c r="E111" s="297">
        <v>-370360</v>
      </c>
      <c r="F111" s="297">
        <v>-432323</v>
      </c>
      <c r="G111" s="297">
        <v>12461</v>
      </c>
      <c r="H111" s="297">
        <v>0</v>
      </c>
      <c r="I111" s="297">
        <v>-3344734</v>
      </c>
      <c r="J111" s="356">
        <v>14252234</v>
      </c>
      <c r="K111" s="357">
        <v>16952825</v>
      </c>
      <c r="L111" s="357">
        <v>12065059</v>
      </c>
      <c r="M111" s="357">
        <v>11541906</v>
      </c>
      <c r="N111" s="357">
        <v>17847734</v>
      </c>
      <c r="O111" s="356">
        <v>1405891</v>
      </c>
      <c r="P111" s="357">
        <v>575437.97</v>
      </c>
      <c r="Q111" s="357">
        <v>830453.03</v>
      </c>
      <c r="R111" s="398">
        <v>6.6799999999999998E-2</v>
      </c>
      <c r="S111" s="399">
        <v>4.6100470000000001E-4</v>
      </c>
      <c r="T111" s="400">
        <v>14252234</v>
      </c>
      <c r="U111" s="400">
        <v>8614340.8682634737</v>
      </c>
      <c r="V111" s="401">
        <v>1.654477599383996</v>
      </c>
      <c r="W111" s="401">
        <v>7.7152503694909322E-2</v>
      </c>
      <c r="X111" s="397">
        <v>186176</v>
      </c>
      <c r="Y111" s="297">
        <v>126502</v>
      </c>
      <c r="Z111" s="297">
        <v>59674</v>
      </c>
      <c r="AA111" s="297">
        <v>0</v>
      </c>
      <c r="AB111" s="297">
        <v>0</v>
      </c>
      <c r="AC111" s="297">
        <v>0</v>
      </c>
      <c r="AD111" s="297">
        <v>0</v>
      </c>
      <c r="AE111" s="297">
        <v>186176</v>
      </c>
      <c r="AF111" s="299">
        <v>1044571</v>
      </c>
      <c r="AG111" s="299">
        <v>241021</v>
      </c>
      <c r="AH111" s="299">
        <v>241021</v>
      </c>
      <c r="AI111" s="299">
        <v>241021</v>
      </c>
      <c r="AJ111" s="299">
        <v>169980</v>
      </c>
      <c r="AK111" s="299">
        <v>151528</v>
      </c>
      <c r="AL111" s="299">
        <v>0</v>
      </c>
      <c r="AM111" s="297">
        <v>1044571</v>
      </c>
      <c r="AN111" s="397">
        <v>1165710</v>
      </c>
      <c r="AO111" s="297">
        <v>289228</v>
      </c>
      <c r="AP111" s="297">
        <v>289228</v>
      </c>
      <c r="AQ111" s="297">
        <v>289228</v>
      </c>
      <c r="AR111" s="297">
        <v>149014</v>
      </c>
      <c r="AS111" s="297">
        <v>149014</v>
      </c>
      <c r="AT111" s="297">
        <v>0</v>
      </c>
      <c r="AU111" s="297">
        <v>1165710</v>
      </c>
      <c r="AV111" s="299">
        <v>3463603</v>
      </c>
      <c r="AW111" s="297">
        <v>1726239</v>
      </c>
      <c r="AX111" s="297">
        <v>893730</v>
      </c>
      <c r="AY111" s="297">
        <v>421817</v>
      </c>
      <c r="AZ111" s="297">
        <v>421817</v>
      </c>
      <c r="BA111" s="297">
        <v>0</v>
      </c>
      <c r="BB111" s="297">
        <v>0</v>
      </c>
      <c r="BC111" s="297">
        <v>3463603</v>
      </c>
      <c r="BD111" s="397">
        <v>20036</v>
      </c>
      <c r="BE111" s="297">
        <v>8308</v>
      </c>
      <c r="BF111" s="297">
        <v>6902</v>
      </c>
      <c r="BG111" s="297">
        <v>4826</v>
      </c>
      <c r="BH111" s="297">
        <v>0</v>
      </c>
      <c r="BI111" s="297">
        <v>0</v>
      </c>
      <c r="BJ111" s="297">
        <v>0</v>
      </c>
      <c r="BK111" s="297">
        <v>20036</v>
      </c>
      <c r="BL111" s="299">
        <v>27328</v>
      </c>
      <c r="BM111" s="297">
        <v>6832</v>
      </c>
      <c r="BN111" s="297">
        <v>6832</v>
      </c>
      <c r="BO111" s="297">
        <v>6832</v>
      </c>
      <c r="BP111" s="297">
        <v>6832</v>
      </c>
      <c r="BQ111" s="297">
        <v>0</v>
      </c>
      <c r="BR111" s="297">
        <v>0</v>
      </c>
      <c r="BS111" s="297">
        <v>27328</v>
      </c>
      <c r="BT111" s="397">
        <v>84143</v>
      </c>
      <c r="BU111" s="297">
        <v>17292</v>
      </c>
      <c r="BV111" s="297">
        <v>17292</v>
      </c>
      <c r="BW111" s="297">
        <v>17292</v>
      </c>
      <c r="BX111" s="297">
        <v>17292</v>
      </c>
      <c r="BY111" s="297">
        <v>14975</v>
      </c>
      <c r="BZ111" s="297">
        <v>0</v>
      </c>
      <c r="CA111" s="297">
        <v>84143</v>
      </c>
      <c r="CB111" s="299">
        <v>265300.41387057002</v>
      </c>
      <c r="CC111" s="297">
        <v>235008</v>
      </c>
      <c r="CD111" s="297">
        <v>18256</v>
      </c>
      <c r="CE111" s="297">
        <v>12036</v>
      </c>
      <c r="CF111" s="297">
        <v>0</v>
      </c>
      <c r="CG111" s="297">
        <v>0</v>
      </c>
      <c r="CH111" s="297">
        <v>0</v>
      </c>
      <c r="CI111" s="297">
        <v>265300.41387057002</v>
      </c>
    </row>
    <row r="112" spans="1:87">
      <c r="A112" s="295">
        <v>32300</v>
      </c>
      <c r="B112" s="296" t="s">
        <v>466</v>
      </c>
      <c r="C112" s="299">
        <v>-22398618</v>
      </c>
      <c r="D112" s="297">
        <v>-12992123</v>
      </c>
      <c r="E112" s="297">
        <v>-6377708</v>
      </c>
      <c r="F112" s="297">
        <v>-4965905</v>
      </c>
      <c r="G112" s="297">
        <v>328800</v>
      </c>
      <c r="H112" s="297">
        <v>0</v>
      </c>
      <c r="I112" s="297">
        <v>-46405554</v>
      </c>
      <c r="J112" s="356">
        <v>144138173</v>
      </c>
      <c r="K112" s="357">
        <v>171450262</v>
      </c>
      <c r="L112" s="357">
        <v>122018454</v>
      </c>
      <c r="M112" s="357">
        <v>116727611</v>
      </c>
      <c r="N112" s="357">
        <v>180500806</v>
      </c>
      <c r="O112" s="356">
        <v>14218306</v>
      </c>
      <c r="P112" s="357">
        <v>5760407.9000000004</v>
      </c>
      <c r="Q112" s="357">
        <v>8457898.0999999996</v>
      </c>
      <c r="R112" s="398">
        <v>6.6799999999999998E-2</v>
      </c>
      <c r="S112" s="399">
        <v>4.6623130000000004E-3</v>
      </c>
      <c r="T112" s="400">
        <v>144138173</v>
      </c>
      <c r="U112" s="400">
        <v>86233651.197604805</v>
      </c>
      <c r="V112" s="401">
        <v>1.6714840552176866</v>
      </c>
      <c r="W112" s="401">
        <v>7.7152503694909322E-2</v>
      </c>
      <c r="X112" s="397">
        <v>1190844</v>
      </c>
      <c r="Y112" s="297">
        <v>1190844</v>
      </c>
      <c r="Z112" s="297">
        <v>0</v>
      </c>
      <c r="AA112" s="297">
        <v>0</v>
      </c>
      <c r="AB112" s="297">
        <v>0</v>
      </c>
      <c r="AC112" s="297">
        <v>0</v>
      </c>
      <c r="AD112" s="297">
        <v>0</v>
      </c>
      <c r="AE112" s="297">
        <v>1190844</v>
      </c>
      <c r="AF112" s="299">
        <v>22451107</v>
      </c>
      <c r="AG112" s="299">
        <v>6869523</v>
      </c>
      <c r="AH112" s="299">
        <v>6869523</v>
      </c>
      <c r="AI112" s="299">
        <v>5069652</v>
      </c>
      <c r="AJ112" s="299">
        <v>2312731</v>
      </c>
      <c r="AK112" s="299">
        <v>1329678</v>
      </c>
      <c r="AL112" s="299">
        <v>0</v>
      </c>
      <c r="AM112" s="297">
        <v>22451107</v>
      </c>
      <c r="AN112" s="397">
        <v>11789262</v>
      </c>
      <c r="AO112" s="297">
        <v>2925067</v>
      </c>
      <c r="AP112" s="297">
        <v>2925067</v>
      </c>
      <c r="AQ112" s="297">
        <v>2925067</v>
      </c>
      <c r="AR112" s="297">
        <v>1507031</v>
      </c>
      <c r="AS112" s="297">
        <v>1507031</v>
      </c>
      <c r="AT112" s="297">
        <v>0</v>
      </c>
      <c r="AU112" s="297">
        <v>11789262</v>
      </c>
      <c r="AV112" s="299">
        <v>35028709</v>
      </c>
      <c r="AW112" s="297">
        <v>17458098</v>
      </c>
      <c r="AX112" s="297">
        <v>9038626</v>
      </c>
      <c r="AY112" s="297">
        <v>4265993</v>
      </c>
      <c r="AZ112" s="297">
        <v>4265993</v>
      </c>
      <c r="BA112" s="297">
        <v>0</v>
      </c>
      <c r="BB112" s="297">
        <v>0</v>
      </c>
      <c r="BC112" s="297">
        <v>35028709</v>
      </c>
      <c r="BD112" s="397">
        <v>202637</v>
      </c>
      <c r="BE112" s="297">
        <v>84025</v>
      </c>
      <c r="BF112" s="297">
        <v>69802</v>
      </c>
      <c r="BG112" s="297">
        <v>48810</v>
      </c>
      <c r="BH112" s="297">
        <v>0</v>
      </c>
      <c r="BI112" s="297">
        <v>0</v>
      </c>
      <c r="BJ112" s="297">
        <v>0</v>
      </c>
      <c r="BK112" s="297">
        <v>202637</v>
      </c>
      <c r="BL112" s="299">
        <v>276372</v>
      </c>
      <c r="BM112" s="297">
        <v>69093</v>
      </c>
      <c r="BN112" s="297">
        <v>69093</v>
      </c>
      <c r="BO112" s="297">
        <v>69093</v>
      </c>
      <c r="BP112" s="297">
        <v>69093</v>
      </c>
      <c r="BQ112" s="297">
        <v>0</v>
      </c>
      <c r="BR112" s="297">
        <v>0</v>
      </c>
      <c r="BS112" s="297">
        <v>276372</v>
      </c>
      <c r="BT112" s="397">
        <v>850971</v>
      </c>
      <c r="BU112" s="297">
        <v>174881</v>
      </c>
      <c r="BV112" s="297">
        <v>174881</v>
      </c>
      <c r="BW112" s="297">
        <v>174881</v>
      </c>
      <c r="BX112" s="297">
        <v>174881</v>
      </c>
      <c r="BY112" s="297">
        <v>151447</v>
      </c>
      <c r="BZ112" s="297">
        <v>0</v>
      </c>
      <c r="CA112" s="297">
        <v>850971</v>
      </c>
      <c r="CB112" s="299">
        <v>2683082.3384103002</v>
      </c>
      <c r="CC112" s="297">
        <v>2376722</v>
      </c>
      <c r="CD112" s="297">
        <v>184632</v>
      </c>
      <c r="CE112" s="297">
        <v>121729</v>
      </c>
      <c r="CF112" s="297">
        <v>0</v>
      </c>
      <c r="CG112" s="297">
        <v>0</v>
      </c>
      <c r="CH112" s="297">
        <v>0</v>
      </c>
      <c r="CI112" s="297">
        <v>2683082.3384103002</v>
      </c>
    </row>
    <row r="113" spans="1:87">
      <c r="A113" s="295">
        <v>32305</v>
      </c>
      <c r="B113" s="296" t="s">
        <v>467</v>
      </c>
      <c r="C113" s="299">
        <v>-2167057</v>
      </c>
      <c r="D113" s="297">
        <v>-970699</v>
      </c>
      <c r="E113" s="297">
        <v>-212714</v>
      </c>
      <c r="F113" s="297">
        <v>-506025</v>
      </c>
      <c r="G113" s="297">
        <v>161056</v>
      </c>
      <c r="H113" s="297">
        <v>0</v>
      </c>
      <c r="I113" s="297">
        <v>-3695439</v>
      </c>
      <c r="J113" s="356">
        <v>15701421</v>
      </c>
      <c r="K113" s="357">
        <v>18676612</v>
      </c>
      <c r="L113" s="357">
        <v>13291851</v>
      </c>
      <c r="M113" s="357">
        <v>12715503</v>
      </c>
      <c r="N113" s="357">
        <v>19662516</v>
      </c>
      <c r="O113" s="356">
        <v>1548844</v>
      </c>
      <c r="P113" s="357">
        <v>636205.14</v>
      </c>
      <c r="Q113" s="357">
        <v>912638.86</v>
      </c>
      <c r="R113" s="398">
        <v>6.6799999999999998E-2</v>
      </c>
      <c r="S113" s="399">
        <v>5.0788030000000004E-4</v>
      </c>
      <c r="T113" s="400">
        <v>15701421</v>
      </c>
      <c r="U113" s="400">
        <v>9524029.0419161674</v>
      </c>
      <c r="V113" s="401">
        <v>1.6486112054989057</v>
      </c>
      <c r="W113" s="401">
        <v>7.7152503694909322E-2</v>
      </c>
      <c r="X113" s="397">
        <v>440349</v>
      </c>
      <c r="Y113" s="297">
        <v>146783</v>
      </c>
      <c r="Z113" s="297">
        <v>146783</v>
      </c>
      <c r="AA113" s="297">
        <v>146783</v>
      </c>
      <c r="AB113" s="297">
        <v>0</v>
      </c>
      <c r="AC113" s="297">
        <v>0</v>
      </c>
      <c r="AD113" s="297">
        <v>0</v>
      </c>
      <c r="AE113" s="297">
        <v>440349</v>
      </c>
      <c r="AF113" s="299">
        <v>1396632</v>
      </c>
      <c r="AG113" s="299">
        <v>492485</v>
      </c>
      <c r="AH113" s="299">
        <v>450528</v>
      </c>
      <c r="AI113" s="299">
        <v>217006</v>
      </c>
      <c r="AJ113" s="299">
        <v>217006</v>
      </c>
      <c r="AK113" s="299">
        <v>19607</v>
      </c>
      <c r="AL113" s="299">
        <v>0</v>
      </c>
      <c r="AM113" s="297">
        <v>1396632</v>
      </c>
      <c r="AN113" s="397">
        <v>1284241</v>
      </c>
      <c r="AO113" s="297">
        <v>318637</v>
      </c>
      <c r="AP113" s="297">
        <v>318637</v>
      </c>
      <c r="AQ113" s="297">
        <v>318637</v>
      </c>
      <c r="AR113" s="297">
        <v>164166</v>
      </c>
      <c r="AS113" s="297">
        <v>164166</v>
      </c>
      <c r="AT113" s="297">
        <v>0</v>
      </c>
      <c r="AU113" s="297">
        <v>1284241</v>
      </c>
      <c r="AV113" s="299">
        <v>3815787</v>
      </c>
      <c r="AW113" s="297">
        <v>1901765</v>
      </c>
      <c r="AX113" s="297">
        <v>984606</v>
      </c>
      <c r="AY113" s="297">
        <v>464708</v>
      </c>
      <c r="AZ113" s="297">
        <v>464708</v>
      </c>
      <c r="BA113" s="297">
        <v>0</v>
      </c>
      <c r="BB113" s="297">
        <v>0</v>
      </c>
      <c r="BC113" s="297">
        <v>3815787</v>
      </c>
      <c r="BD113" s="397">
        <v>22074</v>
      </c>
      <c r="BE113" s="297">
        <v>9153</v>
      </c>
      <c r="BF113" s="297">
        <v>7604</v>
      </c>
      <c r="BG113" s="297">
        <v>5317</v>
      </c>
      <c r="BH113" s="297">
        <v>0</v>
      </c>
      <c r="BI113" s="297">
        <v>0</v>
      </c>
      <c r="BJ113" s="297">
        <v>0</v>
      </c>
      <c r="BK113" s="297">
        <v>22074</v>
      </c>
      <c r="BL113" s="299">
        <v>30104</v>
      </c>
      <c r="BM113" s="297">
        <v>7526</v>
      </c>
      <c r="BN113" s="297">
        <v>7526</v>
      </c>
      <c r="BO113" s="297">
        <v>7526</v>
      </c>
      <c r="BP113" s="297">
        <v>7526</v>
      </c>
      <c r="BQ113" s="297">
        <v>0</v>
      </c>
      <c r="BR113" s="297">
        <v>0</v>
      </c>
      <c r="BS113" s="297">
        <v>30104</v>
      </c>
      <c r="BT113" s="397">
        <v>92699</v>
      </c>
      <c r="BU113" s="297">
        <v>19050</v>
      </c>
      <c r="BV113" s="297">
        <v>19050</v>
      </c>
      <c r="BW113" s="297">
        <v>19050</v>
      </c>
      <c r="BX113" s="297">
        <v>19050</v>
      </c>
      <c r="BY113" s="297">
        <v>16498</v>
      </c>
      <c r="BZ113" s="297">
        <v>0</v>
      </c>
      <c r="CA113" s="297">
        <v>92699</v>
      </c>
      <c r="CB113" s="299">
        <v>292276.52947293001</v>
      </c>
      <c r="CC113" s="297">
        <v>258904</v>
      </c>
      <c r="CD113" s="297">
        <v>20112</v>
      </c>
      <c r="CE113" s="297">
        <v>13260</v>
      </c>
      <c r="CF113" s="297">
        <v>0</v>
      </c>
      <c r="CG113" s="297">
        <v>0</v>
      </c>
      <c r="CH113" s="297">
        <v>0</v>
      </c>
      <c r="CI113" s="297">
        <v>292276.52947293001</v>
      </c>
    </row>
    <row r="114" spans="1:87">
      <c r="A114" s="295">
        <v>32400</v>
      </c>
      <c r="B114" s="296" t="s">
        <v>468</v>
      </c>
      <c r="C114" s="299">
        <v>-7903642</v>
      </c>
      <c r="D114" s="297">
        <v>-4659145</v>
      </c>
      <c r="E114" s="297">
        <v>-2140983</v>
      </c>
      <c r="F114" s="297">
        <v>-1829217</v>
      </c>
      <c r="G114" s="297">
        <v>-46839</v>
      </c>
      <c r="H114" s="297">
        <v>0</v>
      </c>
      <c r="I114" s="297">
        <v>-16579826</v>
      </c>
      <c r="J114" s="356">
        <v>50238322</v>
      </c>
      <c r="K114" s="357">
        <v>59757753</v>
      </c>
      <c r="L114" s="357">
        <v>42528653</v>
      </c>
      <c r="M114" s="357">
        <v>40684568</v>
      </c>
      <c r="N114" s="357">
        <v>62912255</v>
      </c>
      <c r="O114" s="356">
        <v>4955688</v>
      </c>
      <c r="P114" s="357">
        <v>2091474.54</v>
      </c>
      <c r="Q114" s="357">
        <v>2864213.46</v>
      </c>
      <c r="R114" s="398">
        <v>6.6799999999999998E-2</v>
      </c>
      <c r="S114" s="399">
        <v>1.6250156E-3</v>
      </c>
      <c r="T114" s="400">
        <v>50238322</v>
      </c>
      <c r="U114" s="400">
        <v>31309499.101796407</v>
      </c>
      <c r="V114" s="401">
        <v>1.6045712464661415</v>
      </c>
      <c r="W114" s="401">
        <v>7.7152503694909322E-2</v>
      </c>
      <c r="X114" s="397">
        <v>449129</v>
      </c>
      <c r="Y114" s="297">
        <v>449129</v>
      </c>
      <c r="Z114" s="297">
        <v>0</v>
      </c>
      <c r="AA114" s="297">
        <v>0</v>
      </c>
      <c r="AB114" s="297">
        <v>0</v>
      </c>
      <c r="AC114" s="297">
        <v>0</v>
      </c>
      <c r="AD114" s="297">
        <v>0</v>
      </c>
      <c r="AE114" s="297">
        <v>449129</v>
      </c>
      <c r="AF114" s="299">
        <v>8264744</v>
      </c>
      <c r="AG114" s="299">
        <v>2525157</v>
      </c>
      <c r="AH114" s="299">
        <v>2525157</v>
      </c>
      <c r="AI114" s="299">
        <v>1685069</v>
      </c>
      <c r="AJ114" s="299">
        <v>904472</v>
      </c>
      <c r="AK114" s="299">
        <v>624889</v>
      </c>
      <c r="AL114" s="299">
        <v>0</v>
      </c>
      <c r="AM114" s="297">
        <v>8264744</v>
      </c>
      <c r="AN114" s="397">
        <v>4109062</v>
      </c>
      <c r="AO114" s="297">
        <v>1019511</v>
      </c>
      <c r="AP114" s="297">
        <v>1019511</v>
      </c>
      <c r="AQ114" s="297">
        <v>1019511</v>
      </c>
      <c r="AR114" s="297">
        <v>525265</v>
      </c>
      <c r="AS114" s="297">
        <v>525265</v>
      </c>
      <c r="AT114" s="297">
        <v>0</v>
      </c>
      <c r="AU114" s="297">
        <v>4109062</v>
      </c>
      <c r="AV114" s="299">
        <v>12209004</v>
      </c>
      <c r="AW114" s="297">
        <v>6084894</v>
      </c>
      <c r="AX114" s="297">
        <v>3150348</v>
      </c>
      <c r="AY114" s="297">
        <v>1486881</v>
      </c>
      <c r="AZ114" s="297">
        <v>1486881</v>
      </c>
      <c r="BA114" s="297">
        <v>0</v>
      </c>
      <c r="BB114" s="297">
        <v>0</v>
      </c>
      <c r="BC114" s="297">
        <v>12209004</v>
      </c>
      <c r="BD114" s="397">
        <v>70628</v>
      </c>
      <c r="BE114" s="297">
        <v>29286</v>
      </c>
      <c r="BF114" s="297">
        <v>24329</v>
      </c>
      <c r="BG114" s="297">
        <v>17013</v>
      </c>
      <c r="BH114" s="297">
        <v>0</v>
      </c>
      <c r="BI114" s="297">
        <v>0</v>
      </c>
      <c r="BJ114" s="297">
        <v>0</v>
      </c>
      <c r="BK114" s="297">
        <v>70628</v>
      </c>
      <c r="BL114" s="299">
        <v>96328</v>
      </c>
      <c r="BM114" s="297">
        <v>24082</v>
      </c>
      <c r="BN114" s="297">
        <v>24082</v>
      </c>
      <c r="BO114" s="297">
        <v>24082</v>
      </c>
      <c r="BP114" s="297">
        <v>24082</v>
      </c>
      <c r="BQ114" s="297">
        <v>0</v>
      </c>
      <c r="BR114" s="297">
        <v>0</v>
      </c>
      <c r="BS114" s="297">
        <v>96328</v>
      </c>
      <c r="BT114" s="397">
        <v>296600</v>
      </c>
      <c r="BU114" s="297">
        <v>60953</v>
      </c>
      <c r="BV114" s="297">
        <v>60953</v>
      </c>
      <c r="BW114" s="297">
        <v>60953</v>
      </c>
      <c r="BX114" s="297">
        <v>60953</v>
      </c>
      <c r="BY114" s="297">
        <v>52786</v>
      </c>
      <c r="BZ114" s="297">
        <v>0</v>
      </c>
      <c r="CA114" s="297">
        <v>296600</v>
      </c>
      <c r="CB114" s="299">
        <v>935169.01503636001</v>
      </c>
      <c r="CC114" s="297">
        <v>828389</v>
      </c>
      <c r="CD114" s="297">
        <v>64352</v>
      </c>
      <c r="CE114" s="297">
        <v>42428</v>
      </c>
      <c r="CF114" s="297">
        <v>0</v>
      </c>
      <c r="CG114" s="297">
        <v>0</v>
      </c>
      <c r="CH114" s="297">
        <v>0</v>
      </c>
      <c r="CI114" s="297">
        <v>935169.01503636001</v>
      </c>
    </row>
    <row r="115" spans="1:87">
      <c r="A115" s="295">
        <v>32405</v>
      </c>
      <c r="B115" s="296" t="s">
        <v>469</v>
      </c>
      <c r="C115" s="299">
        <v>-1840057</v>
      </c>
      <c r="D115" s="297">
        <v>-860407</v>
      </c>
      <c r="E115" s="297">
        <v>-448723</v>
      </c>
      <c r="F115" s="297">
        <v>-542046</v>
      </c>
      <c r="G115" s="297">
        <v>80385</v>
      </c>
      <c r="H115" s="297">
        <v>0</v>
      </c>
      <c r="I115" s="297">
        <v>-3610848</v>
      </c>
      <c r="J115" s="356">
        <v>13451282</v>
      </c>
      <c r="K115" s="357">
        <v>16000104</v>
      </c>
      <c r="L115" s="357">
        <v>11387023</v>
      </c>
      <c r="M115" s="357">
        <v>10893270</v>
      </c>
      <c r="N115" s="357">
        <v>16844720</v>
      </c>
      <c r="O115" s="356">
        <v>1326883</v>
      </c>
      <c r="P115" s="357">
        <v>570871.37000000011</v>
      </c>
      <c r="Q115" s="357">
        <v>756011.62999999989</v>
      </c>
      <c r="R115" s="398">
        <v>6.6799999999999998E-2</v>
      </c>
      <c r="S115" s="399">
        <v>4.3509700000000001E-4</v>
      </c>
      <c r="T115" s="400">
        <v>13451282</v>
      </c>
      <c r="U115" s="400">
        <v>8545978.5928143729</v>
      </c>
      <c r="V115" s="401">
        <v>1.5739896670593234</v>
      </c>
      <c r="W115" s="401">
        <v>7.7152503694909322E-2</v>
      </c>
      <c r="X115" s="397">
        <v>84554</v>
      </c>
      <c r="Y115" s="297">
        <v>46935</v>
      </c>
      <c r="Z115" s="297">
        <v>37619</v>
      </c>
      <c r="AA115" s="297">
        <v>0</v>
      </c>
      <c r="AB115" s="297">
        <v>0</v>
      </c>
      <c r="AC115" s="297">
        <v>0</v>
      </c>
      <c r="AD115" s="297">
        <v>0</v>
      </c>
      <c r="AE115" s="297">
        <v>84554</v>
      </c>
      <c r="AF115" s="299">
        <v>1348790</v>
      </c>
      <c r="AG115" s="299">
        <v>326652</v>
      </c>
      <c r="AH115" s="299">
        <v>326652</v>
      </c>
      <c r="AI115" s="299">
        <v>326652</v>
      </c>
      <c r="AJ115" s="299">
        <v>294446</v>
      </c>
      <c r="AK115" s="299">
        <v>74388</v>
      </c>
      <c r="AL115" s="299">
        <v>0</v>
      </c>
      <c r="AM115" s="297">
        <v>1348790</v>
      </c>
      <c r="AN115" s="397">
        <v>1100199</v>
      </c>
      <c r="AO115" s="297">
        <v>272973</v>
      </c>
      <c r="AP115" s="297">
        <v>272973</v>
      </c>
      <c r="AQ115" s="297">
        <v>272973</v>
      </c>
      <c r="AR115" s="297">
        <v>140639</v>
      </c>
      <c r="AS115" s="297">
        <v>140639</v>
      </c>
      <c r="AT115" s="297">
        <v>0</v>
      </c>
      <c r="AU115" s="297">
        <v>1100199</v>
      </c>
      <c r="AV115" s="299">
        <v>3268954</v>
      </c>
      <c r="AW115" s="297">
        <v>1629227</v>
      </c>
      <c r="AX115" s="297">
        <v>843504</v>
      </c>
      <c r="AY115" s="297">
        <v>398112</v>
      </c>
      <c r="AZ115" s="297">
        <v>398112</v>
      </c>
      <c r="BA115" s="297">
        <v>0</v>
      </c>
      <c r="BB115" s="297">
        <v>0</v>
      </c>
      <c r="BC115" s="297">
        <v>3268954</v>
      </c>
      <c r="BD115" s="397">
        <v>18910</v>
      </c>
      <c r="BE115" s="297">
        <v>7841</v>
      </c>
      <c r="BF115" s="297">
        <v>6514</v>
      </c>
      <c r="BG115" s="297">
        <v>4555</v>
      </c>
      <c r="BH115" s="297">
        <v>0</v>
      </c>
      <c r="BI115" s="297">
        <v>0</v>
      </c>
      <c r="BJ115" s="297">
        <v>0</v>
      </c>
      <c r="BK115" s="297">
        <v>18910</v>
      </c>
      <c r="BL115" s="299">
        <v>25792</v>
      </c>
      <c r="BM115" s="297">
        <v>6448</v>
      </c>
      <c r="BN115" s="297">
        <v>6448</v>
      </c>
      <c r="BO115" s="297">
        <v>6448</v>
      </c>
      <c r="BP115" s="297">
        <v>6448</v>
      </c>
      <c r="BQ115" s="297">
        <v>0</v>
      </c>
      <c r="BR115" s="297">
        <v>0</v>
      </c>
      <c r="BS115" s="297">
        <v>25792</v>
      </c>
      <c r="BT115" s="397">
        <v>79414</v>
      </c>
      <c r="BU115" s="297">
        <v>16320</v>
      </c>
      <c r="BV115" s="297">
        <v>16320</v>
      </c>
      <c r="BW115" s="297">
        <v>16320</v>
      </c>
      <c r="BX115" s="297">
        <v>16320</v>
      </c>
      <c r="BY115" s="297">
        <v>14133</v>
      </c>
      <c r="BZ115" s="297">
        <v>0</v>
      </c>
      <c r="CA115" s="297">
        <v>79414</v>
      </c>
      <c r="CB115" s="299">
        <v>250390.97036070001</v>
      </c>
      <c r="CC115" s="297">
        <v>221801</v>
      </c>
      <c r="CD115" s="297">
        <v>17230</v>
      </c>
      <c r="CE115" s="297">
        <v>11360</v>
      </c>
      <c r="CF115" s="297">
        <v>0</v>
      </c>
      <c r="CG115" s="297">
        <v>0</v>
      </c>
      <c r="CH115" s="297">
        <v>0</v>
      </c>
      <c r="CI115" s="297">
        <v>250390.97036070001</v>
      </c>
    </row>
    <row r="116" spans="1:87">
      <c r="A116" s="295">
        <v>32410</v>
      </c>
      <c r="B116" s="296" t="s">
        <v>470</v>
      </c>
      <c r="C116" s="299">
        <v>-2938115</v>
      </c>
      <c r="D116" s="297">
        <v>-1356452</v>
      </c>
      <c r="E116" s="297">
        <v>-292687</v>
      </c>
      <c r="F116" s="297">
        <v>-481312</v>
      </c>
      <c r="G116" s="297">
        <v>138441</v>
      </c>
      <c r="H116" s="297">
        <v>0</v>
      </c>
      <c r="I116" s="297">
        <v>-4930125</v>
      </c>
      <c r="J116" s="356">
        <v>21877828</v>
      </c>
      <c r="K116" s="357">
        <v>26023358</v>
      </c>
      <c r="L116" s="357">
        <v>18520415</v>
      </c>
      <c r="M116" s="357">
        <v>17717351</v>
      </c>
      <c r="N116" s="357">
        <v>27397083</v>
      </c>
      <c r="O116" s="356">
        <v>2158107</v>
      </c>
      <c r="P116" s="357">
        <v>906734.85</v>
      </c>
      <c r="Q116" s="357">
        <v>1251372.1499999999</v>
      </c>
      <c r="R116" s="398">
        <v>6.6799999999999998E-2</v>
      </c>
      <c r="S116" s="399">
        <v>7.0766320000000005E-4</v>
      </c>
      <c r="T116" s="400">
        <v>21877828</v>
      </c>
      <c r="U116" s="400">
        <v>13573875</v>
      </c>
      <c r="V116" s="401">
        <v>1.6117599432733836</v>
      </c>
      <c r="W116" s="401">
        <v>7.7152503694909322E-2</v>
      </c>
      <c r="X116" s="397">
        <v>165585</v>
      </c>
      <c r="Y116" s="297">
        <v>61527</v>
      </c>
      <c r="Z116" s="297">
        <v>34686</v>
      </c>
      <c r="AA116" s="297">
        <v>34686</v>
      </c>
      <c r="AB116" s="297">
        <v>34686</v>
      </c>
      <c r="AC116" s="297">
        <v>0</v>
      </c>
      <c r="AD116" s="297">
        <v>0</v>
      </c>
      <c r="AE116" s="297">
        <v>165585</v>
      </c>
      <c r="AF116" s="299">
        <v>1279063</v>
      </c>
      <c r="AG116" s="299">
        <v>461827</v>
      </c>
      <c r="AH116" s="299">
        <v>461827</v>
      </c>
      <c r="AI116" s="299">
        <v>128831</v>
      </c>
      <c r="AJ116" s="299">
        <v>113289</v>
      </c>
      <c r="AK116" s="299">
        <v>113289</v>
      </c>
      <c r="AL116" s="299">
        <v>0</v>
      </c>
      <c r="AM116" s="297">
        <v>1279063</v>
      </c>
      <c r="AN116" s="397">
        <v>1789418</v>
      </c>
      <c r="AO116" s="297">
        <v>443978</v>
      </c>
      <c r="AP116" s="297">
        <v>443978</v>
      </c>
      <c r="AQ116" s="297">
        <v>443978</v>
      </c>
      <c r="AR116" s="297">
        <v>228743</v>
      </c>
      <c r="AS116" s="297">
        <v>228743</v>
      </c>
      <c r="AT116" s="297">
        <v>0</v>
      </c>
      <c r="AU116" s="297">
        <v>1789418</v>
      </c>
      <c r="AV116" s="299">
        <v>5316788</v>
      </c>
      <c r="AW116" s="297">
        <v>2649855</v>
      </c>
      <c r="AX116" s="297">
        <v>1371916</v>
      </c>
      <c r="AY116" s="297">
        <v>647508</v>
      </c>
      <c r="AZ116" s="297">
        <v>647508</v>
      </c>
      <c r="BA116" s="297">
        <v>0</v>
      </c>
      <c r="BB116" s="297">
        <v>0</v>
      </c>
      <c r="BC116" s="297">
        <v>5316788</v>
      </c>
      <c r="BD116" s="397">
        <v>30758</v>
      </c>
      <c r="BE116" s="297">
        <v>12754</v>
      </c>
      <c r="BF116" s="297">
        <v>10595</v>
      </c>
      <c r="BG116" s="297">
        <v>7409</v>
      </c>
      <c r="BH116" s="297">
        <v>0</v>
      </c>
      <c r="BI116" s="297">
        <v>0</v>
      </c>
      <c r="BJ116" s="297">
        <v>0</v>
      </c>
      <c r="BK116" s="297">
        <v>30758</v>
      </c>
      <c r="BL116" s="299">
        <v>41948</v>
      </c>
      <c r="BM116" s="297">
        <v>10487</v>
      </c>
      <c r="BN116" s="297">
        <v>10487</v>
      </c>
      <c r="BO116" s="297">
        <v>10487</v>
      </c>
      <c r="BP116" s="297">
        <v>10487</v>
      </c>
      <c r="BQ116" s="297">
        <v>0</v>
      </c>
      <c r="BR116" s="297">
        <v>0</v>
      </c>
      <c r="BS116" s="297">
        <v>41948</v>
      </c>
      <c r="BT116" s="397">
        <v>129164</v>
      </c>
      <c r="BU116" s="297">
        <v>26544</v>
      </c>
      <c r="BV116" s="297">
        <v>26544</v>
      </c>
      <c r="BW116" s="297">
        <v>26544</v>
      </c>
      <c r="BX116" s="297">
        <v>26544</v>
      </c>
      <c r="BY116" s="297">
        <v>22987</v>
      </c>
      <c r="BZ116" s="297">
        <v>0</v>
      </c>
      <c r="CA116" s="297">
        <v>129164</v>
      </c>
      <c r="CB116" s="299">
        <v>407248.21209192002</v>
      </c>
      <c r="CC116" s="297">
        <v>360748</v>
      </c>
      <c r="CD116" s="297">
        <v>28024</v>
      </c>
      <c r="CE116" s="297">
        <v>18476</v>
      </c>
      <c r="CF116" s="297">
        <v>0</v>
      </c>
      <c r="CG116" s="297">
        <v>0</v>
      </c>
      <c r="CH116" s="297">
        <v>0</v>
      </c>
      <c r="CI116" s="297">
        <v>407248.21209192002</v>
      </c>
    </row>
    <row r="117" spans="1:87">
      <c r="A117" s="295">
        <v>32500</v>
      </c>
      <c r="B117" s="296" t="s">
        <v>471</v>
      </c>
      <c r="C117" s="299">
        <v>-17091536</v>
      </c>
      <c r="D117" s="297">
        <v>-7547090</v>
      </c>
      <c r="E117" s="297">
        <v>-2109255</v>
      </c>
      <c r="F117" s="297">
        <v>-3590622</v>
      </c>
      <c r="G117" s="297">
        <v>271281</v>
      </c>
      <c r="H117" s="297">
        <v>0</v>
      </c>
      <c r="I117" s="297">
        <v>-30067222</v>
      </c>
      <c r="J117" s="356">
        <v>125667667</v>
      </c>
      <c r="K117" s="357">
        <v>149479864</v>
      </c>
      <c r="L117" s="357">
        <v>106382467</v>
      </c>
      <c r="M117" s="357">
        <v>101769616</v>
      </c>
      <c r="N117" s="357">
        <v>157370631</v>
      </c>
      <c r="O117" s="356">
        <v>12396309</v>
      </c>
      <c r="P117" s="357">
        <v>4829550.34</v>
      </c>
      <c r="Q117" s="357">
        <v>7566758.6600000001</v>
      </c>
      <c r="R117" s="398">
        <v>6.6799999999999998E-2</v>
      </c>
      <c r="S117" s="399">
        <v>4.0648634999999999E-3</v>
      </c>
      <c r="T117" s="400">
        <v>125667667</v>
      </c>
      <c r="U117" s="400">
        <v>72298657.784431145</v>
      </c>
      <c r="V117" s="401">
        <v>1.7381742739221555</v>
      </c>
      <c r="W117" s="401">
        <v>7.7152503694909322E-2</v>
      </c>
      <c r="X117" s="397">
        <v>925857</v>
      </c>
      <c r="Y117" s="297">
        <v>308619</v>
      </c>
      <c r="Z117" s="297">
        <v>308619</v>
      </c>
      <c r="AA117" s="297">
        <v>308619</v>
      </c>
      <c r="AB117" s="297">
        <v>0</v>
      </c>
      <c r="AC117" s="297">
        <v>0</v>
      </c>
      <c r="AD117" s="297">
        <v>0</v>
      </c>
      <c r="AE117" s="297">
        <v>925857</v>
      </c>
      <c r="AF117" s="299">
        <v>9070017</v>
      </c>
      <c r="AG117" s="299">
        <v>2822783</v>
      </c>
      <c r="AH117" s="299">
        <v>2517686</v>
      </c>
      <c r="AI117" s="299">
        <v>1277438</v>
      </c>
      <c r="AJ117" s="299">
        <v>1277438</v>
      </c>
      <c r="AK117" s="299">
        <v>1174672</v>
      </c>
      <c r="AL117" s="299">
        <v>0</v>
      </c>
      <c r="AM117" s="297">
        <v>9070017</v>
      </c>
      <c r="AN117" s="397">
        <v>10278533</v>
      </c>
      <c r="AO117" s="297">
        <v>2550236</v>
      </c>
      <c r="AP117" s="297">
        <v>2550236</v>
      </c>
      <c r="AQ117" s="297">
        <v>2550236</v>
      </c>
      <c r="AR117" s="297">
        <v>1313913</v>
      </c>
      <c r="AS117" s="297">
        <v>1313913</v>
      </c>
      <c r="AT117" s="297">
        <v>0</v>
      </c>
      <c r="AU117" s="297">
        <v>10278533</v>
      </c>
      <c r="AV117" s="299">
        <v>30539974</v>
      </c>
      <c r="AW117" s="297">
        <v>15220940</v>
      </c>
      <c r="AX117" s="297">
        <v>7880376</v>
      </c>
      <c r="AY117" s="297">
        <v>3719329</v>
      </c>
      <c r="AZ117" s="297">
        <v>3719329</v>
      </c>
      <c r="BA117" s="297">
        <v>0</v>
      </c>
      <c r="BB117" s="297">
        <v>0</v>
      </c>
      <c r="BC117" s="297">
        <v>30539974</v>
      </c>
      <c r="BD117" s="397">
        <v>176672</v>
      </c>
      <c r="BE117" s="297">
        <v>73258</v>
      </c>
      <c r="BF117" s="297">
        <v>60858</v>
      </c>
      <c r="BG117" s="297">
        <v>42556</v>
      </c>
      <c r="BH117" s="297">
        <v>0</v>
      </c>
      <c r="BI117" s="297">
        <v>0</v>
      </c>
      <c r="BJ117" s="297">
        <v>0</v>
      </c>
      <c r="BK117" s="297">
        <v>176672</v>
      </c>
      <c r="BL117" s="299">
        <v>240956</v>
      </c>
      <c r="BM117" s="297">
        <v>60239</v>
      </c>
      <c r="BN117" s="297">
        <v>60239</v>
      </c>
      <c r="BO117" s="297">
        <v>60239</v>
      </c>
      <c r="BP117" s="297">
        <v>60239</v>
      </c>
      <c r="BQ117" s="297">
        <v>0</v>
      </c>
      <c r="BR117" s="297">
        <v>0</v>
      </c>
      <c r="BS117" s="297">
        <v>240956</v>
      </c>
      <c r="BT117" s="397">
        <v>741924</v>
      </c>
      <c r="BU117" s="297">
        <v>152471</v>
      </c>
      <c r="BV117" s="297">
        <v>152471</v>
      </c>
      <c r="BW117" s="297">
        <v>152471</v>
      </c>
      <c r="BX117" s="297">
        <v>152471</v>
      </c>
      <c r="BY117" s="297">
        <v>132040</v>
      </c>
      <c r="BZ117" s="297">
        <v>0</v>
      </c>
      <c r="CA117" s="297">
        <v>741924</v>
      </c>
      <c r="CB117" s="299">
        <v>2339260.2480568499</v>
      </c>
      <c r="CC117" s="297">
        <v>2072158</v>
      </c>
      <c r="CD117" s="297">
        <v>160972</v>
      </c>
      <c r="CE117" s="297">
        <v>106130</v>
      </c>
      <c r="CF117" s="297">
        <v>0</v>
      </c>
      <c r="CG117" s="297">
        <v>0</v>
      </c>
      <c r="CH117" s="297">
        <v>0</v>
      </c>
      <c r="CI117" s="297">
        <v>2339260.2480568499</v>
      </c>
    </row>
    <row r="118" spans="1:87">
      <c r="A118" s="295">
        <v>32505</v>
      </c>
      <c r="B118" s="296" t="s">
        <v>472</v>
      </c>
      <c r="C118" s="299">
        <v>-2327777</v>
      </c>
      <c r="D118" s="297">
        <v>-663937</v>
      </c>
      <c r="E118" s="297">
        <v>-469723</v>
      </c>
      <c r="F118" s="297">
        <v>-273760</v>
      </c>
      <c r="G118" s="297">
        <v>386024</v>
      </c>
      <c r="H118" s="297">
        <v>0</v>
      </c>
      <c r="I118" s="297">
        <v>-3349173</v>
      </c>
      <c r="J118" s="356">
        <v>19358890</v>
      </c>
      <c r="K118" s="357">
        <v>23027118</v>
      </c>
      <c r="L118" s="357">
        <v>16388038</v>
      </c>
      <c r="M118" s="357">
        <v>15677436</v>
      </c>
      <c r="N118" s="357">
        <v>24242678</v>
      </c>
      <c r="O118" s="356">
        <v>1909630</v>
      </c>
      <c r="P118" s="357">
        <v>818886.66</v>
      </c>
      <c r="Q118" s="357">
        <v>1090743.3399999999</v>
      </c>
      <c r="R118" s="398">
        <v>6.6799999999999998E-2</v>
      </c>
      <c r="S118" s="399">
        <v>6.2618530000000002E-4</v>
      </c>
      <c r="T118" s="400">
        <v>19358890</v>
      </c>
      <c r="U118" s="400">
        <v>12258782.335329343</v>
      </c>
      <c r="V118" s="401">
        <v>1.5791853930066462</v>
      </c>
      <c r="W118" s="401">
        <v>7.7152503694909322E-2</v>
      </c>
      <c r="X118" s="397">
        <v>1721219</v>
      </c>
      <c r="Y118" s="297">
        <v>615694</v>
      </c>
      <c r="Z118" s="297">
        <v>615694</v>
      </c>
      <c r="AA118" s="297">
        <v>163277</v>
      </c>
      <c r="AB118" s="297">
        <v>163277</v>
      </c>
      <c r="AC118" s="297">
        <v>163277</v>
      </c>
      <c r="AD118" s="297">
        <v>0</v>
      </c>
      <c r="AE118" s="297">
        <v>1721219</v>
      </c>
      <c r="AF118" s="299">
        <v>1693183</v>
      </c>
      <c r="AG118" s="299">
        <v>697852</v>
      </c>
      <c r="AH118" s="299">
        <v>457318</v>
      </c>
      <c r="AI118" s="299">
        <v>457318</v>
      </c>
      <c r="AJ118" s="299">
        <v>80695</v>
      </c>
      <c r="AK118" s="299">
        <v>0</v>
      </c>
      <c r="AL118" s="299">
        <v>0</v>
      </c>
      <c r="AM118" s="297">
        <v>1693183</v>
      </c>
      <c r="AN118" s="397">
        <v>1583391</v>
      </c>
      <c r="AO118" s="297">
        <v>392859</v>
      </c>
      <c r="AP118" s="297">
        <v>392859</v>
      </c>
      <c r="AQ118" s="297">
        <v>392859</v>
      </c>
      <c r="AR118" s="297">
        <v>202406</v>
      </c>
      <c r="AS118" s="297">
        <v>202406</v>
      </c>
      <c r="AT118" s="297">
        <v>0</v>
      </c>
      <c r="AU118" s="297">
        <v>1583391</v>
      </c>
      <c r="AV118" s="299">
        <v>4704631</v>
      </c>
      <c r="AW118" s="297">
        <v>2344760</v>
      </c>
      <c r="AX118" s="297">
        <v>1213958</v>
      </c>
      <c r="AY118" s="297">
        <v>572956</v>
      </c>
      <c r="AZ118" s="297">
        <v>572956</v>
      </c>
      <c r="BA118" s="297">
        <v>0</v>
      </c>
      <c r="BB118" s="297">
        <v>0</v>
      </c>
      <c r="BC118" s="297">
        <v>4704631</v>
      </c>
      <c r="BD118" s="397">
        <v>27216</v>
      </c>
      <c r="BE118" s="297">
        <v>11285</v>
      </c>
      <c r="BF118" s="297">
        <v>9375</v>
      </c>
      <c r="BG118" s="297">
        <v>6556</v>
      </c>
      <c r="BH118" s="297">
        <v>0</v>
      </c>
      <c r="BI118" s="297">
        <v>0</v>
      </c>
      <c r="BJ118" s="297">
        <v>0</v>
      </c>
      <c r="BK118" s="297">
        <v>27216</v>
      </c>
      <c r="BL118" s="299">
        <v>37120</v>
      </c>
      <c r="BM118" s="297">
        <v>9280</v>
      </c>
      <c r="BN118" s="297">
        <v>9280</v>
      </c>
      <c r="BO118" s="297">
        <v>9280</v>
      </c>
      <c r="BP118" s="297">
        <v>9280</v>
      </c>
      <c r="BQ118" s="297">
        <v>0</v>
      </c>
      <c r="BR118" s="297">
        <v>0</v>
      </c>
      <c r="BS118" s="297">
        <v>37120</v>
      </c>
      <c r="BT118" s="397">
        <v>114292</v>
      </c>
      <c r="BU118" s="297">
        <v>23488</v>
      </c>
      <c r="BV118" s="297">
        <v>23488</v>
      </c>
      <c r="BW118" s="297">
        <v>23488</v>
      </c>
      <c r="BX118" s="297">
        <v>23488</v>
      </c>
      <c r="BY118" s="297">
        <v>20341</v>
      </c>
      <c r="BZ118" s="297">
        <v>0</v>
      </c>
      <c r="CA118" s="297">
        <v>114292</v>
      </c>
      <c r="CB118" s="299">
        <v>360359.05761843</v>
      </c>
      <c r="CC118" s="297">
        <v>319212</v>
      </c>
      <c r="CD118" s="297">
        <v>24797</v>
      </c>
      <c r="CE118" s="297">
        <v>16349</v>
      </c>
      <c r="CF118" s="297">
        <v>0</v>
      </c>
      <c r="CG118" s="297">
        <v>0</v>
      </c>
      <c r="CH118" s="297">
        <v>0</v>
      </c>
      <c r="CI118" s="297">
        <v>360359.05761843</v>
      </c>
    </row>
    <row r="119" spans="1:87">
      <c r="A119" s="295">
        <v>32600</v>
      </c>
      <c r="B119" s="296" t="s">
        <v>473</v>
      </c>
      <c r="C119" s="299">
        <v>-60819861</v>
      </c>
      <c r="D119" s="297">
        <v>-26898366</v>
      </c>
      <c r="E119" s="297">
        <v>-7887461</v>
      </c>
      <c r="F119" s="297">
        <v>-13611738</v>
      </c>
      <c r="G119" s="297">
        <v>4740050</v>
      </c>
      <c r="H119" s="297">
        <v>0</v>
      </c>
      <c r="I119" s="297">
        <v>-104477376</v>
      </c>
      <c r="J119" s="356">
        <v>455719306</v>
      </c>
      <c r="K119" s="357">
        <v>542071490</v>
      </c>
      <c r="L119" s="357">
        <v>385783751</v>
      </c>
      <c r="M119" s="357">
        <v>369055779</v>
      </c>
      <c r="N119" s="357">
        <v>570686448</v>
      </c>
      <c r="O119" s="356">
        <v>44953787</v>
      </c>
      <c r="P119" s="357">
        <v>18026090.41</v>
      </c>
      <c r="Q119" s="357">
        <v>26927696.59</v>
      </c>
      <c r="R119" s="398">
        <v>6.6799999999999984E-2</v>
      </c>
      <c r="S119" s="399">
        <v>1.47407588E-2</v>
      </c>
      <c r="T119" s="400">
        <v>455719306</v>
      </c>
      <c r="U119" s="400">
        <v>269851652.84431142</v>
      </c>
      <c r="V119" s="401">
        <v>1.6887771529156552</v>
      </c>
      <c r="W119" s="401">
        <v>7.7152503694909322E-2</v>
      </c>
      <c r="X119" s="397">
        <v>4414320</v>
      </c>
      <c r="Y119" s="297">
        <v>1471440</v>
      </c>
      <c r="Z119" s="297">
        <v>1471440</v>
      </c>
      <c r="AA119" s="297">
        <v>1471440</v>
      </c>
      <c r="AB119" s="297">
        <v>0</v>
      </c>
      <c r="AC119" s="297">
        <v>0</v>
      </c>
      <c r="AD119" s="297">
        <v>0</v>
      </c>
      <c r="AE119" s="297">
        <v>4414320</v>
      </c>
      <c r="AF119" s="299">
        <v>29390240</v>
      </c>
      <c r="AG119" s="299">
        <v>9428143</v>
      </c>
      <c r="AH119" s="299">
        <v>9012083</v>
      </c>
      <c r="AI119" s="299">
        <v>5223241</v>
      </c>
      <c r="AJ119" s="299">
        <v>5223241</v>
      </c>
      <c r="AK119" s="299">
        <v>503532</v>
      </c>
      <c r="AL119" s="299">
        <v>0</v>
      </c>
      <c r="AM119" s="297">
        <v>29390240</v>
      </c>
      <c r="AN119" s="397">
        <v>37273916</v>
      </c>
      <c r="AO119" s="297">
        <v>9248136</v>
      </c>
      <c r="AP119" s="297">
        <v>9248136</v>
      </c>
      <c r="AQ119" s="297">
        <v>9248136</v>
      </c>
      <c r="AR119" s="297">
        <v>4764754</v>
      </c>
      <c r="AS119" s="297">
        <v>4764754</v>
      </c>
      <c r="AT119" s="297">
        <v>0</v>
      </c>
      <c r="AU119" s="297">
        <v>37273916</v>
      </c>
      <c r="AV119" s="299">
        <v>110749696</v>
      </c>
      <c r="AW119" s="297">
        <v>55196982</v>
      </c>
      <c r="AX119" s="297">
        <v>28577275</v>
      </c>
      <c r="AY119" s="297">
        <v>13487719</v>
      </c>
      <c r="AZ119" s="297">
        <v>13487719</v>
      </c>
      <c r="BA119" s="297">
        <v>0</v>
      </c>
      <c r="BB119" s="297">
        <v>0</v>
      </c>
      <c r="BC119" s="297">
        <v>110749696</v>
      </c>
      <c r="BD119" s="397">
        <v>640678</v>
      </c>
      <c r="BE119" s="297">
        <v>265662</v>
      </c>
      <c r="BF119" s="297">
        <v>220693</v>
      </c>
      <c r="BG119" s="297">
        <v>154323</v>
      </c>
      <c r="BH119" s="297">
        <v>0</v>
      </c>
      <c r="BI119" s="297">
        <v>0</v>
      </c>
      <c r="BJ119" s="297">
        <v>0</v>
      </c>
      <c r="BK119" s="297">
        <v>640678</v>
      </c>
      <c r="BL119" s="299">
        <v>873796</v>
      </c>
      <c r="BM119" s="297">
        <v>218449</v>
      </c>
      <c r="BN119" s="297">
        <v>218449</v>
      </c>
      <c r="BO119" s="297">
        <v>218449</v>
      </c>
      <c r="BP119" s="297">
        <v>218449</v>
      </c>
      <c r="BQ119" s="297">
        <v>0</v>
      </c>
      <c r="BR119" s="297">
        <v>0</v>
      </c>
      <c r="BS119" s="297">
        <v>873796</v>
      </c>
      <c r="BT119" s="397">
        <v>2690501</v>
      </c>
      <c r="BU119" s="297">
        <v>552918</v>
      </c>
      <c r="BV119" s="297">
        <v>552918</v>
      </c>
      <c r="BW119" s="297">
        <v>552918</v>
      </c>
      <c r="BX119" s="297">
        <v>552918</v>
      </c>
      <c r="BY119" s="297">
        <v>478828</v>
      </c>
      <c r="BZ119" s="297">
        <v>0</v>
      </c>
      <c r="CA119" s="297">
        <v>2690501</v>
      </c>
      <c r="CB119" s="299">
        <v>8483057.5705762804</v>
      </c>
      <c r="CC119" s="297">
        <v>7514443</v>
      </c>
      <c r="CD119" s="297">
        <v>583747</v>
      </c>
      <c r="CE119" s="297">
        <v>384868</v>
      </c>
      <c r="CF119" s="297">
        <v>0</v>
      </c>
      <c r="CG119" s="297">
        <v>0</v>
      </c>
      <c r="CH119" s="297">
        <v>0</v>
      </c>
      <c r="CI119" s="297">
        <v>8483057.5705762804</v>
      </c>
    </row>
    <row r="120" spans="1:87">
      <c r="A120" s="295">
        <v>32605</v>
      </c>
      <c r="B120" s="296" t="s">
        <v>474</v>
      </c>
      <c r="C120" s="299">
        <v>-7459807</v>
      </c>
      <c r="D120" s="297">
        <v>-1012418</v>
      </c>
      <c r="E120" s="297">
        <v>895071</v>
      </c>
      <c r="F120" s="297">
        <v>188470</v>
      </c>
      <c r="G120" s="297">
        <v>2062375</v>
      </c>
      <c r="H120" s="297">
        <v>0</v>
      </c>
      <c r="I120" s="297">
        <v>-5326309</v>
      </c>
      <c r="J120" s="356">
        <v>74396017</v>
      </c>
      <c r="K120" s="357">
        <v>88492980</v>
      </c>
      <c r="L120" s="357">
        <v>62979062</v>
      </c>
      <c r="M120" s="357">
        <v>60248226</v>
      </c>
      <c r="N120" s="357">
        <v>93164362</v>
      </c>
      <c r="O120" s="356">
        <v>7338690</v>
      </c>
      <c r="P120" s="357">
        <v>3126284.26</v>
      </c>
      <c r="Q120" s="357">
        <v>4212405.74</v>
      </c>
      <c r="R120" s="398">
        <v>6.6799999999999998E-2</v>
      </c>
      <c r="S120" s="399">
        <v>2.4064236999999998E-3</v>
      </c>
      <c r="T120" s="400">
        <v>74396017</v>
      </c>
      <c r="U120" s="400">
        <v>46800662.574850298</v>
      </c>
      <c r="V120" s="401">
        <v>1.58963597750385</v>
      </c>
      <c r="W120" s="401">
        <v>7.7152503694909322E-2</v>
      </c>
      <c r="X120" s="397">
        <v>8629915</v>
      </c>
      <c r="Y120" s="297">
        <v>2147724</v>
      </c>
      <c r="Z120" s="297">
        <v>2147724</v>
      </c>
      <c r="AA120" s="297">
        <v>1570216</v>
      </c>
      <c r="AB120" s="297">
        <v>1557889</v>
      </c>
      <c r="AC120" s="297">
        <v>1206362</v>
      </c>
      <c r="AD120" s="297">
        <v>0</v>
      </c>
      <c r="AE120" s="297">
        <v>8629915</v>
      </c>
      <c r="AF120" s="299">
        <v>977639</v>
      </c>
      <c r="AG120" s="299">
        <v>977639</v>
      </c>
      <c r="AH120" s="299">
        <v>0</v>
      </c>
      <c r="AI120" s="299">
        <v>0</v>
      </c>
      <c r="AJ120" s="299">
        <v>0</v>
      </c>
      <c r="AK120" s="299">
        <v>0</v>
      </c>
      <c r="AL120" s="299">
        <v>0</v>
      </c>
      <c r="AM120" s="297">
        <v>977639</v>
      </c>
      <c r="AN120" s="397">
        <v>6084954</v>
      </c>
      <c r="AO120" s="297">
        <v>1509755</v>
      </c>
      <c r="AP120" s="297">
        <v>1509755</v>
      </c>
      <c r="AQ120" s="297">
        <v>1509755</v>
      </c>
      <c r="AR120" s="297">
        <v>777844</v>
      </c>
      <c r="AS120" s="297">
        <v>777844</v>
      </c>
      <c r="AT120" s="297">
        <v>0</v>
      </c>
      <c r="AU120" s="297">
        <v>6084954</v>
      </c>
      <c r="AV120" s="299">
        <v>18079849</v>
      </c>
      <c r="AW120" s="297">
        <v>9010888</v>
      </c>
      <c r="AX120" s="297">
        <v>4665230</v>
      </c>
      <c r="AY120" s="297">
        <v>2201865</v>
      </c>
      <c r="AZ120" s="297">
        <v>2201865</v>
      </c>
      <c r="BA120" s="297">
        <v>0</v>
      </c>
      <c r="BB120" s="297">
        <v>0</v>
      </c>
      <c r="BC120" s="297">
        <v>18079849</v>
      </c>
      <c r="BD120" s="397">
        <v>104590</v>
      </c>
      <c r="BE120" s="297">
        <v>43369</v>
      </c>
      <c r="BF120" s="297">
        <v>36028</v>
      </c>
      <c r="BG120" s="297">
        <v>25193</v>
      </c>
      <c r="BH120" s="297">
        <v>0</v>
      </c>
      <c r="BI120" s="297">
        <v>0</v>
      </c>
      <c r="BJ120" s="297">
        <v>0</v>
      </c>
      <c r="BK120" s="297">
        <v>104590</v>
      </c>
      <c r="BL120" s="299">
        <v>142648</v>
      </c>
      <c r="BM120" s="297">
        <v>35662</v>
      </c>
      <c r="BN120" s="297">
        <v>35662</v>
      </c>
      <c r="BO120" s="297">
        <v>35662</v>
      </c>
      <c r="BP120" s="297">
        <v>35662</v>
      </c>
      <c r="BQ120" s="297">
        <v>0</v>
      </c>
      <c r="BR120" s="297">
        <v>0</v>
      </c>
      <c r="BS120" s="297">
        <v>142648</v>
      </c>
      <c r="BT120" s="397">
        <v>439223</v>
      </c>
      <c r="BU120" s="297">
        <v>90264</v>
      </c>
      <c r="BV120" s="297">
        <v>90264</v>
      </c>
      <c r="BW120" s="297">
        <v>90264</v>
      </c>
      <c r="BX120" s="297">
        <v>90264</v>
      </c>
      <c r="BY120" s="297">
        <v>78168</v>
      </c>
      <c r="BZ120" s="297">
        <v>0</v>
      </c>
      <c r="CA120" s="297">
        <v>439223</v>
      </c>
      <c r="CB120" s="299">
        <v>1384856.17078947</v>
      </c>
      <c r="CC120" s="297">
        <v>1226730</v>
      </c>
      <c r="CD120" s="297">
        <v>95296</v>
      </c>
      <c r="CE120" s="297">
        <v>62830</v>
      </c>
      <c r="CF120" s="297">
        <v>0</v>
      </c>
      <c r="CG120" s="297">
        <v>0</v>
      </c>
      <c r="CH120" s="297">
        <v>0</v>
      </c>
      <c r="CI120" s="297">
        <v>1384856.17078947</v>
      </c>
    </row>
    <row r="121" spans="1:87">
      <c r="A121" s="295">
        <v>32700</v>
      </c>
      <c r="B121" s="296" t="s">
        <v>475</v>
      </c>
      <c r="C121" s="299">
        <v>-4606479</v>
      </c>
      <c r="D121" s="297">
        <v>-1977781</v>
      </c>
      <c r="E121" s="297">
        <v>-297909</v>
      </c>
      <c r="F121" s="297">
        <v>-571976</v>
      </c>
      <c r="G121" s="297">
        <v>620299</v>
      </c>
      <c r="H121" s="297">
        <v>0</v>
      </c>
      <c r="I121" s="297">
        <v>-6833846</v>
      </c>
      <c r="J121" s="356">
        <v>43805513</v>
      </c>
      <c r="K121" s="357">
        <v>52106021</v>
      </c>
      <c r="L121" s="357">
        <v>37083035</v>
      </c>
      <c r="M121" s="357">
        <v>35475078</v>
      </c>
      <c r="N121" s="357">
        <v>54856602</v>
      </c>
      <c r="O121" s="356">
        <v>4321133</v>
      </c>
      <c r="P121" s="357">
        <v>1712329.97</v>
      </c>
      <c r="Q121" s="357">
        <v>2608803.0300000003</v>
      </c>
      <c r="R121" s="398">
        <v>6.6799999999999998E-2</v>
      </c>
      <c r="S121" s="399">
        <v>1.4169390999999999E-3</v>
      </c>
      <c r="T121" s="400">
        <v>43805513</v>
      </c>
      <c r="U121" s="400">
        <v>25633682.185628742</v>
      </c>
      <c r="V121" s="401">
        <v>1.7089044282744172</v>
      </c>
      <c r="W121" s="401">
        <v>7.7152503694909322E-2</v>
      </c>
      <c r="X121" s="397">
        <v>1645676</v>
      </c>
      <c r="Y121" s="297">
        <v>826333</v>
      </c>
      <c r="Z121" s="297">
        <v>234359</v>
      </c>
      <c r="AA121" s="297">
        <v>234359</v>
      </c>
      <c r="AB121" s="297">
        <v>234359</v>
      </c>
      <c r="AC121" s="297">
        <v>116266</v>
      </c>
      <c r="AD121" s="297">
        <v>0</v>
      </c>
      <c r="AE121" s="297">
        <v>1645676</v>
      </c>
      <c r="AF121" s="299">
        <v>837532</v>
      </c>
      <c r="AG121" s="299">
        <v>351400</v>
      </c>
      <c r="AH121" s="299">
        <v>351400</v>
      </c>
      <c r="AI121" s="299">
        <v>134732</v>
      </c>
      <c r="AJ121" s="299">
        <v>0</v>
      </c>
      <c r="AK121" s="299">
        <v>0</v>
      </c>
      <c r="AL121" s="299">
        <v>0</v>
      </c>
      <c r="AM121" s="297">
        <v>837532</v>
      </c>
      <c r="AN121" s="397">
        <v>3582914</v>
      </c>
      <c r="AO121" s="297">
        <v>888967</v>
      </c>
      <c r="AP121" s="297">
        <v>888967</v>
      </c>
      <c r="AQ121" s="297">
        <v>888967</v>
      </c>
      <c r="AR121" s="297">
        <v>458007</v>
      </c>
      <c r="AS121" s="297">
        <v>458007</v>
      </c>
      <c r="AT121" s="297">
        <v>0</v>
      </c>
      <c r="AU121" s="297">
        <v>3582914</v>
      </c>
      <c r="AV121" s="299">
        <v>10645692</v>
      </c>
      <c r="AW121" s="297">
        <v>5305749</v>
      </c>
      <c r="AX121" s="297">
        <v>2746959</v>
      </c>
      <c r="AY121" s="297">
        <v>1296492</v>
      </c>
      <c r="AZ121" s="297">
        <v>1296492</v>
      </c>
      <c r="BA121" s="297">
        <v>0</v>
      </c>
      <c r="BB121" s="297">
        <v>0</v>
      </c>
      <c r="BC121" s="297">
        <v>10645692</v>
      </c>
      <c r="BD121" s="397">
        <v>61584</v>
      </c>
      <c r="BE121" s="297">
        <v>25536</v>
      </c>
      <c r="BF121" s="297">
        <v>21214</v>
      </c>
      <c r="BG121" s="297">
        <v>14834</v>
      </c>
      <c r="BH121" s="297">
        <v>0</v>
      </c>
      <c r="BI121" s="297">
        <v>0</v>
      </c>
      <c r="BJ121" s="297">
        <v>0</v>
      </c>
      <c r="BK121" s="297">
        <v>61584</v>
      </c>
      <c r="BL121" s="299">
        <v>83992</v>
      </c>
      <c r="BM121" s="297">
        <v>20998</v>
      </c>
      <c r="BN121" s="297">
        <v>20998</v>
      </c>
      <c r="BO121" s="297">
        <v>20998</v>
      </c>
      <c r="BP121" s="297">
        <v>20998</v>
      </c>
      <c r="BQ121" s="297">
        <v>0</v>
      </c>
      <c r="BR121" s="297">
        <v>0</v>
      </c>
      <c r="BS121" s="297">
        <v>83992</v>
      </c>
      <c r="BT121" s="397">
        <v>258621</v>
      </c>
      <c r="BU121" s="297">
        <v>53149</v>
      </c>
      <c r="BV121" s="297">
        <v>53149</v>
      </c>
      <c r="BW121" s="297">
        <v>53149</v>
      </c>
      <c r="BX121" s="297">
        <v>53149</v>
      </c>
      <c r="BY121" s="297">
        <v>46027</v>
      </c>
      <c r="BZ121" s="297">
        <v>0</v>
      </c>
      <c r="CA121" s="297">
        <v>258621</v>
      </c>
      <c r="CB121" s="299">
        <v>815424.5057792099</v>
      </c>
      <c r="CC121" s="297">
        <v>722317</v>
      </c>
      <c r="CD121" s="297">
        <v>56112</v>
      </c>
      <c r="CE121" s="297">
        <v>36995</v>
      </c>
      <c r="CF121" s="297">
        <v>0</v>
      </c>
      <c r="CG121" s="297">
        <v>0</v>
      </c>
      <c r="CH121" s="297">
        <v>0</v>
      </c>
      <c r="CI121" s="297">
        <v>815424.5057792099</v>
      </c>
    </row>
    <row r="122" spans="1:87">
      <c r="A122" s="295">
        <v>32800</v>
      </c>
      <c r="B122" s="296" t="s">
        <v>476</v>
      </c>
      <c r="C122" s="299">
        <v>-5949178</v>
      </c>
      <c r="D122" s="297">
        <v>-2201936</v>
      </c>
      <c r="E122" s="297">
        <v>-689350</v>
      </c>
      <c r="F122" s="297">
        <v>-1501620</v>
      </c>
      <c r="G122" s="297">
        <v>28202</v>
      </c>
      <c r="H122" s="297">
        <v>0</v>
      </c>
      <c r="I122" s="297">
        <v>-10313882</v>
      </c>
      <c r="J122" s="356">
        <v>59358397</v>
      </c>
      <c r="K122" s="357">
        <v>70605950</v>
      </c>
      <c r="L122" s="357">
        <v>50249144</v>
      </c>
      <c r="M122" s="357">
        <v>48070290</v>
      </c>
      <c r="N122" s="357">
        <v>74333109</v>
      </c>
      <c r="O122" s="356">
        <v>5855325</v>
      </c>
      <c r="P122" s="357">
        <v>2315391.23</v>
      </c>
      <c r="Q122" s="357">
        <v>3539933.77</v>
      </c>
      <c r="R122" s="398">
        <v>6.6799999999999998E-2</v>
      </c>
      <c r="S122" s="399">
        <v>1.9200148000000001E-3</v>
      </c>
      <c r="T122" s="400">
        <v>59358397</v>
      </c>
      <c r="U122" s="400">
        <v>34661545.359281436</v>
      </c>
      <c r="V122" s="401">
        <v>1.7125144417170484</v>
      </c>
      <c r="W122" s="401">
        <v>7.7152503694909322E-2</v>
      </c>
      <c r="X122" s="397">
        <v>3315278</v>
      </c>
      <c r="Y122" s="297">
        <v>1591145</v>
      </c>
      <c r="Z122" s="297">
        <v>974234</v>
      </c>
      <c r="AA122" s="297">
        <v>504114</v>
      </c>
      <c r="AB122" s="297">
        <v>245785</v>
      </c>
      <c r="AC122" s="297">
        <v>0</v>
      </c>
      <c r="AD122" s="297">
        <v>0</v>
      </c>
      <c r="AE122" s="297">
        <v>3315278</v>
      </c>
      <c r="AF122" s="299">
        <v>3273930</v>
      </c>
      <c r="AG122" s="299">
        <v>654786</v>
      </c>
      <c r="AH122" s="299">
        <v>654786</v>
      </c>
      <c r="AI122" s="299">
        <v>654786</v>
      </c>
      <c r="AJ122" s="299">
        <v>654786</v>
      </c>
      <c r="AK122" s="299">
        <v>654786</v>
      </c>
      <c r="AL122" s="299">
        <v>0</v>
      </c>
      <c r="AM122" s="297">
        <v>3273930</v>
      </c>
      <c r="AN122" s="397">
        <v>4855006</v>
      </c>
      <c r="AO122" s="297">
        <v>1204589</v>
      </c>
      <c r="AP122" s="297">
        <v>1204589</v>
      </c>
      <c r="AQ122" s="297">
        <v>1204589</v>
      </c>
      <c r="AR122" s="297">
        <v>620619</v>
      </c>
      <c r="AS122" s="297">
        <v>620619</v>
      </c>
      <c r="AT122" s="297">
        <v>0</v>
      </c>
      <c r="AU122" s="297">
        <v>4855006</v>
      </c>
      <c r="AV122" s="299">
        <v>14425381</v>
      </c>
      <c r="AW122" s="297">
        <v>7189523</v>
      </c>
      <c r="AX122" s="297">
        <v>3722250</v>
      </c>
      <c r="AY122" s="297">
        <v>1756804</v>
      </c>
      <c r="AZ122" s="297">
        <v>1756804</v>
      </c>
      <c r="BA122" s="297">
        <v>0</v>
      </c>
      <c r="BB122" s="297">
        <v>0</v>
      </c>
      <c r="BC122" s="297">
        <v>14425381</v>
      </c>
      <c r="BD122" s="397">
        <v>83450</v>
      </c>
      <c r="BE122" s="297">
        <v>34603</v>
      </c>
      <c r="BF122" s="297">
        <v>28746</v>
      </c>
      <c r="BG122" s="297">
        <v>20101</v>
      </c>
      <c r="BH122" s="297">
        <v>0</v>
      </c>
      <c r="BI122" s="297">
        <v>0</v>
      </c>
      <c r="BJ122" s="297">
        <v>0</v>
      </c>
      <c r="BK122" s="297">
        <v>83450</v>
      </c>
      <c r="BL122" s="299">
        <v>113812</v>
      </c>
      <c r="BM122" s="297">
        <v>28453</v>
      </c>
      <c r="BN122" s="297">
        <v>28453</v>
      </c>
      <c r="BO122" s="297">
        <v>28453</v>
      </c>
      <c r="BP122" s="297">
        <v>28453</v>
      </c>
      <c r="BQ122" s="297">
        <v>0</v>
      </c>
      <c r="BR122" s="297">
        <v>0</v>
      </c>
      <c r="BS122" s="297">
        <v>113812</v>
      </c>
      <c r="BT122" s="397">
        <v>350443</v>
      </c>
      <c r="BU122" s="297">
        <v>72019</v>
      </c>
      <c r="BV122" s="297">
        <v>72019</v>
      </c>
      <c r="BW122" s="297">
        <v>72019</v>
      </c>
      <c r="BX122" s="297">
        <v>72019</v>
      </c>
      <c r="BY122" s="297">
        <v>62368</v>
      </c>
      <c r="BZ122" s="297">
        <v>0</v>
      </c>
      <c r="CA122" s="297">
        <v>350443</v>
      </c>
      <c r="CB122" s="299">
        <v>1104936.06914988</v>
      </c>
      <c r="CC122" s="297">
        <v>978772</v>
      </c>
      <c r="CD122" s="297">
        <v>76034</v>
      </c>
      <c r="CE122" s="297">
        <v>50130</v>
      </c>
      <c r="CF122" s="297">
        <v>0</v>
      </c>
      <c r="CG122" s="297">
        <v>0</v>
      </c>
      <c r="CH122" s="297">
        <v>0</v>
      </c>
      <c r="CI122" s="297">
        <v>1104936.06914988</v>
      </c>
    </row>
    <row r="123" spans="1:87">
      <c r="A123" s="295">
        <v>32900</v>
      </c>
      <c r="B123" s="296" t="s">
        <v>477</v>
      </c>
      <c r="C123" s="299">
        <v>-22515900</v>
      </c>
      <c r="D123" s="297">
        <v>-12390972</v>
      </c>
      <c r="E123" s="297">
        <v>-5683903</v>
      </c>
      <c r="F123" s="297">
        <v>-5376748</v>
      </c>
      <c r="G123" s="297">
        <v>-185204</v>
      </c>
      <c r="H123" s="297">
        <v>0</v>
      </c>
      <c r="I123" s="297">
        <v>-46152727</v>
      </c>
      <c r="J123" s="356">
        <v>161393072</v>
      </c>
      <c r="K123" s="357">
        <v>191974713</v>
      </c>
      <c r="L123" s="357">
        <v>136625383</v>
      </c>
      <c r="M123" s="357">
        <v>130701168</v>
      </c>
      <c r="N123" s="357">
        <v>202108705</v>
      </c>
      <c r="O123" s="356">
        <v>15920391</v>
      </c>
      <c r="P123" s="357">
        <v>6235956.2300000004</v>
      </c>
      <c r="Q123" s="357">
        <v>9684434.7699999996</v>
      </c>
      <c r="R123" s="398">
        <v>6.6799999999999998E-2</v>
      </c>
      <c r="S123" s="399">
        <v>5.2204423000000002E-3</v>
      </c>
      <c r="T123" s="400">
        <v>161393072</v>
      </c>
      <c r="U123" s="400">
        <v>93352638.173652709</v>
      </c>
      <c r="V123" s="401">
        <v>1.7288538937676281</v>
      </c>
      <c r="W123" s="401">
        <v>7.7152503694909322E-2</v>
      </c>
      <c r="X123" s="397">
        <v>1741028</v>
      </c>
      <c r="Y123" s="297">
        <v>1741028</v>
      </c>
      <c r="Z123" s="297">
        <v>0</v>
      </c>
      <c r="AA123" s="297">
        <v>0</v>
      </c>
      <c r="AB123" s="297">
        <v>0</v>
      </c>
      <c r="AC123" s="297">
        <v>0</v>
      </c>
      <c r="AD123" s="297">
        <v>0</v>
      </c>
      <c r="AE123" s="297">
        <v>1741028</v>
      </c>
      <c r="AF123" s="299">
        <v>19738299</v>
      </c>
      <c r="AG123" s="299">
        <v>5535431</v>
      </c>
      <c r="AH123" s="299">
        <v>5535431</v>
      </c>
      <c r="AI123" s="299">
        <v>4219258</v>
      </c>
      <c r="AJ123" s="299">
        <v>2405960</v>
      </c>
      <c r="AK123" s="299">
        <v>2042219</v>
      </c>
      <c r="AL123" s="299">
        <v>0</v>
      </c>
      <c r="AM123" s="297">
        <v>19738299</v>
      </c>
      <c r="AN123" s="397">
        <v>13200564</v>
      </c>
      <c r="AO123" s="297">
        <v>3275229</v>
      </c>
      <c r="AP123" s="297">
        <v>3275229</v>
      </c>
      <c r="AQ123" s="297">
        <v>3275229</v>
      </c>
      <c r="AR123" s="297">
        <v>1687438</v>
      </c>
      <c r="AS123" s="297">
        <v>1687438</v>
      </c>
      <c r="AT123" s="297">
        <v>0</v>
      </c>
      <c r="AU123" s="297">
        <v>13200564</v>
      </c>
      <c r="AV123" s="299">
        <v>39222024</v>
      </c>
      <c r="AW123" s="297">
        <v>19548021</v>
      </c>
      <c r="AX123" s="297">
        <v>10120647</v>
      </c>
      <c r="AY123" s="297">
        <v>4776678</v>
      </c>
      <c r="AZ123" s="297">
        <v>4776678</v>
      </c>
      <c r="BA123" s="297">
        <v>0</v>
      </c>
      <c r="BB123" s="297">
        <v>0</v>
      </c>
      <c r="BC123" s="297">
        <v>39222024</v>
      </c>
      <c r="BD123" s="397">
        <v>226897</v>
      </c>
      <c r="BE123" s="297">
        <v>94084</v>
      </c>
      <c r="BF123" s="297">
        <v>78159</v>
      </c>
      <c r="BG123" s="297">
        <v>54654</v>
      </c>
      <c r="BH123" s="297">
        <v>0</v>
      </c>
      <c r="BI123" s="297">
        <v>0</v>
      </c>
      <c r="BJ123" s="297">
        <v>0</v>
      </c>
      <c r="BK123" s="297">
        <v>226897</v>
      </c>
      <c r="BL123" s="299">
        <v>309456</v>
      </c>
      <c r="BM123" s="297">
        <v>77364</v>
      </c>
      <c r="BN123" s="297">
        <v>77364</v>
      </c>
      <c r="BO123" s="297">
        <v>77364</v>
      </c>
      <c r="BP123" s="297">
        <v>77364</v>
      </c>
      <c r="BQ123" s="297">
        <v>0</v>
      </c>
      <c r="BR123" s="297">
        <v>0</v>
      </c>
      <c r="BS123" s="297">
        <v>309456</v>
      </c>
      <c r="BT123" s="397">
        <v>952841</v>
      </c>
      <c r="BU123" s="297">
        <v>195816</v>
      </c>
      <c r="BV123" s="297">
        <v>195816</v>
      </c>
      <c r="BW123" s="297">
        <v>195816</v>
      </c>
      <c r="BX123" s="297">
        <v>195816</v>
      </c>
      <c r="BY123" s="297">
        <v>169577</v>
      </c>
      <c r="BZ123" s="297">
        <v>0</v>
      </c>
      <c r="CA123" s="297">
        <v>952841</v>
      </c>
      <c r="CB123" s="299">
        <v>3004276.3181751301</v>
      </c>
      <c r="CC123" s="297">
        <v>2661241</v>
      </c>
      <c r="CD123" s="297">
        <v>206734</v>
      </c>
      <c r="CE123" s="297">
        <v>136301</v>
      </c>
      <c r="CF123" s="297">
        <v>0</v>
      </c>
      <c r="CG123" s="297">
        <v>0</v>
      </c>
      <c r="CH123" s="297">
        <v>0</v>
      </c>
      <c r="CI123" s="297">
        <v>3004276.3181751301</v>
      </c>
    </row>
    <row r="124" spans="1:87">
      <c r="A124" s="295">
        <v>32901</v>
      </c>
      <c r="B124" s="296" t="s">
        <v>478</v>
      </c>
      <c r="C124" s="299">
        <v>-1025001</v>
      </c>
      <c r="D124" s="297">
        <v>-463988</v>
      </c>
      <c r="E124" s="297">
        <v>-328991</v>
      </c>
      <c r="F124" s="297">
        <v>-133981</v>
      </c>
      <c r="G124" s="297">
        <v>-50502</v>
      </c>
      <c r="H124" s="297">
        <v>0</v>
      </c>
      <c r="I124" s="297">
        <v>-2002463</v>
      </c>
      <c r="J124" s="356">
        <v>3579262</v>
      </c>
      <c r="K124" s="357">
        <v>4257480</v>
      </c>
      <c r="L124" s="357">
        <v>3029982</v>
      </c>
      <c r="M124" s="357">
        <v>2898599</v>
      </c>
      <c r="N124" s="357">
        <v>4482225</v>
      </c>
      <c r="O124" s="356">
        <v>353071</v>
      </c>
      <c r="P124" s="357">
        <v>107603.06</v>
      </c>
      <c r="Q124" s="357">
        <v>245467.94</v>
      </c>
      <c r="R124" s="398">
        <v>6.6799999999999998E-2</v>
      </c>
      <c r="S124" s="399">
        <v>1.157753E-4</v>
      </c>
      <c r="T124" s="400">
        <v>3579262</v>
      </c>
      <c r="U124" s="400">
        <v>1610824.251497006</v>
      </c>
      <c r="V124" s="401">
        <v>2.2220065265801918</v>
      </c>
      <c r="W124" s="401">
        <v>7.7152503694909322E-2</v>
      </c>
      <c r="X124" s="397">
        <v>94356</v>
      </c>
      <c r="Y124" s="297">
        <v>23589</v>
      </c>
      <c r="Z124" s="297">
        <v>23589</v>
      </c>
      <c r="AA124" s="297">
        <v>23589</v>
      </c>
      <c r="AB124" s="297">
        <v>23589</v>
      </c>
      <c r="AC124" s="297">
        <v>0</v>
      </c>
      <c r="AD124" s="297">
        <v>0</v>
      </c>
      <c r="AE124" s="297">
        <v>94356</v>
      </c>
      <c r="AF124" s="299">
        <v>1472408</v>
      </c>
      <c r="AG124" s="299">
        <v>633398</v>
      </c>
      <c r="AH124" s="299">
        <v>335540</v>
      </c>
      <c r="AI124" s="299">
        <v>320098</v>
      </c>
      <c r="AJ124" s="299">
        <v>91686</v>
      </c>
      <c r="AK124" s="299">
        <v>91686</v>
      </c>
      <c r="AL124" s="299">
        <v>0</v>
      </c>
      <c r="AM124" s="297">
        <v>1472408</v>
      </c>
      <c r="AN124" s="397">
        <v>292753</v>
      </c>
      <c r="AO124" s="297">
        <v>72636</v>
      </c>
      <c r="AP124" s="297">
        <v>72636</v>
      </c>
      <c r="AQ124" s="297">
        <v>72636</v>
      </c>
      <c r="AR124" s="297">
        <v>37423</v>
      </c>
      <c r="AS124" s="297">
        <v>37423</v>
      </c>
      <c r="AT124" s="297">
        <v>0</v>
      </c>
      <c r="AU124" s="297">
        <v>292753</v>
      </c>
      <c r="AV124" s="299">
        <v>869838</v>
      </c>
      <c r="AW124" s="297">
        <v>433522</v>
      </c>
      <c r="AX124" s="297">
        <v>224449</v>
      </c>
      <c r="AY124" s="297">
        <v>105934</v>
      </c>
      <c r="AZ124" s="297">
        <v>105934</v>
      </c>
      <c r="BA124" s="297">
        <v>0</v>
      </c>
      <c r="BB124" s="297">
        <v>0</v>
      </c>
      <c r="BC124" s="297">
        <v>869838</v>
      </c>
      <c r="BD124" s="397">
        <v>5032</v>
      </c>
      <c r="BE124" s="297">
        <v>2087</v>
      </c>
      <c r="BF124" s="297">
        <v>1733</v>
      </c>
      <c r="BG124" s="297">
        <v>1212</v>
      </c>
      <c r="BH124" s="297">
        <v>0</v>
      </c>
      <c r="BI124" s="297">
        <v>0</v>
      </c>
      <c r="BJ124" s="297">
        <v>0</v>
      </c>
      <c r="BK124" s="297">
        <v>5032</v>
      </c>
      <c r="BL124" s="299">
        <v>6864</v>
      </c>
      <c r="BM124" s="297">
        <v>1716</v>
      </c>
      <c r="BN124" s="297">
        <v>1716</v>
      </c>
      <c r="BO124" s="297">
        <v>1716</v>
      </c>
      <c r="BP124" s="297">
        <v>1716</v>
      </c>
      <c r="BQ124" s="297">
        <v>0</v>
      </c>
      <c r="BR124" s="297">
        <v>0</v>
      </c>
      <c r="BS124" s="297">
        <v>6864</v>
      </c>
      <c r="BT124" s="397">
        <v>21131</v>
      </c>
      <c r="BU124" s="297">
        <v>4343</v>
      </c>
      <c r="BV124" s="297">
        <v>4343</v>
      </c>
      <c r="BW124" s="297">
        <v>4343</v>
      </c>
      <c r="BX124" s="297">
        <v>4343</v>
      </c>
      <c r="BY124" s="297">
        <v>3761</v>
      </c>
      <c r="BZ124" s="297">
        <v>0</v>
      </c>
      <c r="CA124" s="297">
        <v>21131</v>
      </c>
      <c r="CB124" s="299">
        <v>66626.728547430001</v>
      </c>
      <c r="CC124" s="297">
        <v>59019</v>
      </c>
      <c r="CD124" s="297">
        <v>4585</v>
      </c>
      <c r="CE124" s="297">
        <v>3023</v>
      </c>
      <c r="CF124" s="297">
        <v>0</v>
      </c>
      <c r="CG124" s="297">
        <v>0</v>
      </c>
      <c r="CH124" s="297">
        <v>0</v>
      </c>
      <c r="CI124" s="297">
        <v>66626.728547430001</v>
      </c>
    </row>
    <row r="125" spans="1:87">
      <c r="A125" s="295">
        <v>32904</v>
      </c>
      <c r="B125" s="296" t="s">
        <v>829</v>
      </c>
      <c r="C125" s="299">
        <v>99440</v>
      </c>
      <c r="D125" s="297">
        <v>170121</v>
      </c>
      <c r="E125" s="297">
        <v>202233</v>
      </c>
      <c r="F125" s="297">
        <v>193261</v>
      </c>
      <c r="G125" s="297">
        <v>38123</v>
      </c>
      <c r="H125" s="297">
        <v>0</v>
      </c>
      <c r="I125" s="297">
        <v>703178</v>
      </c>
      <c r="J125" s="356">
        <v>961361</v>
      </c>
      <c r="K125" s="357">
        <v>1143524</v>
      </c>
      <c r="L125" s="357">
        <v>813828</v>
      </c>
      <c r="M125" s="357">
        <v>778540</v>
      </c>
      <c r="N125" s="357">
        <v>1203889</v>
      </c>
      <c r="O125" s="356">
        <v>94832</v>
      </c>
      <c r="P125" s="357">
        <v>36958.660000000003</v>
      </c>
      <c r="Q125" s="357">
        <v>57873.34</v>
      </c>
      <c r="R125" s="398">
        <v>6.6799999999999998E-2</v>
      </c>
      <c r="S125" s="399">
        <v>3.1096300000000002E-5</v>
      </c>
      <c r="T125" s="400">
        <v>961361</v>
      </c>
      <c r="U125" s="400">
        <v>553273.3532934133</v>
      </c>
      <c r="V125" s="401">
        <v>1.7375877480406483</v>
      </c>
      <c r="W125" s="401">
        <v>7.7152503694909322E-2</v>
      </c>
      <c r="X125" s="397">
        <v>870889</v>
      </c>
      <c r="Y125" s="297">
        <v>210957</v>
      </c>
      <c r="Z125" s="297">
        <v>210957</v>
      </c>
      <c r="AA125" s="297">
        <v>210957</v>
      </c>
      <c r="AB125" s="297">
        <v>210957</v>
      </c>
      <c r="AC125" s="297">
        <v>27061</v>
      </c>
      <c r="AD125" s="297">
        <v>0</v>
      </c>
      <c r="AE125" s="297">
        <v>870889</v>
      </c>
      <c r="AF125" s="299">
        <v>0</v>
      </c>
      <c r="AG125" s="299">
        <v>0</v>
      </c>
      <c r="AH125" s="299">
        <v>0</v>
      </c>
      <c r="AI125" s="299">
        <v>0</v>
      </c>
      <c r="AJ125" s="299">
        <v>0</v>
      </c>
      <c r="AK125" s="299">
        <v>0</v>
      </c>
      <c r="AL125" s="299">
        <v>0</v>
      </c>
      <c r="AM125" s="297">
        <v>0</v>
      </c>
      <c r="AN125" s="397">
        <v>78631</v>
      </c>
      <c r="AO125" s="297">
        <v>19509</v>
      </c>
      <c r="AP125" s="297">
        <v>19509</v>
      </c>
      <c r="AQ125" s="297">
        <v>19509</v>
      </c>
      <c r="AR125" s="297">
        <v>10051</v>
      </c>
      <c r="AS125" s="297">
        <v>10051</v>
      </c>
      <c r="AT125" s="297">
        <v>0</v>
      </c>
      <c r="AU125" s="297">
        <v>78631</v>
      </c>
      <c r="AV125" s="299">
        <v>233632</v>
      </c>
      <c r="AW125" s="297">
        <v>116441</v>
      </c>
      <c r="AX125" s="297">
        <v>60285</v>
      </c>
      <c r="AY125" s="297">
        <v>28453</v>
      </c>
      <c r="AZ125" s="297">
        <v>28453</v>
      </c>
      <c r="BA125" s="297">
        <v>0</v>
      </c>
      <c r="BB125" s="297">
        <v>0</v>
      </c>
      <c r="BC125" s="297">
        <v>233632</v>
      </c>
      <c r="BD125" s="397">
        <v>1352</v>
      </c>
      <c r="BE125" s="297">
        <v>560</v>
      </c>
      <c r="BF125" s="297">
        <v>466</v>
      </c>
      <c r="BG125" s="297">
        <v>326</v>
      </c>
      <c r="BH125" s="297">
        <v>0</v>
      </c>
      <c r="BI125" s="297">
        <v>0</v>
      </c>
      <c r="BJ125" s="297">
        <v>0</v>
      </c>
      <c r="BK125" s="297">
        <v>1352</v>
      </c>
      <c r="BL125" s="299">
        <v>1844</v>
      </c>
      <c r="BM125" s="297">
        <v>461</v>
      </c>
      <c r="BN125" s="297">
        <v>461</v>
      </c>
      <c r="BO125" s="297">
        <v>461</v>
      </c>
      <c r="BP125" s="297">
        <v>461</v>
      </c>
      <c r="BQ125" s="297">
        <v>0</v>
      </c>
      <c r="BR125" s="297">
        <v>0</v>
      </c>
      <c r="BS125" s="297">
        <v>1844</v>
      </c>
      <c r="BT125" s="397">
        <v>5676</v>
      </c>
      <c r="BU125" s="297">
        <v>1166</v>
      </c>
      <c r="BV125" s="297">
        <v>1166</v>
      </c>
      <c r="BW125" s="297">
        <v>1166</v>
      </c>
      <c r="BX125" s="297">
        <v>1166</v>
      </c>
      <c r="BY125" s="297">
        <v>1010</v>
      </c>
      <c r="BZ125" s="297">
        <v>0</v>
      </c>
      <c r="CA125" s="297">
        <v>5676</v>
      </c>
      <c r="CB125" s="299">
        <v>17895.395122530001</v>
      </c>
      <c r="CC125" s="297">
        <v>15852</v>
      </c>
      <c r="CD125" s="297">
        <v>1231</v>
      </c>
      <c r="CE125" s="297">
        <v>812</v>
      </c>
      <c r="CF125" s="297">
        <v>0</v>
      </c>
      <c r="CG125" s="297">
        <v>0</v>
      </c>
      <c r="CH125" s="297">
        <v>0</v>
      </c>
      <c r="CI125" s="297">
        <v>17895.395122530001</v>
      </c>
    </row>
    <row r="126" spans="1:87">
      <c r="A126" s="295">
        <v>32905</v>
      </c>
      <c r="B126" s="296" t="s">
        <v>479</v>
      </c>
      <c r="C126" s="299">
        <v>-3210638</v>
      </c>
      <c r="D126" s="297">
        <v>-1210651</v>
      </c>
      <c r="E126" s="297">
        <v>-527733</v>
      </c>
      <c r="F126" s="297">
        <v>-333879</v>
      </c>
      <c r="G126" s="297">
        <v>346327</v>
      </c>
      <c r="H126" s="297">
        <v>0</v>
      </c>
      <c r="I126" s="297">
        <v>-4936574</v>
      </c>
      <c r="J126" s="356">
        <v>23295373</v>
      </c>
      <c r="K126" s="357">
        <v>27709507</v>
      </c>
      <c r="L126" s="357">
        <v>19720420</v>
      </c>
      <c r="M126" s="357">
        <v>18865323</v>
      </c>
      <c r="N126" s="357">
        <v>29172241</v>
      </c>
      <c r="O126" s="356">
        <v>2297939</v>
      </c>
      <c r="P126" s="357">
        <v>959430.13</v>
      </c>
      <c r="Q126" s="357">
        <v>1338508.8700000001</v>
      </c>
      <c r="R126" s="398">
        <v>6.6799999999999998E-2</v>
      </c>
      <c r="S126" s="399">
        <v>7.5351529999999995E-4</v>
      </c>
      <c r="T126" s="400">
        <v>23295373</v>
      </c>
      <c r="U126" s="400">
        <v>14362726.497005988</v>
      </c>
      <c r="V126" s="401">
        <v>1.6219325073728923</v>
      </c>
      <c r="W126" s="401">
        <v>7.7152503694909322E-2</v>
      </c>
      <c r="X126" s="397">
        <v>648379</v>
      </c>
      <c r="Y126" s="297">
        <v>190123</v>
      </c>
      <c r="Z126" s="297">
        <v>190123</v>
      </c>
      <c r="AA126" s="297">
        <v>94923</v>
      </c>
      <c r="AB126" s="297">
        <v>94923</v>
      </c>
      <c r="AC126" s="297">
        <v>78287</v>
      </c>
      <c r="AD126" s="297">
        <v>0</v>
      </c>
      <c r="AE126" s="297">
        <v>648379</v>
      </c>
      <c r="AF126" s="299">
        <v>1521012</v>
      </c>
      <c r="AG126" s="299">
        <v>698512</v>
      </c>
      <c r="AH126" s="299">
        <v>411250</v>
      </c>
      <c r="AI126" s="299">
        <v>411250</v>
      </c>
      <c r="AJ126" s="299">
        <v>0</v>
      </c>
      <c r="AK126" s="299">
        <v>0</v>
      </c>
      <c r="AL126" s="299">
        <v>0</v>
      </c>
      <c r="AM126" s="297">
        <v>1521012</v>
      </c>
      <c r="AN126" s="397">
        <v>1905361</v>
      </c>
      <c r="AO126" s="297">
        <v>472744</v>
      </c>
      <c r="AP126" s="297">
        <v>472744</v>
      </c>
      <c r="AQ126" s="297">
        <v>472744</v>
      </c>
      <c r="AR126" s="297">
        <v>243564</v>
      </c>
      <c r="AS126" s="297">
        <v>243564</v>
      </c>
      <c r="AT126" s="297">
        <v>0</v>
      </c>
      <c r="AU126" s="297">
        <v>1905361</v>
      </c>
      <c r="AV126" s="299">
        <v>5661282</v>
      </c>
      <c r="AW126" s="297">
        <v>2821549</v>
      </c>
      <c r="AX126" s="297">
        <v>1460808</v>
      </c>
      <c r="AY126" s="297">
        <v>689463</v>
      </c>
      <c r="AZ126" s="297">
        <v>689463</v>
      </c>
      <c r="BA126" s="297">
        <v>0</v>
      </c>
      <c r="BB126" s="297">
        <v>0</v>
      </c>
      <c r="BC126" s="297">
        <v>5661282</v>
      </c>
      <c r="BD126" s="397">
        <v>32750</v>
      </c>
      <c r="BE126" s="297">
        <v>13580</v>
      </c>
      <c r="BF126" s="297">
        <v>11281</v>
      </c>
      <c r="BG126" s="297">
        <v>7889</v>
      </c>
      <c r="BH126" s="297">
        <v>0</v>
      </c>
      <c r="BI126" s="297">
        <v>0</v>
      </c>
      <c r="BJ126" s="297">
        <v>0</v>
      </c>
      <c r="BK126" s="297">
        <v>32750</v>
      </c>
      <c r="BL126" s="299">
        <v>44668</v>
      </c>
      <c r="BM126" s="297">
        <v>11167</v>
      </c>
      <c r="BN126" s="297">
        <v>11167</v>
      </c>
      <c r="BO126" s="297">
        <v>11167</v>
      </c>
      <c r="BP126" s="297">
        <v>11167</v>
      </c>
      <c r="BQ126" s="297">
        <v>0</v>
      </c>
      <c r="BR126" s="297">
        <v>0</v>
      </c>
      <c r="BS126" s="297">
        <v>44668</v>
      </c>
      <c r="BT126" s="397">
        <v>137533</v>
      </c>
      <c r="BU126" s="297">
        <v>28264</v>
      </c>
      <c r="BV126" s="297">
        <v>28264</v>
      </c>
      <c r="BW126" s="297">
        <v>28264</v>
      </c>
      <c r="BX126" s="297">
        <v>28264</v>
      </c>
      <c r="BY126" s="297">
        <v>24477</v>
      </c>
      <c r="BZ126" s="297">
        <v>0</v>
      </c>
      <c r="CA126" s="297">
        <v>137533</v>
      </c>
      <c r="CB126" s="299">
        <v>433635.32074142998</v>
      </c>
      <c r="CC126" s="297">
        <v>384122</v>
      </c>
      <c r="CD126" s="297">
        <v>29840</v>
      </c>
      <c r="CE126" s="297">
        <v>19674</v>
      </c>
      <c r="CF126" s="297">
        <v>0</v>
      </c>
      <c r="CG126" s="297">
        <v>0</v>
      </c>
      <c r="CH126" s="297">
        <v>0</v>
      </c>
      <c r="CI126" s="297">
        <v>433635.32074142998</v>
      </c>
    </row>
    <row r="127" spans="1:87">
      <c r="A127" s="295">
        <v>32910</v>
      </c>
      <c r="B127" s="296" t="s">
        <v>480</v>
      </c>
      <c r="C127" s="299">
        <v>-3962907</v>
      </c>
      <c r="D127" s="297">
        <v>-2142472</v>
      </c>
      <c r="E127" s="297">
        <v>-855116</v>
      </c>
      <c r="F127" s="297">
        <v>-1301311</v>
      </c>
      <c r="G127" s="297">
        <v>131930</v>
      </c>
      <c r="H127" s="297">
        <v>0</v>
      </c>
      <c r="I127" s="297">
        <v>-8129876</v>
      </c>
      <c r="J127" s="356">
        <v>30190589</v>
      </c>
      <c r="K127" s="357">
        <v>35911266</v>
      </c>
      <c r="L127" s="357">
        <v>25557483</v>
      </c>
      <c r="M127" s="357">
        <v>24449285</v>
      </c>
      <c r="N127" s="357">
        <v>37806956</v>
      </c>
      <c r="O127" s="356">
        <v>2978108</v>
      </c>
      <c r="P127" s="357">
        <v>1159768.6100000001</v>
      </c>
      <c r="Q127" s="357">
        <v>1818339.39</v>
      </c>
      <c r="R127" s="398">
        <v>6.6799999999999998E-2</v>
      </c>
      <c r="S127" s="399">
        <v>9.7654890000000002E-4</v>
      </c>
      <c r="T127" s="400">
        <v>30190589</v>
      </c>
      <c r="U127" s="400">
        <v>17361805.538922157</v>
      </c>
      <c r="V127" s="401">
        <v>1.7389083717311506</v>
      </c>
      <c r="W127" s="401">
        <v>7.7152503694909322E-2</v>
      </c>
      <c r="X127" s="397">
        <v>892596</v>
      </c>
      <c r="Y127" s="297">
        <v>563692</v>
      </c>
      <c r="Z127" s="297">
        <v>164452</v>
      </c>
      <c r="AA127" s="297">
        <v>164452</v>
      </c>
      <c r="AB127" s="297">
        <v>0</v>
      </c>
      <c r="AC127" s="297">
        <v>0</v>
      </c>
      <c r="AD127" s="297">
        <v>0</v>
      </c>
      <c r="AE127" s="297">
        <v>892596</v>
      </c>
      <c r="AF127" s="299">
        <v>3755642</v>
      </c>
      <c r="AG127" s="299">
        <v>1024509</v>
      </c>
      <c r="AH127" s="299">
        <v>1024509</v>
      </c>
      <c r="AI127" s="299">
        <v>745588</v>
      </c>
      <c r="AJ127" s="299">
        <v>745588</v>
      </c>
      <c r="AK127" s="299">
        <v>215448</v>
      </c>
      <c r="AL127" s="299">
        <v>0</v>
      </c>
      <c r="AM127" s="297">
        <v>3755642</v>
      </c>
      <c r="AN127" s="397">
        <v>2469330</v>
      </c>
      <c r="AO127" s="297">
        <v>612672</v>
      </c>
      <c r="AP127" s="297">
        <v>612672</v>
      </c>
      <c r="AQ127" s="297">
        <v>612672</v>
      </c>
      <c r="AR127" s="297">
        <v>315656</v>
      </c>
      <c r="AS127" s="297">
        <v>315656</v>
      </c>
      <c r="AT127" s="297">
        <v>0</v>
      </c>
      <c r="AU127" s="297">
        <v>2469330</v>
      </c>
      <c r="AV127" s="299">
        <v>7336969</v>
      </c>
      <c r="AW127" s="297">
        <v>3656701</v>
      </c>
      <c r="AX127" s="297">
        <v>1893193</v>
      </c>
      <c r="AY127" s="297">
        <v>893537</v>
      </c>
      <c r="AZ127" s="297">
        <v>893537</v>
      </c>
      <c r="BA127" s="297">
        <v>0</v>
      </c>
      <c r="BB127" s="297">
        <v>0</v>
      </c>
      <c r="BC127" s="297">
        <v>7336969</v>
      </c>
      <c r="BD127" s="397">
        <v>42445</v>
      </c>
      <c r="BE127" s="297">
        <v>17600</v>
      </c>
      <c r="BF127" s="297">
        <v>14621</v>
      </c>
      <c r="BG127" s="297">
        <v>10224</v>
      </c>
      <c r="BH127" s="297">
        <v>0</v>
      </c>
      <c r="BI127" s="297">
        <v>0</v>
      </c>
      <c r="BJ127" s="297">
        <v>0</v>
      </c>
      <c r="BK127" s="297">
        <v>42445</v>
      </c>
      <c r="BL127" s="299">
        <v>57888</v>
      </c>
      <c r="BM127" s="297">
        <v>14472</v>
      </c>
      <c r="BN127" s="297">
        <v>14472</v>
      </c>
      <c r="BO127" s="297">
        <v>14472</v>
      </c>
      <c r="BP127" s="297">
        <v>14472</v>
      </c>
      <c r="BQ127" s="297">
        <v>0</v>
      </c>
      <c r="BR127" s="297">
        <v>0</v>
      </c>
      <c r="BS127" s="297">
        <v>57888</v>
      </c>
      <c r="BT127" s="397">
        <v>178241</v>
      </c>
      <c r="BU127" s="297">
        <v>36630</v>
      </c>
      <c r="BV127" s="297">
        <v>36630</v>
      </c>
      <c r="BW127" s="297">
        <v>36630</v>
      </c>
      <c r="BX127" s="297">
        <v>36630</v>
      </c>
      <c r="BY127" s="297">
        <v>31721</v>
      </c>
      <c r="BZ127" s="297">
        <v>0</v>
      </c>
      <c r="CA127" s="297">
        <v>178241</v>
      </c>
      <c r="CB127" s="299">
        <v>561987.38827359001</v>
      </c>
      <c r="CC127" s="297">
        <v>497818</v>
      </c>
      <c r="CD127" s="297">
        <v>38672</v>
      </c>
      <c r="CE127" s="297">
        <v>25497</v>
      </c>
      <c r="CF127" s="297">
        <v>0</v>
      </c>
      <c r="CG127" s="297">
        <v>0</v>
      </c>
      <c r="CH127" s="297">
        <v>0</v>
      </c>
      <c r="CI127" s="297">
        <v>561987.38827359001</v>
      </c>
    </row>
    <row r="128" spans="1:87">
      <c r="A128" s="295">
        <v>32915</v>
      </c>
      <c r="B128" s="296" t="s">
        <v>832</v>
      </c>
      <c r="C128" s="299">
        <v>168037</v>
      </c>
      <c r="D128" s="297">
        <v>301212</v>
      </c>
      <c r="E128" s="297">
        <v>361716</v>
      </c>
      <c r="F128" s="297">
        <v>344812</v>
      </c>
      <c r="G128" s="297">
        <v>398996</v>
      </c>
      <c r="H128" s="297">
        <v>0</v>
      </c>
      <c r="I128" s="297">
        <v>1574773</v>
      </c>
      <c r="J128" s="356">
        <v>1811360</v>
      </c>
      <c r="K128" s="357">
        <v>2154586</v>
      </c>
      <c r="L128" s="357">
        <v>1533385</v>
      </c>
      <c r="M128" s="357">
        <v>1466896</v>
      </c>
      <c r="N128" s="357">
        <v>2268323</v>
      </c>
      <c r="O128" s="356">
        <v>178679</v>
      </c>
      <c r="P128" s="357">
        <v>67750.97</v>
      </c>
      <c r="Q128" s="357">
        <v>110928.03</v>
      </c>
      <c r="R128" s="398">
        <v>6.6799999999999998E-2</v>
      </c>
      <c r="S128" s="399">
        <v>5.8590500000000001E-5</v>
      </c>
      <c r="T128" s="400">
        <v>1811360</v>
      </c>
      <c r="U128" s="400">
        <v>1014236.0778443114</v>
      </c>
      <c r="V128" s="401">
        <v>1.7859352862401823</v>
      </c>
      <c r="W128" s="401">
        <v>7.7152503694909322E-2</v>
      </c>
      <c r="X128" s="397">
        <v>1890770</v>
      </c>
      <c r="Y128" s="297">
        <v>378154</v>
      </c>
      <c r="Z128" s="297">
        <v>378154</v>
      </c>
      <c r="AA128" s="297">
        <v>378154</v>
      </c>
      <c r="AB128" s="297">
        <v>378154</v>
      </c>
      <c r="AC128" s="297">
        <v>378154</v>
      </c>
      <c r="AD128" s="297">
        <v>0</v>
      </c>
      <c r="AE128" s="297">
        <v>1890770</v>
      </c>
      <c r="AF128" s="299">
        <v>0</v>
      </c>
      <c r="AG128" s="299">
        <v>0</v>
      </c>
      <c r="AH128" s="299">
        <v>0</v>
      </c>
      <c r="AI128" s="299">
        <v>0</v>
      </c>
      <c r="AJ128" s="299">
        <v>0</v>
      </c>
      <c r="AK128" s="299">
        <v>0</v>
      </c>
      <c r="AL128" s="299">
        <v>0</v>
      </c>
      <c r="AM128" s="297">
        <v>0</v>
      </c>
      <c r="AN128" s="397">
        <v>148154</v>
      </c>
      <c r="AO128" s="297">
        <v>36759</v>
      </c>
      <c r="AP128" s="297">
        <v>36759</v>
      </c>
      <c r="AQ128" s="297">
        <v>36759</v>
      </c>
      <c r="AR128" s="297">
        <v>18939</v>
      </c>
      <c r="AS128" s="297">
        <v>18939</v>
      </c>
      <c r="AT128" s="297">
        <v>0</v>
      </c>
      <c r="AU128" s="297">
        <v>148154</v>
      </c>
      <c r="AV128" s="299">
        <v>440200</v>
      </c>
      <c r="AW128" s="297">
        <v>219393</v>
      </c>
      <c r="AX128" s="297">
        <v>113587</v>
      </c>
      <c r="AY128" s="297">
        <v>53610</v>
      </c>
      <c r="AZ128" s="297">
        <v>53610</v>
      </c>
      <c r="BA128" s="297">
        <v>0</v>
      </c>
      <c r="BB128" s="297">
        <v>0</v>
      </c>
      <c r="BC128" s="297">
        <v>440200</v>
      </c>
      <c r="BD128" s="397">
        <v>2546</v>
      </c>
      <c r="BE128" s="297">
        <v>1056</v>
      </c>
      <c r="BF128" s="297">
        <v>877</v>
      </c>
      <c r="BG128" s="297">
        <v>613</v>
      </c>
      <c r="BH128" s="297">
        <v>0</v>
      </c>
      <c r="BI128" s="297">
        <v>0</v>
      </c>
      <c r="BJ128" s="297">
        <v>0</v>
      </c>
      <c r="BK128" s="297">
        <v>2546</v>
      </c>
      <c r="BL128" s="299">
        <v>3472</v>
      </c>
      <c r="BM128" s="297">
        <v>868</v>
      </c>
      <c r="BN128" s="297">
        <v>868</v>
      </c>
      <c r="BO128" s="297">
        <v>868</v>
      </c>
      <c r="BP128" s="297">
        <v>868</v>
      </c>
      <c r="BQ128" s="297">
        <v>0</v>
      </c>
      <c r="BR128" s="297">
        <v>0</v>
      </c>
      <c r="BS128" s="297">
        <v>3472</v>
      </c>
      <c r="BT128" s="397">
        <v>10694</v>
      </c>
      <c r="BU128" s="297">
        <v>2198</v>
      </c>
      <c r="BV128" s="297">
        <v>2198</v>
      </c>
      <c r="BW128" s="297">
        <v>2198</v>
      </c>
      <c r="BX128" s="297">
        <v>2198</v>
      </c>
      <c r="BY128" s="297">
        <v>1903</v>
      </c>
      <c r="BZ128" s="297">
        <v>0</v>
      </c>
      <c r="CA128" s="297">
        <v>10694</v>
      </c>
      <c r="CB128" s="299">
        <v>33717.842570549998</v>
      </c>
      <c r="CC128" s="297">
        <v>29868</v>
      </c>
      <c r="CD128" s="297">
        <v>2320</v>
      </c>
      <c r="CE128" s="297">
        <v>1530</v>
      </c>
      <c r="CF128" s="297">
        <v>0</v>
      </c>
      <c r="CG128" s="297">
        <v>0</v>
      </c>
      <c r="CH128" s="297">
        <v>0</v>
      </c>
      <c r="CI128" s="297">
        <v>33717.842570549998</v>
      </c>
    </row>
    <row r="129" spans="1:87">
      <c r="A129" s="295">
        <v>32920</v>
      </c>
      <c r="B129" s="296" t="s">
        <v>481</v>
      </c>
      <c r="C129" s="299">
        <v>-3072619</v>
      </c>
      <c r="D129" s="297">
        <v>-1567916</v>
      </c>
      <c r="E129" s="297">
        <v>-703266</v>
      </c>
      <c r="F129" s="297">
        <v>-772065</v>
      </c>
      <c r="G129" s="297">
        <v>-63622</v>
      </c>
      <c r="H129" s="297">
        <v>0</v>
      </c>
      <c r="I129" s="297">
        <v>-6179488</v>
      </c>
      <c r="J129" s="356">
        <v>26692084</v>
      </c>
      <c r="K129" s="357">
        <v>31749846</v>
      </c>
      <c r="L129" s="357">
        <v>22595866</v>
      </c>
      <c r="M129" s="357">
        <v>21616087</v>
      </c>
      <c r="N129" s="357">
        <v>33425862</v>
      </c>
      <c r="O129" s="356">
        <v>2633003</v>
      </c>
      <c r="P129" s="357">
        <v>990321.54</v>
      </c>
      <c r="Q129" s="357">
        <v>1642681.46</v>
      </c>
      <c r="R129" s="398">
        <v>6.6799999999999998E-2</v>
      </c>
      <c r="S129" s="399">
        <v>8.6338579999999999E-4</v>
      </c>
      <c r="T129" s="400">
        <v>26692084</v>
      </c>
      <c r="U129" s="400">
        <v>14825172.754491018</v>
      </c>
      <c r="V129" s="401">
        <v>1.8004568609100433</v>
      </c>
      <c r="W129" s="401">
        <v>7.7152503694909322E-2</v>
      </c>
      <c r="X129" s="397">
        <v>871632</v>
      </c>
      <c r="Y129" s="297">
        <v>574687</v>
      </c>
      <c r="Z129" s="297">
        <v>116933</v>
      </c>
      <c r="AA129" s="297">
        <v>90006</v>
      </c>
      <c r="AB129" s="297">
        <v>90006</v>
      </c>
      <c r="AC129" s="297">
        <v>0</v>
      </c>
      <c r="AD129" s="297">
        <v>0</v>
      </c>
      <c r="AE129" s="297">
        <v>871632</v>
      </c>
      <c r="AF129" s="299">
        <v>2394615</v>
      </c>
      <c r="AG129" s="299">
        <v>551041</v>
      </c>
      <c r="AH129" s="299">
        <v>551041</v>
      </c>
      <c r="AI129" s="299">
        <v>551041</v>
      </c>
      <c r="AJ129" s="299">
        <v>370746</v>
      </c>
      <c r="AK129" s="299">
        <v>370746</v>
      </c>
      <c r="AL129" s="299">
        <v>0</v>
      </c>
      <c r="AM129" s="297">
        <v>2394615</v>
      </c>
      <c r="AN129" s="397">
        <v>2183183</v>
      </c>
      <c r="AO129" s="297">
        <v>541676</v>
      </c>
      <c r="AP129" s="297">
        <v>541676</v>
      </c>
      <c r="AQ129" s="297">
        <v>541676</v>
      </c>
      <c r="AR129" s="297">
        <v>279078</v>
      </c>
      <c r="AS129" s="297">
        <v>279078</v>
      </c>
      <c r="AT129" s="297">
        <v>0</v>
      </c>
      <c r="AU129" s="297">
        <v>2183183</v>
      </c>
      <c r="AV129" s="299">
        <v>6486757</v>
      </c>
      <c r="AW129" s="297">
        <v>3232960</v>
      </c>
      <c r="AX129" s="297">
        <v>1673809</v>
      </c>
      <c r="AY129" s="297">
        <v>789994</v>
      </c>
      <c r="AZ129" s="297">
        <v>789994</v>
      </c>
      <c r="BA129" s="297">
        <v>0</v>
      </c>
      <c r="BB129" s="297">
        <v>0</v>
      </c>
      <c r="BC129" s="297">
        <v>6486757</v>
      </c>
      <c r="BD129" s="397">
        <v>37525</v>
      </c>
      <c r="BE129" s="297">
        <v>15560</v>
      </c>
      <c r="BF129" s="297">
        <v>12926</v>
      </c>
      <c r="BG129" s="297">
        <v>9039</v>
      </c>
      <c r="BH129" s="297">
        <v>0</v>
      </c>
      <c r="BI129" s="297">
        <v>0</v>
      </c>
      <c r="BJ129" s="297">
        <v>0</v>
      </c>
      <c r="BK129" s="297">
        <v>37525</v>
      </c>
      <c r="BL129" s="299">
        <v>51180</v>
      </c>
      <c r="BM129" s="297">
        <v>12795</v>
      </c>
      <c r="BN129" s="297">
        <v>12795</v>
      </c>
      <c r="BO129" s="297">
        <v>12795</v>
      </c>
      <c r="BP129" s="297">
        <v>12795</v>
      </c>
      <c r="BQ129" s="297">
        <v>0</v>
      </c>
      <c r="BR129" s="297">
        <v>0</v>
      </c>
      <c r="BS129" s="297">
        <v>51180</v>
      </c>
      <c r="BT129" s="397">
        <v>157586</v>
      </c>
      <c r="BU129" s="297">
        <v>32385</v>
      </c>
      <c r="BV129" s="297">
        <v>32385</v>
      </c>
      <c r="BW129" s="297">
        <v>32385</v>
      </c>
      <c r="BX129" s="297">
        <v>32385</v>
      </c>
      <c r="BY129" s="297">
        <v>28046</v>
      </c>
      <c r="BZ129" s="297">
        <v>0</v>
      </c>
      <c r="CA129" s="297">
        <v>157586</v>
      </c>
      <c r="CB129" s="299">
        <v>496863.93667998002</v>
      </c>
      <c r="CC129" s="297">
        <v>440131</v>
      </c>
      <c r="CD129" s="297">
        <v>34191</v>
      </c>
      <c r="CE129" s="297">
        <v>22542</v>
      </c>
      <c r="CF129" s="297">
        <v>0</v>
      </c>
      <c r="CG129" s="297">
        <v>0</v>
      </c>
      <c r="CH129" s="297">
        <v>0</v>
      </c>
      <c r="CI129" s="297">
        <v>496863.93667998002</v>
      </c>
    </row>
    <row r="130" spans="1:87">
      <c r="A130" s="295">
        <v>33000</v>
      </c>
      <c r="B130" s="296" t="s">
        <v>482</v>
      </c>
      <c r="C130" s="299">
        <v>-8896908</v>
      </c>
      <c r="D130" s="297">
        <v>-4691970</v>
      </c>
      <c r="E130" s="297">
        <v>-2286448</v>
      </c>
      <c r="F130" s="297">
        <v>-2465931</v>
      </c>
      <c r="G130" s="297">
        <v>-324993</v>
      </c>
      <c r="H130" s="297">
        <v>0</v>
      </c>
      <c r="I130" s="297">
        <v>-18666250</v>
      </c>
      <c r="J130" s="356">
        <v>60692683</v>
      </c>
      <c r="K130" s="357">
        <v>72193064</v>
      </c>
      <c r="L130" s="357">
        <v>51378668</v>
      </c>
      <c r="M130" s="357">
        <v>49150837</v>
      </c>
      <c r="N130" s="357">
        <v>76004003</v>
      </c>
      <c r="O130" s="356">
        <v>5986944</v>
      </c>
      <c r="P130" s="357">
        <v>2314978.87</v>
      </c>
      <c r="Q130" s="357">
        <v>3671965.13</v>
      </c>
      <c r="R130" s="398">
        <v>6.6799999999999998E-2</v>
      </c>
      <c r="S130" s="399">
        <v>1.9631738000000002E-3</v>
      </c>
      <c r="T130" s="400">
        <v>60692683</v>
      </c>
      <c r="U130" s="400">
        <v>34655372.305389225</v>
      </c>
      <c r="V130" s="401">
        <v>1.7513210495955842</v>
      </c>
      <c r="W130" s="401">
        <v>7.7152503694909322E-2</v>
      </c>
      <c r="X130" s="397">
        <v>257315</v>
      </c>
      <c r="Y130" s="297">
        <v>257315</v>
      </c>
      <c r="Z130" s="297">
        <v>0</v>
      </c>
      <c r="AA130" s="297">
        <v>0</v>
      </c>
      <c r="AB130" s="297">
        <v>0</v>
      </c>
      <c r="AC130" s="297">
        <v>0</v>
      </c>
      <c r="AD130" s="297">
        <v>0</v>
      </c>
      <c r="AE130" s="297">
        <v>257315</v>
      </c>
      <c r="AF130" s="299">
        <v>8335563</v>
      </c>
      <c r="AG130" s="299">
        <v>2113909</v>
      </c>
      <c r="AH130" s="299">
        <v>2113909</v>
      </c>
      <c r="AI130" s="299">
        <v>1735661</v>
      </c>
      <c r="AJ130" s="299">
        <v>1348751</v>
      </c>
      <c r="AK130" s="299">
        <v>1023333</v>
      </c>
      <c r="AL130" s="299">
        <v>0</v>
      </c>
      <c r="AM130" s="297">
        <v>8335563</v>
      </c>
      <c r="AN130" s="397">
        <v>4964139</v>
      </c>
      <c r="AO130" s="297">
        <v>1231666</v>
      </c>
      <c r="AP130" s="297">
        <v>1231666</v>
      </c>
      <c r="AQ130" s="297">
        <v>1231666</v>
      </c>
      <c r="AR130" s="297">
        <v>634570</v>
      </c>
      <c r="AS130" s="297">
        <v>634570</v>
      </c>
      <c r="AT130" s="297">
        <v>0</v>
      </c>
      <c r="AU130" s="297">
        <v>4964139</v>
      </c>
      <c r="AV130" s="299">
        <v>14749641</v>
      </c>
      <c r="AW130" s="297">
        <v>7351132</v>
      </c>
      <c r="AX130" s="297">
        <v>3805921</v>
      </c>
      <c r="AY130" s="297">
        <v>1796294</v>
      </c>
      <c r="AZ130" s="297">
        <v>1796294</v>
      </c>
      <c r="BA130" s="297">
        <v>0</v>
      </c>
      <c r="BB130" s="297">
        <v>0</v>
      </c>
      <c r="BC130" s="297">
        <v>14749641</v>
      </c>
      <c r="BD130" s="397">
        <v>85326</v>
      </c>
      <c r="BE130" s="297">
        <v>35381</v>
      </c>
      <c r="BF130" s="297">
        <v>29392</v>
      </c>
      <c r="BG130" s="297">
        <v>20553</v>
      </c>
      <c r="BH130" s="297">
        <v>0</v>
      </c>
      <c r="BI130" s="297">
        <v>0</v>
      </c>
      <c r="BJ130" s="297">
        <v>0</v>
      </c>
      <c r="BK130" s="297">
        <v>85326</v>
      </c>
      <c r="BL130" s="299">
        <v>116372</v>
      </c>
      <c r="BM130" s="297">
        <v>29093</v>
      </c>
      <c r="BN130" s="297">
        <v>29093</v>
      </c>
      <c r="BO130" s="297">
        <v>29093</v>
      </c>
      <c r="BP130" s="297">
        <v>29093</v>
      </c>
      <c r="BQ130" s="297">
        <v>0</v>
      </c>
      <c r="BR130" s="297">
        <v>0</v>
      </c>
      <c r="BS130" s="297">
        <v>116372</v>
      </c>
      <c r="BT130" s="397">
        <v>358321</v>
      </c>
      <c r="BU130" s="297">
        <v>73638</v>
      </c>
      <c r="BV130" s="297">
        <v>73638</v>
      </c>
      <c r="BW130" s="297">
        <v>73638</v>
      </c>
      <c r="BX130" s="297">
        <v>73638</v>
      </c>
      <c r="BY130" s="297">
        <v>63770</v>
      </c>
      <c r="BZ130" s="297">
        <v>0</v>
      </c>
      <c r="CA130" s="297">
        <v>358321</v>
      </c>
      <c r="CB130" s="299">
        <v>1129773.3442627802</v>
      </c>
      <c r="CC130" s="297">
        <v>1000773</v>
      </c>
      <c r="CD130" s="297">
        <v>77743</v>
      </c>
      <c r="CE130" s="297">
        <v>51257</v>
      </c>
      <c r="CF130" s="297">
        <v>0</v>
      </c>
      <c r="CG130" s="297">
        <v>0</v>
      </c>
      <c r="CH130" s="297">
        <v>0</v>
      </c>
      <c r="CI130" s="297">
        <v>1129773.3442627802</v>
      </c>
    </row>
    <row r="131" spans="1:87">
      <c r="A131" s="295">
        <v>33001</v>
      </c>
      <c r="B131" s="296" t="s">
        <v>483</v>
      </c>
      <c r="C131" s="299">
        <v>-255951</v>
      </c>
      <c r="D131" s="297">
        <v>-192738</v>
      </c>
      <c r="E131" s="297">
        <v>-110850</v>
      </c>
      <c r="F131" s="297">
        <v>-46536</v>
      </c>
      <c r="G131" s="297">
        <v>28251</v>
      </c>
      <c r="H131" s="297">
        <v>0</v>
      </c>
      <c r="I131" s="297">
        <v>-577824</v>
      </c>
      <c r="J131" s="356">
        <v>1446426</v>
      </c>
      <c r="K131" s="357">
        <v>1720503</v>
      </c>
      <c r="L131" s="357">
        <v>1224455</v>
      </c>
      <c r="M131" s="357">
        <v>1171361</v>
      </c>
      <c r="N131" s="357">
        <v>1811325</v>
      </c>
      <c r="O131" s="356">
        <v>142681</v>
      </c>
      <c r="P131" s="357">
        <v>57278.94</v>
      </c>
      <c r="Q131" s="357">
        <v>85402.06</v>
      </c>
      <c r="R131" s="398">
        <v>6.6799999999999998E-2</v>
      </c>
      <c r="S131" s="399">
        <v>4.6786300000000003E-5</v>
      </c>
      <c r="T131" s="400">
        <v>1446426</v>
      </c>
      <c r="U131" s="400">
        <v>857469.16167664679</v>
      </c>
      <c r="V131" s="401">
        <v>1.6868548335566265</v>
      </c>
      <c r="W131" s="401">
        <v>7.7152503694909322E-2</v>
      </c>
      <c r="X131" s="397">
        <v>101172</v>
      </c>
      <c r="Y131" s="297">
        <v>54740</v>
      </c>
      <c r="Z131" s="297">
        <v>11608</v>
      </c>
      <c r="AA131" s="297">
        <v>11608</v>
      </c>
      <c r="AB131" s="297">
        <v>11608</v>
      </c>
      <c r="AC131" s="297">
        <v>11608</v>
      </c>
      <c r="AD131" s="297">
        <v>0</v>
      </c>
      <c r="AE131" s="297">
        <v>101172</v>
      </c>
      <c r="AF131" s="299">
        <v>426663</v>
      </c>
      <c r="AG131" s="299">
        <v>142906</v>
      </c>
      <c r="AH131" s="299">
        <v>142906</v>
      </c>
      <c r="AI131" s="299">
        <v>109332</v>
      </c>
      <c r="AJ131" s="299">
        <v>31519</v>
      </c>
      <c r="AK131" s="299">
        <v>0</v>
      </c>
      <c r="AL131" s="299">
        <v>0</v>
      </c>
      <c r="AM131" s="297">
        <v>426663</v>
      </c>
      <c r="AN131" s="397">
        <v>118305</v>
      </c>
      <c r="AO131" s="297">
        <v>29353</v>
      </c>
      <c r="AP131" s="297">
        <v>29353</v>
      </c>
      <c r="AQ131" s="297">
        <v>29353</v>
      </c>
      <c r="AR131" s="297">
        <v>15123</v>
      </c>
      <c r="AS131" s="297">
        <v>15123</v>
      </c>
      <c r="AT131" s="297">
        <v>0</v>
      </c>
      <c r="AU131" s="297">
        <v>118305</v>
      </c>
      <c r="AV131" s="299">
        <v>351513</v>
      </c>
      <c r="AW131" s="297">
        <v>175192</v>
      </c>
      <c r="AX131" s="297">
        <v>90703</v>
      </c>
      <c r="AY131" s="297">
        <v>42809</v>
      </c>
      <c r="AZ131" s="297">
        <v>42809</v>
      </c>
      <c r="BA131" s="297">
        <v>0</v>
      </c>
      <c r="BB131" s="297">
        <v>0</v>
      </c>
      <c r="BC131" s="297">
        <v>351513</v>
      </c>
      <c r="BD131" s="397">
        <v>2033</v>
      </c>
      <c r="BE131" s="297">
        <v>843</v>
      </c>
      <c r="BF131" s="297">
        <v>700</v>
      </c>
      <c r="BG131" s="297">
        <v>490</v>
      </c>
      <c r="BH131" s="297">
        <v>0</v>
      </c>
      <c r="BI131" s="297">
        <v>0</v>
      </c>
      <c r="BJ131" s="297">
        <v>0</v>
      </c>
      <c r="BK131" s="297">
        <v>2033</v>
      </c>
      <c r="BL131" s="299">
        <v>2772</v>
      </c>
      <c r="BM131" s="297">
        <v>693</v>
      </c>
      <c r="BN131" s="297">
        <v>693</v>
      </c>
      <c r="BO131" s="297">
        <v>693</v>
      </c>
      <c r="BP131" s="297">
        <v>693</v>
      </c>
      <c r="BQ131" s="297">
        <v>0</v>
      </c>
      <c r="BR131" s="297">
        <v>0</v>
      </c>
      <c r="BS131" s="297">
        <v>2772</v>
      </c>
      <c r="BT131" s="397">
        <v>8539</v>
      </c>
      <c r="BU131" s="297">
        <v>1755</v>
      </c>
      <c r="BV131" s="297">
        <v>1755</v>
      </c>
      <c r="BW131" s="297">
        <v>1755</v>
      </c>
      <c r="BX131" s="297">
        <v>1755</v>
      </c>
      <c r="BY131" s="297">
        <v>1520</v>
      </c>
      <c r="BZ131" s="297">
        <v>0</v>
      </c>
      <c r="CA131" s="297">
        <v>8539</v>
      </c>
      <c r="CB131" s="299">
        <v>26924.724961530002</v>
      </c>
      <c r="CC131" s="297">
        <v>23850</v>
      </c>
      <c r="CD131" s="297">
        <v>1853</v>
      </c>
      <c r="CE131" s="297">
        <v>1222</v>
      </c>
      <c r="CF131" s="297">
        <v>0</v>
      </c>
      <c r="CG131" s="297">
        <v>0</v>
      </c>
      <c r="CH131" s="297">
        <v>0</v>
      </c>
      <c r="CI131" s="297">
        <v>26924.724961530002</v>
      </c>
    </row>
    <row r="132" spans="1:87">
      <c r="A132" s="295">
        <v>33027</v>
      </c>
      <c r="B132" s="296" t="s">
        <v>484</v>
      </c>
      <c r="C132" s="299">
        <v>-503123</v>
      </c>
      <c r="D132" s="297">
        <v>10984</v>
      </c>
      <c r="E132" s="297">
        <v>273967</v>
      </c>
      <c r="F132" s="297">
        <v>39539</v>
      </c>
      <c r="G132" s="297">
        <v>256701</v>
      </c>
      <c r="H132" s="297">
        <v>0</v>
      </c>
      <c r="I132" s="297">
        <v>78068</v>
      </c>
      <c r="J132" s="356">
        <v>10327682</v>
      </c>
      <c r="K132" s="357">
        <v>12284627</v>
      </c>
      <c r="L132" s="357">
        <v>8742776</v>
      </c>
      <c r="M132" s="357">
        <v>8363680</v>
      </c>
      <c r="N132" s="357">
        <v>12933110</v>
      </c>
      <c r="O132" s="356">
        <v>1018760</v>
      </c>
      <c r="P132" s="357">
        <v>345169.31</v>
      </c>
      <c r="Q132" s="357">
        <v>673590.69</v>
      </c>
      <c r="R132" s="398">
        <v>6.6799999999999998E-2</v>
      </c>
      <c r="S132" s="399">
        <v>3.340606E-4</v>
      </c>
      <c r="T132" s="400">
        <v>10327682</v>
      </c>
      <c r="U132" s="400">
        <v>5167205.2395209586</v>
      </c>
      <c r="V132" s="401">
        <v>1.9986978494698731</v>
      </c>
      <c r="W132" s="401">
        <v>7.7152503694909322E-2</v>
      </c>
      <c r="X132" s="397">
        <v>1879760</v>
      </c>
      <c r="Y132" s="297">
        <v>694882</v>
      </c>
      <c r="Z132" s="297">
        <v>449676</v>
      </c>
      <c r="AA132" s="297">
        <v>367691</v>
      </c>
      <c r="AB132" s="297">
        <v>229642</v>
      </c>
      <c r="AC132" s="297">
        <v>137869</v>
      </c>
      <c r="AD132" s="297">
        <v>0</v>
      </c>
      <c r="AE132" s="297">
        <v>1879760</v>
      </c>
      <c r="AF132" s="299">
        <v>0</v>
      </c>
      <c r="AG132" s="299">
        <v>0</v>
      </c>
      <c r="AH132" s="299">
        <v>0</v>
      </c>
      <c r="AI132" s="299">
        <v>0</v>
      </c>
      <c r="AJ132" s="299">
        <v>0</v>
      </c>
      <c r="AK132" s="299">
        <v>0</v>
      </c>
      <c r="AL132" s="299">
        <v>0</v>
      </c>
      <c r="AM132" s="297">
        <v>0</v>
      </c>
      <c r="AN132" s="397">
        <v>844715</v>
      </c>
      <c r="AO132" s="297">
        <v>209585</v>
      </c>
      <c r="AP132" s="297">
        <v>209585</v>
      </c>
      <c r="AQ132" s="297">
        <v>209585</v>
      </c>
      <c r="AR132" s="297">
        <v>107981</v>
      </c>
      <c r="AS132" s="297">
        <v>107981</v>
      </c>
      <c r="AT132" s="297">
        <v>0</v>
      </c>
      <c r="AU132" s="297">
        <v>844715</v>
      </c>
      <c r="AV132" s="299">
        <v>2509851</v>
      </c>
      <c r="AW132" s="297">
        <v>1250895</v>
      </c>
      <c r="AX132" s="297">
        <v>647629</v>
      </c>
      <c r="AY132" s="297">
        <v>305664</v>
      </c>
      <c r="AZ132" s="297">
        <v>305664</v>
      </c>
      <c r="BA132" s="297">
        <v>0</v>
      </c>
      <c r="BB132" s="297">
        <v>0</v>
      </c>
      <c r="BC132" s="297">
        <v>2509851</v>
      </c>
      <c r="BD132" s="397">
        <v>14519</v>
      </c>
      <c r="BE132" s="297">
        <v>6021</v>
      </c>
      <c r="BF132" s="297">
        <v>5001</v>
      </c>
      <c r="BG132" s="297">
        <v>3497</v>
      </c>
      <c r="BH132" s="297">
        <v>0</v>
      </c>
      <c r="BI132" s="297">
        <v>0</v>
      </c>
      <c r="BJ132" s="297">
        <v>0</v>
      </c>
      <c r="BK132" s="297">
        <v>14519</v>
      </c>
      <c r="BL132" s="299">
        <v>19804</v>
      </c>
      <c r="BM132" s="297">
        <v>4951</v>
      </c>
      <c r="BN132" s="297">
        <v>4951</v>
      </c>
      <c r="BO132" s="297">
        <v>4951</v>
      </c>
      <c r="BP132" s="297">
        <v>4951</v>
      </c>
      <c r="BQ132" s="297">
        <v>0</v>
      </c>
      <c r="BR132" s="297">
        <v>0</v>
      </c>
      <c r="BS132" s="297">
        <v>19804</v>
      </c>
      <c r="BT132" s="397">
        <v>60973</v>
      </c>
      <c r="BU132" s="297">
        <v>12530</v>
      </c>
      <c r="BV132" s="297">
        <v>12530</v>
      </c>
      <c r="BW132" s="297">
        <v>12530</v>
      </c>
      <c r="BX132" s="297">
        <v>12530</v>
      </c>
      <c r="BY132" s="297">
        <v>10851</v>
      </c>
      <c r="BZ132" s="297">
        <v>0</v>
      </c>
      <c r="CA132" s="297">
        <v>60973</v>
      </c>
      <c r="CB132" s="299">
        <v>192246.22967586</v>
      </c>
      <c r="CC132" s="297">
        <v>170295</v>
      </c>
      <c r="CD132" s="297">
        <v>13229</v>
      </c>
      <c r="CE132" s="297">
        <v>8722</v>
      </c>
      <c r="CF132" s="297">
        <v>0</v>
      </c>
      <c r="CG132" s="297">
        <v>0</v>
      </c>
      <c r="CH132" s="297">
        <v>0</v>
      </c>
      <c r="CI132" s="297">
        <v>192246.22967586</v>
      </c>
    </row>
    <row r="133" spans="1:87">
      <c r="A133" s="295">
        <v>33100</v>
      </c>
      <c r="B133" s="296" t="s">
        <v>485</v>
      </c>
      <c r="C133" s="299">
        <v>-12896435</v>
      </c>
      <c r="D133" s="297">
        <v>-7005703</v>
      </c>
      <c r="E133" s="297">
        <v>-2907486</v>
      </c>
      <c r="F133" s="297">
        <v>-2724219</v>
      </c>
      <c r="G133" s="297">
        <v>257044</v>
      </c>
      <c r="H133" s="297">
        <v>0</v>
      </c>
      <c r="I133" s="297">
        <v>-25276799</v>
      </c>
      <c r="J133" s="356">
        <v>84744820</v>
      </c>
      <c r="K133" s="357">
        <v>100802731</v>
      </c>
      <c r="L133" s="357">
        <v>71739718</v>
      </c>
      <c r="M133" s="357">
        <v>68629012</v>
      </c>
      <c r="N133" s="357">
        <v>106123922</v>
      </c>
      <c r="O133" s="356">
        <v>8359533</v>
      </c>
      <c r="P133" s="357">
        <v>3452663.59</v>
      </c>
      <c r="Q133" s="357">
        <v>4906869.41</v>
      </c>
      <c r="R133" s="398">
        <v>6.6799999999999998E-2</v>
      </c>
      <c r="S133" s="399">
        <v>2.7411674999999998E-3</v>
      </c>
      <c r="T133" s="400">
        <v>84744820</v>
      </c>
      <c r="U133" s="400">
        <v>51686580.68862275</v>
      </c>
      <c r="V133" s="401">
        <v>1.6395903708649473</v>
      </c>
      <c r="W133" s="401">
        <v>7.7152503694909322E-2</v>
      </c>
      <c r="X133" s="397">
        <v>339884</v>
      </c>
      <c r="Y133" s="297">
        <v>339884</v>
      </c>
      <c r="Z133" s="297">
        <v>0</v>
      </c>
      <c r="AA133" s="297">
        <v>0</v>
      </c>
      <c r="AB133" s="297">
        <v>0</v>
      </c>
      <c r="AC133" s="297">
        <v>0</v>
      </c>
      <c r="AD133" s="297">
        <v>0</v>
      </c>
      <c r="AE133" s="297">
        <v>339884</v>
      </c>
      <c r="AF133" s="299">
        <v>10832721</v>
      </c>
      <c r="AG133" s="299">
        <v>3405972</v>
      </c>
      <c r="AH133" s="299">
        <v>3405972</v>
      </c>
      <c r="AI133" s="299">
        <v>2138425</v>
      </c>
      <c r="AJ133" s="299">
        <v>1164308</v>
      </c>
      <c r="AK133" s="299">
        <v>718044</v>
      </c>
      <c r="AL133" s="299">
        <v>0</v>
      </c>
      <c r="AM133" s="297">
        <v>10832721</v>
      </c>
      <c r="AN133" s="397">
        <v>6931397</v>
      </c>
      <c r="AO133" s="297">
        <v>1719768</v>
      </c>
      <c r="AP133" s="297">
        <v>1719768</v>
      </c>
      <c r="AQ133" s="297">
        <v>1719768</v>
      </c>
      <c r="AR133" s="297">
        <v>886046</v>
      </c>
      <c r="AS133" s="297">
        <v>886046</v>
      </c>
      <c r="AT133" s="297">
        <v>0</v>
      </c>
      <c r="AU133" s="297">
        <v>6931397</v>
      </c>
      <c r="AV133" s="299">
        <v>20594833</v>
      </c>
      <c r="AW133" s="297">
        <v>10264341</v>
      </c>
      <c r="AX133" s="297">
        <v>5314183</v>
      </c>
      <c r="AY133" s="297">
        <v>2508154</v>
      </c>
      <c r="AZ133" s="297">
        <v>2508154</v>
      </c>
      <c r="BA133" s="297">
        <v>0</v>
      </c>
      <c r="BB133" s="297">
        <v>0</v>
      </c>
      <c r="BC133" s="297">
        <v>20594833</v>
      </c>
      <c r="BD133" s="397">
        <v>119140</v>
      </c>
      <c r="BE133" s="297">
        <v>49402</v>
      </c>
      <c r="BF133" s="297">
        <v>41040</v>
      </c>
      <c r="BG133" s="297">
        <v>28698</v>
      </c>
      <c r="BH133" s="297">
        <v>0</v>
      </c>
      <c r="BI133" s="297">
        <v>0</v>
      </c>
      <c r="BJ133" s="297">
        <v>0</v>
      </c>
      <c r="BK133" s="297">
        <v>119140</v>
      </c>
      <c r="BL133" s="299">
        <v>162488</v>
      </c>
      <c r="BM133" s="297">
        <v>40622</v>
      </c>
      <c r="BN133" s="297">
        <v>40622</v>
      </c>
      <c r="BO133" s="297">
        <v>40622</v>
      </c>
      <c r="BP133" s="297">
        <v>40622</v>
      </c>
      <c r="BQ133" s="297">
        <v>0</v>
      </c>
      <c r="BR133" s="297">
        <v>0</v>
      </c>
      <c r="BS133" s="297">
        <v>162488</v>
      </c>
      <c r="BT133" s="397">
        <v>500321</v>
      </c>
      <c r="BU133" s="297">
        <v>102820</v>
      </c>
      <c r="BV133" s="297">
        <v>102820</v>
      </c>
      <c r="BW133" s="297">
        <v>102820</v>
      </c>
      <c r="BX133" s="297">
        <v>102820</v>
      </c>
      <c r="BY133" s="297">
        <v>89042</v>
      </c>
      <c r="BZ133" s="297">
        <v>0</v>
      </c>
      <c r="CA133" s="297">
        <v>500321</v>
      </c>
      <c r="CB133" s="299">
        <v>1577495.5705192499</v>
      </c>
      <c r="CC133" s="297">
        <v>1397374</v>
      </c>
      <c r="CD133" s="297">
        <v>108553</v>
      </c>
      <c r="CE133" s="297">
        <v>71569</v>
      </c>
      <c r="CF133" s="297">
        <v>0</v>
      </c>
      <c r="CG133" s="297">
        <v>0</v>
      </c>
      <c r="CH133" s="297">
        <v>0</v>
      </c>
      <c r="CI133" s="297">
        <v>1577495.5705192499</v>
      </c>
    </row>
    <row r="134" spans="1:87">
      <c r="A134" s="295">
        <v>33105</v>
      </c>
      <c r="B134" s="296" t="s">
        <v>486</v>
      </c>
      <c r="C134" s="299">
        <v>-1351436</v>
      </c>
      <c r="D134" s="297">
        <v>-491295</v>
      </c>
      <c r="E134" s="297">
        <v>-136944</v>
      </c>
      <c r="F134" s="297">
        <v>-65791</v>
      </c>
      <c r="G134" s="297">
        <v>223225</v>
      </c>
      <c r="H134" s="297">
        <v>0</v>
      </c>
      <c r="I134" s="297">
        <v>-1822241</v>
      </c>
      <c r="J134" s="356">
        <v>10374336</v>
      </c>
      <c r="K134" s="357">
        <v>12340122</v>
      </c>
      <c r="L134" s="357">
        <v>8782271</v>
      </c>
      <c r="M134" s="357">
        <v>8401463</v>
      </c>
      <c r="N134" s="357">
        <v>12991535</v>
      </c>
      <c r="O134" s="356">
        <v>1023362</v>
      </c>
      <c r="P134" s="357">
        <v>429812.02</v>
      </c>
      <c r="Q134" s="357">
        <v>593549.98</v>
      </c>
      <c r="R134" s="398">
        <v>6.6799999999999998E-2</v>
      </c>
      <c r="S134" s="399">
        <v>3.3556969999999999E-4</v>
      </c>
      <c r="T134" s="400">
        <v>10374336</v>
      </c>
      <c r="U134" s="400">
        <v>6434311.6766467066</v>
      </c>
      <c r="V134" s="401">
        <v>1.6123458920483424</v>
      </c>
      <c r="W134" s="401">
        <v>7.7152503694909322E-2</v>
      </c>
      <c r="X134" s="397">
        <v>604540</v>
      </c>
      <c r="Y134" s="297">
        <v>125171</v>
      </c>
      <c r="Z134" s="297">
        <v>125171</v>
      </c>
      <c r="AA134" s="297">
        <v>125171</v>
      </c>
      <c r="AB134" s="297">
        <v>125171</v>
      </c>
      <c r="AC134" s="297">
        <v>103856</v>
      </c>
      <c r="AD134" s="297">
        <v>0</v>
      </c>
      <c r="AE134" s="297">
        <v>604540</v>
      </c>
      <c r="AF134" s="299">
        <v>616950</v>
      </c>
      <c r="AG134" s="299">
        <v>273190</v>
      </c>
      <c r="AH134" s="299">
        <v>175792</v>
      </c>
      <c r="AI134" s="299">
        <v>167968</v>
      </c>
      <c r="AJ134" s="299">
        <v>0</v>
      </c>
      <c r="AK134" s="299">
        <v>0</v>
      </c>
      <c r="AL134" s="299">
        <v>0</v>
      </c>
      <c r="AM134" s="297">
        <v>616950</v>
      </c>
      <c r="AN134" s="397">
        <v>848531</v>
      </c>
      <c r="AO134" s="297">
        <v>210532</v>
      </c>
      <c r="AP134" s="297">
        <v>210532</v>
      </c>
      <c r="AQ134" s="297">
        <v>210532</v>
      </c>
      <c r="AR134" s="297">
        <v>108468</v>
      </c>
      <c r="AS134" s="297">
        <v>108468</v>
      </c>
      <c r="AT134" s="297">
        <v>0</v>
      </c>
      <c r="AU134" s="297">
        <v>848531</v>
      </c>
      <c r="AV134" s="299">
        <v>2521189</v>
      </c>
      <c r="AW134" s="297">
        <v>1256546</v>
      </c>
      <c r="AX134" s="297">
        <v>650555</v>
      </c>
      <c r="AY134" s="297">
        <v>307045</v>
      </c>
      <c r="AZ134" s="297">
        <v>307045</v>
      </c>
      <c r="BA134" s="297">
        <v>0</v>
      </c>
      <c r="BB134" s="297">
        <v>0</v>
      </c>
      <c r="BC134" s="297">
        <v>2521189</v>
      </c>
      <c r="BD134" s="397">
        <v>14585</v>
      </c>
      <c r="BE134" s="297">
        <v>6048</v>
      </c>
      <c r="BF134" s="297">
        <v>5024</v>
      </c>
      <c r="BG134" s="297">
        <v>3513</v>
      </c>
      <c r="BH134" s="297">
        <v>0</v>
      </c>
      <c r="BI134" s="297">
        <v>0</v>
      </c>
      <c r="BJ134" s="297">
        <v>0</v>
      </c>
      <c r="BK134" s="297">
        <v>14585</v>
      </c>
      <c r="BL134" s="299">
        <v>19892</v>
      </c>
      <c r="BM134" s="297">
        <v>4973</v>
      </c>
      <c r="BN134" s="297">
        <v>4973</v>
      </c>
      <c r="BO134" s="297">
        <v>4973</v>
      </c>
      <c r="BP134" s="297">
        <v>4973</v>
      </c>
      <c r="BQ134" s="297">
        <v>0</v>
      </c>
      <c r="BR134" s="297">
        <v>0</v>
      </c>
      <c r="BS134" s="297">
        <v>19892</v>
      </c>
      <c r="BT134" s="397">
        <v>61249</v>
      </c>
      <c r="BU134" s="297">
        <v>12587</v>
      </c>
      <c r="BV134" s="297">
        <v>12587</v>
      </c>
      <c r="BW134" s="297">
        <v>12587</v>
      </c>
      <c r="BX134" s="297">
        <v>12587</v>
      </c>
      <c r="BY134" s="297">
        <v>10900</v>
      </c>
      <c r="BZ134" s="297">
        <v>0</v>
      </c>
      <c r="CA134" s="297">
        <v>61249</v>
      </c>
      <c r="CB134" s="299">
        <v>193114.69122206999</v>
      </c>
      <c r="CC134" s="297">
        <v>171064</v>
      </c>
      <c r="CD134" s="297">
        <v>13289</v>
      </c>
      <c r="CE134" s="297">
        <v>8761</v>
      </c>
      <c r="CF134" s="297">
        <v>0</v>
      </c>
      <c r="CG134" s="297">
        <v>0</v>
      </c>
      <c r="CH134" s="297">
        <v>0</v>
      </c>
      <c r="CI134" s="297">
        <v>193114.69122206999</v>
      </c>
    </row>
    <row r="135" spans="1:87">
      <c r="A135" s="295">
        <v>33200</v>
      </c>
      <c r="B135" s="296" t="s">
        <v>487</v>
      </c>
      <c r="C135" s="299">
        <v>-50758204</v>
      </c>
      <c r="D135" s="297">
        <v>-22119424</v>
      </c>
      <c r="E135" s="297">
        <v>-2785333</v>
      </c>
      <c r="F135" s="297">
        <v>-7595305</v>
      </c>
      <c r="G135" s="297">
        <v>2734678</v>
      </c>
      <c r="H135" s="297">
        <v>0</v>
      </c>
      <c r="I135" s="297">
        <v>-80523588</v>
      </c>
      <c r="J135" s="356">
        <v>427142103</v>
      </c>
      <c r="K135" s="357">
        <v>508079322</v>
      </c>
      <c r="L135" s="357">
        <v>361592061</v>
      </c>
      <c r="M135" s="357">
        <v>345913064</v>
      </c>
      <c r="N135" s="357">
        <v>534899897</v>
      </c>
      <c r="O135" s="356">
        <v>42134829</v>
      </c>
      <c r="P135" s="357">
        <v>15715498.52</v>
      </c>
      <c r="Q135" s="357">
        <v>26419330.48</v>
      </c>
      <c r="R135" s="398">
        <v>6.6799999999999998E-2</v>
      </c>
      <c r="S135" s="399">
        <v>1.3816396700000001E-2</v>
      </c>
      <c r="T135" s="400">
        <v>427142103</v>
      </c>
      <c r="U135" s="400">
        <v>235261953.89221558</v>
      </c>
      <c r="V135" s="401">
        <v>1.8156021232217328</v>
      </c>
      <c r="W135" s="401">
        <v>7.7152503694909322E-2</v>
      </c>
      <c r="X135" s="397">
        <v>15026089</v>
      </c>
      <c r="Y135" s="297">
        <v>6036677</v>
      </c>
      <c r="Z135" s="297">
        <v>3271078</v>
      </c>
      <c r="AA135" s="297">
        <v>3271078</v>
      </c>
      <c r="AB135" s="297">
        <v>2447256</v>
      </c>
      <c r="AC135" s="297">
        <v>0</v>
      </c>
      <c r="AD135" s="297">
        <v>0</v>
      </c>
      <c r="AE135" s="297">
        <v>15026089</v>
      </c>
      <c r="AF135" s="299">
        <v>21033592</v>
      </c>
      <c r="AG135" s="299">
        <v>7246661</v>
      </c>
      <c r="AH135" s="299">
        <v>7246661</v>
      </c>
      <c r="AI135" s="299">
        <v>2180090</v>
      </c>
      <c r="AJ135" s="299">
        <v>2180090</v>
      </c>
      <c r="AK135" s="299">
        <v>2180090</v>
      </c>
      <c r="AL135" s="299">
        <v>0</v>
      </c>
      <c r="AM135" s="297">
        <v>21033592</v>
      </c>
      <c r="AN135" s="397">
        <v>34936546</v>
      </c>
      <c r="AO135" s="297">
        <v>8668205</v>
      </c>
      <c r="AP135" s="297">
        <v>8668205</v>
      </c>
      <c r="AQ135" s="297">
        <v>8668205</v>
      </c>
      <c r="AR135" s="297">
        <v>4465966</v>
      </c>
      <c r="AS135" s="297">
        <v>4465966</v>
      </c>
      <c r="AT135" s="297">
        <v>0</v>
      </c>
      <c r="AU135" s="297">
        <v>34936546</v>
      </c>
      <c r="AV135" s="299">
        <v>103804814</v>
      </c>
      <c r="AW135" s="297">
        <v>51735695</v>
      </c>
      <c r="AX135" s="297">
        <v>26785254</v>
      </c>
      <c r="AY135" s="297">
        <v>12641933</v>
      </c>
      <c r="AZ135" s="297">
        <v>12641933</v>
      </c>
      <c r="BA135" s="297">
        <v>0</v>
      </c>
      <c r="BB135" s="297">
        <v>0</v>
      </c>
      <c r="BC135" s="297">
        <v>103804814</v>
      </c>
      <c r="BD135" s="397">
        <v>600503</v>
      </c>
      <c r="BE135" s="297">
        <v>249003</v>
      </c>
      <c r="BF135" s="297">
        <v>206854</v>
      </c>
      <c r="BG135" s="297">
        <v>144646</v>
      </c>
      <c r="BH135" s="297">
        <v>0</v>
      </c>
      <c r="BI135" s="297">
        <v>0</v>
      </c>
      <c r="BJ135" s="297">
        <v>0</v>
      </c>
      <c r="BK135" s="297">
        <v>600503</v>
      </c>
      <c r="BL135" s="299">
        <v>819004</v>
      </c>
      <c r="BM135" s="297">
        <v>204751</v>
      </c>
      <c r="BN135" s="297">
        <v>204751</v>
      </c>
      <c r="BO135" s="297">
        <v>204751</v>
      </c>
      <c r="BP135" s="297">
        <v>204751</v>
      </c>
      <c r="BQ135" s="297">
        <v>0</v>
      </c>
      <c r="BR135" s="297">
        <v>0</v>
      </c>
      <c r="BS135" s="297">
        <v>819004</v>
      </c>
      <c r="BT135" s="397">
        <v>2521785</v>
      </c>
      <c r="BU135" s="297">
        <v>518246</v>
      </c>
      <c r="BV135" s="297">
        <v>518246</v>
      </c>
      <c r="BW135" s="297">
        <v>518246</v>
      </c>
      <c r="BX135" s="297">
        <v>518246</v>
      </c>
      <c r="BY135" s="297">
        <v>448801</v>
      </c>
      <c r="BZ135" s="297">
        <v>0</v>
      </c>
      <c r="CA135" s="297">
        <v>2521785</v>
      </c>
      <c r="CB135" s="299">
        <v>7951102.8037457699</v>
      </c>
      <c r="CC135" s="297">
        <v>7043228</v>
      </c>
      <c r="CD135" s="297">
        <v>547141</v>
      </c>
      <c r="CE135" s="297">
        <v>360734</v>
      </c>
      <c r="CF135" s="297">
        <v>0</v>
      </c>
      <c r="CG135" s="297">
        <v>0</v>
      </c>
      <c r="CH135" s="297">
        <v>0</v>
      </c>
      <c r="CI135" s="297">
        <v>7951102.8037457699</v>
      </c>
    </row>
    <row r="136" spans="1:87">
      <c r="A136" s="295">
        <v>33202</v>
      </c>
      <c r="B136" s="296" t="s">
        <v>488</v>
      </c>
      <c r="C136" s="299">
        <v>-334943</v>
      </c>
      <c r="D136" s="297">
        <v>-95940</v>
      </c>
      <c r="E136" s="297">
        <v>-2570</v>
      </c>
      <c r="F136" s="297">
        <v>-31347</v>
      </c>
      <c r="G136" s="297">
        <v>-8578</v>
      </c>
      <c r="H136" s="297">
        <v>0</v>
      </c>
      <c r="I136" s="297">
        <v>-473378</v>
      </c>
      <c r="J136" s="356">
        <v>7677362</v>
      </c>
      <c r="K136" s="357">
        <v>9132111</v>
      </c>
      <c r="L136" s="357">
        <v>6499179</v>
      </c>
      <c r="M136" s="357">
        <v>6217368</v>
      </c>
      <c r="N136" s="357">
        <v>9614178</v>
      </c>
      <c r="O136" s="356">
        <v>757323</v>
      </c>
      <c r="P136" s="357">
        <v>255664.52</v>
      </c>
      <c r="Q136" s="357">
        <v>501658.48</v>
      </c>
      <c r="R136" s="398">
        <v>6.6799999999999998E-2</v>
      </c>
      <c r="S136" s="399">
        <v>2.48333E-4</v>
      </c>
      <c r="T136" s="400">
        <v>7677362</v>
      </c>
      <c r="U136" s="400">
        <v>3827313.1736526946</v>
      </c>
      <c r="V136" s="401">
        <v>2.0059403690429942</v>
      </c>
      <c r="W136" s="401">
        <v>7.7152503694909322E-2</v>
      </c>
      <c r="X136" s="397">
        <v>1479140</v>
      </c>
      <c r="Y136" s="297">
        <v>695410</v>
      </c>
      <c r="Z136" s="297">
        <v>369958</v>
      </c>
      <c r="AA136" s="297">
        <v>206886</v>
      </c>
      <c r="AB136" s="297">
        <v>206886</v>
      </c>
      <c r="AC136" s="297">
        <v>0</v>
      </c>
      <c r="AD136" s="297">
        <v>0</v>
      </c>
      <c r="AE136" s="297">
        <v>1479140</v>
      </c>
      <c r="AF136" s="299">
        <v>613182</v>
      </c>
      <c r="AG136" s="299">
        <v>139784</v>
      </c>
      <c r="AH136" s="299">
        <v>139784</v>
      </c>
      <c r="AI136" s="299">
        <v>139784</v>
      </c>
      <c r="AJ136" s="299">
        <v>96915</v>
      </c>
      <c r="AK136" s="299">
        <v>96915</v>
      </c>
      <c r="AL136" s="299">
        <v>0</v>
      </c>
      <c r="AM136" s="297">
        <v>613182</v>
      </c>
      <c r="AN136" s="397">
        <v>627942</v>
      </c>
      <c r="AO136" s="297">
        <v>155800</v>
      </c>
      <c r="AP136" s="297">
        <v>155800</v>
      </c>
      <c r="AQ136" s="297">
        <v>155800</v>
      </c>
      <c r="AR136" s="297">
        <v>80270</v>
      </c>
      <c r="AS136" s="297">
        <v>80270</v>
      </c>
      <c r="AT136" s="297">
        <v>0</v>
      </c>
      <c r="AU136" s="297">
        <v>627942</v>
      </c>
      <c r="AV136" s="299">
        <v>1865766</v>
      </c>
      <c r="AW136" s="297">
        <v>929886</v>
      </c>
      <c r="AX136" s="297">
        <v>481433</v>
      </c>
      <c r="AY136" s="297">
        <v>227223</v>
      </c>
      <c r="AZ136" s="297">
        <v>227223</v>
      </c>
      <c r="BA136" s="297">
        <v>0</v>
      </c>
      <c r="BB136" s="297">
        <v>0</v>
      </c>
      <c r="BC136" s="297">
        <v>1865766</v>
      </c>
      <c r="BD136" s="397">
        <v>10794</v>
      </c>
      <c r="BE136" s="297">
        <v>4476</v>
      </c>
      <c r="BF136" s="297">
        <v>3718</v>
      </c>
      <c r="BG136" s="297">
        <v>2600</v>
      </c>
      <c r="BH136" s="297">
        <v>0</v>
      </c>
      <c r="BI136" s="297">
        <v>0</v>
      </c>
      <c r="BJ136" s="297">
        <v>0</v>
      </c>
      <c r="BK136" s="297">
        <v>10794</v>
      </c>
      <c r="BL136" s="299">
        <v>14720</v>
      </c>
      <c r="BM136" s="297">
        <v>3680</v>
      </c>
      <c r="BN136" s="297">
        <v>3680</v>
      </c>
      <c r="BO136" s="297">
        <v>3680</v>
      </c>
      <c r="BP136" s="297">
        <v>3680</v>
      </c>
      <c r="BQ136" s="297">
        <v>0</v>
      </c>
      <c r="BR136" s="297">
        <v>0</v>
      </c>
      <c r="BS136" s="297">
        <v>14720</v>
      </c>
      <c r="BT136" s="397">
        <v>45326</v>
      </c>
      <c r="BU136" s="297">
        <v>9315</v>
      </c>
      <c r="BV136" s="297">
        <v>9315</v>
      </c>
      <c r="BW136" s="297">
        <v>9315</v>
      </c>
      <c r="BX136" s="297">
        <v>9315</v>
      </c>
      <c r="BY136" s="297">
        <v>8067</v>
      </c>
      <c r="BZ136" s="297">
        <v>0</v>
      </c>
      <c r="CA136" s="297">
        <v>45326</v>
      </c>
      <c r="CB136" s="299">
        <v>142911.44467229999</v>
      </c>
      <c r="CC136" s="297">
        <v>126593</v>
      </c>
      <c r="CD136" s="297">
        <v>9834</v>
      </c>
      <c r="CE136" s="297">
        <v>6484</v>
      </c>
      <c r="CF136" s="297">
        <v>0</v>
      </c>
      <c r="CG136" s="297">
        <v>0</v>
      </c>
      <c r="CH136" s="297">
        <v>0</v>
      </c>
      <c r="CI136" s="297">
        <v>142911.44467229999</v>
      </c>
    </row>
    <row r="137" spans="1:87">
      <c r="A137" s="295">
        <v>33203</v>
      </c>
      <c r="B137" s="296" t="s">
        <v>489</v>
      </c>
      <c r="C137" s="299">
        <v>-287127</v>
      </c>
      <c r="D137" s="297">
        <v>30762</v>
      </c>
      <c r="E137" s="297">
        <v>266646</v>
      </c>
      <c r="F137" s="297">
        <v>211868</v>
      </c>
      <c r="G137" s="297">
        <v>193935</v>
      </c>
      <c r="H137" s="297">
        <v>0</v>
      </c>
      <c r="I137" s="297">
        <v>416084</v>
      </c>
      <c r="J137" s="356">
        <v>5004647</v>
      </c>
      <c r="K137" s="357">
        <v>5952955</v>
      </c>
      <c r="L137" s="357">
        <v>4236624</v>
      </c>
      <c r="M137" s="357">
        <v>4052920</v>
      </c>
      <c r="N137" s="357">
        <v>6267201</v>
      </c>
      <c r="O137" s="356">
        <v>493676</v>
      </c>
      <c r="P137" s="357">
        <v>156860.54999999999</v>
      </c>
      <c r="Q137" s="357">
        <v>336815.45</v>
      </c>
      <c r="R137" s="398">
        <v>6.6799999999999998E-2</v>
      </c>
      <c r="S137" s="399">
        <v>1.61881E-4</v>
      </c>
      <c r="T137" s="400">
        <v>5004647</v>
      </c>
      <c r="U137" s="400">
        <v>2348211.8263473054</v>
      </c>
      <c r="V137" s="401">
        <v>2.1312587492521224</v>
      </c>
      <c r="W137" s="401">
        <v>7.7152503694909322E-2</v>
      </c>
      <c r="X137" s="397">
        <v>1426592</v>
      </c>
      <c r="Y137" s="297">
        <v>362126</v>
      </c>
      <c r="Z137" s="297">
        <v>312063</v>
      </c>
      <c r="AA137" s="297">
        <v>312063</v>
      </c>
      <c r="AB137" s="297">
        <v>303989</v>
      </c>
      <c r="AC137" s="297">
        <v>136351</v>
      </c>
      <c r="AD137" s="297">
        <v>0</v>
      </c>
      <c r="AE137" s="297">
        <v>1426592</v>
      </c>
      <c r="AF137" s="299">
        <v>137434</v>
      </c>
      <c r="AG137" s="299">
        <v>68717</v>
      </c>
      <c r="AH137" s="299">
        <v>68717</v>
      </c>
      <c r="AI137" s="299">
        <v>0</v>
      </c>
      <c r="AJ137" s="299">
        <v>0</v>
      </c>
      <c r="AK137" s="299">
        <v>0</v>
      </c>
      <c r="AL137" s="299">
        <v>0</v>
      </c>
      <c r="AM137" s="297">
        <v>137434</v>
      </c>
      <c r="AN137" s="397">
        <v>409337</v>
      </c>
      <c r="AO137" s="297">
        <v>101562</v>
      </c>
      <c r="AP137" s="297">
        <v>101562</v>
      </c>
      <c r="AQ137" s="297">
        <v>101562</v>
      </c>
      <c r="AR137" s="297">
        <v>52326</v>
      </c>
      <c r="AS137" s="297">
        <v>52326</v>
      </c>
      <c r="AT137" s="297">
        <v>0</v>
      </c>
      <c r="AU137" s="297">
        <v>409337</v>
      </c>
      <c r="AV137" s="299">
        <v>1216238</v>
      </c>
      <c r="AW137" s="297">
        <v>606166</v>
      </c>
      <c r="AX137" s="297">
        <v>313832</v>
      </c>
      <c r="AY137" s="297">
        <v>148120</v>
      </c>
      <c r="AZ137" s="297">
        <v>148120</v>
      </c>
      <c r="BA137" s="297">
        <v>0</v>
      </c>
      <c r="BB137" s="297">
        <v>0</v>
      </c>
      <c r="BC137" s="297">
        <v>1216238</v>
      </c>
      <c r="BD137" s="397">
        <v>7036</v>
      </c>
      <c r="BE137" s="297">
        <v>2917</v>
      </c>
      <c r="BF137" s="297">
        <v>2424</v>
      </c>
      <c r="BG137" s="297">
        <v>1695</v>
      </c>
      <c r="BH137" s="297">
        <v>0</v>
      </c>
      <c r="BI137" s="297">
        <v>0</v>
      </c>
      <c r="BJ137" s="297">
        <v>0</v>
      </c>
      <c r="BK137" s="297">
        <v>7036</v>
      </c>
      <c r="BL137" s="299">
        <v>9596</v>
      </c>
      <c r="BM137" s="297">
        <v>2399</v>
      </c>
      <c r="BN137" s="297">
        <v>2399</v>
      </c>
      <c r="BO137" s="297">
        <v>2399</v>
      </c>
      <c r="BP137" s="297">
        <v>2399</v>
      </c>
      <c r="BQ137" s="297">
        <v>0</v>
      </c>
      <c r="BR137" s="297">
        <v>0</v>
      </c>
      <c r="BS137" s="297">
        <v>9596</v>
      </c>
      <c r="BT137" s="397">
        <v>29547</v>
      </c>
      <c r="BU137" s="297">
        <v>6072</v>
      </c>
      <c r="BV137" s="297">
        <v>6072</v>
      </c>
      <c r="BW137" s="297">
        <v>6072</v>
      </c>
      <c r="BX137" s="297">
        <v>6072</v>
      </c>
      <c r="BY137" s="297">
        <v>5258</v>
      </c>
      <c r="BZ137" s="297">
        <v>0</v>
      </c>
      <c r="CA137" s="297">
        <v>29547</v>
      </c>
      <c r="CB137" s="299">
        <v>93159.779711099996</v>
      </c>
      <c r="CC137" s="297">
        <v>82523</v>
      </c>
      <c r="CD137" s="297">
        <v>6411</v>
      </c>
      <c r="CE137" s="297">
        <v>4227</v>
      </c>
      <c r="CF137" s="297">
        <v>0</v>
      </c>
      <c r="CG137" s="297">
        <v>0</v>
      </c>
      <c r="CH137" s="297">
        <v>0</v>
      </c>
      <c r="CI137" s="297">
        <v>93159.779711099996</v>
      </c>
    </row>
    <row r="138" spans="1:87">
      <c r="A138" s="295">
        <v>33204</v>
      </c>
      <c r="B138" s="296" t="s">
        <v>490</v>
      </c>
      <c r="C138" s="299">
        <v>-1558310</v>
      </c>
      <c r="D138" s="297">
        <v>-902591</v>
      </c>
      <c r="E138" s="297">
        <v>-55303.999999999985</v>
      </c>
      <c r="F138" s="297">
        <v>-257538</v>
      </c>
      <c r="G138" s="297">
        <v>122218</v>
      </c>
      <c r="H138" s="297">
        <v>0</v>
      </c>
      <c r="I138" s="297">
        <v>-2651525</v>
      </c>
      <c r="J138" s="356">
        <v>12264609</v>
      </c>
      <c r="K138" s="357">
        <v>14588574</v>
      </c>
      <c r="L138" s="357">
        <v>10382458</v>
      </c>
      <c r="M138" s="357">
        <v>9932264</v>
      </c>
      <c r="N138" s="357">
        <v>15358678</v>
      </c>
      <c r="O138" s="356">
        <v>1209825</v>
      </c>
      <c r="P138" s="357">
        <v>437274.07</v>
      </c>
      <c r="Q138" s="357">
        <v>772550.92999999993</v>
      </c>
      <c r="R138" s="398">
        <v>6.6799999999999998E-2</v>
      </c>
      <c r="S138" s="399">
        <v>3.9671269999999999E-4</v>
      </c>
      <c r="T138" s="400">
        <v>12264609</v>
      </c>
      <c r="U138" s="400">
        <v>6546019.0119760484</v>
      </c>
      <c r="V138" s="401">
        <v>1.8735981330884768</v>
      </c>
      <c r="W138" s="401">
        <v>7.7152503694909322E-2</v>
      </c>
      <c r="X138" s="397">
        <v>509338</v>
      </c>
      <c r="Y138" s="297">
        <v>333780</v>
      </c>
      <c r="Z138" s="297">
        <v>87779.000000000015</v>
      </c>
      <c r="AA138" s="297">
        <v>87779.000000000015</v>
      </c>
      <c r="AB138" s="297">
        <v>0</v>
      </c>
      <c r="AC138" s="297">
        <v>0</v>
      </c>
      <c r="AD138" s="297">
        <v>0</v>
      </c>
      <c r="AE138" s="297">
        <v>509338</v>
      </c>
      <c r="AF138" s="299">
        <v>1021269</v>
      </c>
      <c r="AG138" s="299">
        <v>469403</v>
      </c>
      <c r="AH138" s="299">
        <v>469403</v>
      </c>
      <c r="AI138" s="299">
        <v>31781</v>
      </c>
      <c r="AJ138" s="299">
        <v>31781</v>
      </c>
      <c r="AK138" s="299">
        <v>18901</v>
      </c>
      <c r="AL138" s="299">
        <v>0</v>
      </c>
      <c r="AM138" s="297">
        <v>1021269</v>
      </c>
      <c r="AN138" s="397">
        <v>1003139</v>
      </c>
      <c r="AO138" s="297">
        <v>248892</v>
      </c>
      <c r="AP138" s="297">
        <v>248892</v>
      </c>
      <c r="AQ138" s="297">
        <v>248892</v>
      </c>
      <c r="AR138" s="297">
        <v>128232</v>
      </c>
      <c r="AS138" s="297">
        <v>128232</v>
      </c>
      <c r="AT138" s="297">
        <v>0</v>
      </c>
      <c r="AU138" s="297">
        <v>1003139</v>
      </c>
      <c r="AV138" s="299">
        <v>2980566</v>
      </c>
      <c r="AW138" s="297">
        <v>1485496</v>
      </c>
      <c r="AX138" s="297">
        <v>769090</v>
      </c>
      <c r="AY138" s="297">
        <v>362990</v>
      </c>
      <c r="AZ138" s="297">
        <v>362990</v>
      </c>
      <c r="BA138" s="297">
        <v>0</v>
      </c>
      <c r="BB138" s="297">
        <v>0</v>
      </c>
      <c r="BC138" s="297">
        <v>2980566</v>
      </c>
      <c r="BD138" s="397">
        <v>17242</v>
      </c>
      <c r="BE138" s="297">
        <v>7150</v>
      </c>
      <c r="BF138" s="297">
        <v>5939</v>
      </c>
      <c r="BG138" s="297">
        <v>4153</v>
      </c>
      <c r="BH138" s="297">
        <v>0</v>
      </c>
      <c r="BI138" s="297">
        <v>0</v>
      </c>
      <c r="BJ138" s="297">
        <v>0</v>
      </c>
      <c r="BK138" s="297">
        <v>17242</v>
      </c>
      <c r="BL138" s="299">
        <v>23516</v>
      </c>
      <c r="BM138" s="297">
        <v>5879</v>
      </c>
      <c r="BN138" s="297">
        <v>5879</v>
      </c>
      <c r="BO138" s="297">
        <v>5879</v>
      </c>
      <c r="BP138" s="297">
        <v>5879</v>
      </c>
      <c r="BQ138" s="297">
        <v>0</v>
      </c>
      <c r="BR138" s="297">
        <v>0</v>
      </c>
      <c r="BS138" s="297">
        <v>23516</v>
      </c>
      <c r="BT138" s="397">
        <v>72408</v>
      </c>
      <c r="BU138" s="297">
        <v>14880</v>
      </c>
      <c r="BV138" s="297">
        <v>14880</v>
      </c>
      <c r="BW138" s="297">
        <v>14880</v>
      </c>
      <c r="BX138" s="297">
        <v>14880</v>
      </c>
      <c r="BY138" s="297">
        <v>12887</v>
      </c>
      <c r="BZ138" s="297">
        <v>0</v>
      </c>
      <c r="CA138" s="297">
        <v>72408</v>
      </c>
      <c r="CB138" s="299">
        <v>228301.45440536999</v>
      </c>
      <c r="CC138" s="297">
        <v>202233</v>
      </c>
      <c r="CD138" s="297">
        <v>15710</v>
      </c>
      <c r="CE138" s="297">
        <v>10358</v>
      </c>
      <c r="CF138" s="297">
        <v>0</v>
      </c>
      <c r="CG138" s="297">
        <v>0</v>
      </c>
      <c r="CH138" s="297">
        <v>0</v>
      </c>
      <c r="CI138" s="297">
        <v>228301.45440536999</v>
      </c>
    </row>
    <row r="139" spans="1:87">
      <c r="A139" s="295">
        <v>33205</v>
      </c>
      <c r="B139" s="296" t="s">
        <v>491</v>
      </c>
      <c r="C139" s="299">
        <v>-4127384</v>
      </c>
      <c r="D139" s="297">
        <v>-1411107</v>
      </c>
      <c r="E139" s="297">
        <v>-384732</v>
      </c>
      <c r="F139" s="297">
        <v>-311739</v>
      </c>
      <c r="G139" s="297">
        <v>1020840</v>
      </c>
      <c r="H139" s="297">
        <v>0</v>
      </c>
      <c r="I139" s="297">
        <v>-5214122</v>
      </c>
      <c r="J139" s="356">
        <v>33206757</v>
      </c>
      <c r="K139" s="357">
        <v>39498955</v>
      </c>
      <c r="L139" s="357">
        <v>28110785</v>
      </c>
      <c r="M139" s="357">
        <v>26891873</v>
      </c>
      <c r="N139" s="357">
        <v>41584032</v>
      </c>
      <c r="O139" s="356">
        <v>3275634</v>
      </c>
      <c r="P139" s="357">
        <v>1404328.48</v>
      </c>
      <c r="Q139" s="357">
        <v>1871305.52</v>
      </c>
      <c r="R139" s="398">
        <v>6.6799999999999998E-2</v>
      </c>
      <c r="S139" s="399">
        <v>1.0741103E-3</v>
      </c>
      <c r="T139" s="400">
        <v>33206757</v>
      </c>
      <c r="U139" s="400">
        <v>21022881.43712575</v>
      </c>
      <c r="V139" s="401">
        <v>1.5795530740785089</v>
      </c>
      <c r="W139" s="401">
        <v>7.7152503694909322E-2</v>
      </c>
      <c r="X139" s="397">
        <v>3359402</v>
      </c>
      <c r="Y139" s="297">
        <v>721564</v>
      </c>
      <c r="Z139" s="297">
        <v>721564</v>
      </c>
      <c r="AA139" s="297">
        <v>638758</v>
      </c>
      <c r="AB139" s="297">
        <v>638758</v>
      </c>
      <c r="AC139" s="297">
        <v>638758</v>
      </c>
      <c r="AD139" s="297">
        <v>0</v>
      </c>
      <c r="AE139" s="297">
        <v>3359402</v>
      </c>
      <c r="AF139" s="299">
        <v>2780516</v>
      </c>
      <c r="AG139" s="299">
        <v>996985</v>
      </c>
      <c r="AH139" s="299">
        <v>722138</v>
      </c>
      <c r="AI139" s="299">
        <v>722138</v>
      </c>
      <c r="AJ139" s="299">
        <v>339255</v>
      </c>
      <c r="AK139" s="299">
        <v>0</v>
      </c>
      <c r="AL139" s="299">
        <v>0</v>
      </c>
      <c r="AM139" s="297">
        <v>2780516</v>
      </c>
      <c r="AN139" s="397">
        <v>2716027</v>
      </c>
      <c r="AO139" s="297">
        <v>673881</v>
      </c>
      <c r="AP139" s="297">
        <v>673881</v>
      </c>
      <c r="AQ139" s="297">
        <v>673881</v>
      </c>
      <c r="AR139" s="297">
        <v>347192</v>
      </c>
      <c r="AS139" s="297">
        <v>347192</v>
      </c>
      <c r="AT139" s="297">
        <v>0</v>
      </c>
      <c r="AU139" s="297">
        <v>2716027</v>
      </c>
      <c r="AV139" s="299">
        <v>8069964</v>
      </c>
      <c r="AW139" s="297">
        <v>4022021</v>
      </c>
      <c r="AX139" s="297">
        <v>2082331</v>
      </c>
      <c r="AY139" s="297">
        <v>982805</v>
      </c>
      <c r="AZ139" s="297">
        <v>982805</v>
      </c>
      <c r="BA139" s="297">
        <v>0</v>
      </c>
      <c r="BB139" s="297">
        <v>0</v>
      </c>
      <c r="BC139" s="297">
        <v>8069964</v>
      </c>
      <c r="BD139" s="397">
        <v>46684</v>
      </c>
      <c r="BE139" s="297">
        <v>19358</v>
      </c>
      <c r="BF139" s="297">
        <v>16081</v>
      </c>
      <c r="BG139" s="297">
        <v>11245</v>
      </c>
      <c r="BH139" s="297">
        <v>0</v>
      </c>
      <c r="BI139" s="297">
        <v>0</v>
      </c>
      <c r="BJ139" s="297">
        <v>0</v>
      </c>
      <c r="BK139" s="297">
        <v>46684</v>
      </c>
      <c r="BL139" s="299">
        <v>63672</v>
      </c>
      <c r="BM139" s="297">
        <v>15918</v>
      </c>
      <c r="BN139" s="297">
        <v>15918</v>
      </c>
      <c r="BO139" s="297">
        <v>15918</v>
      </c>
      <c r="BP139" s="297">
        <v>15918</v>
      </c>
      <c r="BQ139" s="297">
        <v>0</v>
      </c>
      <c r="BR139" s="297">
        <v>0</v>
      </c>
      <c r="BS139" s="297">
        <v>63672</v>
      </c>
      <c r="BT139" s="397">
        <v>196048</v>
      </c>
      <c r="BU139" s="297">
        <v>40289</v>
      </c>
      <c r="BV139" s="297">
        <v>40289</v>
      </c>
      <c r="BW139" s="297">
        <v>40289</v>
      </c>
      <c r="BX139" s="297">
        <v>40289</v>
      </c>
      <c r="BY139" s="297">
        <v>34891</v>
      </c>
      <c r="BZ139" s="297">
        <v>0</v>
      </c>
      <c r="CA139" s="297">
        <v>196048</v>
      </c>
      <c r="CB139" s="299">
        <v>618132.32518593001</v>
      </c>
      <c r="CC139" s="297">
        <v>547553</v>
      </c>
      <c r="CD139" s="297">
        <v>42536</v>
      </c>
      <c r="CE139" s="297">
        <v>28044</v>
      </c>
      <c r="CF139" s="297">
        <v>0</v>
      </c>
      <c r="CG139" s="297">
        <v>0</v>
      </c>
      <c r="CH139" s="297">
        <v>0</v>
      </c>
      <c r="CI139" s="297">
        <v>618132.32518593001</v>
      </c>
    </row>
    <row r="140" spans="1:87">
      <c r="A140" s="295">
        <v>33206</v>
      </c>
      <c r="B140" s="296" t="s">
        <v>492</v>
      </c>
      <c r="C140" s="299">
        <v>-278665</v>
      </c>
      <c r="D140" s="297">
        <v>-108403</v>
      </c>
      <c r="E140" s="297">
        <v>-49668</v>
      </c>
      <c r="F140" s="297">
        <v>-32739</v>
      </c>
      <c r="G140" s="297">
        <v>62346</v>
      </c>
      <c r="H140" s="297">
        <v>0</v>
      </c>
      <c r="I140" s="297">
        <v>-407129</v>
      </c>
      <c r="J140" s="356">
        <v>3242857</v>
      </c>
      <c r="K140" s="357">
        <v>3857331</v>
      </c>
      <c r="L140" s="357">
        <v>2745202</v>
      </c>
      <c r="M140" s="357">
        <v>2626167</v>
      </c>
      <c r="N140" s="357">
        <v>4060953</v>
      </c>
      <c r="O140" s="356">
        <v>319887</v>
      </c>
      <c r="P140" s="357">
        <v>138091.04</v>
      </c>
      <c r="Q140" s="357">
        <v>181795.96</v>
      </c>
      <c r="R140" s="398">
        <v>6.6799999999999998E-2</v>
      </c>
      <c r="S140" s="399">
        <v>1.048939E-4</v>
      </c>
      <c r="T140" s="400">
        <v>3242857</v>
      </c>
      <c r="U140" s="400">
        <v>2067231.1377245511</v>
      </c>
      <c r="V140" s="401">
        <v>1.5686958951138319</v>
      </c>
      <c r="W140" s="401">
        <v>7.7152503694909322E-2</v>
      </c>
      <c r="X140" s="397">
        <v>300172</v>
      </c>
      <c r="Y140" s="297">
        <v>144696</v>
      </c>
      <c r="Z140" s="297">
        <v>76537</v>
      </c>
      <c r="AA140" s="297">
        <v>26953</v>
      </c>
      <c r="AB140" s="297">
        <v>26953</v>
      </c>
      <c r="AC140" s="297">
        <v>25033</v>
      </c>
      <c r="AD140" s="297">
        <v>0</v>
      </c>
      <c r="AE140" s="297">
        <v>300172</v>
      </c>
      <c r="AF140" s="299">
        <v>141576</v>
      </c>
      <c r="AG140" s="299">
        <v>47192</v>
      </c>
      <c r="AH140" s="299">
        <v>47192</v>
      </c>
      <c r="AI140" s="299">
        <v>47192</v>
      </c>
      <c r="AJ140" s="299">
        <v>0</v>
      </c>
      <c r="AK140" s="299">
        <v>0</v>
      </c>
      <c r="AL140" s="299">
        <v>0</v>
      </c>
      <c r="AM140" s="297">
        <v>141576</v>
      </c>
      <c r="AN140" s="397">
        <v>265238</v>
      </c>
      <c r="AO140" s="297">
        <v>65809</v>
      </c>
      <c r="AP140" s="297">
        <v>65809</v>
      </c>
      <c r="AQ140" s="297">
        <v>65809</v>
      </c>
      <c r="AR140" s="297">
        <v>33906</v>
      </c>
      <c r="AS140" s="297">
        <v>33906</v>
      </c>
      <c r="AT140" s="297">
        <v>0</v>
      </c>
      <c r="AU140" s="297">
        <v>265238</v>
      </c>
      <c r="AV140" s="299">
        <v>788085</v>
      </c>
      <c r="AW140" s="297">
        <v>392777</v>
      </c>
      <c r="AX140" s="297">
        <v>203353</v>
      </c>
      <c r="AY140" s="297">
        <v>95977</v>
      </c>
      <c r="AZ140" s="297">
        <v>95977</v>
      </c>
      <c r="BA140" s="297">
        <v>0</v>
      </c>
      <c r="BB140" s="297">
        <v>0</v>
      </c>
      <c r="BC140" s="297">
        <v>788085</v>
      </c>
      <c r="BD140" s="397">
        <v>4558</v>
      </c>
      <c r="BE140" s="297">
        <v>1890</v>
      </c>
      <c r="BF140" s="297">
        <v>1570</v>
      </c>
      <c r="BG140" s="297">
        <v>1098</v>
      </c>
      <c r="BH140" s="297">
        <v>0</v>
      </c>
      <c r="BI140" s="297">
        <v>0</v>
      </c>
      <c r="BJ140" s="297">
        <v>0</v>
      </c>
      <c r="BK140" s="297">
        <v>4558</v>
      </c>
      <c r="BL140" s="299">
        <v>6216</v>
      </c>
      <c r="BM140" s="297">
        <v>1554</v>
      </c>
      <c r="BN140" s="297">
        <v>1554</v>
      </c>
      <c r="BO140" s="297">
        <v>1554</v>
      </c>
      <c r="BP140" s="297">
        <v>1554</v>
      </c>
      <c r="BQ140" s="297">
        <v>0</v>
      </c>
      <c r="BR140" s="297">
        <v>0</v>
      </c>
      <c r="BS140" s="297">
        <v>6216</v>
      </c>
      <c r="BT140" s="397">
        <v>19145</v>
      </c>
      <c r="BU140" s="297">
        <v>3935</v>
      </c>
      <c r="BV140" s="297">
        <v>3935</v>
      </c>
      <c r="BW140" s="297">
        <v>3935</v>
      </c>
      <c r="BX140" s="297">
        <v>3935</v>
      </c>
      <c r="BY140" s="297">
        <v>3407</v>
      </c>
      <c r="BZ140" s="297">
        <v>0</v>
      </c>
      <c r="CA140" s="297">
        <v>19145</v>
      </c>
      <c r="CB140" s="299">
        <v>60364.666743089998</v>
      </c>
      <c r="CC140" s="297">
        <v>53472</v>
      </c>
      <c r="CD140" s="297">
        <v>4154</v>
      </c>
      <c r="CE140" s="297">
        <v>2739</v>
      </c>
      <c r="CF140" s="297">
        <v>0</v>
      </c>
      <c r="CG140" s="297">
        <v>0</v>
      </c>
      <c r="CH140" s="297">
        <v>0</v>
      </c>
      <c r="CI140" s="297">
        <v>60364.666743089998</v>
      </c>
    </row>
    <row r="141" spans="1:87">
      <c r="A141" s="295">
        <v>33207</v>
      </c>
      <c r="B141" s="296" t="s">
        <v>493</v>
      </c>
      <c r="C141" s="299">
        <v>256511</v>
      </c>
      <c r="D141" s="297">
        <v>643783</v>
      </c>
      <c r="E141" s="297">
        <v>949736</v>
      </c>
      <c r="F141" s="297">
        <v>500346</v>
      </c>
      <c r="G141" s="297">
        <v>507513</v>
      </c>
      <c r="H141" s="297">
        <v>0</v>
      </c>
      <c r="I141" s="297">
        <v>2857889</v>
      </c>
      <c r="J141" s="356">
        <v>15098539</v>
      </c>
      <c r="K141" s="357">
        <v>17959493</v>
      </c>
      <c r="L141" s="357">
        <v>12781488</v>
      </c>
      <c r="M141" s="357">
        <v>12227270</v>
      </c>
      <c r="N141" s="357">
        <v>18907541</v>
      </c>
      <c r="O141" s="356">
        <v>1489374</v>
      </c>
      <c r="P141" s="357">
        <v>421109.35</v>
      </c>
      <c r="Q141" s="357">
        <v>1068264.6499999999</v>
      </c>
      <c r="R141" s="398">
        <v>6.6799999999999998E-2</v>
      </c>
      <c r="S141" s="399">
        <v>4.8837939999999997E-4</v>
      </c>
      <c r="T141" s="400">
        <v>15098539</v>
      </c>
      <c r="U141" s="400">
        <v>6304032.185628742</v>
      </c>
      <c r="V141" s="401">
        <v>2.395060582720379</v>
      </c>
      <c r="W141" s="401">
        <v>7.7152503694909322E-2</v>
      </c>
      <c r="X141" s="397">
        <v>5491869</v>
      </c>
      <c r="Y141" s="297">
        <v>2007932</v>
      </c>
      <c r="Z141" s="297">
        <v>1285128</v>
      </c>
      <c r="AA141" s="297">
        <v>1086755</v>
      </c>
      <c r="AB141" s="297">
        <v>778267</v>
      </c>
      <c r="AC141" s="297">
        <v>333787</v>
      </c>
      <c r="AD141" s="297">
        <v>0</v>
      </c>
      <c r="AE141" s="297">
        <v>5491869</v>
      </c>
      <c r="AF141" s="299">
        <v>0</v>
      </c>
      <c r="AG141" s="299">
        <v>0</v>
      </c>
      <c r="AH141" s="299">
        <v>0</v>
      </c>
      <c r="AI141" s="299">
        <v>0</v>
      </c>
      <c r="AJ141" s="299">
        <v>0</v>
      </c>
      <c r="AK141" s="299">
        <v>0</v>
      </c>
      <c r="AL141" s="299">
        <v>0</v>
      </c>
      <c r="AM141" s="297">
        <v>0</v>
      </c>
      <c r="AN141" s="397">
        <v>1234930</v>
      </c>
      <c r="AO141" s="297">
        <v>306402</v>
      </c>
      <c r="AP141" s="297">
        <v>306402</v>
      </c>
      <c r="AQ141" s="297">
        <v>306402</v>
      </c>
      <c r="AR141" s="297">
        <v>157862</v>
      </c>
      <c r="AS141" s="297">
        <v>157862</v>
      </c>
      <c r="AT141" s="297">
        <v>0</v>
      </c>
      <c r="AU141" s="297">
        <v>1234930</v>
      </c>
      <c r="AV141" s="299">
        <v>3669273</v>
      </c>
      <c r="AW141" s="297">
        <v>1828744</v>
      </c>
      <c r="AX141" s="297">
        <v>946800</v>
      </c>
      <c r="AY141" s="297">
        <v>446865</v>
      </c>
      <c r="AZ141" s="297">
        <v>446865</v>
      </c>
      <c r="BA141" s="297">
        <v>0</v>
      </c>
      <c r="BB141" s="297">
        <v>0</v>
      </c>
      <c r="BC141" s="297">
        <v>3669273</v>
      </c>
      <c r="BD141" s="397">
        <v>21227</v>
      </c>
      <c r="BE141" s="297">
        <v>8802</v>
      </c>
      <c r="BF141" s="297">
        <v>7312</v>
      </c>
      <c r="BG141" s="297">
        <v>5113</v>
      </c>
      <c r="BH141" s="297">
        <v>0</v>
      </c>
      <c r="BI141" s="297">
        <v>0</v>
      </c>
      <c r="BJ141" s="297">
        <v>0</v>
      </c>
      <c r="BK141" s="297">
        <v>21227</v>
      </c>
      <c r="BL141" s="299">
        <v>28948</v>
      </c>
      <c r="BM141" s="297">
        <v>7237</v>
      </c>
      <c r="BN141" s="297">
        <v>7237</v>
      </c>
      <c r="BO141" s="297">
        <v>7237</v>
      </c>
      <c r="BP141" s="297">
        <v>7237</v>
      </c>
      <c r="BQ141" s="297">
        <v>0</v>
      </c>
      <c r="BR141" s="297">
        <v>0</v>
      </c>
      <c r="BS141" s="297">
        <v>28948</v>
      </c>
      <c r="BT141" s="397">
        <v>89140</v>
      </c>
      <c r="BU141" s="297">
        <v>18319</v>
      </c>
      <c r="BV141" s="297">
        <v>18319</v>
      </c>
      <c r="BW141" s="297">
        <v>18319</v>
      </c>
      <c r="BX141" s="297">
        <v>18319</v>
      </c>
      <c r="BY141" s="297">
        <v>15864</v>
      </c>
      <c r="BZ141" s="297">
        <v>0</v>
      </c>
      <c r="CA141" s="297">
        <v>89140</v>
      </c>
      <c r="CB141" s="299">
        <v>281054.09108813998</v>
      </c>
      <c r="CC141" s="297">
        <v>248963</v>
      </c>
      <c r="CD141" s="297">
        <v>19340</v>
      </c>
      <c r="CE141" s="297">
        <v>12751</v>
      </c>
      <c r="CF141" s="297">
        <v>0</v>
      </c>
      <c r="CG141" s="297">
        <v>0</v>
      </c>
      <c r="CH141" s="297">
        <v>0</v>
      </c>
      <c r="CI141" s="297">
        <v>281054.09108813998</v>
      </c>
    </row>
    <row r="142" spans="1:87">
      <c r="A142" s="295">
        <v>33208</v>
      </c>
      <c r="B142" s="296" t="s">
        <v>494</v>
      </c>
      <c r="C142" s="299">
        <v>-223659</v>
      </c>
      <c r="D142" s="297">
        <v>-201200</v>
      </c>
      <c r="E142" s="297">
        <v>0</v>
      </c>
      <c r="F142" s="297">
        <v>0</v>
      </c>
      <c r="G142" s="297">
        <v>0</v>
      </c>
      <c r="H142" s="297">
        <v>0</v>
      </c>
      <c r="I142" s="297">
        <v>-424859</v>
      </c>
      <c r="J142" s="356">
        <v>0</v>
      </c>
      <c r="K142" s="357">
        <v>0</v>
      </c>
      <c r="L142" s="357">
        <v>0</v>
      </c>
      <c r="M142" s="357">
        <v>0</v>
      </c>
      <c r="N142" s="357">
        <v>0</v>
      </c>
      <c r="O142" s="356">
        <v>0</v>
      </c>
      <c r="P142" s="357">
        <v>0</v>
      </c>
      <c r="Q142" s="357">
        <v>0</v>
      </c>
      <c r="R142" s="398" t="e">
        <v>#DIV/0!</v>
      </c>
      <c r="S142" s="399">
        <v>0</v>
      </c>
      <c r="T142" s="400">
        <v>0</v>
      </c>
      <c r="U142" s="400">
        <v>0</v>
      </c>
      <c r="V142" s="401" t="e">
        <v>#DIV/0!</v>
      </c>
      <c r="W142" s="401">
        <v>7.7152503694909322E-2</v>
      </c>
      <c r="X142" s="397">
        <v>0</v>
      </c>
      <c r="Y142" s="297">
        <v>0</v>
      </c>
      <c r="Z142" s="297">
        <v>0</v>
      </c>
      <c r="AA142" s="297">
        <v>0</v>
      </c>
      <c r="AB142" s="297">
        <v>0</v>
      </c>
      <c r="AC142" s="297">
        <v>0</v>
      </c>
      <c r="AD142" s="297">
        <v>0</v>
      </c>
      <c r="AE142" s="297">
        <v>0</v>
      </c>
      <c r="AF142" s="299">
        <v>424859</v>
      </c>
      <c r="AG142" s="299">
        <v>223659</v>
      </c>
      <c r="AH142" s="299">
        <v>201200</v>
      </c>
      <c r="AI142" s="299">
        <v>0</v>
      </c>
      <c r="AJ142" s="299">
        <v>0</v>
      </c>
      <c r="AK142" s="299">
        <v>0</v>
      </c>
      <c r="AL142" s="299">
        <v>0</v>
      </c>
      <c r="AM142" s="297">
        <v>424859</v>
      </c>
      <c r="AN142" s="397">
        <v>0</v>
      </c>
      <c r="AO142" s="297">
        <v>0</v>
      </c>
      <c r="AP142" s="297">
        <v>0</v>
      </c>
      <c r="AQ142" s="297">
        <v>0</v>
      </c>
      <c r="AR142" s="297">
        <v>0</v>
      </c>
      <c r="AS142" s="297">
        <v>0</v>
      </c>
      <c r="AT142" s="297">
        <v>0</v>
      </c>
      <c r="AU142" s="297">
        <v>0</v>
      </c>
      <c r="AV142" s="299">
        <v>0</v>
      </c>
      <c r="AW142" s="297">
        <v>0</v>
      </c>
      <c r="AX142" s="297">
        <v>0</v>
      </c>
      <c r="AY142" s="297">
        <v>0</v>
      </c>
      <c r="AZ142" s="297">
        <v>0</v>
      </c>
      <c r="BA142" s="297">
        <v>0</v>
      </c>
      <c r="BB142" s="297">
        <v>0</v>
      </c>
      <c r="BC142" s="297">
        <v>0</v>
      </c>
      <c r="BD142" s="397">
        <v>0</v>
      </c>
      <c r="BE142" s="297">
        <v>0</v>
      </c>
      <c r="BF142" s="297">
        <v>0</v>
      </c>
      <c r="BG142" s="297">
        <v>0</v>
      </c>
      <c r="BH142" s="297">
        <v>0</v>
      </c>
      <c r="BI142" s="297">
        <v>0</v>
      </c>
      <c r="BJ142" s="297">
        <v>0</v>
      </c>
      <c r="BK142" s="297">
        <v>0</v>
      </c>
      <c r="BL142" s="299">
        <v>0</v>
      </c>
      <c r="BM142" s="297">
        <v>0</v>
      </c>
      <c r="BN142" s="297">
        <v>0</v>
      </c>
      <c r="BO142" s="297">
        <v>0</v>
      </c>
      <c r="BP142" s="297">
        <v>0</v>
      </c>
      <c r="BQ142" s="297">
        <v>0</v>
      </c>
      <c r="BR142" s="297">
        <v>0</v>
      </c>
      <c r="BS142" s="297">
        <v>0</v>
      </c>
      <c r="BT142" s="397">
        <v>0</v>
      </c>
      <c r="BU142" s="297">
        <v>0</v>
      </c>
      <c r="BV142" s="297">
        <v>0</v>
      </c>
      <c r="BW142" s="297">
        <v>0</v>
      </c>
      <c r="BX142" s="297">
        <v>0</v>
      </c>
      <c r="BY142" s="297">
        <v>0</v>
      </c>
      <c r="BZ142" s="297">
        <v>0</v>
      </c>
      <c r="CA142" s="297">
        <v>0</v>
      </c>
      <c r="CB142" s="299">
        <v>0</v>
      </c>
      <c r="CC142" s="297">
        <v>0</v>
      </c>
      <c r="CD142" s="297">
        <v>0</v>
      </c>
      <c r="CE142" s="297">
        <v>0</v>
      </c>
      <c r="CF142" s="297">
        <v>0</v>
      </c>
      <c r="CG142" s="297">
        <v>0</v>
      </c>
      <c r="CH142" s="297">
        <v>0</v>
      </c>
      <c r="CI142" s="297">
        <v>0</v>
      </c>
    </row>
    <row r="143" spans="1:87">
      <c r="A143" s="295">
        <v>33209</v>
      </c>
      <c r="B143" s="296" t="s">
        <v>495</v>
      </c>
      <c r="C143" s="299">
        <v>-438501</v>
      </c>
      <c r="D143" s="297">
        <v>-477514</v>
      </c>
      <c r="E143" s="297">
        <v>-566072</v>
      </c>
      <c r="F143" s="297">
        <v>-704747</v>
      </c>
      <c r="G143" s="297">
        <v>-659905</v>
      </c>
      <c r="H143" s="297">
        <v>0</v>
      </c>
      <c r="I143" s="297">
        <v>-2846739</v>
      </c>
      <c r="J143" s="356">
        <v>0</v>
      </c>
      <c r="K143" s="357">
        <v>0</v>
      </c>
      <c r="L143" s="357">
        <v>0</v>
      </c>
      <c r="M143" s="357">
        <v>0</v>
      </c>
      <c r="N143" s="357">
        <v>0</v>
      </c>
      <c r="O143" s="356">
        <v>0</v>
      </c>
      <c r="P143" s="357">
        <v>0</v>
      </c>
      <c r="Q143" s="357">
        <v>0</v>
      </c>
      <c r="R143" s="398" t="e">
        <v>#DIV/0!</v>
      </c>
      <c r="S143" s="399">
        <v>0</v>
      </c>
      <c r="T143" s="400">
        <v>0</v>
      </c>
      <c r="U143" s="400">
        <v>0</v>
      </c>
      <c r="V143" s="401" t="e">
        <v>#DIV/0!</v>
      </c>
      <c r="W143" s="401">
        <v>7.7152503694909322E-2</v>
      </c>
      <c r="X143" s="397">
        <v>632154</v>
      </c>
      <c r="Y143" s="297">
        <v>266246</v>
      </c>
      <c r="Z143" s="297">
        <v>227233</v>
      </c>
      <c r="AA143" s="297">
        <v>138675</v>
      </c>
      <c r="AB143" s="297">
        <v>0</v>
      </c>
      <c r="AC143" s="297">
        <v>0</v>
      </c>
      <c r="AD143" s="297">
        <v>0</v>
      </c>
      <c r="AE143" s="297">
        <v>632154</v>
      </c>
      <c r="AF143" s="299">
        <v>3478893</v>
      </c>
      <c r="AG143" s="299">
        <v>704747</v>
      </c>
      <c r="AH143" s="299">
        <v>704747</v>
      </c>
      <c r="AI143" s="299">
        <v>704747</v>
      </c>
      <c r="AJ143" s="299">
        <v>704747</v>
      </c>
      <c r="AK143" s="299">
        <v>659905</v>
      </c>
      <c r="AL143" s="299">
        <v>0</v>
      </c>
      <c r="AM143" s="297">
        <v>3478893</v>
      </c>
      <c r="AN143" s="397">
        <v>0</v>
      </c>
      <c r="AO143" s="297">
        <v>0</v>
      </c>
      <c r="AP143" s="297">
        <v>0</v>
      </c>
      <c r="AQ143" s="297">
        <v>0</v>
      </c>
      <c r="AR143" s="297">
        <v>0</v>
      </c>
      <c r="AS143" s="297">
        <v>0</v>
      </c>
      <c r="AT143" s="297">
        <v>0</v>
      </c>
      <c r="AU143" s="297">
        <v>0</v>
      </c>
      <c r="AV143" s="299">
        <v>0</v>
      </c>
      <c r="AW143" s="297">
        <v>0</v>
      </c>
      <c r="AX143" s="297">
        <v>0</v>
      </c>
      <c r="AY143" s="297">
        <v>0</v>
      </c>
      <c r="AZ143" s="297">
        <v>0</v>
      </c>
      <c r="BA143" s="297">
        <v>0</v>
      </c>
      <c r="BB143" s="297">
        <v>0</v>
      </c>
      <c r="BC143" s="297">
        <v>0</v>
      </c>
      <c r="BD143" s="397">
        <v>0</v>
      </c>
      <c r="BE143" s="297">
        <v>0</v>
      </c>
      <c r="BF143" s="297">
        <v>0</v>
      </c>
      <c r="BG143" s="297">
        <v>0</v>
      </c>
      <c r="BH143" s="297">
        <v>0</v>
      </c>
      <c r="BI143" s="297">
        <v>0</v>
      </c>
      <c r="BJ143" s="297">
        <v>0</v>
      </c>
      <c r="BK143" s="297">
        <v>0</v>
      </c>
      <c r="BL143" s="299">
        <v>0</v>
      </c>
      <c r="BM143" s="297">
        <v>0</v>
      </c>
      <c r="BN143" s="297">
        <v>0</v>
      </c>
      <c r="BO143" s="297">
        <v>0</v>
      </c>
      <c r="BP143" s="297">
        <v>0</v>
      </c>
      <c r="BQ143" s="297">
        <v>0</v>
      </c>
      <c r="BR143" s="297">
        <v>0</v>
      </c>
      <c r="BS143" s="297">
        <v>0</v>
      </c>
      <c r="BT143" s="397">
        <v>0</v>
      </c>
      <c r="BU143" s="297">
        <v>0</v>
      </c>
      <c r="BV143" s="297">
        <v>0</v>
      </c>
      <c r="BW143" s="297">
        <v>0</v>
      </c>
      <c r="BX143" s="297">
        <v>0</v>
      </c>
      <c r="BY143" s="297">
        <v>0</v>
      </c>
      <c r="BZ143" s="297">
        <v>0</v>
      </c>
      <c r="CA143" s="297">
        <v>0</v>
      </c>
      <c r="CB143" s="299">
        <v>0</v>
      </c>
      <c r="CC143" s="297">
        <v>0</v>
      </c>
      <c r="CD143" s="297">
        <v>0</v>
      </c>
      <c r="CE143" s="297">
        <v>0</v>
      </c>
      <c r="CF143" s="297">
        <v>0</v>
      </c>
      <c r="CG143" s="297">
        <v>0</v>
      </c>
      <c r="CH143" s="297">
        <v>0</v>
      </c>
      <c r="CI143" s="297">
        <v>0</v>
      </c>
    </row>
    <row r="144" spans="1:87">
      <c r="A144" s="295">
        <v>33300</v>
      </c>
      <c r="B144" s="296" t="s">
        <v>496</v>
      </c>
      <c r="C144" s="299">
        <v>-7622572</v>
      </c>
      <c r="D144" s="297">
        <v>-3862400</v>
      </c>
      <c r="E144" s="297">
        <v>-1721560</v>
      </c>
      <c r="F144" s="297">
        <v>-1944862</v>
      </c>
      <c r="G144" s="297">
        <v>-275222</v>
      </c>
      <c r="H144" s="297">
        <v>0</v>
      </c>
      <c r="I144" s="297">
        <v>-15426616</v>
      </c>
      <c r="J144" s="356">
        <v>57390292</v>
      </c>
      <c r="K144" s="357">
        <v>68264918</v>
      </c>
      <c r="L144" s="357">
        <v>48583068</v>
      </c>
      <c r="M144" s="357">
        <v>46476457</v>
      </c>
      <c r="N144" s="357">
        <v>71868497</v>
      </c>
      <c r="O144" s="356">
        <v>5661184</v>
      </c>
      <c r="P144" s="357">
        <v>2265070.17</v>
      </c>
      <c r="Q144" s="357">
        <v>3396113.83</v>
      </c>
      <c r="R144" s="398">
        <v>6.6799999999999998E-2</v>
      </c>
      <c r="S144" s="399">
        <v>1.8563542E-3</v>
      </c>
      <c r="T144" s="400">
        <v>57390292</v>
      </c>
      <c r="U144" s="400">
        <v>33908236.077844314</v>
      </c>
      <c r="V144" s="401">
        <v>1.6925177667233151</v>
      </c>
      <c r="W144" s="401">
        <v>7.7152503694909322E-2</v>
      </c>
      <c r="X144" s="397">
        <v>647658</v>
      </c>
      <c r="Y144" s="297">
        <v>506376</v>
      </c>
      <c r="Z144" s="297">
        <v>47094</v>
      </c>
      <c r="AA144" s="297">
        <v>47094</v>
      </c>
      <c r="AB144" s="297">
        <v>47094</v>
      </c>
      <c r="AC144" s="297">
        <v>0</v>
      </c>
      <c r="AD144" s="297">
        <v>0</v>
      </c>
      <c r="AE144" s="297">
        <v>647658</v>
      </c>
      <c r="AF144" s="299">
        <v>6062384</v>
      </c>
      <c r="AG144" s="299">
        <v>1471710</v>
      </c>
      <c r="AH144" s="299">
        <v>1471710</v>
      </c>
      <c r="AI144" s="299">
        <v>1247836</v>
      </c>
      <c r="AJ144" s="299">
        <v>935564</v>
      </c>
      <c r="AK144" s="299">
        <v>935564</v>
      </c>
      <c r="AL144" s="299">
        <v>0</v>
      </c>
      <c r="AM144" s="297">
        <v>6062384</v>
      </c>
      <c r="AN144" s="397">
        <v>4694032</v>
      </c>
      <c r="AO144" s="297">
        <v>1164649</v>
      </c>
      <c r="AP144" s="297">
        <v>1164649</v>
      </c>
      <c r="AQ144" s="297">
        <v>1164649</v>
      </c>
      <c r="AR144" s="297">
        <v>600042</v>
      </c>
      <c r="AS144" s="297">
        <v>600042</v>
      </c>
      <c r="AT144" s="297">
        <v>0</v>
      </c>
      <c r="AU144" s="297">
        <v>4694032</v>
      </c>
      <c r="AV144" s="299">
        <v>13947088</v>
      </c>
      <c r="AW144" s="297">
        <v>6951145</v>
      </c>
      <c r="AX144" s="297">
        <v>3598834</v>
      </c>
      <c r="AY144" s="297">
        <v>1698555</v>
      </c>
      <c r="AZ144" s="297">
        <v>1698555</v>
      </c>
      <c r="BA144" s="297">
        <v>0</v>
      </c>
      <c r="BB144" s="297">
        <v>0</v>
      </c>
      <c r="BC144" s="297">
        <v>13947088</v>
      </c>
      <c r="BD144" s="397">
        <v>80683</v>
      </c>
      <c r="BE144" s="297">
        <v>33456</v>
      </c>
      <c r="BF144" s="297">
        <v>27793</v>
      </c>
      <c r="BG144" s="297">
        <v>19434</v>
      </c>
      <c r="BH144" s="297">
        <v>0</v>
      </c>
      <c r="BI144" s="297">
        <v>0</v>
      </c>
      <c r="BJ144" s="297">
        <v>0</v>
      </c>
      <c r="BK144" s="297">
        <v>80683</v>
      </c>
      <c r="BL144" s="299">
        <v>110040</v>
      </c>
      <c r="BM144" s="297">
        <v>27510</v>
      </c>
      <c r="BN144" s="297">
        <v>27510</v>
      </c>
      <c r="BO144" s="297">
        <v>27510</v>
      </c>
      <c r="BP144" s="297">
        <v>27510</v>
      </c>
      <c r="BQ144" s="297">
        <v>0</v>
      </c>
      <c r="BR144" s="297">
        <v>0</v>
      </c>
      <c r="BS144" s="297">
        <v>110040</v>
      </c>
      <c r="BT144" s="397">
        <v>338824</v>
      </c>
      <c r="BU144" s="297">
        <v>69631</v>
      </c>
      <c r="BV144" s="297">
        <v>69631</v>
      </c>
      <c r="BW144" s="297">
        <v>69631</v>
      </c>
      <c r="BX144" s="297">
        <v>69631</v>
      </c>
      <c r="BY144" s="297">
        <v>60300</v>
      </c>
      <c r="BZ144" s="297">
        <v>0</v>
      </c>
      <c r="CA144" s="297">
        <v>338824</v>
      </c>
      <c r="CB144" s="299">
        <v>1068300.4697140199</v>
      </c>
      <c r="CC144" s="297">
        <v>946319</v>
      </c>
      <c r="CD144" s="297">
        <v>73513</v>
      </c>
      <c r="CE144" s="297">
        <v>48468</v>
      </c>
      <c r="CF144" s="297">
        <v>0</v>
      </c>
      <c r="CG144" s="297">
        <v>0</v>
      </c>
      <c r="CH144" s="297">
        <v>0</v>
      </c>
      <c r="CI144" s="297">
        <v>1068300.4697140199</v>
      </c>
    </row>
    <row r="145" spans="1:87">
      <c r="A145" s="295">
        <v>33305</v>
      </c>
      <c r="B145" s="296" t="s">
        <v>497</v>
      </c>
      <c r="C145" s="299">
        <v>-2207821</v>
      </c>
      <c r="D145" s="297">
        <v>-1261882</v>
      </c>
      <c r="E145" s="297">
        <v>-805194</v>
      </c>
      <c r="F145" s="297">
        <v>-726657</v>
      </c>
      <c r="G145" s="297">
        <v>-118852</v>
      </c>
      <c r="H145" s="297">
        <v>0</v>
      </c>
      <c r="I145" s="297">
        <v>-5120406</v>
      </c>
      <c r="J145" s="356">
        <v>11436432</v>
      </c>
      <c r="K145" s="357">
        <v>13603470</v>
      </c>
      <c r="L145" s="357">
        <v>9681376</v>
      </c>
      <c r="M145" s="357">
        <v>9261581</v>
      </c>
      <c r="N145" s="357">
        <v>14321572</v>
      </c>
      <c r="O145" s="356">
        <v>1128131</v>
      </c>
      <c r="P145" s="357">
        <v>554609.37</v>
      </c>
      <c r="Q145" s="357">
        <v>573521.63</v>
      </c>
      <c r="R145" s="398">
        <v>6.6799999999999998E-2</v>
      </c>
      <c r="S145" s="399">
        <v>3.6992440000000002E-4</v>
      </c>
      <c r="T145" s="400">
        <v>11436432</v>
      </c>
      <c r="U145" s="400">
        <v>8302535.4790419163</v>
      </c>
      <c r="V145" s="401">
        <v>1.3774625870457256</v>
      </c>
      <c r="W145" s="401">
        <v>7.7152503694909322E-2</v>
      </c>
      <c r="X145" s="397">
        <v>0</v>
      </c>
      <c r="Y145" s="297">
        <v>0</v>
      </c>
      <c r="Z145" s="297">
        <v>0</v>
      </c>
      <c r="AA145" s="297">
        <v>0</v>
      </c>
      <c r="AB145" s="297">
        <v>0</v>
      </c>
      <c r="AC145" s="297">
        <v>0</v>
      </c>
      <c r="AD145" s="297">
        <v>0</v>
      </c>
      <c r="AE145" s="297">
        <v>0</v>
      </c>
      <c r="AF145" s="299">
        <v>3125289</v>
      </c>
      <c r="AG145" s="299">
        <v>881202</v>
      </c>
      <c r="AH145" s="299">
        <v>776093</v>
      </c>
      <c r="AI145" s="299">
        <v>701408</v>
      </c>
      <c r="AJ145" s="299">
        <v>516145</v>
      </c>
      <c r="AK145" s="299">
        <v>250441</v>
      </c>
      <c r="AL145" s="299">
        <v>0</v>
      </c>
      <c r="AM145" s="297">
        <v>3125289</v>
      </c>
      <c r="AN145" s="397">
        <v>935402</v>
      </c>
      <c r="AO145" s="297">
        <v>232085</v>
      </c>
      <c r="AP145" s="297">
        <v>232085</v>
      </c>
      <c r="AQ145" s="297">
        <v>232085</v>
      </c>
      <c r="AR145" s="297">
        <v>119573</v>
      </c>
      <c r="AS145" s="297">
        <v>119573</v>
      </c>
      <c r="AT145" s="297">
        <v>0</v>
      </c>
      <c r="AU145" s="297">
        <v>935402</v>
      </c>
      <c r="AV145" s="299">
        <v>2779302</v>
      </c>
      <c r="AW145" s="297">
        <v>1385187</v>
      </c>
      <c r="AX145" s="297">
        <v>717157</v>
      </c>
      <c r="AY145" s="297">
        <v>338479</v>
      </c>
      <c r="AZ145" s="297">
        <v>338479</v>
      </c>
      <c r="BA145" s="297">
        <v>0</v>
      </c>
      <c r="BB145" s="297">
        <v>0</v>
      </c>
      <c r="BC145" s="297">
        <v>2779302</v>
      </c>
      <c r="BD145" s="397">
        <v>16078</v>
      </c>
      <c r="BE145" s="297">
        <v>6667</v>
      </c>
      <c r="BF145" s="297">
        <v>5538</v>
      </c>
      <c r="BG145" s="297">
        <v>3873</v>
      </c>
      <c r="BH145" s="297">
        <v>0</v>
      </c>
      <c r="BI145" s="297">
        <v>0</v>
      </c>
      <c r="BJ145" s="297">
        <v>0</v>
      </c>
      <c r="BK145" s="297">
        <v>16078</v>
      </c>
      <c r="BL145" s="299">
        <v>21928</v>
      </c>
      <c r="BM145" s="297">
        <v>5482</v>
      </c>
      <c r="BN145" s="297">
        <v>5482</v>
      </c>
      <c r="BO145" s="297">
        <v>5482</v>
      </c>
      <c r="BP145" s="297">
        <v>5482</v>
      </c>
      <c r="BQ145" s="297">
        <v>0</v>
      </c>
      <c r="BR145" s="297">
        <v>0</v>
      </c>
      <c r="BS145" s="297">
        <v>21928</v>
      </c>
      <c r="BT145" s="397">
        <v>67519</v>
      </c>
      <c r="BU145" s="297">
        <v>13876</v>
      </c>
      <c r="BV145" s="297">
        <v>13876</v>
      </c>
      <c r="BW145" s="297">
        <v>13876</v>
      </c>
      <c r="BX145" s="297">
        <v>13876</v>
      </c>
      <c r="BY145" s="297">
        <v>12016</v>
      </c>
      <c r="BZ145" s="297">
        <v>0</v>
      </c>
      <c r="CA145" s="297">
        <v>67519</v>
      </c>
      <c r="CB145" s="299">
        <v>212885.24047764001</v>
      </c>
      <c r="CC145" s="297">
        <v>188578</v>
      </c>
      <c r="CD145" s="297">
        <v>14649</v>
      </c>
      <c r="CE145" s="297">
        <v>9658</v>
      </c>
      <c r="CF145" s="297">
        <v>0</v>
      </c>
      <c r="CG145" s="297">
        <v>0</v>
      </c>
      <c r="CH145" s="297">
        <v>0</v>
      </c>
      <c r="CI145" s="297">
        <v>212885.24047764001</v>
      </c>
    </row>
    <row r="146" spans="1:87">
      <c r="A146" s="295">
        <v>33400</v>
      </c>
      <c r="B146" s="296" t="s">
        <v>498</v>
      </c>
      <c r="C146" s="299">
        <v>-65096176</v>
      </c>
      <c r="D146" s="297">
        <v>-31653938</v>
      </c>
      <c r="E146" s="297">
        <v>-10998344</v>
      </c>
      <c r="F146" s="297">
        <v>-13781286</v>
      </c>
      <c r="G146" s="297">
        <v>4278949</v>
      </c>
      <c r="H146" s="297">
        <v>0</v>
      </c>
      <c r="I146" s="297">
        <v>-117250795</v>
      </c>
      <c r="J146" s="356">
        <v>538670456</v>
      </c>
      <c r="K146" s="357">
        <v>640740677</v>
      </c>
      <c r="L146" s="357">
        <v>456005059</v>
      </c>
      <c r="M146" s="357">
        <v>436232220</v>
      </c>
      <c r="N146" s="357">
        <v>674564200</v>
      </c>
      <c r="O146" s="356">
        <v>53136385</v>
      </c>
      <c r="P146" s="357">
        <v>21421877.030000001</v>
      </c>
      <c r="Q146" s="357">
        <v>31714507.969999999</v>
      </c>
      <c r="R146" s="398">
        <v>6.6799999999999998E-2</v>
      </c>
      <c r="S146" s="399">
        <v>1.7423907999999998E-2</v>
      </c>
      <c r="T146" s="400">
        <v>538670456</v>
      </c>
      <c r="U146" s="400">
        <v>320686781.88622755</v>
      </c>
      <c r="V146" s="401">
        <v>1.6797401278332331</v>
      </c>
      <c r="W146" s="401">
        <v>7.7152503694909322E-2</v>
      </c>
      <c r="X146" s="397">
        <v>6161938</v>
      </c>
      <c r="Y146" s="297">
        <v>6161938</v>
      </c>
      <c r="Z146" s="297">
        <v>0</v>
      </c>
      <c r="AA146" s="297">
        <v>0</v>
      </c>
      <c r="AB146" s="297">
        <v>0</v>
      </c>
      <c r="AC146" s="297">
        <v>0</v>
      </c>
      <c r="AD146" s="297">
        <v>0</v>
      </c>
      <c r="AE146" s="297">
        <v>6161938</v>
      </c>
      <c r="AF146" s="299">
        <v>29440226</v>
      </c>
      <c r="AG146" s="299">
        <v>8772674</v>
      </c>
      <c r="AH146" s="299">
        <v>8772674</v>
      </c>
      <c r="AI146" s="299">
        <v>6109901</v>
      </c>
      <c r="AJ146" s="299">
        <v>3865895</v>
      </c>
      <c r="AK146" s="299">
        <v>1919082</v>
      </c>
      <c r="AL146" s="299">
        <v>0</v>
      </c>
      <c r="AM146" s="297">
        <v>29440226</v>
      </c>
      <c r="AN146" s="397">
        <v>44058605</v>
      </c>
      <c r="AO146" s="297">
        <v>10931504</v>
      </c>
      <c r="AP146" s="297">
        <v>10931504</v>
      </c>
      <c r="AQ146" s="297">
        <v>10931504</v>
      </c>
      <c r="AR146" s="297">
        <v>5632046</v>
      </c>
      <c r="AS146" s="297">
        <v>5632046</v>
      </c>
      <c r="AT146" s="297">
        <v>0</v>
      </c>
      <c r="AU146" s="297">
        <v>44058605</v>
      </c>
      <c r="AV146" s="299">
        <v>130908628</v>
      </c>
      <c r="AW146" s="297">
        <v>65244073</v>
      </c>
      <c r="AX146" s="297">
        <v>33778981</v>
      </c>
      <c r="AY146" s="297">
        <v>15942787</v>
      </c>
      <c r="AZ146" s="297">
        <v>15942787</v>
      </c>
      <c r="BA146" s="297">
        <v>0</v>
      </c>
      <c r="BB146" s="297">
        <v>0</v>
      </c>
      <c r="BC146" s="297">
        <v>130908628</v>
      </c>
      <c r="BD146" s="397">
        <v>757296</v>
      </c>
      <c r="BE146" s="297">
        <v>314018</v>
      </c>
      <c r="BF146" s="297">
        <v>260865</v>
      </c>
      <c r="BG146" s="297">
        <v>182413</v>
      </c>
      <c r="BH146" s="297">
        <v>0</v>
      </c>
      <c r="BI146" s="297">
        <v>0</v>
      </c>
      <c r="BJ146" s="297">
        <v>0</v>
      </c>
      <c r="BK146" s="297">
        <v>757296</v>
      </c>
      <c r="BL146" s="299">
        <v>1032848</v>
      </c>
      <c r="BM146" s="297">
        <v>258212</v>
      </c>
      <c r="BN146" s="297">
        <v>258212</v>
      </c>
      <c r="BO146" s="297">
        <v>258212</v>
      </c>
      <c r="BP146" s="297">
        <v>258212</v>
      </c>
      <c r="BQ146" s="297">
        <v>0</v>
      </c>
      <c r="BR146" s="297">
        <v>0</v>
      </c>
      <c r="BS146" s="297">
        <v>1032848</v>
      </c>
      <c r="BT146" s="397">
        <v>3180232</v>
      </c>
      <c r="BU146" s="297">
        <v>653562</v>
      </c>
      <c r="BV146" s="297">
        <v>653562</v>
      </c>
      <c r="BW146" s="297">
        <v>653562</v>
      </c>
      <c r="BX146" s="297">
        <v>653562</v>
      </c>
      <c r="BY146" s="297">
        <v>565985</v>
      </c>
      <c r="BZ146" s="297">
        <v>0</v>
      </c>
      <c r="CA146" s="297">
        <v>3180232</v>
      </c>
      <c r="CB146" s="299">
        <v>10027164.589954799</v>
      </c>
      <c r="CC146" s="297">
        <v>8882240</v>
      </c>
      <c r="CD146" s="297">
        <v>690002</v>
      </c>
      <c r="CE146" s="297">
        <v>454923</v>
      </c>
      <c r="CF146" s="297">
        <v>0</v>
      </c>
      <c r="CG146" s="297">
        <v>0</v>
      </c>
      <c r="CH146" s="297">
        <v>0</v>
      </c>
      <c r="CI146" s="297">
        <v>10027164.589954799</v>
      </c>
    </row>
    <row r="147" spans="1:87">
      <c r="A147" s="295">
        <v>33402</v>
      </c>
      <c r="B147" s="296" t="s">
        <v>499</v>
      </c>
      <c r="C147" s="299">
        <v>-453604</v>
      </c>
      <c r="D147" s="297">
        <v>-163645</v>
      </c>
      <c r="E147" s="297">
        <v>-38222</v>
      </c>
      <c r="F147" s="297">
        <v>-21000</v>
      </c>
      <c r="G147" s="297">
        <v>15455</v>
      </c>
      <c r="H147" s="297">
        <v>0</v>
      </c>
      <c r="I147" s="297">
        <v>-661016</v>
      </c>
      <c r="J147" s="356">
        <v>4950143</v>
      </c>
      <c r="K147" s="357">
        <v>5888123</v>
      </c>
      <c r="L147" s="357">
        <v>4190485</v>
      </c>
      <c r="M147" s="357">
        <v>4008781</v>
      </c>
      <c r="N147" s="357">
        <v>6198946</v>
      </c>
      <c r="O147" s="356">
        <v>488300</v>
      </c>
      <c r="P147" s="357">
        <v>170149.17</v>
      </c>
      <c r="Q147" s="357">
        <v>318150.82999999996</v>
      </c>
      <c r="R147" s="398">
        <v>6.6799999999999998E-2</v>
      </c>
      <c r="S147" s="399">
        <v>1.60118E-4</v>
      </c>
      <c r="T147" s="400">
        <v>4950143</v>
      </c>
      <c r="U147" s="400">
        <v>2547143.2634730539</v>
      </c>
      <c r="V147" s="401">
        <v>1.9434097292393493</v>
      </c>
      <c r="W147" s="401">
        <v>7.7152503694909322E-2</v>
      </c>
      <c r="X147" s="397">
        <v>600312</v>
      </c>
      <c r="Y147" s="297">
        <v>225529</v>
      </c>
      <c r="Z147" s="297">
        <v>151543</v>
      </c>
      <c r="AA147" s="297">
        <v>111620</v>
      </c>
      <c r="AB147" s="297">
        <v>111620</v>
      </c>
      <c r="AC147" s="297">
        <v>0</v>
      </c>
      <c r="AD147" s="297">
        <v>0</v>
      </c>
      <c r="AE147" s="297">
        <v>600312</v>
      </c>
      <c r="AF147" s="299">
        <v>397761</v>
      </c>
      <c r="AG147" s="299">
        <v>104919</v>
      </c>
      <c r="AH147" s="299">
        <v>104919</v>
      </c>
      <c r="AI147" s="299">
        <v>104919</v>
      </c>
      <c r="AJ147" s="299">
        <v>41502</v>
      </c>
      <c r="AK147" s="299">
        <v>41502</v>
      </c>
      <c r="AL147" s="299">
        <v>0</v>
      </c>
      <c r="AM147" s="297">
        <v>397761</v>
      </c>
      <c r="AN147" s="397">
        <v>404879</v>
      </c>
      <c r="AO147" s="297">
        <v>100456</v>
      </c>
      <c r="AP147" s="297">
        <v>100456</v>
      </c>
      <c r="AQ147" s="297">
        <v>100456</v>
      </c>
      <c r="AR147" s="297">
        <v>51756</v>
      </c>
      <c r="AS147" s="297">
        <v>51756</v>
      </c>
      <c r="AT147" s="297">
        <v>0</v>
      </c>
      <c r="AU147" s="297">
        <v>404879</v>
      </c>
      <c r="AV147" s="299">
        <v>1202992</v>
      </c>
      <c r="AW147" s="297">
        <v>599564</v>
      </c>
      <c r="AX147" s="297">
        <v>310414</v>
      </c>
      <c r="AY147" s="297">
        <v>146507</v>
      </c>
      <c r="AZ147" s="297">
        <v>146507</v>
      </c>
      <c r="BA147" s="297">
        <v>0</v>
      </c>
      <c r="BB147" s="297">
        <v>0</v>
      </c>
      <c r="BC147" s="297">
        <v>1202992</v>
      </c>
      <c r="BD147" s="397">
        <v>6959</v>
      </c>
      <c r="BE147" s="297">
        <v>2886</v>
      </c>
      <c r="BF147" s="297">
        <v>2397</v>
      </c>
      <c r="BG147" s="297">
        <v>1676</v>
      </c>
      <c r="BH147" s="297">
        <v>0</v>
      </c>
      <c r="BI147" s="297">
        <v>0</v>
      </c>
      <c r="BJ147" s="297">
        <v>0</v>
      </c>
      <c r="BK147" s="297">
        <v>6959</v>
      </c>
      <c r="BL147" s="299">
        <v>9492</v>
      </c>
      <c r="BM147" s="297">
        <v>2373</v>
      </c>
      <c r="BN147" s="297">
        <v>2373</v>
      </c>
      <c r="BO147" s="297">
        <v>2373</v>
      </c>
      <c r="BP147" s="297">
        <v>2373</v>
      </c>
      <c r="BQ147" s="297">
        <v>0</v>
      </c>
      <c r="BR147" s="297">
        <v>0</v>
      </c>
      <c r="BS147" s="297">
        <v>9492</v>
      </c>
      <c r="BT147" s="397">
        <v>29225</v>
      </c>
      <c r="BU147" s="297">
        <v>6006</v>
      </c>
      <c r="BV147" s="297">
        <v>6006</v>
      </c>
      <c r="BW147" s="297">
        <v>6006</v>
      </c>
      <c r="BX147" s="297">
        <v>6006</v>
      </c>
      <c r="BY147" s="297">
        <v>5201</v>
      </c>
      <c r="BZ147" s="297">
        <v>0</v>
      </c>
      <c r="CA147" s="297">
        <v>29225</v>
      </c>
      <c r="CB147" s="299">
        <v>92145.203005799995</v>
      </c>
      <c r="CC147" s="297">
        <v>81624</v>
      </c>
      <c r="CD147" s="297">
        <v>6341</v>
      </c>
      <c r="CE147" s="297">
        <v>4181</v>
      </c>
      <c r="CF147" s="297">
        <v>0</v>
      </c>
      <c r="CG147" s="297">
        <v>0</v>
      </c>
      <c r="CH147" s="297">
        <v>0</v>
      </c>
      <c r="CI147" s="297">
        <v>92145.203005799995</v>
      </c>
    </row>
    <row r="148" spans="1:87">
      <c r="A148" s="295">
        <v>33405</v>
      </c>
      <c r="B148" s="296" t="s">
        <v>500</v>
      </c>
      <c r="C148" s="299">
        <v>-7056596</v>
      </c>
      <c r="D148" s="297">
        <v>-2596216</v>
      </c>
      <c r="E148" s="297">
        <v>-487297</v>
      </c>
      <c r="F148" s="297">
        <v>-607643</v>
      </c>
      <c r="G148" s="297">
        <v>1005527</v>
      </c>
      <c r="H148" s="297">
        <v>0</v>
      </c>
      <c r="I148" s="297">
        <v>-9742225</v>
      </c>
      <c r="J148" s="356">
        <v>48970897</v>
      </c>
      <c r="K148" s="357">
        <v>58250170</v>
      </c>
      <c r="L148" s="357">
        <v>41455729</v>
      </c>
      <c r="M148" s="357">
        <v>39658167</v>
      </c>
      <c r="N148" s="357">
        <v>61325089</v>
      </c>
      <c r="O148" s="356">
        <v>4830665</v>
      </c>
      <c r="P148" s="357">
        <v>2022431.77</v>
      </c>
      <c r="Q148" s="357">
        <v>2808233.23</v>
      </c>
      <c r="R148" s="398">
        <v>6.6799999999999998E-2</v>
      </c>
      <c r="S148" s="399">
        <v>1.5840193E-3</v>
      </c>
      <c r="T148" s="400">
        <v>48970897</v>
      </c>
      <c r="U148" s="400">
        <v>30275924.700598802</v>
      </c>
      <c r="V148" s="401">
        <v>1.6174864181450235</v>
      </c>
      <c r="W148" s="401">
        <v>7.7152503694909322E-2</v>
      </c>
      <c r="X148" s="397">
        <v>2210300</v>
      </c>
      <c r="Y148" s="297">
        <v>442060</v>
      </c>
      <c r="Z148" s="297">
        <v>442060</v>
      </c>
      <c r="AA148" s="297">
        <v>442060</v>
      </c>
      <c r="AB148" s="297">
        <v>442060</v>
      </c>
      <c r="AC148" s="297">
        <v>442060</v>
      </c>
      <c r="AD148" s="297">
        <v>0</v>
      </c>
      <c r="AE148" s="297">
        <v>2210300</v>
      </c>
      <c r="AF148" s="299">
        <v>3409420</v>
      </c>
      <c r="AG148" s="299">
        <v>1818062</v>
      </c>
      <c r="AH148" s="299">
        <v>958125</v>
      </c>
      <c r="AI148" s="299">
        <v>484945</v>
      </c>
      <c r="AJ148" s="299">
        <v>148288</v>
      </c>
      <c r="AK148" s="299">
        <v>0</v>
      </c>
      <c r="AL148" s="299">
        <v>0</v>
      </c>
      <c r="AM148" s="297">
        <v>3409420</v>
      </c>
      <c r="AN148" s="397">
        <v>4005398</v>
      </c>
      <c r="AO148" s="297">
        <v>993790</v>
      </c>
      <c r="AP148" s="297">
        <v>993790</v>
      </c>
      <c r="AQ148" s="297">
        <v>993790</v>
      </c>
      <c r="AR148" s="297">
        <v>512013</v>
      </c>
      <c r="AS148" s="297">
        <v>512013</v>
      </c>
      <c r="AT148" s="297">
        <v>0</v>
      </c>
      <c r="AU148" s="297">
        <v>4005398</v>
      </c>
      <c r="AV148" s="299">
        <v>11900992</v>
      </c>
      <c r="AW148" s="297">
        <v>5931383</v>
      </c>
      <c r="AX148" s="297">
        <v>3070870</v>
      </c>
      <c r="AY148" s="297">
        <v>1449370</v>
      </c>
      <c r="AZ148" s="297">
        <v>1449370</v>
      </c>
      <c r="BA148" s="297">
        <v>0</v>
      </c>
      <c r="BB148" s="297">
        <v>0</v>
      </c>
      <c r="BC148" s="297">
        <v>11900992</v>
      </c>
      <c r="BD148" s="397">
        <v>68846</v>
      </c>
      <c r="BE148" s="297">
        <v>28548</v>
      </c>
      <c r="BF148" s="297">
        <v>23715</v>
      </c>
      <c r="BG148" s="297">
        <v>16583</v>
      </c>
      <c r="BH148" s="297">
        <v>0</v>
      </c>
      <c r="BI148" s="297">
        <v>0</v>
      </c>
      <c r="BJ148" s="297">
        <v>0</v>
      </c>
      <c r="BK148" s="297">
        <v>68846</v>
      </c>
      <c r="BL148" s="299">
        <v>93896</v>
      </c>
      <c r="BM148" s="297">
        <v>23474</v>
      </c>
      <c r="BN148" s="297">
        <v>23474</v>
      </c>
      <c r="BO148" s="297">
        <v>23474</v>
      </c>
      <c r="BP148" s="297">
        <v>23474</v>
      </c>
      <c r="BQ148" s="297">
        <v>0</v>
      </c>
      <c r="BR148" s="297">
        <v>0</v>
      </c>
      <c r="BS148" s="297">
        <v>93896</v>
      </c>
      <c r="BT148" s="397">
        <v>289117</v>
      </c>
      <c r="BU148" s="297">
        <v>59416</v>
      </c>
      <c r="BV148" s="297">
        <v>59416</v>
      </c>
      <c r="BW148" s="297">
        <v>59416</v>
      </c>
      <c r="BX148" s="297">
        <v>59416</v>
      </c>
      <c r="BY148" s="297">
        <v>51454</v>
      </c>
      <c r="BZ148" s="297">
        <v>0</v>
      </c>
      <c r="CA148" s="297">
        <v>289117</v>
      </c>
      <c r="CB148" s="299">
        <v>911576.33722382993</v>
      </c>
      <c r="CC148" s="297">
        <v>807490</v>
      </c>
      <c r="CD148" s="297">
        <v>62729</v>
      </c>
      <c r="CE148" s="297">
        <v>41357</v>
      </c>
      <c r="CF148" s="297">
        <v>0</v>
      </c>
      <c r="CG148" s="297">
        <v>0</v>
      </c>
      <c r="CH148" s="297">
        <v>0</v>
      </c>
      <c r="CI148" s="297">
        <v>911576.33722382993</v>
      </c>
    </row>
    <row r="149" spans="1:87">
      <c r="A149" s="295">
        <v>33500</v>
      </c>
      <c r="B149" s="296" t="s">
        <v>501</v>
      </c>
      <c r="C149" s="299">
        <v>-12102408</v>
      </c>
      <c r="D149" s="297">
        <v>-6157668</v>
      </c>
      <c r="E149" s="297">
        <v>-2193040</v>
      </c>
      <c r="F149" s="297">
        <v>-2338963</v>
      </c>
      <c r="G149" s="297">
        <v>-42587</v>
      </c>
      <c r="H149" s="297">
        <v>0</v>
      </c>
      <c r="I149" s="297">
        <v>-22834666</v>
      </c>
      <c r="J149" s="356">
        <v>80512386</v>
      </c>
      <c r="K149" s="357">
        <v>95768312</v>
      </c>
      <c r="L149" s="357">
        <v>68156801</v>
      </c>
      <c r="M149" s="357">
        <v>65201454</v>
      </c>
      <c r="N149" s="357">
        <v>100823746</v>
      </c>
      <c r="O149" s="356">
        <v>7942030</v>
      </c>
      <c r="P149" s="357">
        <v>3098351.8</v>
      </c>
      <c r="Q149" s="357">
        <v>4843678.2</v>
      </c>
      <c r="R149" s="398">
        <v>6.6799999999999998E-2</v>
      </c>
      <c r="S149" s="399">
        <v>2.6042646E-3</v>
      </c>
      <c r="T149" s="400">
        <v>80512386</v>
      </c>
      <c r="U149" s="400">
        <v>46382511.976047903</v>
      </c>
      <c r="V149" s="401">
        <v>1.7358349638669179</v>
      </c>
      <c r="W149" s="401">
        <v>7.7152503694909322E-2</v>
      </c>
      <c r="X149" s="397">
        <v>448068</v>
      </c>
      <c r="Y149" s="297">
        <v>112017</v>
      </c>
      <c r="Z149" s="297">
        <v>112017</v>
      </c>
      <c r="AA149" s="297">
        <v>112017</v>
      </c>
      <c r="AB149" s="297">
        <v>112017</v>
      </c>
      <c r="AC149" s="297">
        <v>0</v>
      </c>
      <c r="AD149" s="297">
        <v>0</v>
      </c>
      <c r="AE149" s="297">
        <v>448068</v>
      </c>
      <c r="AF149" s="299">
        <v>9237133</v>
      </c>
      <c r="AG149" s="299">
        <v>2875038</v>
      </c>
      <c r="AH149" s="299">
        <v>2849737</v>
      </c>
      <c r="AI149" s="299">
        <v>1574406</v>
      </c>
      <c r="AJ149" s="299">
        <v>968976</v>
      </c>
      <c r="AK149" s="299">
        <v>968976</v>
      </c>
      <c r="AL149" s="299">
        <v>0</v>
      </c>
      <c r="AM149" s="297">
        <v>9237133</v>
      </c>
      <c r="AN149" s="397">
        <v>6585220</v>
      </c>
      <c r="AO149" s="297">
        <v>1633877</v>
      </c>
      <c r="AP149" s="297">
        <v>1633877</v>
      </c>
      <c r="AQ149" s="297">
        <v>1633877</v>
      </c>
      <c r="AR149" s="297">
        <v>841794</v>
      </c>
      <c r="AS149" s="297">
        <v>841794</v>
      </c>
      <c r="AT149" s="297">
        <v>0</v>
      </c>
      <c r="AU149" s="297">
        <v>6585220</v>
      </c>
      <c r="AV149" s="299">
        <v>19566260</v>
      </c>
      <c r="AW149" s="297">
        <v>9751706</v>
      </c>
      <c r="AX149" s="297">
        <v>5048776</v>
      </c>
      <c r="AY149" s="297">
        <v>2382889</v>
      </c>
      <c r="AZ149" s="297">
        <v>2382889</v>
      </c>
      <c r="BA149" s="297">
        <v>0</v>
      </c>
      <c r="BB149" s="297">
        <v>0</v>
      </c>
      <c r="BC149" s="297">
        <v>19566260</v>
      </c>
      <c r="BD149" s="397">
        <v>113189</v>
      </c>
      <c r="BE149" s="297">
        <v>46935</v>
      </c>
      <c r="BF149" s="297">
        <v>38990</v>
      </c>
      <c r="BG149" s="297">
        <v>27264</v>
      </c>
      <c r="BH149" s="297">
        <v>0</v>
      </c>
      <c r="BI149" s="297">
        <v>0</v>
      </c>
      <c r="BJ149" s="297">
        <v>0</v>
      </c>
      <c r="BK149" s="297">
        <v>113189</v>
      </c>
      <c r="BL149" s="299">
        <v>154376</v>
      </c>
      <c r="BM149" s="297">
        <v>38594</v>
      </c>
      <c r="BN149" s="297">
        <v>38594</v>
      </c>
      <c r="BO149" s="297">
        <v>38594</v>
      </c>
      <c r="BP149" s="297">
        <v>38594</v>
      </c>
      <c r="BQ149" s="297">
        <v>0</v>
      </c>
      <c r="BR149" s="297">
        <v>0</v>
      </c>
      <c r="BS149" s="297">
        <v>154376</v>
      </c>
      <c r="BT149" s="397">
        <v>475333</v>
      </c>
      <c r="BU149" s="297">
        <v>97685</v>
      </c>
      <c r="BV149" s="297">
        <v>97685</v>
      </c>
      <c r="BW149" s="297">
        <v>97685</v>
      </c>
      <c r="BX149" s="297">
        <v>97685</v>
      </c>
      <c r="BY149" s="297">
        <v>84595</v>
      </c>
      <c r="BZ149" s="297">
        <v>0</v>
      </c>
      <c r="CA149" s="297">
        <v>475333</v>
      </c>
      <c r="CB149" s="299">
        <v>1498710.2652282601</v>
      </c>
      <c r="CC149" s="297">
        <v>1327584</v>
      </c>
      <c r="CD149" s="297">
        <v>103131</v>
      </c>
      <c r="CE149" s="297">
        <v>67995</v>
      </c>
      <c r="CF149" s="297">
        <v>0</v>
      </c>
      <c r="CG149" s="297">
        <v>0</v>
      </c>
      <c r="CH149" s="297">
        <v>0</v>
      </c>
      <c r="CI149" s="297">
        <v>1498710.2652282601</v>
      </c>
    </row>
    <row r="150" spans="1:87">
      <c r="A150" s="295">
        <v>33501</v>
      </c>
      <c r="B150" s="296" t="s">
        <v>502</v>
      </c>
      <c r="C150" s="299">
        <v>-111668</v>
      </c>
      <c r="D150" s="297">
        <v>35364</v>
      </c>
      <c r="E150" s="297">
        <v>173911</v>
      </c>
      <c r="F150" s="297">
        <v>132206</v>
      </c>
      <c r="G150" s="297">
        <v>131138</v>
      </c>
      <c r="H150" s="297">
        <v>0</v>
      </c>
      <c r="I150" s="297">
        <v>360951</v>
      </c>
      <c r="J150" s="356">
        <v>2998627</v>
      </c>
      <c r="K150" s="357">
        <v>3566823</v>
      </c>
      <c r="L150" s="357">
        <v>2538452</v>
      </c>
      <c r="M150" s="357">
        <v>2428382</v>
      </c>
      <c r="N150" s="357">
        <v>3755109</v>
      </c>
      <c r="O150" s="356">
        <v>295795</v>
      </c>
      <c r="P150" s="357">
        <v>115958.94</v>
      </c>
      <c r="Q150" s="357">
        <v>179836.06</v>
      </c>
      <c r="R150" s="398">
        <v>6.6799999999999998E-2</v>
      </c>
      <c r="S150" s="399">
        <v>9.6994E-5</v>
      </c>
      <c r="T150" s="400">
        <v>2998627</v>
      </c>
      <c r="U150" s="400">
        <v>1735912.2754491018</v>
      </c>
      <c r="V150" s="401">
        <v>1.7274069907848415</v>
      </c>
      <c r="W150" s="401">
        <v>7.7152503694909322E-2</v>
      </c>
      <c r="X150" s="397">
        <v>960842</v>
      </c>
      <c r="Y150" s="297">
        <v>274557</v>
      </c>
      <c r="Z150" s="297">
        <v>201124</v>
      </c>
      <c r="AA150" s="297">
        <v>201124</v>
      </c>
      <c r="AB150" s="297">
        <v>187402</v>
      </c>
      <c r="AC150" s="297">
        <v>96635</v>
      </c>
      <c r="AD150" s="297">
        <v>0</v>
      </c>
      <c r="AE150" s="297">
        <v>960842</v>
      </c>
      <c r="AF150" s="299">
        <v>76772</v>
      </c>
      <c r="AG150" s="299">
        <v>38386</v>
      </c>
      <c r="AH150" s="299">
        <v>38386</v>
      </c>
      <c r="AI150" s="299">
        <v>0</v>
      </c>
      <c r="AJ150" s="299">
        <v>0</v>
      </c>
      <c r="AK150" s="299">
        <v>0</v>
      </c>
      <c r="AL150" s="299">
        <v>0</v>
      </c>
      <c r="AM150" s="297">
        <v>76772</v>
      </c>
      <c r="AN150" s="397">
        <v>245262</v>
      </c>
      <c r="AO150" s="297">
        <v>60853</v>
      </c>
      <c r="AP150" s="297">
        <v>60853</v>
      </c>
      <c r="AQ150" s="297">
        <v>60853</v>
      </c>
      <c r="AR150" s="297">
        <v>31352</v>
      </c>
      <c r="AS150" s="297">
        <v>31352</v>
      </c>
      <c r="AT150" s="297">
        <v>0</v>
      </c>
      <c r="AU150" s="297">
        <v>245262</v>
      </c>
      <c r="AV150" s="299">
        <v>728732</v>
      </c>
      <c r="AW150" s="297">
        <v>363195</v>
      </c>
      <c r="AX150" s="297">
        <v>188038</v>
      </c>
      <c r="AY150" s="297">
        <v>88749</v>
      </c>
      <c r="AZ150" s="297">
        <v>88749</v>
      </c>
      <c r="BA150" s="297">
        <v>0</v>
      </c>
      <c r="BB150" s="297">
        <v>0</v>
      </c>
      <c r="BC150" s="297">
        <v>728732</v>
      </c>
      <c r="BD150" s="397">
        <v>4215</v>
      </c>
      <c r="BE150" s="297">
        <v>1748</v>
      </c>
      <c r="BF150" s="297">
        <v>1452</v>
      </c>
      <c r="BG150" s="297">
        <v>1015</v>
      </c>
      <c r="BH150" s="297">
        <v>0</v>
      </c>
      <c r="BI150" s="297">
        <v>0</v>
      </c>
      <c r="BJ150" s="297">
        <v>0</v>
      </c>
      <c r="BK150" s="297">
        <v>4215</v>
      </c>
      <c r="BL150" s="299">
        <v>5748</v>
      </c>
      <c r="BM150" s="297">
        <v>1437</v>
      </c>
      <c r="BN150" s="297">
        <v>1437</v>
      </c>
      <c r="BO150" s="297">
        <v>1437</v>
      </c>
      <c r="BP150" s="297">
        <v>1437</v>
      </c>
      <c r="BQ150" s="297">
        <v>0</v>
      </c>
      <c r="BR150" s="297">
        <v>0</v>
      </c>
      <c r="BS150" s="297">
        <v>5748</v>
      </c>
      <c r="BT150" s="397">
        <v>17703</v>
      </c>
      <c r="BU150" s="297">
        <v>3638</v>
      </c>
      <c r="BV150" s="297">
        <v>3638</v>
      </c>
      <c r="BW150" s="297">
        <v>3638</v>
      </c>
      <c r="BX150" s="297">
        <v>3638</v>
      </c>
      <c r="BY150" s="297">
        <v>3151</v>
      </c>
      <c r="BZ150" s="297">
        <v>0</v>
      </c>
      <c r="CA150" s="297">
        <v>17703</v>
      </c>
      <c r="CB150" s="299">
        <v>55818.407801399997</v>
      </c>
      <c r="CC150" s="297">
        <v>49445</v>
      </c>
      <c r="CD150" s="297">
        <v>3841</v>
      </c>
      <c r="CE150" s="297">
        <v>2532</v>
      </c>
      <c r="CF150" s="297">
        <v>0</v>
      </c>
      <c r="CG150" s="297">
        <v>0</v>
      </c>
      <c r="CH150" s="297">
        <v>0</v>
      </c>
      <c r="CI150" s="297">
        <v>55818.407801399997</v>
      </c>
    </row>
    <row r="151" spans="1:87">
      <c r="A151" s="295">
        <v>33600</v>
      </c>
      <c r="B151" s="296" t="s">
        <v>503</v>
      </c>
      <c r="C151" s="299">
        <v>-34796174</v>
      </c>
      <c r="D151" s="297">
        <v>-17910819</v>
      </c>
      <c r="E151" s="297">
        <v>-8032080</v>
      </c>
      <c r="F151" s="297">
        <v>-9272015</v>
      </c>
      <c r="G151" s="297">
        <v>559568</v>
      </c>
      <c r="H151" s="297">
        <v>0</v>
      </c>
      <c r="I151" s="297">
        <v>-69451520</v>
      </c>
      <c r="J151" s="356">
        <v>282758788</v>
      </c>
      <c r="K151" s="357">
        <v>336337468</v>
      </c>
      <c r="L151" s="357">
        <v>239366085</v>
      </c>
      <c r="M151" s="357">
        <v>228986930</v>
      </c>
      <c r="N151" s="357">
        <v>354092105</v>
      </c>
      <c r="O151" s="356">
        <v>27892341</v>
      </c>
      <c r="P151" s="357">
        <v>10887230.210000001</v>
      </c>
      <c r="Q151" s="357">
        <v>17005110.789999999</v>
      </c>
      <c r="R151" s="398">
        <v>6.6799999999999998E-2</v>
      </c>
      <c r="S151" s="399">
        <v>9.1461543000000006E-3</v>
      </c>
      <c r="T151" s="400">
        <v>282758788</v>
      </c>
      <c r="U151" s="400">
        <v>162982488.17365271</v>
      </c>
      <c r="V151" s="401">
        <v>1.7349028792512322</v>
      </c>
      <c r="W151" s="401">
        <v>7.7152503694909322E-2</v>
      </c>
      <c r="X151" s="397">
        <v>3903662</v>
      </c>
      <c r="Y151" s="297">
        <v>3903662</v>
      </c>
      <c r="Z151" s="297">
        <v>0</v>
      </c>
      <c r="AA151" s="297">
        <v>0</v>
      </c>
      <c r="AB151" s="297">
        <v>0</v>
      </c>
      <c r="AC151" s="297">
        <v>0</v>
      </c>
      <c r="AD151" s="297">
        <v>0</v>
      </c>
      <c r="AE151" s="297">
        <v>3903662</v>
      </c>
      <c r="AF151" s="299">
        <v>24027153</v>
      </c>
      <c r="AG151" s="299">
        <v>5899991</v>
      </c>
      <c r="AH151" s="299">
        <v>5899991</v>
      </c>
      <c r="AI151" s="299">
        <v>5466040</v>
      </c>
      <c r="AJ151" s="299">
        <v>4067230</v>
      </c>
      <c r="AK151" s="299">
        <v>2693901</v>
      </c>
      <c r="AL151" s="299">
        <v>0</v>
      </c>
      <c r="AM151" s="297">
        <v>24027153</v>
      </c>
      <c r="AN151" s="397">
        <v>23127234</v>
      </c>
      <c r="AO151" s="297">
        <v>5738163</v>
      </c>
      <c r="AP151" s="297">
        <v>5738163</v>
      </c>
      <c r="AQ151" s="297">
        <v>5738163</v>
      </c>
      <c r="AR151" s="297">
        <v>2956372</v>
      </c>
      <c r="AS151" s="297">
        <v>2956372</v>
      </c>
      <c r="AT151" s="297">
        <v>0</v>
      </c>
      <c r="AU151" s="297">
        <v>23127234</v>
      </c>
      <c r="AV151" s="299">
        <v>68716531</v>
      </c>
      <c r="AW151" s="297">
        <v>34247906</v>
      </c>
      <c r="AX151" s="297">
        <v>17731256</v>
      </c>
      <c r="AY151" s="297">
        <v>8368685</v>
      </c>
      <c r="AZ151" s="297">
        <v>8368685</v>
      </c>
      <c r="BA151" s="297">
        <v>0</v>
      </c>
      <c r="BB151" s="297">
        <v>0</v>
      </c>
      <c r="BC151" s="297">
        <v>68716531</v>
      </c>
      <c r="BD151" s="397">
        <v>397519</v>
      </c>
      <c r="BE151" s="297">
        <v>164834</v>
      </c>
      <c r="BF151" s="297">
        <v>136933</v>
      </c>
      <c r="BG151" s="297">
        <v>95752</v>
      </c>
      <c r="BH151" s="297">
        <v>0</v>
      </c>
      <c r="BI151" s="297">
        <v>0</v>
      </c>
      <c r="BJ151" s="297">
        <v>0</v>
      </c>
      <c r="BK151" s="297">
        <v>397519</v>
      </c>
      <c r="BL151" s="299">
        <v>542164</v>
      </c>
      <c r="BM151" s="297">
        <v>135541</v>
      </c>
      <c r="BN151" s="297">
        <v>135541</v>
      </c>
      <c r="BO151" s="297">
        <v>135541</v>
      </c>
      <c r="BP151" s="297">
        <v>135541</v>
      </c>
      <c r="BQ151" s="297">
        <v>0</v>
      </c>
      <c r="BR151" s="297">
        <v>0</v>
      </c>
      <c r="BS151" s="297">
        <v>542164</v>
      </c>
      <c r="BT151" s="397">
        <v>1669367</v>
      </c>
      <c r="BU151" s="297">
        <v>343068</v>
      </c>
      <c r="BV151" s="297">
        <v>343068</v>
      </c>
      <c r="BW151" s="297">
        <v>343068</v>
      </c>
      <c r="BX151" s="297">
        <v>343068</v>
      </c>
      <c r="BY151" s="297">
        <v>297097</v>
      </c>
      <c r="BZ151" s="297">
        <v>0</v>
      </c>
      <c r="CA151" s="297">
        <v>1669367</v>
      </c>
      <c r="CB151" s="299">
        <v>5263457.2296423307</v>
      </c>
      <c r="CC151" s="297">
        <v>4662464</v>
      </c>
      <c r="CD151" s="297">
        <v>362196</v>
      </c>
      <c r="CE151" s="297">
        <v>238798</v>
      </c>
      <c r="CF151" s="297">
        <v>0</v>
      </c>
      <c r="CG151" s="297">
        <v>0</v>
      </c>
      <c r="CH151" s="297">
        <v>0</v>
      </c>
      <c r="CI151" s="297">
        <v>5263457.2296423307</v>
      </c>
    </row>
    <row r="152" spans="1:87">
      <c r="A152" s="295">
        <v>33605</v>
      </c>
      <c r="B152" s="296" t="s">
        <v>504</v>
      </c>
      <c r="C152" s="299">
        <v>-5042202</v>
      </c>
      <c r="D152" s="297">
        <v>-2406798</v>
      </c>
      <c r="E152" s="297">
        <v>-1122822</v>
      </c>
      <c r="F152" s="297">
        <v>-987947</v>
      </c>
      <c r="G152" s="297">
        <v>559981</v>
      </c>
      <c r="H152" s="297">
        <v>0</v>
      </c>
      <c r="I152" s="297">
        <v>-8999788</v>
      </c>
      <c r="J152" s="356">
        <v>32485092</v>
      </c>
      <c r="K152" s="357">
        <v>38640544</v>
      </c>
      <c r="L152" s="357">
        <v>27499867</v>
      </c>
      <c r="M152" s="357">
        <v>26307445</v>
      </c>
      <c r="N152" s="357">
        <v>40680308</v>
      </c>
      <c r="O152" s="356">
        <v>3204446</v>
      </c>
      <c r="P152" s="357">
        <v>1519089.45</v>
      </c>
      <c r="Q152" s="357">
        <v>1685356.55</v>
      </c>
      <c r="R152" s="398">
        <v>6.6799999999999998E-2</v>
      </c>
      <c r="S152" s="399">
        <v>1.0507672E-3</v>
      </c>
      <c r="T152" s="400">
        <v>32485092</v>
      </c>
      <c r="U152" s="400">
        <v>22740860.029940121</v>
      </c>
      <c r="V152" s="401">
        <v>1.4284900376340577</v>
      </c>
      <c r="W152" s="401">
        <v>7.7152503694909322E-2</v>
      </c>
      <c r="X152" s="397">
        <v>931010</v>
      </c>
      <c r="Y152" s="297">
        <v>186202</v>
      </c>
      <c r="Z152" s="297">
        <v>186202</v>
      </c>
      <c r="AA152" s="297">
        <v>186202</v>
      </c>
      <c r="AB152" s="297">
        <v>186202</v>
      </c>
      <c r="AC152" s="297">
        <v>186202</v>
      </c>
      <c r="AD152" s="297">
        <v>0</v>
      </c>
      <c r="AE152" s="297">
        <v>931010</v>
      </c>
      <c r="AF152" s="299">
        <v>4263686</v>
      </c>
      <c r="AG152" s="299">
        <v>1460153</v>
      </c>
      <c r="AH152" s="299">
        <v>1213121</v>
      </c>
      <c r="AI152" s="299">
        <v>1014221</v>
      </c>
      <c r="AJ152" s="299">
        <v>576191</v>
      </c>
      <c r="AK152" s="299">
        <v>0</v>
      </c>
      <c r="AL152" s="299">
        <v>0</v>
      </c>
      <c r="AM152" s="297">
        <v>4263686</v>
      </c>
      <c r="AN152" s="397">
        <v>2657001</v>
      </c>
      <c r="AO152" s="297">
        <v>659236</v>
      </c>
      <c r="AP152" s="297">
        <v>659236</v>
      </c>
      <c r="AQ152" s="297">
        <v>659236</v>
      </c>
      <c r="AR152" s="297">
        <v>339646</v>
      </c>
      <c r="AS152" s="297">
        <v>339646</v>
      </c>
      <c r="AT152" s="297">
        <v>0</v>
      </c>
      <c r="AU152" s="297">
        <v>2657001</v>
      </c>
      <c r="AV152" s="299">
        <v>7894583</v>
      </c>
      <c r="AW152" s="297">
        <v>3934613</v>
      </c>
      <c r="AX152" s="297">
        <v>2037077</v>
      </c>
      <c r="AY152" s="297">
        <v>961447</v>
      </c>
      <c r="AZ152" s="297">
        <v>961447</v>
      </c>
      <c r="BA152" s="297">
        <v>0</v>
      </c>
      <c r="BB152" s="297">
        <v>0</v>
      </c>
      <c r="BC152" s="297">
        <v>7894583</v>
      </c>
      <c r="BD152" s="397">
        <v>45670</v>
      </c>
      <c r="BE152" s="297">
        <v>18937</v>
      </c>
      <c r="BF152" s="297">
        <v>15732</v>
      </c>
      <c r="BG152" s="297">
        <v>11001</v>
      </c>
      <c r="BH152" s="297">
        <v>0</v>
      </c>
      <c r="BI152" s="297">
        <v>0</v>
      </c>
      <c r="BJ152" s="297">
        <v>0</v>
      </c>
      <c r="BK152" s="297">
        <v>45670</v>
      </c>
      <c r="BL152" s="299">
        <v>62288</v>
      </c>
      <c r="BM152" s="297">
        <v>15572</v>
      </c>
      <c r="BN152" s="297">
        <v>15572</v>
      </c>
      <c r="BO152" s="297">
        <v>15572</v>
      </c>
      <c r="BP152" s="297">
        <v>15572</v>
      </c>
      <c r="BQ152" s="297">
        <v>0</v>
      </c>
      <c r="BR152" s="297">
        <v>0</v>
      </c>
      <c r="BS152" s="297">
        <v>62288</v>
      </c>
      <c r="BT152" s="397">
        <v>191787</v>
      </c>
      <c r="BU152" s="297">
        <v>39414</v>
      </c>
      <c r="BV152" s="297">
        <v>39414</v>
      </c>
      <c r="BW152" s="297">
        <v>39414</v>
      </c>
      <c r="BX152" s="297">
        <v>39414</v>
      </c>
      <c r="BY152" s="297">
        <v>34132</v>
      </c>
      <c r="BZ152" s="297">
        <v>0</v>
      </c>
      <c r="CA152" s="297">
        <v>191787</v>
      </c>
      <c r="CB152" s="299">
        <v>604698.76563431998</v>
      </c>
      <c r="CC152" s="297">
        <v>535653</v>
      </c>
      <c r="CD152" s="297">
        <v>41611</v>
      </c>
      <c r="CE152" s="297">
        <v>27435</v>
      </c>
      <c r="CF152" s="297">
        <v>0</v>
      </c>
      <c r="CG152" s="297">
        <v>0</v>
      </c>
      <c r="CH152" s="297">
        <v>0</v>
      </c>
      <c r="CI152" s="297">
        <v>604698.76563431998</v>
      </c>
    </row>
    <row r="153" spans="1:87">
      <c r="A153" s="295">
        <v>33700</v>
      </c>
      <c r="B153" s="296" t="s">
        <v>505</v>
      </c>
      <c r="C153" s="299">
        <v>-2493749</v>
      </c>
      <c r="D153" s="297">
        <v>-1070411</v>
      </c>
      <c r="E153" s="297">
        <v>-262584</v>
      </c>
      <c r="F153" s="297">
        <v>-329559</v>
      </c>
      <c r="G153" s="297">
        <v>185160</v>
      </c>
      <c r="H153" s="297">
        <v>0</v>
      </c>
      <c r="I153" s="297">
        <v>-3971143</v>
      </c>
      <c r="J153" s="356">
        <v>19774223</v>
      </c>
      <c r="K153" s="357">
        <v>23521150</v>
      </c>
      <c r="L153" s="357">
        <v>16739633</v>
      </c>
      <c r="M153" s="357">
        <v>16013785</v>
      </c>
      <c r="N153" s="357">
        <v>24762789</v>
      </c>
      <c r="O153" s="356">
        <v>1950600</v>
      </c>
      <c r="P153" s="357">
        <v>790910.71</v>
      </c>
      <c r="Q153" s="357">
        <v>1159689.29</v>
      </c>
      <c r="R153" s="398">
        <v>6.6799999999999998E-2</v>
      </c>
      <c r="S153" s="399">
        <v>6.3961970000000004E-4</v>
      </c>
      <c r="T153" s="400">
        <v>19774223</v>
      </c>
      <c r="U153" s="400">
        <v>11839980.688622754</v>
      </c>
      <c r="V153" s="401">
        <v>1.6701229098288479</v>
      </c>
      <c r="W153" s="401">
        <v>7.7152503694909322E-2</v>
      </c>
      <c r="X153" s="397">
        <v>337677</v>
      </c>
      <c r="Y153" s="297">
        <v>107298</v>
      </c>
      <c r="Z153" s="297">
        <v>76793</v>
      </c>
      <c r="AA153" s="297">
        <v>76793</v>
      </c>
      <c r="AB153" s="297">
        <v>76793</v>
      </c>
      <c r="AC153" s="297">
        <v>0</v>
      </c>
      <c r="AD153" s="297">
        <v>0</v>
      </c>
      <c r="AE153" s="297">
        <v>337677</v>
      </c>
      <c r="AF153" s="299">
        <v>859154</v>
      </c>
      <c r="AG153" s="299">
        <v>307249</v>
      </c>
      <c r="AH153" s="299">
        <v>307249</v>
      </c>
      <c r="AI153" s="299">
        <v>159926</v>
      </c>
      <c r="AJ153" s="299">
        <v>42365</v>
      </c>
      <c r="AK153" s="299">
        <v>42365</v>
      </c>
      <c r="AL153" s="299">
        <v>0</v>
      </c>
      <c r="AM153" s="297">
        <v>859154</v>
      </c>
      <c r="AN153" s="397">
        <v>1617361</v>
      </c>
      <c r="AO153" s="297">
        <v>401288</v>
      </c>
      <c r="AP153" s="297">
        <v>401288</v>
      </c>
      <c r="AQ153" s="297">
        <v>401288</v>
      </c>
      <c r="AR153" s="297">
        <v>206749</v>
      </c>
      <c r="AS153" s="297">
        <v>206749</v>
      </c>
      <c r="AT153" s="297">
        <v>0</v>
      </c>
      <c r="AU153" s="297">
        <v>1617361</v>
      </c>
      <c r="AV153" s="299">
        <v>4805566</v>
      </c>
      <c r="AW153" s="297">
        <v>2395065</v>
      </c>
      <c r="AX153" s="297">
        <v>1240003</v>
      </c>
      <c r="AY153" s="297">
        <v>585249</v>
      </c>
      <c r="AZ153" s="297">
        <v>585249</v>
      </c>
      <c r="BA153" s="297">
        <v>0</v>
      </c>
      <c r="BB153" s="297">
        <v>0</v>
      </c>
      <c r="BC153" s="297">
        <v>4805566</v>
      </c>
      <c r="BD153" s="397">
        <v>27799</v>
      </c>
      <c r="BE153" s="297">
        <v>11527</v>
      </c>
      <c r="BF153" s="297">
        <v>9576</v>
      </c>
      <c r="BG153" s="297">
        <v>6696</v>
      </c>
      <c r="BH153" s="297">
        <v>0</v>
      </c>
      <c r="BI153" s="297">
        <v>0</v>
      </c>
      <c r="BJ153" s="297">
        <v>0</v>
      </c>
      <c r="BK153" s="297">
        <v>27799</v>
      </c>
      <c r="BL153" s="299">
        <v>37916</v>
      </c>
      <c r="BM153" s="297">
        <v>9479</v>
      </c>
      <c r="BN153" s="297">
        <v>9479</v>
      </c>
      <c r="BO153" s="297">
        <v>9479</v>
      </c>
      <c r="BP153" s="297">
        <v>9479</v>
      </c>
      <c r="BQ153" s="297">
        <v>0</v>
      </c>
      <c r="BR153" s="297">
        <v>0</v>
      </c>
      <c r="BS153" s="297">
        <v>37916</v>
      </c>
      <c r="BT153" s="397">
        <v>116744</v>
      </c>
      <c r="BU153" s="297">
        <v>23992</v>
      </c>
      <c r="BV153" s="297">
        <v>23992</v>
      </c>
      <c r="BW153" s="297">
        <v>23992</v>
      </c>
      <c r="BX153" s="297">
        <v>23992</v>
      </c>
      <c r="BY153" s="297">
        <v>20777</v>
      </c>
      <c r="BZ153" s="297">
        <v>0</v>
      </c>
      <c r="CA153" s="297">
        <v>116744</v>
      </c>
      <c r="CB153" s="299">
        <v>368090.32777706999</v>
      </c>
      <c r="CC153" s="297">
        <v>326061</v>
      </c>
      <c r="CD153" s="297">
        <v>25329</v>
      </c>
      <c r="CE153" s="297">
        <v>16700</v>
      </c>
      <c r="CF153" s="297">
        <v>0</v>
      </c>
      <c r="CG153" s="297">
        <v>0</v>
      </c>
      <c r="CH153" s="297">
        <v>0</v>
      </c>
      <c r="CI153" s="297">
        <v>368090.32777706999</v>
      </c>
    </row>
    <row r="154" spans="1:87">
      <c r="A154" s="295">
        <v>33800</v>
      </c>
      <c r="B154" s="296" t="s">
        <v>506</v>
      </c>
      <c r="C154" s="299">
        <v>-1981760</v>
      </c>
      <c r="D154" s="297">
        <v>-1104045</v>
      </c>
      <c r="E154" s="297">
        <v>-415105</v>
      </c>
      <c r="F154" s="297">
        <v>-399898</v>
      </c>
      <c r="G154" s="297">
        <v>-14906</v>
      </c>
      <c r="H154" s="297">
        <v>0</v>
      </c>
      <c r="I154" s="297">
        <v>-3915714</v>
      </c>
      <c r="J154" s="356">
        <v>13986282</v>
      </c>
      <c r="K154" s="357">
        <v>16636480</v>
      </c>
      <c r="L154" s="357">
        <v>11839921</v>
      </c>
      <c r="M154" s="357">
        <v>11326530</v>
      </c>
      <c r="N154" s="357">
        <v>17514689</v>
      </c>
      <c r="O154" s="356">
        <v>1379657</v>
      </c>
      <c r="P154" s="357">
        <v>592588.98</v>
      </c>
      <c r="Q154" s="357">
        <v>787068.02</v>
      </c>
      <c r="R154" s="398">
        <v>6.6799999999999998E-2</v>
      </c>
      <c r="S154" s="399">
        <v>4.5240219999999998E-4</v>
      </c>
      <c r="T154" s="400">
        <v>13986282</v>
      </c>
      <c r="U154" s="400">
        <v>8871092.5149700604</v>
      </c>
      <c r="V154" s="401">
        <v>1.5766132498785246</v>
      </c>
      <c r="W154" s="401">
        <v>7.7152503694909322E-2</v>
      </c>
      <c r="X154" s="397">
        <v>284122</v>
      </c>
      <c r="Y154" s="297">
        <v>183970</v>
      </c>
      <c r="Z154" s="297">
        <v>33384</v>
      </c>
      <c r="AA154" s="297">
        <v>33384</v>
      </c>
      <c r="AB154" s="297">
        <v>33384</v>
      </c>
      <c r="AC154" s="297">
        <v>0</v>
      </c>
      <c r="AD154" s="297">
        <v>0</v>
      </c>
      <c r="AE154" s="297">
        <v>284122</v>
      </c>
      <c r="AF154" s="299">
        <v>1759891</v>
      </c>
      <c r="AG154" s="299">
        <v>543330</v>
      </c>
      <c r="AH154" s="299">
        <v>543330</v>
      </c>
      <c r="AI154" s="299">
        <v>321563</v>
      </c>
      <c r="AJ154" s="299">
        <v>175834</v>
      </c>
      <c r="AK154" s="299">
        <v>175834</v>
      </c>
      <c r="AL154" s="299">
        <v>0</v>
      </c>
      <c r="AM154" s="297">
        <v>1759891</v>
      </c>
      <c r="AN154" s="397">
        <v>1143957</v>
      </c>
      <c r="AO154" s="297">
        <v>283831</v>
      </c>
      <c r="AP154" s="297">
        <v>283831</v>
      </c>
      <c r="AQ154" s="297">
        <v>283831</v>
      </c>
      <c r="AR154" s="297">
        <v>146233</v>
      </c>
      <c r="AS154" s="297">
        <v>146233</v>
      </c>
      <c r="AT154" s="297">
        <v>0</v>
      </c>
      <c r="AU154" s="297">
        <v>1143957</v>
      </c>
      <c r="AV154" s="299">
        <v>3398971</v>
      </c>
      <c r="AW154" s="297">
        <v>1694027</v>
      </c>
      <c r="AX154" s="297">
        <v>877053</v>
      </c>
      <c r="AY154" s="297">
        <v>413946</v>
      </c>
      <c r="AZ154" s="297">
        <v>413946</v>
      </c>
      <c r="BA154" s="297">
        <v>0</v>
      </c>
      <c r="BB154" s="297">
        <v>0</v>
      </c>
      <c r="BC154" s="297">
        <v>3398971</v>
      </c>
      <c r="BD154" s="397">
        <v>19662</v>
      </c>
      <c r="BE154" s="297">
        <v>8153</v>
      </c>
      <c r="BF154" s="297">
        <v>6773</v>
      </c>
      <c r="BG154" s="297">
        <v>4736</v>
      </c>
      <c r="BH154" s="297">
        <v>0</v>
      </c>
      <c r="BI154" s="297">
        <v>0</v>
      </c>
      <c r="BJ154" s="297">
        <v>0</v>
      </c>
      <c r="BK154" s="297">
        <v>19662</v>
      </c>
      <c r="BL154" s="299">
        <v>26816</v>
      </c>
      <c r="BM154" s="297">
        <v>6704</v>
      </c>
      <c r="BN154" s="297">
        <v>6704</v>
      </c>
      <c r="BO154" s="297">
        <v>6704</v>
      </c>
      <c r="BP154" s="297">
        <v>6704</v>
      </c>
      <c r="BQ154" s="297">
        <v>0</v>
      </c>
      <c r="BR154" s="297">
        <v>0</v>
      </c>
      <c r="BS154" s="297">
        <v>26816</v>
      </c>
      <c r="BT154" s="397">
        <v>82573</v>
      </c>
      <c r="BU154" s="297">
        <v>16969</v>
      </c>
      <c r="BV154" s="297">
        <v>16969</v>
      </c>
      <c r="BW154" s="297">
        <v>16969</v>
      </c>
      <c r="BX154" s="297">
        <v>16969</v>
      </c>
      <c r="BY154" s="297">
        <v>14695</v>
      </c>
      <c r="BZ154" s="297">
        <v>0</v>
      </c>
      <c r="CA154" s="297">
        <v>82573</v>
      </c>
      <c r="CB154" s="299">
        <v>260349.82050281999</v>
      </c>
      <c r="CC154" s="297">
        <v>230622</v>
      </c>
      <c r="CD154" s="297">
        <v>17916</v>
      </c>
      <c r="CE154" s="297">
        <v>11812</v>
      </c>
      <c r="CF154" s="297">
        <v>0</v>
      </c>
      <c r="CG154" s="297">
        <v>0</v>
      </c>
      <c r="CH154" s="297">
        <v>0</v>
      </c>
      <c r="CI154" s="297">
        <v>260349.82050281999</v>
      </c>
    </row>
    <row r="155" spans="1:87">
      <c r="A155" s="295">
        <v>33900</v>
      </c>
      <c r="B155" s="296" t="s">
        <v>507</v>
      </c>
      <c r="C155" s="299">
        <v>-11003927</v>
      </c>
      <c r="D155" s="297">
        <v>-6138235</v>
      </c>
      <c r="E155" s="297">
        <v>-2992801</v>
      </c>
      <c r="F155" s="297">
        <v>-2535293</v>
      </c>
      <c r="G155" s="297">
        <v>-266241</v>
      </c>
      <c r="H155" s="297">
        <v>0</v>
      </c>
      <c r="I155" s="297">
        <v>-22936497</v>
      </c>
      <c r="J155" s="356">
        <v>66995433</v>
      </c>
      <c r="K155" s="357">
        <v>79690093</v>
      </c>
      <c r="L155" s="357">
        <v>56714186</v>
      </c>
      <c r="M155" s="357">
        <v>54255001</v>
      </c>
      <c r="N155" s="357">
        <v>83896787</v>
      </c>
      <c r="O155" s="356">
        <v>6608670</v>
      </c>
      <c r="P155" s="357">
        <v>2714114.12</v>
      </c>
      <c r="Q155" s="357">
        <v>3894555.88</v>
      </c>
      <c r="R155" s="398">
        <v>6.6799999999999998E-2</v>
      </c>
      <c r="S155" s="399">
        <v>2.1670434000000001E-3</v>
      </c>
      <c r="T155" s="400">
        <v>66995433</v>
      </c>
      <c r="U155" s="400">
        <v>40630450.898203596</v>
      </c>
      <c r="V155" s="401">
        <v>1.6488971084237238</v>
      </c>
      <c r="W155" s="401">
        <v>7.7152503694909322E-2</v>
      </c>
      <c r="X155" s="397">
        <v>59952</v>
      </c>
      <c r="Y155" s="297">
        <v>59952</v>
      </c>
      <c r="Z155" s="297">
        <v>0</v>
      </c>
      <c r="AA155" s="297">
        <v>0</v>
      </c>
      <c r="AB155" s="297">
        <v>0</v>
      </c>
      <c r="AC155" s="297">
        <v>0</v>
      </c>
      <c r="AD155" s="297">
        <v>0</v>
      </c>
      <c r="AE155" s="297">
        <v>59952</v>
      </c>
      <c r="AF155" s="299">
        <v>11308916</v>
      </c>
      <c r="AG155" s="299">
        <v>3292450</v>
      </c>
      <c r="AH155" s="299">
        <v>3292450</v>
      </c>
      <c r="AI155" s="299">
        <v>2384816</v>
      </c>
      <c r="AJ155" s="299">
        <v>1302098</v>
      </c>
      <c r="AK155" s="299">
        <v>1037102</v>
      </c>
      <c r="AL155" s="299">
        <v>0</v>
      </c>
      <c r="AM155" s="297">
        <v>11308916</v>
      </c>
      <c r="AN155" s="397">
        <v>5479650</v>
      </c>
      <c r="AO155" s="297">
        <v>1359571</v>
      </c>
      <c r="AP155" s="297">
        <v>1359571</v>
      </c>
      <c r="AQ155" s="297">
        <v>1359571</v>
      </c>
      <c r="AR155" s="297">
        <v>700468</v>
      </c>
      <c r="AS155" s="297">
        <v>700468</v>
      </c>
      <c r="AT155" s="297">
        <v>0</v>
      </c>
      <c r="AU155" s="297">
        <v>5479650</v>
      </c>
      <c r="AV155" s="299">
        <v>16281346</v>
      </c>
      <c r="AW155" s="297">
        <v>8114525</v>
      </c>
      <c r="AX155" s="297">
        <v>4201154</v>
      </c>
      <c r="AY155" s="297">
        <v>1982834</v>
      </c>
      <c r="AZ155" s="297">
        <v>1982834</v>
      </c>
      <c r="BA155" s="297">
        <v>0</v>
      </c>
      <c r="BB155" s="297">
        <v>0</v>
      </c>
      <c r="BC155" s="297">
        <v>16281346</v>
      </c>
      <c r="BD155" s="397">
        <v>94186</v>
      </c>
      <c r="BE155" s="297">
        <v>39055</v>
      </c>
      <c r="BF155" s="297">
        <v>32444</v>
      </c>
      <c r="BG155" s="297">
        <v>22687</v>
      </c>
      <c r="BH155" s="297">
        <v>0</v>
      </c>
      <c r="BI155" s="297">
        <v>0</v>
      </c>
      <c r="BJ155" s="297">
        <v>0</v>
      </c>
      <c r="BK155" s="297">
        <v>94186</v>
      </c>
      <c r="BL155" s="299">
        <v>128456</v>
      </c>
      <c r="BM155" s="297">
        <v>32114</v>
      </c>
      <c r="BN155" s="297">
        <v>32114</v>
      </c>
      <c r="BO155" s="297">
        <v>32114</v>
      </c>
      <c r="BP155" s="297">
        <v>32114</v>
      </c>
      <c r="BQ155" s="297">
        <v>0</v>
      </c>
      <c r="BR155" s="297">
        <v>0</v>
      </c>
      <c r="BS155" s="297">
        <v>128456</v>
      </c>
      <c r="BT155" s="397">
        <v>395531</v>
      </c>
      <c r="BU155" s="297">
        <v>81285</v>
      </c>
      <c r="BV155" s="297">
        <v>81285</v>
      </c>
      <c r="BW155" s="297">
        <v>81285</v>
      </c>
      <c r="BX155" s="297">
        <v>81285</v>
      </c>
      <c r="BY155" s="297">
        <v>70393</v>
      </c>
      <c r="BZ155" s="297">
        <v>0</v>
      </c>
      <c r="CA155" s="297">
        <v>395531</v>
      </c>
      <c r="CB155" s="299">
        <v>1247096.85366654</v>
      </c>
      <c r="CC155" s="297">
        <v>1104700</v>
      </c>
      <c r="CD155" s="297">
        <v>85817</v>
      </c>
      <c r="CE155" s="297">
        <v>56580</v>
      </c>
      <c r="CF155" s="297">
        <v>0</v>
      </c>
      <c r="CG155" s="297">
        <v>0</v>
      </c>
      <c r="CH155" s="297">
        <v>0</v>
      </c>
      <c r="CI155" s="297">
        <v>1247096.85366654</v>
      </c>
    </row>
    <row r="156" spans="1:87">
      <c r="A156" s="295">
        <v>34000</v>
      </c>
      <c r="B156" s="296" t="s">
        <v>508</v>
      </c>
      <c r="C156" s="299">
        <v>-4488514</v>
      </c>
      <c r="D156" s="297">
        <v>-2420126</v>
      </c>
      <c r="E156" s="297">
        <v>-1009199</v>
      </c>
      <c r="F156" s="297">
        <v>-820341</v>
      </c>
      <c r="G156" s="297">
        <v>39434</v>
      </c>
      <c r="H156" s="297">
        <v>0</v>
      </c>
      <c r="I156" s="297">
        <v>-8698746</v>
      </c>
      <c r="J156" s="356">
        <v>32637957</v>
      </c>
      <c r="K156" s="357">
        <v>38822375</v>
      </c>
      <c r="L156" s="357">
        <v>27629274</v>
      </c>
      <c r="M156" s="357">
        <v>26431240</v>
      </c>
      <c r="N156" s="357">
        <v>40871737</v>
      </c>
      <c r="O156" s="356">
        <v>3219525</v>
      </c>
      <c r="P156" s="357">
        <v>1254543.6000000001</v>
      </c>
      <c r="Q156" s="357">
        <v>1964981.4</v>
      </c>
      <c r="R156" s="398">
        <v>6.6799999999999998E-2</v>
      </c>
      <c r="S156" s="399">
        <v>1.0557118E-3</v>
      </c>
      <c r="T156" s="400">
        <v>32637957</v>
      </c>
      <c r="U156" s="400">
        <v>18780592.814371258</v>
      </c>
      <c r="V156" s="401">
        <v>1.7378555257864294</v>
      </c>
      <c r="W156" s="401">
        <v>7.7152503694909322E-2</v>
      </c>
      <c r="X156" s="397">
        <v>797363</v>
      </c>
      <c r="Y156" s="297">
        <v>447758</v>
      </c>
      <c r="Z156" s="297">
        <v>116535</v>
      </c>
      <c r="AA156" s="297">
        <v>116535</v>
      </c>
      <c r="AB156" s="297">
        <v>116535</v>
      </c>
      <c r="AC156" s="297">
        <v>0</v>
      </c>
      <c r="AD156" s="297">
        <v>0</v>
      </c>
      <c r="AE156" s="297">
        <v>797363</v>
      </c>
      <c r="AF156" s="299">
        <v>3802330</v>
      </c>
      <c r="AG156" s="299">
        <v>1150289</v>
      </c>
      <c r="AH156" s="299">
        <v>1150289</v>
      </c>
      <c r="AI156" s="299">
        <v>829544</v>
      </c>
      <c r="AJ156" s="299">
        <v>336104</v>
      </c>
      <c r="AK156" s="299">
        <v>336104</v>
      </c>
      <c r="AL156" s="299">
        <v>0</v>
      </c>
      <c r="AM156" s="297">
        <v>3802330</v>
      </c>
      <c r="AN156" s="397">
        <v>2669504</v>
      </c>
      <c r="AO156" s="297">
        <v>662338</v>
      </c>
      <c r="AP156" s="297">
        <v>662338</v>
      </c>
      <c r="AQ156" s="297">
        <v>662338</v>
      </c>
      <c r="AR156" s="297">
        <v>341245</v>
      </c>
      <c r="AS156" s="297">
        <v>341245</v>
      </c>
      <c r="AT156" s="297">
        <v>0</v>
      </c>
      <c r="AU156" s="297">
        <v>2669504</v>
      </c>
      <c r="AV156" s="299">
        <v>7931733</v>
      </c>
      <c r="AW156" s="297">
        <v>3953128</v>
      </c>
      <c r="AX156" s="297">
        <v>2046663</v>
      </c>
      <c r="AY156" s="297">
        <v>965971</v>
      </c>
      <c r="AZ156" s="297">
        <v>965971</v>
      </c>
      <c r="BA156" s="297">
        <v>0</v>
      </c>
      <c r="BB156" s="297">
        <v>0</v>
      </c>
      <c r="BC156" s="297">
        <v>7931733</v>
      </c>
      <c r="BD156" s="397">
        <v>45884</v>
      </c>
      <c r="BE156" s="297">
        <v>19026</v>
      </c>
      <c r="BF156" s="297">
        <v>15806</v>
      </c>
      <c r="BG156" s="297">
        <v>11052</v>
      </c>
      <c r="BH156" s="297">
        <v>0</v>
      </c>
      <c r="BI156" s="297">
        <v>0</v>
      </c>
      <c r="BJ156" s="297">
        <v>0</v>
      </c>
      <c r="BK156" s="297">
        <v>45884</v>
      </c>
      <c r="BL156" s="299">
        <v>62580</v>
      </c>
      <c r="BM156" s="297">
        <v>15645</v>
      </c>
      <c r="BN156" s="297">
        <v>15645</v>
      </c>
      <c r="BO156" s="297">
        <v>15645</v>
      </c>
      <c r="BP156" s="297">
        <v>15645</v>
      </c>
      <c r="BQ156" s="297">
        <v>0</v>
      </c>
      <c r="BR156" s="297">
        <v>0</v>
      </c>
      <c r="BS156" s="297">
        <v>62580</v>
      </c>
      <c r="BT156" s="397">
        <v>192690</v>
      </c>
      <c r="BU156" s="297">
        <v>39599</v>
      </c>
      <c r="BV156" s="297">
        <v>39599</v>
      </c>
      <c r="BW156" s="297">
        <v>39599</v>
      </c>
      <c r="BX156" s="297">
        <v>39599</v>
      </c>
      <c r="BY156" s="297">
        <v>34293</v>
      </c>
      <c r="BZ156" s="297">
        <v>0</v>
      </c>
      <c r="CA156" s="297">
        <v>192690</v>
      </c>
      <c r="CB156" s="299">
        <v>607544.29937058</v>
      </c>
      <c r="CC156" s="297">
        <v>538173</v>
      </c>
      <c r="CD156" s="297">
        <v>41807</v>
      </c>
      <c r="CE156" s="297">
        <v>27564</v>
      </c>
      <c r="CF156" s="297">
        <v>0</v>
      </c>
      <c r="CG156" s="297">
        <v>0</v>
      </c>
      <c r="CH156" s="297">
        <v>0</v>
      </c>
      <c r="CI156" s="297">
        <v>607544.29937058</v>
      </c>
    </row>
    <row r="157" spans="1:87">
      <c r="A157" s="295">
        <v>34100</v>
      </c>
      <c r="B157" s="296" t="s">
        <v>509</v>
      </c>
      <c r="C157" s="299">
        <v>-100883363</v>
      </c>
      <c r="D157" s="297">
        <v>-50012959</v>
      </c>
      <c r="E157" s="297">
        <v>-17523359</v>
      </c>
      <c r="F157" s="297">
        <v>-21887665</v>
      </c>
      <c r="G157" s="297">
        <v>4113309</v>
      </c>
      <c r="H157" s="297">
        <v>0</v>
      </c>
      <c r="I157" s="297">
        <v>-186194037</v>
      </c>
      <c r="J157" s="356">
        <v>750028290</v>
      </c>
      <c r="K157" s="357">
        <v>892147747</v>
      </c>
      <c r="L157" s="357">
        <v>634927516</v>
      </c>
      <c r="M157" s="357">
        <v>607396419</v>
      </c>
      <c r="N157" s="357">
        <v>939242588</v>
      </c>
      <c r="O157" s="356">
        <v>73985480</v>
      </c>
      <c r="P157" s="357">
        <v>28366329.079999998</v>
      </c>
      <c r="Q157" s="357">
        <v>45619150.920000002</v>
      </c>
      <c r="R157" s="398">
        <v>6.6799999999999998E-2</v>
      </c>
      <c r="S157" s="399">
        <v>2.4260517299999999E-2</v>
      </c>
      <c r="T157" s="400">
        <v>750028290</v>
      </c>
      <c r="U157" s="400">
        <v>424645644.91017962</v>
      </c>
      <c r="V157" s="401">
        <v>1.7662451010386433</v>
      </c>
      <c r="W157" s="401">
        <v>7.7152503694909322E-2</v>
      </c>
      <c r="X157" s="397">
        <v>4273242</v>
      </c>
      <c r="Y157" s="297">
        <v>4273242</v>
      </c>
      <c r="Z157" s="297">
        <v>0</v>
      </c>
      <c r="AA157" s="297">
        <v>0</v>
      </c>
      <c r="AB157" s="297">
        <v>0</v>
      </c>
      <c r="AC157" s="297">
        <v>0</v>
      </c>
      <c r="AD157" s="297">
        <v>0</v>
      </c>
      <c r="AE157" s="297">
        <v>4273242</v>
      </c>
      <c r="AF157" s="299">
        <v>59622830</v>
      </c>
      <c r="AG157" s="299">
        <v>18153786</v>
      </c>
      <c r="AH157" s="299">
        <v>18153786</v>
      </c>
      <c r="AI157" s="299">
        <v>10716841</v>
      </c>
      <c r="AJ157" s="299">
        <v>8081777</v>
      </c>
      <c r="AK157" s="299">
        <v>4516640</v>
      </c>
      <c r="AL157" s="299">
        <v>0</v>
      </c>
      <c r="AM157" s="297">
        <v>59622830</v>
      </c>
      <c r="AN157" s="397">
        <v>61345856</v>
      </c>
      <c r="AO157" s="297">
        <v>15220693</v>
      </c>
      <c r="AP157" s="297">
        <v>15220693</v>
      </c>
      <c r="AQ157" s="297">
        <v>15220693</v>
      </c>
      <c r="AR157" s="297">
        <v>7841889</v>
      </c>
      <c r="AS157" s="297">
        <v>7841889</v>
      </c>
      <c r="AT157" s="297">
        <v>0</v>
      </c>
      <c r="AU157" s="297">
        <v>61345856</v>
      </c>
      <c r="AV157" s="299">
        <v>182273175</v>
      </c>
      <c r="AW157" s="297">
        <v>90843854</v>
      </c>
      <c r="AX157" s="297">
        <v>47032821</v>
      </c>
      <c r="AY157" s="297">
        <v>22198250</v>
      </c>
      <c r="AZ157" s="297">
        <v>22198250</v>
      </c>
      <c r="BA157" s="297">
        <v>0</v>
      </c>
      <c r="BB157" s="297">
        <v>0</v>
      </c>
      <c r="BC157" s="297">
        <v>182273175</v>
      </c>
      <c r="BD157" s="397">
        <v>1054436</v>
      </c>
      <c r="BE157" s="297">
        <v>437229</v>
      </c>
      <c r="BF157" s="297">
        <v>363220</v>
      </c>
      <c r="BG157" s="297">
        <v>253987</v>
      </c>
      <c r="BH157" s="297">
        <v>0</v>
      </c>
      <c r="BI157" s="297">
        <v>0</v>
      </c>
      <c r="BJ157" s="297">
        <v>0</v>
      </c>
      <c r="BK157" s="297">
        <v>1054436</v>
      </c>
      <c r="BL157" s="299">
        <v>1438104</v>
      </c>
      <c r="BM157" s="297">
        <v>359526</v>
      </c>
      <c r="BN157" s="297">
        <v>359526</v>
      </c>
      <c r="BO157" s="297">
        <v>359526</v>
      </c>
      <c r="BP157" s="297">
        <v>359526</v>
      </c>
      <c r="BQ157" s="297">
        <v>0</v>
      </c>
      <c r="BR157" s="297">
        <v>0</v>
      </c>
      <c r="BS157" s="297">
        <v>1438104</v>
      </c>
      <c r="BT157" s="397">
        <v>4428058</v>
      </c>
      <c r="BU157" s="297">
        <v>910000</v>
      </c>
      <c r="BV157" s="297">
        <v>910000</v>
      </c>
      <c r="BW157" s="297">
        <v>910000</v>
      </c>
      <c r="BX157" s="297">
        <v>910000</v>
      </c>
      <c r="BY157" s="297">
        <v>788060</v>
      </c>
      <c r="BZ157" s="297">
        <v>0</v>
      </c>
      <c r="CA157" s="297">
        <v>4428058</v>
      </c>
      <c r="CB157" s="299">
        <v>13961517.70340763</v>
      </c>
      <c r="CC157" s="297">
        <v>12367360</v>
      </c>
      <c r="CD157" s="297">
        <v>960737</v>
      </c>
      <c r="CE157" s="297">
        <v>633421</v>
      </c>
      <c r="CF157" s="297">
        <v>0</v>
      </c>
      <c r="CG157" s="297">
        <v>0</v>
      </c>
      <c r="CH157" s="297">
        <v>0</v>
      </c>
      <c r="CI157" s="297">
        <v>13961517.70340763</v>
      </c>
    </row>
    <row r="158" spans="1:87">
      <c r="A158" s="295">
        <v>34105</v>
      </c>
      <c r="B158" s="296" t="s">
        <v>510</v>
      </c>
      <c r="C158" s="299">
        <v>-8834377</v>
      </c>
      <c r="D158" s="297">
        <v>-4141872</v>
      </c>
      <c r="E158" s="297">
        <v>-1766650</v>
      </c>
      <c r="F158" s="297">
        <v>-1435430</v>
      </c>
      <c r="G158" s="297">
        <v>838194</v>
      </c>
      <c r="H158" s="297">
        <v>0</v>
      </c>
      <c r="I158" s="297">
        <v>-15340135</v>
      </c>
      <c r="J158" s="356">
        <v>57252093</v>
      </c>
      <c r="K158" s="357">
        <v>68100532</v>
      </c>
      <c r="L158" s="357">
        <v>48466077</v>
      </c>
      <c r="M158" s="357">
        <v>46364539</v>
      </c>
      <c r="N158" s="357">
        <v>71695434</v>
      </c>
      <c r="O158" s="356">
        <v>5647552</v>
      </c>
      <c r="P158" s="357">
        <v>2522850.5199999996</v>
      </c>
      <c r="Q158" s="357">
        <v>3124701.4800000004</v>
      </c>
      <c r="R158" s="398">
        <v>6.6799999999999998E-2</v>
      </c>
      <c r="S158" s="399">
        <v>1.851884E-3</v>
      </c>
      <c r="T158" s="400">
        <v>57252093</v>
      </c>
      <c r="U158" s="400">
        <v>37767223.353293404</v>
      </c>
      <c r="V158" s="401">
        <v>1.5159200999352118</v>
      </c>
      <c r="W158" s="401">
        <v>7.7152503694909322E-2</v>
      </c>
      <c r="X158" s="397">
        <v>897210</v>
      </c>
      <c r="Y158" s="297">
        <v>179442</v>
      </c>
      <c r="Z158" s="297">
        <v>179442</v>
      </c>
      <c r="AA158" s="297">
        <v>179442</v>
      </c>
      <c r="AB158" s="297">
        <v>179442</v>
      </c>
      <c r="AC158" s="297">
        <v>179442</v>
      </c>
      <c r="AD158" s="297">
        <v>0</v>
      </c>
      <c r="AE158" s="297">
        <v>897210</v>
      </c>
      <c r="AF158" s="299">
        <v>6249564</v>
      </c>
      <c r="AG158" s="299">
        <v>2372612</v>
      </c>
      <c r="AH158" s="299">
        <v>1889400</v>
      </c>
      <c r="AI158" s="299">
        <v>1426528</v>
      </c>
      <c r="AJ158" s="299">
        <v>561024</v>
      </c>
      <c r="AK158" s="299">
        <v>0</v>
      </c>
      <c r="AL158" s="299">
        <v>0</v>
      </c>
      <c r="AM158" s="297">
        <v>6249564</v>
      </c>
      <c r="AN158" s="397">
        <v>4682728</v>
      </c>
      <c r="AO158" s="297">
        <v>1161845</v>
      </c>
      <c r="AP158" s="297">
        <v>1161845</v>
      </c>
      <c r="AQ158" s="297">
        <v>1161845</v>
      </c>
      <c r="AR158" s="297">
        <v>598597</v>
      </c>
      <c r="AS158" s="297">
        <v>598597</v>
      </c>
      <c r="AT158" s="297">
        <v>0</v>
      </c>
      <c r="AU158" s="297">
        <v>4682728</v>
      </c>
      <c r="AV158" s="299">
        <v>13913503</v>
      </c>
      <c r="AW158" s="297">
        <v>6934406</v>
      </c>
      <c r="AX158" s="297">
        <v>3590168</v>
      </c>
      <c r="AY158" s="297">
        <v>1694464</v>
      </c>
      <c r="AZ158" s="297">
        <v>1694464</v>
      </c>
      <c r="BA158" s="297">
        <v>0</v>
      </c>
      <c r="BB158" s="297">
        <v>0</v>
      </c>
      <c r="BC158" s="297">
        <v>13913503</v>
      </c>
      <c r="BD158" s="397">
        <v>80489</v>
      </c>
      <c r="BE158" s="297">
        <v>33375</v>
      </c>
      <c r="BF158" s="297">
        <v>27726</v>
      </c>
      <c r="BG158" s="297">
        <v>19388</v>
      </c>
      <c r="BH158" s="297">
        <v>0</v>
      </c>
      <c r="BI158" s="297">
        <v>0</v>
      </c>
      <c r="BJ158" s="297">
        <v>0</v>
      </c>
      <c r="BK158" s="297">
        <v>80489</v>
      </c>
      <c r="BL158" s="299">
        <v>109776</v>
      </c>
      <c r="BM158" s="297">
        <v>27444</v>
      </c>
      <c r="BN158" s="297">
        <v>27444</v>
      </c>
      <c r="BO158" s="297">
        <v>27444</v>
      </c>
      <c r="BP158" s="297">
        <v>27444</v>
      </c>
      <c r="BQ158" s="297">
        <v>0</v>
      </c>
      <c r="BR158" s="297">
        <v>0</v>
      </c>
      <c r="BS158" s="297">
        <v>109776</v>
      </c>
      <c r="BT158" s="397">
        <v>338008</v>
      </c>
      <c r="BU158" s="297">
        <v>69463</v>
      </c>
      <c r="BV158" s="297">
        <v>69463</v>
      </c>
      <c r="BW158" s="297">
        <v>69463</v>
      </c>
      <c r="BX158" s="297">
        <v>69463</v>
      </c>
      <c r="BY158" s="297">
        <v>60155</v>
      </c>
      <c r="BZ158" s="297">
        <v>0</v>
      </c>
      <c r="CA158" s="297">
        <v>338008</v>
      </c>
      <c r="CB158" s="299">
        <v>1065727.9451604001</v>
      </c>
      <c r="CC158" s="297">
        <v>944041</v>
      </c>
      <c r="CD158" s="297">
        <v>73336</v>
      </c>
      <c r="CE158" s="297">
        <v>48351</v>
      </c>
      <c r="CF158" s="297">
        <v>0</v>
      </c>
      <c r="CG158" s="297">
        <v>0</v>
      </c>
      <c r="CH158" s="297">
        <v>0</v>
      </c>
      <c r="CI158" s="297">
        <v>1065727.9451604001</v>
      </c>
    </row>
    <row r="159" spans="1:87">
      <c r="A159" s="295">
        <v>34200</v>
      </c>
      <c r="B159" s="296" t="s">
        <v>511</v>
      </c>
      <c r="C159" s="299">
        <v>-4450158</v>
      </c>
      <c r="D159" s="297">
        <v>-1880702</v>
      </c>
      <c r="E159" s="297">
        <v>-819664</v>
      </c>
      <c r="F159" s="297">
        <v>-1321807</v>
      </c>
      <c r="G159" s="297">
        <v>-238469</v>
      </c>
      <c r="H159" s="297">
        <v>0</v>
      </c>
      <c r="I159" s="297">
        <v>-8710800</v>
      </c>
      <c r="J159" s="356">
        <v>22578431</v>
      </c>
      <c r="K159" s="357">
        <v>26856715</v>
      </c>
      <c r="L159" s="357">
        <v>19113502</v>
      </c>
      <c r="M159" s="357">
        <v>18284721</v>
      </c>
      <c r="N159" s="357">
        <v>28274432</v>
      </c>
      <c r="O159" s="356">
        <v>2227217</v>
      </c>
      <c r="P159" s="357">
        <v>989617.81</v>
      </c>
      <c r="Q159" s="357">
        <v>1237599.19</v>
      </c>
      <c r="R159" s="398">
        <v>6.6799999999999998E-2</v>
      </c>
      <c r="S159" s="399">
        <v>7.3032499999999998E-4</v>
      </c>
      <c r="T159" s="400">
        <v>22578431</v>
      </c>
      <c r="U159" s="400">
        <v>14814637.874251498</v>
      </c>
      <c r="V159" s="401">
        <v>1.5240622951197693</v>
      </c>
      <c r="W159" s="401">
        <v>7.7152503694909322E-2</v>
      </c>
      <c r="X159" s="397">
        <v>874314</v>
      </c>
      <c r="Y159" s="297">
        <v>291438</v>
      </c>
      <c r="Z159" s="297">
        <v>291438</v>
      </c>
      <c r="AA159" s="297">
        <v>291438</v>
      </c>
      <c r="AB159" s="297">
        <v>0</v>
      </c>
      <c r="AC159" s="297">
        <v>0</v>
      </c>
      <c r="AD159" s="297">
        <v>0</v>
      </c>
      <c r="AE159" s="297">
        <v>874314</v>
      </c>
      <c r="AF159" s="299">
        <v>5646245</v>
      </c>
      <c r="AG159" s="299">
        <v>2122512</v>
      </c>
      <c r="AH159" s="299">
        <v>1213069</v>
      </c>
      <c r="AI159" s="299">
        <v>906202</v>
      </c>
      <c r="AJ159" s="299">
        <v>906202</v>
      </c>
      <c r="AK159" s="299">
        <v>498260</v>
      </c>
      <c r="AL159" s="299">
        <v>0</v>
      </c>
      <c r="AM159" s="297">
        <v>5646245</v>
      </c>
      <c r="AN159" s="397">
        <v>1846721</v>
      </c>
      <c r="AO159" s="297">
        <v>458195</v>
      </c>
      <c r="AP159" s="297">
        <v>458195</v>
      </c>
      <c r="AQ159" s="297">
        <v>458195</v>
      </c>
      <c r="AR159" s="297">
        <v>236068</v>
      </c>
      <c r="AS159" s="297">
        <v>236068</v>
      </c>
      <c r="AT159" s="297">
        <v>0</v>
      </c>
      <c r="AU159" s="297">
        <v>1846721</v>
      </c>
      <c r="AV159" s="299">
        <v>5487049</v>
      </c>
      <c r="AW159" s="297">
        <v>2734712</v>
      </c>
      <c r="AX159" s="297">
        <v>1415850</v>
      </c>
      <c r="AY159" s="297">
        <v>668244</v>
      </c>
      <c r="AZ159" s="297">
        <v>668244</v>
      </c>
      <c r="BA159" s="297">
        <v>0</v>
      </c>
      <c r="BB159" s="297">
        <v>0</v>
      </c>
      <c r="BC159" s="297">
        <v>5487049</v>
      </c>
      <c r="BD159" s="397">
        <v>31742</v>
      </c>
      <c r="BE159" s="297">
        <v>13162</v>
      </c>
      <c r="BF159" s="297">
        <v>10934</v>
      </c>
      <c r="BG159" s="297">
        <v>7646</v>
      </c>
      <c r="BH159" s="297">
        <v>0</v>
      </c>
      <c r="BI159" s="297">
        <v>0</v>
      </c>
      <c r="BJ159" s="297">
        <v>0</v>
      </c>
      <c r="BK159" s="297">
        <v>31742</v>
      </c>
      <c r="BL159" s="299">
        <v>43292</v>
      </c>
      <c r="BM159" s="297">
        <v>10823</v>
      </c>
      <c r="BN159" s="297">
        <v>10823</v>
      </c>
      <c r="BO159" s="297">
        <v>10823</v>
      </c>
      <c r="BP159" s="297">
        <v>10823</v>
      </c>
      <c r="BQ159" s="297">
        <v>0</v>
      </c>
      <c r="BR159" s="297">
        <v>0</v>
      </c>
      <c r="BS159" s="297">
        <v>43292</v>
      </c>
      <c r="BT159" s="397">
        <v>133300</v>
      </c>
      <c r="BU159" s="297">
        <v>27394</v>
      </c>
      <c r="BV159" s="297">
        <v>27394</v>
      </c>
      <c r="BW159" s="297">
        <v>27394</v>
      </c>
      <c r="BX159" s="297">
        <v>27394</v>
      </c>
      <c r="BY159" s="297">
        <v>23723</v>
      </c>
      <c r="BZ159" s="297">
        <v>0</v>
      </c>
      <c r="CA159" s="297">
        <v>133300</v>
      </c>
      <c r="CB159" s="299">
        <v>420289.69500750001</v>
      </c>
      <c r="CC159" s="297">
        <v>372300</v>
      </c>
      <c r="CD159" s="297">
        <v>28922</v>
      </c>
      <c r="CE159" s="297">
        <v>19068</v>
      </c>
      <c r="CF159" s="297">
        <v>0</v>
      </c>
      <c r="CG159" s="297">
        <v>0</v>
      </c>
      <c r="CH159" s="297">
        <v>0</v>
      </c>
      <c r="CI159" s="297">
        <v>420289.69500750001</v>
      </c>
    </row>
    <row r="160" spans="1:87">
      <c r="A160" s="295">
        <v>34205</v>
      </c>
      <c r="B160" s="296" t="s">
        <v>512</v>
      </c>
      <c r="C160" s="299">
        <v>-1652887</v>
      </c>
      <c r="D160" s="297">
        <v>-654629</v>
      </c>
      <c r="E160" s="297">
        <v>-260925</v>
      </c>
      <c r="F160" s="297">
        <v>-213286</v>
      </c>
      <c r="G160" s="297">
        <v>337126</v>
      </c>
      <c r="H160" s="297">
        <v>0</v>
      </c>
      <c r="I160" s="297">
        <v>-2444601</v>
      </c>
      <c r="J160" s="356">
        <v>10828051</v>
      </c>
      <c r="K160" s="357">
        <v>12879809</v>
      </c>
      <c r="L160" s="357">
        <v>9166357</v>
      </c>
      <c r="M160" s="357">
        <v>8768895</v>
      </c>
      <c r="N160" s="357">
        <v>13559710</v>
      </c>
      <c r="O160" s="356">
        <v>1068118</v>
      </c>
      <c r="P160" s="357">
        <v>459025.75</v>
      </c>
      <c r="Q160" s="357">
        <v>609092.25</v>
      </c>
      <c r="R160" s="398">
        <v>6.6799999999999998E-2</v>
      </c>
      <c r="S160" s="399">
        <v>3.5024559999999999E-4</v>
      </c>
      <c r="T160" s="400">
        <v>10828051</v>
      </c>
      <c r="U160" s="400">
        <v>6871642.9640718568</v>
      </c>
      <c r="V160" s="401">
        <v>1.5757586732334732</v>
      </c>
      <c r="W160" s="401">
        <v>7.7152503694909322E-2</v>
      </c>
      <c r="X160" s="397">
        <v>1062685</v>
      </c>
      <c r="Y160" s="297">
        <v>212537</v>
      </c>
      <c r="Z160" s="297">
        <v>212537</v>
      </c>
      <c r="AA160" s="297">
        <v>212537</v>
      </c>
      <c r="AB160" s="297">
        <v>212537</v>
      </c>
      <c r="AC160" s="297">
        <v>212537</v>
      </c>
      <c r="AD160" s="297">
        <v>0</v>
      </c>
      <c r="AE160" s="297">
        <v>1062685</v>
      </c>
      <c r="AF160" s="299">
        <v>1618303</v>
      </c>
      <c r="AG160" s="299">
        <v>609377</v>
      </c>
      <c r="AH160" s="299">
        <v>407220</v>
      </c>
      <c r="AI160" s="299">
        <v>375197</v>
      </c>
      <c r="AJ160" s="299">
        <v>226509</v>
      </c>
      <c r="AK160" s="299">
        <v>0</v>
      </c>
      <c r="AL160" s="299">
        <v>0</v>
      </c>
      <c r="AM160" s="297">
        <v>1618303</v>
      </c>
      <c r="AN160" s="397">
        <v>885641</v>
      </c>
      <c r="AO160" s="297">
        <v>219739</v>
      </c>
      <c r="AP160" s="297">
        <v>219739</v>
      </c>
      <c r="AQ160" s="297">
        <v>219739</v>
      </c>
      <c r="AR160" s="297">
        <v>113212</v>
      </c>
      <c r="AS160" s="297">
        <v>113212</v>
      </c>
      <c r="AT160" s="297">
        <v>0</v>
      </c>
      <c r="AU160" s="297">
        <v>885641</v>
      </c>
      <c r="AV160" s="299">
        <v>2631452</v>
      </c>
      <c r="AW160" s="297">
        <v>1311500</v>
      </c>
      <c r="AX160" s="297">
        <v>679006</v>
      </c>
      <c r="AY160" s="297">
        <v>320473</v>
      </c>
      <c r="AZ160" s="297">
        <v>320473</v>
      </c>
      <c r="BA160" s="297">
        <v>0</v>
      </c>
      <c r="BB160" s="297">
        <v>0</v>
      </c>
      <c r="BC160" s="297">
        <v>2631452</v>
      </c>
      <c r="BD160" s="397">
        <v>15223</v>
      </c>
      <c r="BE160" s="297">
        <v>6312</v>
      </c>
      <c r="BF160" s="297">
        <v>5244</v>
      </c>
      <c r="BG160" s="297">
        <v>3667</v>
      </c>
      <c r="BH160" s="297">
        <v>0</v>
      </c>
      <c r="BI160" s="297">
        <v>0</v>
      </c>
      <c r="BJ160" s="297">
        <v>0</v>
      </c>
      <c r="BK160" s="297">
        <v>15223</v>
      </c>
      <c r="BL160" s="299">
        <v>20760</v>
      </c>
      <c r="BM160" s="297">
        <v>5190</v>
      </c>
      <c r="BN160" s="297">
        <v>5190</v>
      </c>
      <c r="BO160" s="297">
        <v>5190</v>
      </c>
      <c r="BP160" s="297">
        <v>5190</v>
      </c>
      <c r="BQ160" s="297">
        <v>0</v>
      </c>
      <c r="BR160" s="297">
        <v>0</v>
      </c>
      <c r="BS160" s="297">
        <v>20760</v>
      </c>
      <c r="BT160" s="397">
        <v>63927</v>
      </c>
      <c r="BU160" s="297">
        <v>13138</v>
      </c>
      <c r="BV160" s="297">
        <v>13138</v>
      </c>
      <c r="BW160" s="297">
        <v>13138</v>
      </c>
      <c r="BX160" s="297">
        <v>13138</v>
      </c>
      <c r="BY160" s="297">
        <v>11377</v>
      </c>
      <c r="BZ160" s="297">
        <v>0</v>
      </c>
      <c r="CA160" s="297">
        <v>63927</v>
      </c>
      <c r="CB160" s="299">
        <v>201560.42364935999</v>
      </c>
      <c r="CC160" s="297">
        <v>178546</v>
      </c>
      <c r="CD160" s="297">
        <v>13870</v>
      </c>
      <c r="CE160" s="297">
        <v>9145</v>
      </c>
      <c r="CF160" s="297">
        <v>0</v>
      </c>
      <c r="CG160" s="297">
        <v>0</v>
      </c>
      <c r="CH160" s="297">
        <v>0</v>
      </c>
      <c r="CI160" s="297">
        <v>201560.42364935999</v>
      </c>
    </row>
    <row r="161" spans="1:87">
      <c r="A161" s="295">
        <v>34220</v>
      </c>
      <c r="B161" s="296" t="s">
        <v>513</v>
      </c>
      <c r="C161" s="299">
        <v>-3270919</v>
      </c>
      <c r="D161" s="297">
        <v>-1785103</v>
      </c>
      <c r="E161" s="297">
        <v>-1009863</v>
      </c>
      <c r="F161" s="297">
        <v>-924781</v>
      </c>
      <c r="G161" s="297">
        <v>22169</v>
      </c>
      <c r="H161" s="297">
        <v>0</v>
      </c>
      <c r="I161" s="297">
        <v>-6968497</v>
      </c>
      <c r="J161" s="356">
        <v>27659038</v>
      </c>
      <c r="K161" s="357">
        <v>32900023</v>
      </c>
      <c r="L161" s="357">
        <v>23414429</v>
      </c>
      <c r="M161" s="357">
        <v>22399156</v>
      </c>
      <c r="N161" s="357">
        <v>34636755</v>
      </c>
      <c r="O161" s="356">
        <v>2728387</v>
      </c>
      <c r="P161" s="357">
        <v>1115653.49</v>
      </c>
      <c r="Q161" s="357">
        <v>1612733.51</v>
      </c>
      <c r="R161" s="398">
        <v>6.6799999999999998E-2</v>
      </c>
      <c r="S161" s="399">
        <v>8.9466299999999997E-4</v>
      </c>
      <c r="T161" s="400">
        <v>27659038</v>
      </c>
      <c r="U161" s="400">
        <v>16701399.550898204</v>
      </c>
      <c r="V161" s="401">
        <v>1.6560910309167769</v>
      </c>
      <c r="W161" s="401">
        <v>7.7152503694909322E-2</v>
      </c>
      <c r="X161" s="397">
        <v>845004</v>
      </c>
      <c r="Y161" s="297">
        <v>696369</v>
      </c>
      <c r="Z161" s="297">
        <v>148635</v>
      </c>
      <c r="AA161" s="297">
        <v>0</v>
      </c>
      <c r="AB161" s="297">
        <v>0</v>
      </c>
      <c r="AC161" s="297">
        <v>0</v>
      </c>
      <c r="AD161" s="297">
        <v>0</v>
      </c>
      <c r="AE161" s="297">
        <v>845004</v>
      </c>
      <c r="AF161" s="299">
        <v>2988308</v>
      </c>
      <c r="AG161" s="299">
        <v>758857</v>
      </c>
      <c r="AH161" s="299">
        <v>758857</v>
      </c>
      <c r="AI161" s="299">
        <v>758857</v>
      </c>
      <c r="AJ161" s="299">
        <v>415657</v>
      </c>
      <c r="AK161" s="299">
        <v>296080</v>
      </c>
      <c r="AL161" s="299">
        <v>0</v>
      </c>
      <c r="AM161" s="297">
        <v>2988308</v>
      </c>
      <c r="AN161" s="397">
        <v>2262271</v>
      </c>
      <c r="AO161" s="297">
        <v>561298</v>
      </c>
      <c r="AP161" s="297">
        <v>561298</v>
      </c>
      <c r="AQ161" s="297">
        <v>561298</v>
      </c>
      <c r="AR161" s="297">
        <v>289188</v>
      </c>
      <c r="AS161" s="297">
        <v>289188</v>
      </c>
      <c r="AT161" s="297">
        <v>0</v>
      </c>
      <c r="AU161" s="297">
        <v>2262271</v>
      </c>
      <c r="AV161" s="299">
        <v>6721747</v>
      </c>
      <c r="AW161" s="297">
        <v>3350078</v>
      </c>
      <c r="AX161" s="297">
        <v>1734445</v>
      </c>
      <c r="AY161" s="297">
        <v>818612</v>
      </c>
      <c r="AZ161" s="297">
        <v>818612</v>
      </c>
      <c r="BA161" s="297">
        <v>0</v>
      </c>
      <c r="BB161" s="297">
        <v>0</v>
      </c>
      <c r="BC161" s="297">
        <v>6721747</v>
      </c>
      <c r="BD161" s="397">
        <v>38885</v>
      </c>
      <c r="BE161" s="297">
        <v>16124</v>
      </c>
      <c r="BF161" s="297">
        <v>13395</v>
      </c>
      <c r="BG161" s="297">
        <v>9366</v>
      </c>
      <c r="BH161" s="297">
        <v>0</v>
      </c>
      <c r="BI161" s="297">
        <v>0</v>
      </c>
      <c r="BJ161" s="297">
        <v>0</v>
      </c>
      <c r="BK161" s="297">
        <v>38885</v>
      </c>
      <c r="BL161" s="299">
        <v>53032</v>
      </c>
      <c r="BM161" s="297">
        <v>13258</v>
      </c>
      <c r="BN161" s="297">
        <v>13258</v>
      </c>
      <c r="BO161" s="297">
        <v>13258</v>
      </c>
      <c r="BP161" s="297">
        <v>13258</v>
      </c>
      <c r="BQ161" s="297">
        <v>0</v>
      </c>
      <c r="BR161" s="297">
        <v>0</v>
      </c>
      <c r="BS161" s="297">
        <v>53032</v>
      </c>
      <c r="BT161" s="397">
        <v>163295</v>
      </c>
      <c r="BU161" s="297">
        <v>33558</v>
      </c>
      <c r="BV161" s="297">
        <v>33558</v>
      </c>
      <c r="BW161" s="297">
        <v>33558</v>
      </c>
      <c r="BX161" s="297">
        <v>33558</v>
      </c>
      <c r="BY161" s="297">
        <v>29062</v>
      </c>
      <c r="BZ161" s="297">
        <v>0</v>
      </c>
      <c r="CA161" s="297">
        <v>163295</v>
      </c>
      <c r="CB161" s="299">
        <v>514863.43669529998</v>
      </c>
      <c r="CC161" s="297">
        <v>456075</v>
      </c>
      <c r="CD161" s="297">
        <v>35429</v>
      </c>
      <c r="CE161" s="297">
        <v>23359</v>
      </c>
      <c r="CF161" s="297">
        <v>0</v>
      </c>
      <c r="CG161" s="297">
        <v>0</v>
      </c>
      <c r="CH161" s="297">
        <v>0</v>
      </c>
      <c r="CI161" s="297">
        <v>514863.43669529998</v>
      </c>
    </row>
    <row r="162" spans="1:87">
      <c r="A162" s="295">
        <v>34230</v>
      </c>
      <c r="B162" s="296" t="s">
        <v>514</v>
      </c>
      <c r="C162" s="299">
        <v>-2031173</v>
      </c>
      <c r="D162" s="297">
        <v>-1268260</v>
      </c>
      <c r="E162" s="297">
        <v>-637684</v>
      </c>
      <c r="F162" s="297">
        <v>-353121</v>
      </c>
      <c r="G162" s="297">
        <v>-36223</v>
      </c>
      <c r="H162" s="297">
        <v>0</v>
      </c>
      <c r="I162" s="297">
        <v>-4326461</v>
      </c>
      <c r="J162" s="356">
        <v>8782795</v>
      </c>
      <c r="K162" s="357">
        <v>10447008</v>
      </c>
      <c r="L162" s="357">
        <v>7434971</v>
      </c>
      <c r="M162" s="357">
        <v>7112583</v>
      </c>
      <c r="N162" s="357">
        <v>10998486</v>
      </c>
      <c r="O162" s="356">
        <v>866366</v>
      </c>
      <c r="P162" s="357">
        <v>387073.01</v>
      </c>
      <c r="Q162" s="357">
        <v>479292.99</v>
      </c>
      <c r="R162" s="398">
        <v>6.6799999999999998E-2</v>
      </c>
      <c r="S162" s="399">
        <v>2.8408950000000002E-4</v>
      </c>
      <c r="T162" s="400">
        <v>8782795</v>
      </c>
      <c r="U162" s="400">
        <v>5794506.1377245514</v>
      </c>
      <c r="V162" s="401">
        <v>1.5157107079101173</v>
      </c>
      <c r="W162" s="401">
        <v>7.7152503694909322E-2</v>
      </c>
      <c r="X162" s="397">
        <v>0</v>
      </c>
      <c r="Y162" s="297">
        <v>0</v>
      </c>
      <c r="Z162" s="297">
        <v>0</v>
      </c>
      <c r="AA162" s="297">
        <v>0</v>
      </c>
      <c r="AB162" s="297">
        <v>0</v>
      </c>
      <c r="AC162" s="297">
        <v>0</v>
      </c>
      <c r="AD162" s="297">
        <v>0</v>
      </c>
      <c r="AE162" s="297">
        <v>0</v>
      </c>
      <c r="AF162" s="299">
        <v>2794279</v>
      </c>
      <c r="AG162" s="299">
        <v>1012374</v>
      </c>
      <c r="AH162" s="299">
        <v>895191</v>
      </c>
      <c r="AI162" s="299">
        <v>557980</v>
      </c>
      <c r="AJ162" s="299">
        <v>191455</v>
      </c>
      <c r="AK162" s="299">
        <v>137279</v>
      </c>
      <c r="AL162" s="299">
        <v>0</v>
      </c>
      <c r="AM162" s="297">
        <v>2794279</v>
      </c>
      <c r="AN162" s="397">
        <v>718357</v>
      </c>
      <c r="AO162" s="297">
        <v>178234</v>
      </c>
      <c r="AP162" s="297">
        <v>178234</v>
      </c>
      <c r="AQ162" s="297">
        <v>178234</v>
      </c>
      <c r="AR162" s="297">
        <v>91828</v>
      </c>
      <c r="AS162" s="297">
        <v>91828</v>
      </c>
      <c r="AT162" s="297">
        <v>0</v>
      </c>
      <c r="AU162" s="297">
        <v>718357</v>
      </c>
      <c r="AV162" s="299">
        <v>2134410</v>
      </c>
      <c r="AW162" s="297">
        <v>1063777</v>
      </c>
      <c r="AX162" s="297">
        <v>550752</v>
      </c>
      <c r="AY162" s="297">
        <v>259940</v>
      </c>
      <c r="AZ162" s="297">
        <v>259940</v>
      </c>
      <c r="BA162" s="297">
        <v>0</v>
      </c>
      <c r="BB162" s="297">
        <v>0</v>
      </c>
      <c r="BC162" s="297">
        <v>2134410</v>
      </c>
      <c r="BD162" s="397">
        <v>12347</v>
      </c>
      <c r="BE162" s="297">
        <v>5120</v>
      </c>
      <c r="BF162" s="297">
        <v>4253</v>
      </c>
      <c r="BG162" s="297">
        <v>2974</v>
      </c>
      <c r="BH162" s="297">
        <v>0</v>
      </c>
      <c r="BI162" s="297">
        <v>0</v>
      </c>
      <c r="BJ162" s="297">
        <v>0</v>
      </c>
      <c r="BK162" s="297">
        <v>12347</v>
      </c>
      <c r="BL162" s="299">
        <v>16840</v>
      </c>
      <c r="BM162" s="297">
        <v>4210</v>
      </c>
      <c r="BN162" s="297">
        <v>4210</v>
      </c>
      <c r="BO162" s="297">
        <v>4210</v>
      </c>
      <c r="BP162" s="297">
        <v>4210</v>
      </c>
      <c r="BQ162" s="297">
        <v>0</v>
      </c>
      <c r="BR162" s="297">
        <v>0</v>
      </c>
      <c r="BS162" s="297">
        <v>16840</v>
      </c>
      <c r="BT162" s="397">
        <v>51852</v>
      </c>
      <c r="BU162" s="297">
        <v>10656</v>
      </c>
      <c r="BV162" s="297">
        <v>10656</v>
      </c>
      <c r="BW162" s="297">
        <v>10656</v>
      </c>
      <c r="BX162" s="297">
        <v>10656</v>
      </c>
      <c r="BY162" s="297">
        <v>9228</v>
      </c>
      <c r="BZ162" s="297">
        <v>0</v>
      </c>
      <c r="CA162" s="297">
        <v>51852</v>
      </c>
      <c r="CB162" s="299">
        <v>163488.70613745</v>
      </c>
      <c r="CC162" s="297">
        <v>144821</v>
      </c>
      <c r="CD162" s="297">
        <v>11250</v>
      </c>
      <c r="CE162" s="297">
        <v>7417</v>
      </c>
      <c r="CF162" s="297">
        <v>0</v>
      </c>
      <c r="CG162" s="297">
        <v>0</v>
      </c>
      <c r="CH162" s="297">
        <v>0</v>
      </c>
      <c r="CI162" s="297">
        <v>163488.70613745</v>
      </c>
    </row>
    <row r="163" spans="1:87">
      <c r="A163" s="295">
        <v>34300</v>
      </c>
      <c r="B163" s="296" t="s">
        <v>515</v>
      </c>
      <c r="C163" s="299">
        <v>-23364309</v>
      </c>
      <c r="D163" s="297">
        <v>-12411730</v>
      </c>
      <c r="E163" s="297">
        <v>-5197009</v>
      </c>
      <c r="F163" s="297">
        <v>-5868259</v>
      </c>
      <c r="G163" s="297">
        <v>-48744</v>
      </c>
      <c r="H163" s="297">
        <v>0</v>
      </c>
      <c r="I163" s="297">
        <v>-46890051</v>
      </c>
      <c r="J163" s="356">
        <v>180630068</v>
      </c>
      <c r="K163" s="357">
        <v>214856840</v>
      </c>
      <c r="L163" s="357">
        <v>152910233</v>
      </c>
      <c r="M163" s="357">
        <v>146279891</v>
      </c>
      <c r="N163" s="357">
        <v>226198738</v>
      </c>
      <c r="O163" s="356">
        <v>17817998</v>
      </c>
      <c r="P163" s="357">
        <v>6792654.9900000002</v>
      </c>
      <c r="Q163" s="357">
        <v>11025343.01</v>
      </c>
      <c r="R163" s="398">
        <v>6.6799999999999998E-2</v>
      </c>
      <c r="S163" s="399">
        <v>5.8426848000000002E-3</v>
      </c>
      <c r="T163" s="400">
        <v>180630068</v>
      </c>
      <c r="U163" s="400">
        <v>101686451.94610779</v>
      </c>
      <c r="V163" s="401">
        <v>1.7763435004668182</v>
      </c>
      <c r="W163" s="401">
        <v>7.7152503694909322E-2</v>
      </c>
      <c r="X163" s="397">
        <v>2327720</v>
      </c>
      <c r="Y163" s="297">
        <v>2327720</v>
      </c>
      <c r="Z163" s="297">
        <v>0</v>
      </c>
      <c r="AA163" s="297">
        <v>0</v>
      </c>
      <c r="AB163" s="297">
        <v>0</v>
      </c>
      <c r="AC163" s="297">
        <v>0</v>
      </c>
      <c r="AD163" s="297">
        <v>0</v>
      </c>
      <c r="AE163" s="297">
        <v>2327720</v>
      </c>
      <c r="AF163" s="299">
        <v>17706370</v>
      </c>
      <c r="AG163" s="299">
        <v>4739053</v>
      </c>
      <c r="AH163" s="299">
        <v>4739053</v>
      </c>
      <c r="AI163" s="299">
        <v>3557788</v>
      </c>
      <c r="AJ163" s="299">
        <v>2543373</v>
      </c>
      <c r="AK163" s="299">
        <v>2127103</v>
      </c>
      <c r="AL163" s="299">
        <v>0</v>
      </c>
      <c r="AM163" s="297">
        <v>17706370</v>
      </c>
      <c r="AN163" s="397">
        <v>14773984</v>
      </c>
      <c r="AO163" s="297">
        <v>3665615</v>
      </c>
      <c r="AP163" s="297">
        <v>3665615</v>
      </c>
      <c r="AQ163" s="297">
        <v>3665615</v>
      </c>
      <c r="AR163" s="297">
        <v>1888570</v>
      </c>
      <c r="AS163" s="297">
        <v>1888570</v>
      </c>
      <c r="AT163" s="297">
        <v>0</v>
      </c>
      <c r="AU163" s="297">
        <v>14773984</v>
      </c>
      <c r="AV163" s="299">
        <v>43897032</v>
      </c>
      <c r="AW163" s="297">
        <v>21878017</v>
      </c>
      <c r="AX163" s="297">
        <v>11326962</v>
      </c>
      <c r="AY163" s="297">
        <v>5346027</v>
      </c>
      <c r="AZ163" s="297">
        <v>5346027</v>
      </c>
      <c r="BA163" s="297">
        <v>0</v>
      </c>
      <c r="BB163" s="297">
        <v>0</v>
      </c>
      <c r="BC163" s="297">
        <v>43897032</v>
      </c>
      <c r="BD163" s="397">
        <v>253941</v>
      </c>
      <c r="BE163" s="297">
        <v>105298</v>
      </c>
      <c r="BF163" s="297">
        <v>87475</v>
      </c>
      <c r="BG163" s="297">
        <v>61168</v>
      </c>
      <c r="BH163" s="297">
        <v>0</v>
      </c>
      <c r="BI163" s="297">
        <v>0</v>
      </c>
      <c r="BJ163" s="297">
        <v>0</v>
      </c>
      <c r="BK163" s="297">
        <v>253941</v>
      </c>
      <c r="BL163" s="299">
        <v>346340</v>
      </c>
      <c r="BM163" s="297">
        <v>86585</v>
      </c>
      <c r="BN163" s="297">
        <v>86585</v>
      </c>
      <c r="BO163" s="297">
        <v>86585</v>
      </c>
      <c r="BP163" s="297">
        <v>86585</v>
      </c>
      <c r="BQ163" s="297">
        <v>0</v>
      </c>
      <c r="BR163" s="297">
        <v>0</v>
      </c>
      <c r="BS163" s="297">
        <v>346340</v>
      </c>
      <c r="BT163" s="397">
        <v>1066414</v>
      </c>
      <c r="BU163" s="297">
        <v>219156</v>
      </c>
      <c r="BV163" s="297">
        <v>219156</v>
      </c>
      <c r="BW163" s="297">
        <v>219156</v>
      </c>
      <c r="BX163" s="297">
        <v>219156</v>
      </c>
      <c r="BY163" s="297">
        <v>189789</v>
      </c>
      <c r="BZ163" s="297">
        <v>0</v>
      </c>
      <c r="CA163" s="297">
        <v>1066414</v>
      </c>
      <c r="CB163" s="299">
        <v>3362366.3610268803</v>
      </c>
      <c r="CC163" s="297">
        <v>2978444</v>
      </c>
      <c r="CD163" s="297">
        <v>231375</v>
      </c>
      <c r="CE163" s="297">
        <v>152547</v>
      </c>
      <c r="CF163" s="297">
        <v>0</v>
      </c>
      <c r="CG163" s="297">
        <v>0</v>
      </c>
      <c r="CH163" s="297">
        <v>0</v>
      </c>
      <c r="CI163" s="297">
        <v>3362366.3610268803</v>
      </c>
    </row>
    <row r="164" spans="1:87">
      <c r="A164" s="295">
        <v>34400</v>
      </c>
      <c r="B164" s="296" t="s">
        <v>516</v>
      </c>
      <c r="C164" s="299">
        <v>-10069466</v>
      </c>
      <c r="D164" s="297">
        <v>-4355324</v>
      </c>
      <c r="E164" s="297">
        <v>-946092</v>
      </c>
      <c r="F164" s="297">
        <v>-1531349</v>
      </c>
      <c r="G164" s="297">
        <v>389448</v>
      </c>
      <c r="H164" s="297">
        <v>0</v>
      </c>
      <c r="I164" s="297">
        <v>-16512783</v>
      </c>
      <c r="J164" s="356">
        <v>75635930</v>
      </c>
      <c r="K164" s="357">
        <v>89967839</v>
      </c>
      <c r="L164" s="357">
        <v>64028696</v>
      </c>
      <c r="M164" s="357">
        <v>61252347</v>
      </c>
      <c r="N164" s="357">
        <v>94717076</v>
      </c>
      <c r="O164" s="356">
        <v>7460999</v>
      </c>
      <c r="P164" s="357">
        <v>2917120.33</v>
      </c>
      <c r="Q164" s="357">
        <v>4543878.67</v>
      </c>
      <c r="R164" s="398">
        <v>6.6799999999999998E-2</v>
      </c>
      <c r="S164" s="399">
        <v>2.4465301000000002E-3</v>
      </c>
      <c r="T164" s="400">
        <v>75635930</v>
      </c>
      <c r="U164" s="400">
        <v>43669466.017964073</v>
      </c>
      <c r="V164" s="401">
        <v>1.7320094999303646</v>
      </c>
      <c r="W164" s="401">
        <v>7.7152503694909322E-2</v>
      </c>
      <c r="X164" s="397">
        <v>1366896</v>
      </c>
      <c r="Y164" s="297">
        <v>341724</v>
      </c>
      <c r="Z164" s="297">
        <v>341724</v>
      </c>
      <c r="AA164" s="297">
        <v>341724</v>
      </c>
      <c r="AB164" s="297">
        <v>341724</v>
      </c>
      <c r="AC164" s="297">
        <v>0</v>
      </c>
      <c r="AD164" s="297">
        <v>0</v>
      </c>
      <c r="AE164" s="297">
        <v>1366896</v>
      </c>
      <c r="AF164" s="299">
        <v>4684788</v>
      </c>
      <c r="AG164" s="299">
        <v>1637469</v>
      </c>
      <c r="AH164" s="299">
        <v>1484238</v>
      </c>
      <c r="AI164" s="299">
        <v>601419</v>
      </c>
      <c r="AJ164" s="299">
        <v>480831</v>
      </c>
      <c r="AK164" s="299">
        <v>480831</v>
      </c>
      <c r="AL164" s="299">
        <v>0</v>
      </c>
      <c r="AM164" s="297">
        <v>4684788</v>
      </c>
      <c r="AN164" s="397">
        <v>6186368</v>
      </c>
      <c r="AO164" s="297">
        <v>1534917</v>
      </c>
      <c r="AP164" s="297">
        <v>1534917</v>
      </c>
      <c r="AQ164" s="297">
        <v>1534917</v>
      </c>
      <c r="AR164" s="297">
        <v>790808</v>
      </c>
      <c r="AS164" s="297">
        <v>790808</v>
      </c>
      <c r="AT164" s="297">
        <v>0</v>
      </c>
      <c r="AU164" s="297">
        <v>6186368</v>
      </c>
      <c r="AV164" s="299">
        <v>18381175</v>
      </c>
      <c r="AW164" s="297">
        <v>9161067</v>
      </c>
      <c r="AX164" s="297">
        <v>4742983</v>
      </c>
      <c r="AY164" s="297">
        <v>2238563</v>
      </c>
      <c r="AZ164" s="297">
        <v>2238563</v>
      </c>
      <c r="BA164" s="297">
        <v>0</v>
      </c>
      <c r="BB164" s="297">
        <v>0</v>
      </c>
      <c r="BC164" s="297">
        <v>18381175</v>
      </c>
      <c r="BD164" s="397">
        <v>106334</v>
      </c>
      <c r="BE164" s="297">
        <v>44092</v>
      </c>
      <c r="BF164" s="297">
        <v>36629</v>
      </c>
      <c r="BG164" s="297">
        <v>25613</v>
      </c>
      <c r="BH164" s="297">
        <v>0</v>
      </c>
      <c r="BI164" s="297">
        <v>0</v>
      </c>
      <c r="BJ164" s="297">
        <v>0</v>
      </c>
      <c r="BK164" s="297">
        <v>106334</v>
      </c>
      <c r="BL164" s="299">
        <v>145024</v>
      </c>
      <c r="BM164" s="297">
        <v>36256</v>
      </c>
      <c r="BN164" s="297">
        <v>36256</v>
      </c>
      <c r="BO164" s="297">
        <v>36256</v>
      </c>
      <c r="BP164" s="297">
        <v>36256</v>
      </c>
      <c r="BQ164" s="297">
        <v>0</v>
      </c>
      <c r="BR164" s="297">
        <v>0</v>
      </c>
      <c r="BS164" s="297">
        <v>145024</v>
      </c>
      <c r="BT164" s="397">
        <v>446544</v>
      </c>
      <c r="BU164" s="297">
        <v>91768</v>
      </c>
      <c r="BV164" s="297">
        <v>91768</v>
      </c>
      <c r="BW164" s="297">
        <v>91768</v>
      </c>
      <c r="BX164" s="297">
        <v>91768</v>
      </c>
      <c r="BY164" s="297">
        <v>79471</v>
      </c>
      <c r="BZ164" s="297">
        <v>0</v>
      </c>
      <c r="CA164" s="297">
        <v>446544</v>
      </c>
      <c r="CB164" s="299">
        <v>1407936.7261913102</v>
      </c>
      <c r="CC164" s="297">
        <v>1247175</v>
      </c>
      <c r="CD164" s="297">
        <v>96885</v>
      </c>
      <c r="CE164" s="297">
        <v>63877</v>
      </c>
      <c r="CF164" s="297">
        <v>0</v>
      </c>
      <c r="CG164" s="297">
        <v>0</v>
      </c>
      <c r="CH164" s="297">
        <v>0</v>
      </c>
      <c r="CI164" s="297">
        <v>1407936.7261913102</v>
      </c>
    </row>
    <row r="165" spans="1:87">
      <c r="A165" s="295">
        <v>34405</v>
      </c>
      <c r="B165" s="296" t="s">
        <v>517</v>
      </c>
      <c r="C165" s="299">
        <v>-2352667</v>
      </c>
      <c r="D165" s="297">
        <v>-964838</v>
      </c>
      <c r="E165" s="297">
        <v>-505387</v>
      </c>
      <c r="F165" s="297">
        <v>-613608</v>
      </c>
      <c r="G165" s="297">
        <v>114907</v>
      </c>
      <c r="H165" s="297">
        <v>0</v>
      </c>
      <c r="I165" s="297">
        <v>-4321593</v>
      </c>
      <c r="J165" s="356">
        <v>13481063</v>
      </c>
      <c r="K165" s="357">
        <v>16035528</v>
      </c>
      <c r="L165" s="357">
        <v>11412233</v>
      </c>
      <c r="M165" s="357">
        <v>10917387</v>
      </c>
      <c r="N165" s="357">
        <v>16882014</v>
      </c>
      <c r="O165" s="356">
        <v>1329820</v>
      </c>
      <c r="P165" s="357">
        <v>523734.22</v>
      </c>
      <c r="Q165" s="357">
        <v>806085.78</v>
      </c>
      <c r="R165" s="398">
        <v>6.6799999999999998E-2</v>
      </c>
      <c r="S165" s="399">
        <v>4.3606029999999999E-4</v>
      </c>
      <c r="T165" s="400">
        <v>13481063</v>
      </c>
      <c r="U165" s="400">
        <v>7840332.6347305384</v>
      </c>
      <c r="V165" s="401">
        <v>1.719450389168766</v>
      </c>
      <c r="W165" s="401">
        <v>7.7152503694909322E-2</v>
      </c>
      <c r="X165" s="397">
        <v>0</v>
      </c>
      <c r="Y165" s="297">
        <v>0</v>
      </c>
      <c r="Z165" s="297">
        <v>0</v>
      </c>
      <c r="AA165" s="297">
        <v>0</v>
      </c>
      <c r="AB165" s="297">
        <v>0</v>
      </c>
      <c r="AC165" s="297">
        <v>0</v>
      </c>
      <c r="AD165" s="297">
        <v>0</v>
      </c>
      <c r="AE165" s="297">
        <v>0</v>
      </c>
      <c r="AF165" s="299">
        <v>1969785</v>
      </c>
      <c r="AG165" s="299">
        <v>788872</v>
      </c>
      <c r="AH165" s="299">
        <v>392199</v>
      </c>
      <c r="AI165" s="299">
        <v>383046</v>
      </c>
      <c r="AJ165" s="299">
        <v>365460</v>
      </c>
      <c r="AK165" s="299">
        <v>40208</v>
      </c>
      <c r="AL165" s="299">
        <v>0</v>
      </c>
      <c r="AM165" s="297">
        <v>1969785</v>
      </c>
      <c r="AN165" s="397">
        <v>1102635</v>
      </c>
      <c r="AO165" s="297">
        <v>273578</v>
      </c>
      <c r="AP165" s="297">
        <v>273578</v>
      </c>
      <c r="AQ165" s="297">
        <v>273578</v>
      </c>
      <c r="AR165" s="297">
        <v>140951</v>
      </c>
      <c r="AS165" s="297">
        <v>140951</v>
      </c>
      <c r="AT165" s="297">
        <v>0</v>
      </c>
      <c r="AU165" s="297">
        <v>1102635</v>
      </c>
      <c r="AV165" s="299">
        <v>3276191</v>
      </c>
      <c r="AW165" s="297">
        <v>1632834</v>
      </c>
      <c r="AX165" s="297">
        <v>845371</v>
      </c>
      <c r="AY165" s="297">
        <v>398993</v>
      </c>
      <c r="AZ165" s="297">
        <v>398993</v>
      </c>
      <c r="BA165" s="297">
        <v>0</v>
      </c>
      <c r="BB165" s="297">
        <v>0</v>
      </c>
      <c r="BC165" s="297">
        <v>3276191</v>
      </c>
      <c r="BD165" s="397">
        <v>18953</v>
      </c>
      <c r="BE165" s="297">
        <v>7859</v>
      </c>
      <c r="BF165" s="297">
        <v>6529</v>
      </c>
      <c r="BG165" s="297">
        <v>4565</v>
      </c>
      <c r="BH165" s="297">
        <v>0</v>
      </c>
      <c r="BI165" s="297">
        <v>0</v>
      </c>
      <c r="BJ165" s="297">
        <v>0</v>
      </c>
      <c r="BK165" s="297">
        <v>18953</v>
      </c>
      <c r="BL165" s="299">
        <v>25848</v>
      </c>
      <c r="BM165" s="297">
        <v>6462</v>
      </c>
      <c r="BN165" s="297">
        <v>6462</v>
      </c>
      <c r="BO165" s="297">
        <v>6462</v>
      </c>
      <c r="BP165" s="297">
        <v>6462</v>
      </c>
      <c r="BQ165" s="297">
        <v>0</v>
      </c>
      <c r="BR165" s="297">
        <v>0</v>
      </c>
      <c r="BS165" s="297">
        <v>25848</v>
      </c>
      <c r="BT165" s="397">
        <v>79590</v>
      </c>
      <c r="BU165" s="297">
        <v>16356</v>
      </c>
      <c r="BV165" s="297">
        <v>16356</v>
      </c>
      <c r="BW165" s="297">
        <v>16356</v>
      </c>
      <c r="BX165" s="297">
        <v>16356</v>
      </c>
      <c r="BY165" s="297">
        <v>14165</v>
      </c>
      <c r="BZ165" s="297">
        <v>0</v>
      </c>
      <c r="CA165" s="297">
        <v>79590</v>
      </c>
      <c r="CB165" s="299">
        <v>250945.33323093</v>
      </c>
      <c r="CC165" s="297">
        <v>222292</v>
      </c>
      <c r="CD165" s="297">
        <v>17268</v>
      </c>
      <c r="CE165" s="297">
        <v>11385</v>
      </c>
      <c r="CF165" s="297">
        <v>0</v>
      </c>
      <c r="CG165" s="297">
        <v>0</v>
      </c>
      <c r="CH165" s="297">
        <v>0</v>
      </c>
      <c r="CI165" s="297">
        <v>250945.33323093</v>
      </c>
    </row>
    <row r="166" spans="1:87">
      <c r="A166" s="295">
        <v>34500</v>
      </c>
      <c r="B166" s="296" t="s">
        <v>518</v>
      </c>
      <c r="C166" s="299">
        <v>-16739155</v>
      </c>
      <c r="D166" s="297">
        <v>-7504548</v>
      </c>
      <c r="E166" s="297">
        <v>-2698135</v>
      </c>
      <c r="F166" s="297">
        <v>-3734133</v>
      </c>
      <c r="G166" s="297">
        <v>501323</v>
      </c>
      <c r="H166" s="297">
        <v>0</v>
      </c>
      <c r="I166" s="297">
        <v>-30174648</v>
      </c>
      <c r="J166" s="356">
        <v>134221165</v>
      </c>
      <c r="K166" s="357">
        <v>159654125</v>
      </c>
      <c r="L166" s="357">
        <v>113623329</v>
      </c>
      <c r="M166" s="357">
        <v>108696507</v>
      </c>
      <c r="N166" s="357">
        <v>168081973</v>
      </c>
      <c r="O166" s="356">
        <v>13240057</v>
      </c>
      <c r="P166" s="357">
        <v>5122932.0999999996</v>
      </c>
      <c r="Q166" s="357">
        <v>8117124.9000000004</v>
      </c>
      <c r="R166" s="398">
        <v>6.6799999999999998E-2</v>
      </c>
      <c r="S166" s="399">
        <v>4.3415360999999996E-3</v>
      </c>
      <c r="T166" s="400">
        <v>134221165</v>
      </c>
      <c r="U166" s="400">
        <v>76690600.299401194</v>
      </c>
      <c r="V166" s="401">
        <v>1.7501644852954426</v>
      </c>
      <c r="W166" s="401">
        <v>7.7152503694909322E-2</v>
      </c>
      <c r="X166" s="397">
        <v>633613</v>
      </c>
      <c r="Y166" s="297">
        <v>633613</v>
      </c>
      <c r="Z166" s="297">
        <v>0</v>
      </c>
      <c r="AA166" s="297">
        <v>0</v>
      </c>
      <c r="AB166" s="297">
        <v>0</v>
      </c>
      <c r="AC166" s="297">
        <v>0</v>
      </c>
      <c r="AD166" s="297">
        <v>0</v>
      </c>
      <c r="AE166" s="297">
        <v>633613</v>
      </c>
      <c r="AF166" s="299">
        <v>7393019</v>
      </c>
      <c r="AG166" s="299">
        <v>1803196</v>
      </c>
      <c r="AH166" s="299">
        <v>1803196</v>
      </c>
      <c r="AI166" s="299">
        <v>1480076</v>
      </c>
      <c r="AJ166" s="299">
        <v>1263503</v>
      </c>
      <c r="AK166" s="299">
        <v>1043048</v>
      </c>
      <c r="AL166" s="299">
        <v>0</v>
      </c>
      <c r="AM166" s="297">
        <v>7393019</v>
      </c>
      <c r="AN166" s="397">
        <v>10978136</v>
      </c>
      <c r="AO166" s="297">
        <v>2723816</v>
      </c>
      <c r="AP166" s="297">
        <v>2723816</v>
      </c>
      <c r="AQ166" s="297">
        <v>2723816</v>
      </c>
      <c r="AR166" s="297">
        <v>1403344</v>
      </c>
      <c r="AS166" s="297">
        <v>1403344</v>
      </c>
      <c r="AT166" s="297">
        <v>0</v>
      </c>
      <c r="AU166" s="297">
        <v>10978136</v>
      </c>
      <c r="AV166" s="299">
        <v>32618660</v>
      </c>
      <c r="AW166" s="297">
        <v>16256944</v>
      </c>
      <c r="AX166" s="297">
        <v>8416749</v>
      </c>
      <c r="AY166" s="297">
        <v>3972483</v>
      </c>
      <c r="AZ166" s="297">
        <v>3972483</v>
      </c>
      <c r="BA166" s="297">
        <v>0</v>
      </c>
      <c r="BB166" s="297">
        <v>0</v>
      </c>
      <c r="BC166" s="297">
        <v>32618660</v>
      </c>
      <c r="BD166" s="397">
        <v>188696</v>
      </c>
      <c r="BE166" s="297">
        <v>78244</v>
      </c>
      <c r="BF166" s="297">
        <v>65000</v>
      </c>
      <c r="BG166" s="297">
        <v>45452</v>
      </c>
      <c r="BH166" s="297">
        <v>0</v>
      </c>
      <c r="BI166" s="297">
        <v>0</v>
      </c>
      <c r="BJ166" s="297">
        <v>0</v>
      </c>
      <c r="BK166" s="297">
        <v>188696</v>
      </c>
      <c r="BL166" s="299">
        <v>257356</v>
      </c>
      <c r="BM166" s="297">
        <v>64339</v>
      </c>
      <c r="BN166" s="297">
        <v>64339</v>
      </c>
      <c r="BO166" s="297">
        <v>64339</v>
      </c>
      <c r="BP166" s="297">
        <v>64339</v>
      </c>
      <c r="BQ166" s="297">
        <v>0</v>
      </c>
      <c r="BR166" s="297">
        <v>0</v>
      </c>
      <c r="BS166" s="297">
        <v>257356</v>
      </c>
      <c r="BT166" s="397">
        <v>792422</v>
      </c>
      <c r="BU166" s="297">
        <v>162849</v>
      </c>
      <c r="BV166" s="297">
        <v>162849</v>
      </c>
      <c r="BW166" s="297">
        <v>162849</v>
      </c>
      <c r="BX166" s="297">
        <v>162849</v>
      </c>
      <c r="BY166" s="297">
        <v>141027</v>
      </c>
      <c r="BZ166" s="297">
        <v>0</v>
      </c>
      <c r="CA166" s="297">
        <v>792422</v>
      </c>
      <c r="CB166" s="299">
        <v>2498480.6535899099</v>
      </c>
      <c r="CC166" s="297">
        <v>2213198</v>
      </c>
      <c r="CD166" s="297">
        <v>171929</v>
      </c>
      <c r="CE166" s="297">
        <v>113354</v>
      </c>
      <c r="CF166" s="297">
        <v>0</v>
      </c>
      <c r="CG166" s="297">
        <v>0</v>
      </c>
      <c r="CH166" s="297">
        <v>0</v>
      </c>
      <c r="CI166" s="297">
        <v>2498480.6535899099</v>
      </c>
    </row>
    <row r="167" spans="1:87">
      <c r="A167" s="295">
        <v>34501</v>
      </c>
      <c r="B167" s="296" t="s">
        <v>519</v>
      </c>
      <c r="C167" s="299">
        <v>-171137</v>
      </c>
      <c r="D167" s="297">
        <v>-78444</v>
      </c>
      <c r="E167" s="297">
        <v>-62731</v>
      </c>
      <c r="F167" s="297">
        <v>-66532</v>
      </c>
      <c r="G167" s="297">
        <v>-18491</v>
      </c>
      <c r="H167" s="297">
        <v>0</v>
      </c>
      <c r="I167" s="297">
        <v>-397335</v>
      </c>
      <c r="J167" s="356">
        <v>1724184</v>
      </c>
      <c r="K167" s="357">
        <v>2050892</v>
      </c>
      <c r="L167" s="357">
        <v>1459588</v>
      </c>
      <c r="M167" s="357">
        <v>1396298</v>
      </c>
      <c r="N167" s="357">
        <v>2159155</v>
      </c>
      <c r="O167" s="356">
        <v>170080</v>
      </c>
      <c r="P167" s="357">
        <v>63522.46</v>
      </c>
      <c r="Q167" s="357">
        <v>106557.54000000001</v>
      </c>
      <c r="R167" s="398">
        <v>6.6799999999999998E-2</v>
      </c>
      <c r="S167" s="399">
        <v>5.5770699999999998E-5</v>
      </c>
      <c r="T167" s="400">
        <v>1724184</v>
      </c>
      <c r="U167" s="400">
        <v>950935.02994011983</v>
      </c>
      <c r="V167" s="401">
        <v>1.8131459518412856</v>
      </c>
      <c r="W167" s="401">
        <v>7.7152503694909322E-2</v>
      </c>
      <c r="X167" s="397">
        <v>131970</v>
      </c>
      <c r="Y167" s="297">
        <v>79486</v>
      </c>
      <c r="Z167" s="297">
        <v>45414</v>
      </c>
      <c r="AA167" s="297">
        <v>3535</v>
      </c>
      <c r="AB167" s="297">
        <v>3535</v>
      </c>
      <c r="AC167" s="297">
        <v>0</v>
      </c>
      <c r="AD167" s="297">
        <v>0</v>
      </c>
      <c r="AE167" s="297">
        <v>131970</v>
      </c>
      <c r="AF167" s="299">
        <v>228517</v>
      </c>
      <c r="AG167" s="299">
        <v>50619</v>
      </c>
      <c r="AH167" s="299">
        <v>50619</v>
      </c>
      <c r="AI167" s="299">
        <v>50619</v>
      </c>
      <c r="AJ167" s="299">
        <v>38330</v>
      </c>
      <c r="AK167" s="299">
        <v>38330</v>
      </c>
      <c r="AL167" s="299">
        <v>0</v>
      </c>
      <c r="AM167" s="297">
        <v>228517</v>
      </c>
      <c r="AN167" s="397">
        <v>141023</v>
      </c>
      <c r="AO167" s="297">
        <v>34990</v>
      </c>
      <c r="AP167" s="297">
        <v>34990</v>
      </c>
      <c r="AQ167" s="297">
        <v>34990</v>
      </c>
      <c r="AR167" s="297">
        <v>18027</v>
      </c>
      <c r="AS167" s="297">
        <v>18027</v>
      </c>
      <c r="AT167" s="297">
        <v>0</v>
      </c>
      <c r="AU167" s="297">
        <v>141023</v>
      </c>
      <c r="AV167" s="299">
        <v>419014</v>
      </c>
      <c r="AW167" s="297">
        <v>208834</v>
      </c>
      <c r="AX167" s="297">
        <v>108120</v>
      </c>
      <c r="AY167" s="297">
        <v>51030</v>
      </c>
      <c r="AZ167" s="297">
        <v>51030</v>
      </c>
      <c r="BA167" s="297">
        <v>0</v>
      </c>
      <c r="BB167" s="297">
        <v>0</v>
      </c>
      <c r="BC167" s="297">
        <v>419014</v>
      </c>
      <c r="BD167" s="397">
        <v>2424</v>
      </c>
      <c r="BE167" s="297">
        <v>1005</v>
      </c>
      <c r="BF167" s="297">
        <v>835</v>
      </c>
      <c r="BG167" s="297">
        <v>584</v>
      </c>
      <c r="BH167" s="297">
        <v>0</v>
      </c>
      <c r="BI167" s="297">
        <v>0</v>
      </c>
      <c r="BJ167" s="297">
        <v>0</v>
      </c>
      <c r="BK167" s="297">
        <v>2424</v>
      </c>
      <c r="BL167" s="299">
        <v>3304</v>
      </c>
      <c r="BM167" s="297">
        <v>826</v>
      </c>
      <c r="BN167" s="297">
        <v>826</v>
      </c>
      <c r="BO167" s="297">
        <v>826</v>
      </c>
      <c r="BP167" s="297">
        <v>826</v>
      </c>
      <c r="BQ167" s="297">
        <v>0</v>
      </c>
      <c r="BR167" s="297">
        <v>0</v>
      </c>
      <c r="BS167" s="297">
        <v>3304</v>
      </c>
      <c r="BT167" s="397">
        <v>10179</v>
      </c>
      <c r="BU167" s="297">
        <v>2092</v>
      </c>
      <c r="BV167" s="297">
        <v>2092</v>
      </c>
      <c r="BW167" s="297">
        <v>2092</v>
      </c>
      <c r="BX167" s="297">
        <v>2092</v>
      </c>
      <c r="BY167" s="297">
        <v>1812</v>
      </c>
      <c r="BZ167" s="297">
        <v>0</v>
      </c>
      <c r="CA167" s="297">
        <v>10179</v>
      </c>
      <c r="CB167" s="299">
        <v>32095.095325169998</v>
      </c>
      <c r="CC167" s="297">
        <v>28430</v>
      </c>
      <c r="CD167" s="297">
        <v>2209</v>
      </c>
      <c r="CE167" s="297">
        <v>1456</v>
      </c>
      <c r="CF167" s="297">
        <v>0</v>
      </c>
      <c r="CG167" s="297">
        <v>0</v>
      </c>
      <c r="CH167" s="297">
        <v>0</v>
      </c>
      <c r="CI167" s="297">
        <v>32095.095325169998</v>
      </c>
    </row>
    <row r="168" spans="1:87">
      <c r="A168" s="295">
        <v>34505</v>
      </c>
      <c r="B168" s="296" t="s">
        <v>520</v>
      </c>
      <c r="C168" s="299">
        <v>-1859177</v>
      </c>
      <c r="D168" s="297">
        <v>-330682</v>
      </c>
      <c r="E168" s="297">
        <v>-63594</v>
      </c>
      <c r="F168" s="297">
        <v>-84391</v>
      </c>
      <c r="G168" s="297">
        <v>355329</v>
      </c>
      <c r="H168" s="297">
        <v>0</v>
      </c>
      <c r="I168" s="297">
        <v>-1982515</v>
      </c>
      <c r="J168" s="356">
        <v>18088145</v>
      </c>
      <c r="K168" s="357">
        <v>21515585</v>
      </c>
      <c r="L168" s="357">
        <v>15312304</v>
      </c>
      <c r="M168" s="357">
        <v>14648347</v>
      </c>
      <c r="N168" s="357">
        <v>22651354</v>
      </c>
      <c r="O168" s="356">
        <v>1784279</v>
      </c>
      <c r="P168" s="357">
        <v>707745.17</v>
      </c>
      <c r="Q168" s="357">
        <v>1076533.83</v>
      </c>
      <c r="R168" s="398">
        <v>6.6799999999999998E-2</v>
      </c>
      <c r="S168" s="399">
        <v>5.8508159999999998E-4</v>
      </c>
      <c r="T168" s="400">
        <v>18088145</v>
      </c>
      <c r="U168" s="400">
        <v>10594987.5748503</v>
      </c>
      <c r="V168" s="401">
        <v>1.707236074814894</v>
      </c>
      <c r="W168" s="401">
        <v>7.7152503694909322E-2</v>
      </c>
      <c r="X168" s="397">
        <v>1815638</v>
      </c>
      <c r="Y168" s="297">
        <v>585657</v>
      </c>
      <c r="Z168" s="297">
        <v>585657</v>
      </c>
      <c r="AA168" s="297">
        <v>248560</v>
      </c>
      <c r="AB168" s="297">
        <v>248560</v>
      </c>
      <c r="AC168" s="297">
        <v>147204</v>
      </c>
      <c r="AD168" s="297">
        <v>0</v>
      </c>
      <c r="AE168" s="297">
        <v>1815638</v>
      </c>
      <c r="AF168" s="299">
        <v>642628</v>
      </c>
      <c r="AG168" s="299">
        <v>346620</v>
      </c>
      <c r="AH168" s="299">
        <v>148004</v>
      </c>
      <c r="AI168" s="299">
        <v>148004</v>
      </c>
      <c r="AJ168" s="299">
        <v>0</v>
      </c>
      <c r="AK168" s="299">
        <v>0</v>
      </c>
      <c r="AL168" s="299">
        <v>0</v>
      </c>
      <c r="AM168" s="297">
        <v>642628</v>
      </c>
      <c r="AN168" s="397">
        <v>1479455</v>
      </c>
      <c r="AO168" s="297">
        <v>367072</v>
      </c>
      <c r="AP168" s="297">
        <v>367072</v>
      </c>
      <c r="AQ168" s="297">
        <v>367072</v>
      </c>
      <c r="AR168" s="297">
        <v>189120</v>
      </c>
      <c r="AS168" s="297">
        <v>189120</v>
      </c>
      <c r="AT168" s="297">
        <v>0</v>
      </c>
      <c r="AU168" s="297">
        <v>1479455</v>
      </c>
      <c r="AV168" s="299">
        <v>4395812</v>
      </c>
      <c r="AW168" s="297">
        <v>2190846</v>
      </c>
      <c r="AX168" s="297">
        <v>1134273</v>
      </c>
      <c r="AY168" s="297">
        <v>535347</v>
      </c>
      <c r="AZ168" s="297">
        <v>535347</v>
      </c>
      <c r="BA168" s="297">
        <v>0</v>
      </c>
      <c r="BB168" s="297">
        <v>0</v>
      </c>
      <c r="BC168" s="297">
        <v>4395812</v>
      </c>
      <c r="BD168" s="397">
        <v>25429</v>
      </c>
      <c r="BE168" s="297">
        <v>10544</v>
      </c>
      <c r="BF168" s="297">
        <v>8760</v>
      </c>
      <c r="BG168" s="297">
        <v>6125</v>
      </c>
      <c r="BH168" s="297">
        <v>0</v>
      </c>
      <c r="BI168" s="297">
        <v>0</v>
      </c>
      <c r="BJ168" s="297">
        <v>0</v>
      </c>
      <c r="BK168" s="297">
        <v>25429</v>
      </c>
      <c r="BL168" s="299">
        <v>34684</v>
      </c>
      <c r="BM168" s="297">
        <v>8671</v>
      </c>
      <c r="BN168" s="297">
        <v>8671</v>
      </c>
      <c r="BO168" s="297">
        <v>8671</v>
      </c>
      <c r="BP168" s="297">
        <v>8671</v>
      </c>
      <c r="BQ168" s="297">
        <v>0</v>
      </c>
      <c r="BR168" s="297">
        <v>0</v>
      </c>
      <c r="BS168" s="297">
        <v>34684</v>
      </c>
      <c r="BT168" s="397">
        <v>106790</v>
      </c>
      <c r="BU168" s="297">
        <v>21946</v>
      </c>
      <c r="BV168" s="297">
        <v>21946</v>
      </c>
      <c r="BW168" s="297">
        <v>21946</v>
      </c>
      <c r="BX168" s="297">
        <v>21946</v>
      </c>
      <c r="BY168" s="297">
        <v>19005</v>
      </c>
      <c r="BZ168" s="297">
        <v>0</v>
      </c>
      <c r="CA168" s="297">
        <v>106790</v>
      </c>
      <c r="CB168" s="299">
        <v>336704.57292095997</v>
      </c>
      <c r="CC168" s="297">
        <v>298259</v>
      </c>
      <c r="CD168" s="297">
        <v>23170</v>
      </c>
      <c r="CE168" s="297">
        <v>15276</v>
      </c>
      <c r="CF168" s="297">
        <v>0</v>
      </c>
      <c r="CG168" s="297">
        <v>0</v>
      </c>
      <c r="CH168" s="297">
        <v>0</v>
      </c>
      <c r="CI168" s="297">
        <v>336704.57292095997</v>
      </c>
    </row>
    <row r="169" spans="1:87">
      <c r="A169" s="295">
        <v>34600</v>
      </c>
      <c r="B169" s="296" t="s">
        <v>521</v>
      </c>
      <c r="C169" s="299">
        <v>-4268155</v>
      </c>
      <c r="D169" s="297">
        <v>-2267719</v>
      </c>
      <c r="E169" s="297">
        <v>-1122340</v>
      </c>
      <c r="F169" s="297">
        <v>-1004104</v>
      </c>
      <c r="G169" s="297">
        <v>-68449</v>
      </c>
      <c r="H169" s="297">
        <v>0</v>
      </c>
      <c r="I169" s="297">
        <v>-8730767</v>
      </c>
      <c r="J169" s="356">
        <v>27859423</v>
      </c>
      <c r="K169" s="357">
        <v>33138379</v>
      </c>
      <c r="L169" s="357">
        <v>23584063</v>
      </c>
      <c r="M169" s="357">
        <v>22561434</v>
      </c>
      <c r="N169" s="357">
        <v>34887693</v>
      </c>
      <c r="O169" s="356">
        <v>2748153</v>
      </c>
      <c r="P169" s="357">
        <v>1187594.17</v>
      </c>
      <c r="Q169" s="357">
        <v>1560558.83</v>
      </c>
      <c r="R169" s="398">
        <v>6.6799999999999998E-2</v>
      </c>
      <c r="S169" s="399">
        <v>9.0114470000000001E-4</v>
      </c>
      <c r="T169" s="400">
        <v>27859423</v>
      </c>
      <c r="U169" s="400">
        <v>17778355.838323351</v>
      </c>
      <c r="V169" s="401">
        <v>1.5670415899734504</v>
      </c>
      <c r="W169" s="401">
        <v>7.7152503694909322E-2</v>
      </c>
      <c r="X169" s="397">
        <v>47847</v>
      </c>
      <c r="Y169" s="297">
        <v>47847</v>
      </c>
      <c r="Z169" s="297">
        <v>0</v>
      </c>
      <c r="AA169" s="297">
        <v>0</v>
      </c>
      <c r="AB169" s="297">
        <v>0</v>
      </c>
      <c r="AC169" s="297">
        <v>0</v>
      </c>
      <c r="AD169" s="297">
        <v>0</v>
      </c>
      <c r="AE169" s="297">
        <v>47847</v>
      </c>
      <c r="AF169" s="299">
        <v>3918462</v>
      </c>
      <c r="AG169" s="299">
        <v>1084326</v>
      </c>
      <c r="AH169" s="299">
        <v>1084326</v>
      </c>
      <c r="AI169" s="299">
        <v>869515</v>
      </c>
      <c r="AJ169" s="299">
        <v>491291</v>
      </c>
      <c r="AK169" s="299">
        <v>389004</v>
      </c>
      <c r="AL169" s="299">
        <v>0</v>
      </c>
      <c r="AM169" s="297">
        <v>3918462</v>
      </c>
      <c r="AN169" s="397">
        <v>2278661</v>
      </c>
      <c r="AO169" s="297">
        <v>565365</v>
      </c>
      <c r="AP169" s="297">
        <v>565365</v>
      </c>
      <c r="AQ169" s="297">
        <v>565365</v>
      </c>
      <c r="AR169" s="297">
        <v>291283</v>
      </c>
      <c r="AS169" s="297">
        <v>291283</v>
      </c>
      <c r="AT169" s="297">
        <v>0</v>
      </c>
      <c r="AU169" s="297">
        <v>2278661</v>
      </c>
      <c r="AV169" s="299">
        <v>6770445</v>
      </c>
      <c r="AW169" s="297">
        <v>3374349</v>
      </c>
      <c r="AX169" s="297">
        <v>1747010</v>
      </c>
      <c r="AY169" s="297">
        <v>824543</v>
      </c>
      <c r="AZ169" s="297">
        <v>824543</v>
      </c>
      <c r="BA169" s="297">
        <v>0</v>
      </c>
      <c r="BB169" s="297">
        <v>0</v>
      </c>
      <c r="BC169" s="297">
        <v>6770445</v>
      </c>
      <c r="BD169" s="397">
        <v>39167</v>
      </c>
      <c r="BE169" s="297">
        <v>16241</v>
      </c>
      <c r="BF169" s="297">
        <v>13492</v>
      </c>
      <c r="BG169" s="297">
        <v>9434</v>
      </c>
      <c r="BH169" s="297">
        <v>0</v>
      </c>
      <c r="BI169" s="297">
        <v>0</v>
      </c>
      <c r="BJ169" s="297">
        <v>0</v>
      </c>
      <c r="BK169" s="297">
        <v>39167</v>
      </c>
      <c r="BL169" s="299">
        <v>53416</v>
      </c>
      <c r="BM169" s="297">
        <v>13354</v>
      </c>
      <c r="BN169" s="297">
        <v>13354</v>
      </c>
      <c r="BO169" s="297">
        <v>13354</v>
      </c>
      <c r="BP169" s="297">
        <v>13354</v>
      </c>
      <c r="BQ169" s="297">
        <v>0</v>
      </c>
      <c r="BR169" s="297">
        <v>0</v>
      </c>
      <c r="BS169" s="297">
        <v>53416</v>
      </c>
      <c r="BT169" s="397">
        <v>164478</v>
      </c>
      <c r="BU169" s="297">
        <v>33801</v>
      </c>
      <c r="BV169" s="297">
        <v>33801</v>
      </c>
      <c r="BW169" s="297">
        <v>33801</v>
      </c>
      <c r="BX169" s="297">
        <v>33801</v>
      </c>
      <c r="BY169" s="297">
        <v>29272</v>
      </c>
      <c r="BZ169" s="297">
        <v>0</v>
      </c>
      <c r="CA169" s="297">
        <v>164478</v>
      </c>
      <c r="CB169" s="299">
        <v>518593.54550457001</v>
      </c>
      <c r="CC169" s="297">
        <v>459379</v>
      </c>
      <c r="CD169" s="297">
        <v>35686</v>
      </c>
      <c r="CE169" s="297">
        <v>23528</v>
      </c>
      <c r="CF169" s="297">
        <v>0</v>
      </c>
      <c r="CG169" s="297">
        <v>0</v>
      </c>
      <c r="CH169" s="297">
        <v>0</v>
      </c>
      <c r="CI169" s="297">
        <v>518593.54550457001</v>
      </c>
    </row>
    <row r="170" spans="1:87">
      <c r="A170" s="295">
        <v>34605</v>
      </c>
      <c r="B170" s="296" t="s">
        <v>522</v>
      </c>
      <c r="C170" s="299">
        <v>-1201794</v>
      </c>
      <c r="D170" s="297">
        <v>-705420</v>
      </c>
      <c r="E170" s="297">
        <v>-429740</v>
      </c>
      <c r="F170" s="297">
        <v>-306568</v>
      </c>
      <c r="G170" s="297">
        <v>52564</v>
      </c>
      <c r="H170" s="297">
        <v>0</v>
      </c>
      <c r="I170" s="297">
        <v>-2590958</v>
      </c>
      <c r="J170" s="356">
        <v>4763546</v>
      </c>
      <c r="K170" s="357">
        <v>5666168</v>
      </c>
      <c r="L170" s="357">
        <v>4032523</v>
      </c>
      <c r="M170" s="357">
        <v>3857669</v>
      </c>
      <c r="N170" s="357">
        <v>5965275</v>
      </c>
      <c r="O170" s="356">
        <v>469893</v>
      </c>
      <c r="P170" s="357">
        <v>199632.4</v>
      </c>
      <c r="Q170" s="357">
        <v>270260.59999999998</v>
      </c>
      <c r="R170" s="398">
        <v>6.6799999999999998E-2</v>
      </c>
      <c r="S170" s="399">
        <v>1.5408229999999999E-4</v>
      </c>
      <c r="T170" s="400">
        <v>4763546</v>
      </c>
      <c r="U170" s="400">
        <v>2988508.9820359279</v>
      </c>
      <c r="V170" s="401">
        <v>1.593954051546743</v>
      </c>
      <c r="W170" s="401">
        <v>7.7152503694909322E-2</v>
      </c>
      <c r="X170" s="397">
        <v>0</v>
      </c>
      <c r="Y170" s="297">
        <v>0</v>
      </c>
      <c r="Z170" s="297">
        <v>0</v>
      </c>
      <c r="AA170" s="297">
        <v>0</v>
      </c>
      <c r="AB170" s="297">
        <v>0</v>
      </c>
      <c r="AC170" s="297">
        <v>0</v>
      </c>
      <c r="AD170" s="297">
        <v>0</v>
      </c>
      <c r="AE170" s="297">
        <v>0</v>
      </c>
      <c r="AF170" s="299">
        <v>1759945</v>
      </c>
      <c r="AG170" s="299">
        <v>649226</v>
      </c>
      <c r="AH170" s="299">
        <v>503077</v>
      </c>
      <c r="AI170" s="299">
        <v>386511</v>
      </c>
      <c r="AJ170" s="299">
        <v>218885</v>
      </c>
      <c r="AK170" s="299">
        <v>2246</v>
      </c>
      <c r="AL170" s="299">
        <v>0</v>
      </c>
      <c r="AM170" s="297">
        <v>1759945</v>
      </c>
      <c r="AN170" s="397">
        <v>389617</v>
      </c>
      <c r="AO170" s="297">
        <v>96669</v>
      </c>
      <c r="AP170" s="297">
        <v>96669</v>
      </c>
      <c r="AQ170" s="297">
        <v>96669</v>
      </c>
      <c r="AR170" s="297">
        <v>49805</v>
      </c>
      <c r="AS170" s="297">
        <v>49805</v>
      </c>
      <c r="AT170" s="297">
        <v>0</v>
      </c>
      <c r="AU170" s="297">
        <v>389617</v>
      </c>
      <c r="AV170" s="299">
        <v>1157645</v>
      </c>
      <c r="AW170" s="297">
        <v>576963</v>
      </c>
      <c r="AX170" s="297">
        <v>298713</v>
      </c>
      <c r="AY170" s="297">
        <v>140985</v>
      </c>
      <c r="AZ170" s="297">
        <v>140985</v>
      </c>
      <c r="BA170" s="297">
        <v>0</v>
      </c>
      <c r="BB170" s="297">
        <v>0</v>
      </c>
      <c r="BC170" s="297">
        <v>1157645</v>
      </c>
      <c r="BD170" s="397">
        <v>6697</v>
      </c>
      <c r="BE170" s="297">
        <v>2777</v>
      </c>
      <c r="BF170" s="297">
        <v>2307</v>
      </c>
      <c r="BG170" s="297">
        <v>1613</v>
      </c>
      <c r="BH170" s="297">
        <v>0</v>
      </c>
      <c r="BI170" s="297">
        <v>0</v>
      </c>
      <c r="BJ170" s="297">
        <v>0</v>
      </c>
      <c r="BK170" s="297">
        <v>6697</v>
      </c>
      <c r="BL170" s="299">
        <v>9132</v>
      </c>
      <c r="BM170" s="297">
        <v>2283</v>
      </c>
      <c r="BN170" s="297">
        <v>2283</v>
      </c>
      <c r="BO170" s="297">
        <v>2283</v>
      </c>
      <c r="BP170" s="297">
        <v>2283</v>
      </c>
      <c r="BQ170" s="297">
        <v>0</v>
      </c>
      <c r="BR170" s="297">
        <v>0</v>
      </c>
      <c r="BS170" s="297">
        <v>9132</v>
      </c>
      <c r="BT170" s="397">
        <v>28123</v>
      </c>
      <c r="BU170" s="297">
        <v>5780</v>
      </c>
      <c r="BV170" s="297">
        <v>5780</v>
      </c>
      <c r="BW170" s="297">
        <v>5780</v>
      </c>
      <c r="BX170" s="297">
        <v>5780</v>
      </c>
      <c r="BY170" s="297">
        <v>5005</v>
      </c>
      <c r="BZ170" s="297">
        <v>0</v>
      </c>
      <c r="CA170" s="297">
        <v>28123</v>
      </c>
      <c r="CB170" s="299">
        <v>88671.759659129995</v>
      </c>
      <c r="CC170" s="297">
        <v>78547</v>
      </c>
      <c r="CD170" s="297">
        <v>6102</v>
      </c>
      <c r="CE170" s="297">
        <v>4023</v>
      </c>
      <c r="CF170" s="297">
        <v>0</v>
      </c>
      <c r="CG170" s="297">
        <v>0</v>
      </c>
      <c r="CH170" s="297">
        <v>0</v>
      </c>
      <c r="CI170" s="297">
        <v>88671.759659129995</v>
      </c>
    </row>
    <row r="171" spans="1:87">
      <c r="A171" s="295">
        <v>34700</v>
      </c>
      <c r="B171" s="296" t="s">
        <v>523</v>
      </c>
      <c r="C171" s="299">
        <v>-10889254</v>
      </c>
      <c r="D171" s="297">
        <v>-4478423</v>
      </c>
      <c r="E171" s="297">
        <v>-1295519</v>
      </c>
      <c r="F171" s="297">
        <v>-1923809</v>
      </c>
      <c r="G171" s="297">
        <v>406080</v>
      </c>
      <c r="H171" s="297">
        <v>0</v>
      </c>
      <c r="I171" s="297">
        <v>-18180925</v>
      </c>
      <c r="J171" s="356">
        <v>90944404</v>
      </c>
      <c r="K171" s="357">
        <v>108177047</v>
      </c>
      <c r="L171" s="357">
        <v>76987902</v>
      </c>
      <c r="M171" s="357">
        <v>73649629</v>
      </c>
      <c r="N171" s="357">
        <v>113887514</v>
      </c>
      <c r="O171" s="356">
        <v>8971082</v>
      </c>
      <c r="P171" s="357">
        <v>3170370.98</v>
      </c>
      <c r="Q171" s="357">
        <v>5800711.0199999996</v>
      </c>
      <c r="R171" s="398">
        <v>6.6799999999999998E-2</v>
      </c>
      <c r="S171" s="399">
        <v>2.9417000999999998E-3</v>
      </c>
      <c r="T171" s="400">
        <v>90944404</v>
      </c>
      <c r="U171" s="400">
        <v>47460643.413173653</v>
      </c>
      <c r="V171" s="401">
        <v>1.9162067232901558</v>
      </c>
      <c r="W171" s="401">
        <v>7.7152503694909322E-2</v>
      </c>
      <c r="X171" s="397">
        <v>1837832</v>
      </c>
      <c r="Y171" s="297">
        <v>666152</v>
      </c>
      <c r="Z171" s="297">
        <v>390560</v>
      </c>
      <c r="AA171" s="297">
        <v>390560</v>
      </c>
      <c r="AB171" s="297">
        <v>390560</v>
      </c>
      <c r="AC171" s="297">
        <v>0</v>
      </c>
      <c r="AD171" s="297">
        <v>0</v>
      </c>
      <c r="AE171" s="297">
        <v>1837832</v>
      </c>
      <c r="AF171" s="299">
        <v>4153261</v>
      </c>
      <c r="AG171" s="299">
        <v>1005911</v>
      </c>
      <c r="AH171" s="299">
        <v>1005911</v>
      </c>
      <c r="AI171" s="299">
        <v>860757</v>
      </c>
      <c r="AJ171" s="299">
        <v>640341</v>
      </c>
      <c r="AK171" s="299">
        <v>640341</v>
      </c>
      <c r="AL171" s="299">
        <v>0</v>
      </c>
      <c r="AM171" s="297">
        <v>4153261</v>
      </c>
      <c r="AN171" s="397">
        <v>7438469</v>
      </c>
      <c r="AO171" s="297">
        <v>1845580</v>
      </c>
      <c r="AP171" s="297">
        <v>1845580</v>
      </c>
      <c r="AQ171" s="297">
        <v>1845580</v>
      </c>
      <c r="AR171" s="297">
        <v>950865</v>
      </c>
      <c r="AS171" s="297">
        <v>950865</v>
      </c>
      <c r="AT171" s="297">
        <v>0</v>
      </c>
      <c r="AU171" s="297">
        <v>7438469</v>
      </c>
      <c r="AV171" s="299">
        <v>22101467</v>
      </c>
      <c r="AW171" s="297">
        <v>11015238</v>
      </c>
      <c r="AX171" s="297">
        <v>5702947</v>
      </c>
      <c r="AY171" s="297">
        <v>2691641</v>
      </c>
      <c r="AZ171" s="297">
        <v>2691641</v>
      </c>
      <c r="BA171" s="297">
        <v>0</v>
      </c>
      <c r="BB171" s="297">
        <v>0</v>
      </c>
      <c r="BC171" s="297">
        <v>22101467</v>
      </c>
      <c r="BD171" s="397">
        <v>127855</v>
      </c>
      <c r="BE171" s="297">
        <v>53016</v>
      </c>
      <c r="BF171" s="297">
        <v>44042</v>
      </c>
      <c r="BG171" s="297">
        <v>30797</v>
      </c>
      <c r="BH171" s="297">
        <v>0</v>
      </c>
      <c r="BI171" s="297">
        <v>0</v>
      </c>
      <c r="BJ171" s="297">
        <v>0</v>
      </c>
      <c r="BK171" s="297">
        <v>127855</v>
      </c>
      <c r="BL171" s="299">
        <v>174376</v>
      </c>
      <c r="BM171" s="297">
        <v>43594</v>
      </c>
      <c r="BN171" s="297">
        <v>43594</v>
      </c>
      <c r="BO171" s="297">
        <v>43594</v>
      </c>
      <c r="BP171" s="297">
        <v>43594</v>
      </c>
      <c r="BQ171" s="297">
        <v>0</v>
      </c>
      <c r="BR171" s="297">
        <v>0</v>
      </c>
      <c r="BS171" s="297">
        <v>174376</v>
      </c>
      <c r="BT171" s="397">
        <v>536923</v>
      </c>
      <c r="BU171" s="297">
        <v>110342</v>
      </c>
      <c r="BV171" s="297">
        <v>110342</v>
      </c>
      <c r="BW171" s="297">
        <v>110342</v>
      </c>
      <c r="BX171" s="297">
        <v>110342</v>
      </c>
      <c r="BY171" s="297">
        <v>95556</v>
      </c>
      <c r="BZ171" s="297">
        <v>0</v>
      </c>
      <c r="CA171" s="297">
        <v>536923</v>
      </c>
      <c r="CB171" s="299">
        <v>1692898.6928183099</v>
      </c>
      <c r="CC171" s="297">
        <v>1499600</v>
      </c>
      <c r="CD171" s="297">
        <v>116494</v>
      </c>
      <c r="CE171" s="297">
        <v>76805</v>
      </c>
      <c r="CF171" s="297">
        <v>0</v>
      </c>
      <c r="CG171" s="297">
        <v>0</v>
      </c>
      <c r="CH171" s="297">
        <v>0</v>
      </c>
      <c r="CI171" s="297">
        <v>1692898.6928183099</v>
      </c>
    </row>
    <row r="172" spans="1:87">
      <c r="A172" s="295">
        <v>34800</v>
      </c>
      <c r="B172" s="296" t="s">
        <v>524</v>
      </c>
      <c r="C172" s="299">
        <v>-1099498</v>
      </c>
      <c r="D172" s="297">
        <v>-667552</v>
      </c>
      <c r="E172" s="297">
        <v>-383275</v>
      </c>
      <c r="F172" s="297">
        <v>-326613</v>
      </c>
      <c r="G172" s="297">
        <v>40557</v>
      </c>
      <c r="H172" s="297">
        <v>0</v>
      </c>
      <c r="I172" s="297">
        <v>-2436381</v>
      </c>
      <c r="J172" s="356">
        <v>8946639</v>
      </c>
      <c r="K172" s="357">
        <v>10641897</v>
      </c>
      <c r="L172" s="357">
        <v>7573671</v>
      </c>
      <c r="M172" s="357">
        <v>7245269</v>
      </c>
      <c r="N172" s="357">
        <v>11203663</v>
      </c>
      <c r="O172" s="356">
        <v>882529</v>
      </c>
      <c r="P172" s="357">
        <v>372563.36</v>
      </c>
      <c r="Q172" s="357">
        <v>509965.64</v>
      </c>
      <c r="R172" s="398">
        <v>6.6799999999999998E-2</v>
      </c>
      <c r="S172" s="399">
        <v>2.8938919999999999E-4</v>
      </c>
      <c r="T172" s="400">
        <v>8946639</v>
      </c>
      <c r="U172" s="400">
        <v>5577295.8083832338</v>
      </c>
      <c r="V172" s="401">
        <v>1.6041177135615268</v>
      </c>
      <c r="W172" s="401">
        <v>7.7152503694909322E-2</v>
      </c>
      <c r="X172" s="397">
        <v>254952</v>
      </c>
      <c r="Y172" s="297">
        <v>240391</v>
      </c>
      <c r="Z172" s="297">
        <v>14561</v>
      </c>
      <c r="AA172" s="297">
        <v>0</v>
      </c>
      <c r="AB172" s="297">
        <v>0</v>
      </c>
      <c r="AC172" s="297">
        <v>0</v>
      </c>
      <c r="AD172" s="297">
        <v>0</v>
      </c>
      <c r="AE172" s="297">
        <v>254952</v>
      </c>
      <c r="AF172" s="299">
        <v>1130568</v>
      </c>
      <c r="AG172" s="299">
        <v>302084</v>
      </c>
      <c r="AH172" s="299">
        <v>302084</v>
      </c>
      <c r="AI172" s="299">
        <v>302084</v>
      </c>
      <c r="AJ172" s="299">
        <v>161931</v>
      </c>
      <c r="AK172" s="299">
        <v>62385</v>
      </c>
      <c r="AL172" s="299">
        <v>0</v>
      </c>
      <c r="AM172" s="297">
        <v>1130568</v>
      </c>
      <c r="AN172" s="397">
        <v>731758</v>
      </c>
      <c r="AO172" s="297">
        <v>181559</v>
      </c>
      <c r="AP172" s="297">
        <v>181559</v>
      </c>
      <c r="AQ172" s="297">
        <v>181559</v>
      </c>
      <c r="AR172" s="297">
        <v>93541</v>
      </c>
      <c r="AS172" s="297">
        <v>93541</v>
      </c>
      <c r="AT172" s="297">
        <v>0</v>
      </c>
      <c r="AU172" s="297">
        <v>731758</v>
      </c>
      <c r="AV172" s="299">
        <v>2174228</v>
      </c>
      <c r="AW172" s="297">
        <v>1083622</v>
      </c>
      <c r="AX172" s="297">
        <v>561026</v>
      </c>
      <c r="AY172" s="297">
        <v>264790</v>
      </c>
      <c r="AZ172" s="297">
        <v>264790</v>
      </c>
      <c r="BA172" s="297">
        <v>0</v>
      </c>
      <c r="BB172" s="297">
        <v>0</v>
      </c>
      <c r="BC172" s="297">
        <v>2174228</v>
      </c>
      <c r="BD172" s="397">
        <v>12578</v>
      </c>
      <c r="BE172" s="297">
        <v>5215</v>
      </c>
      <c r="BF172" s="297">
        <v>4333</v>
      </c>
      <c r="BG172" s="297">
        <v>3030</v>
      </c>
      <c r="BH172" s="297">
        <v>0</v>
      </c>
      <c r="BI172" s="297">
        <v>0</v>
      </c>
      <c r="BJ172" s="297">
        <v>0</v>
      </c>
      <c r="BK172" s="297">
        <v>12578</v>
      </c>
      <c r="BL172" s="299">
        <v>17156</v>
      </c>
      <c r="BM172" s="297">
        <v>4289</v>
      </c>
      <c r="BN172" s="297">
        <v>4289</v>
      </c>
      <c r="BO172" s="297">
        <v>4289</v>
      </c>
      <c r="BP172" s="297">
        <v>4289</v>
      </c>
      <c r="BQ172" s="297">
        <v>0</v>
      </c>
      <c r="BR172" s="297">
        <v>0</v>
      </c>
      <c r="BS172" s="297">
        <v>17156</v>
      </c>
      <c r="BT172" s="397">
        <v>52820</v>
      </c>
      <c r="BU172" s="297">
        <v>10855</v>
      </c>
      <c r="BV172" s="297">
        <v>10855</v>
      </c>
      <c r="BW172" s="297">
        <v>10855</v>
      </c>
      <c r="BX172" s="297">
        <v>10855</v>
      </c>
      <c r="BY172" s="297">
        <v>9400</v>
      </c>
      <c r="BZ172" s="297">
        <v>0</v>
      </c>
      <c r="CA172" s="297">
        <v>52820</v>
      </c>
      <c r="CB172" s="299">
        <v>166538.59392252</v>
      </c>
      <c r="CC172" s="297">
        <v>147523</v>
      </c>
      <c r="CD172" s="297">
        <v>11460</v>
      </c>
      <c r="CE172" s="297">
        <v>7556</v>
      </c>
      <c r="CF172" s="297">
        <v>0</v>
      </c>
      <c r="CG172" s="297">
        <v>0</v>
      </c>
      <c r="CH172" s="297">
        <v>0</v>
      </c>
      <c r="CI172" s="297">
        <v>166538.59392252</v>
      </c>
    </row>
    <row r="173" spans="1:87">
      <c r="A173" s="295">
        <v>34900</v>
      </c>
      <c r="B173" s="296" t="s">
        <v>525</v>
      </c>
      <c r="C173" s="299">
        <v>-23914504</v>
      </c>
      <c r="D173" s="297">
        <v>-11184823</v>
      </c>
      <c r="E173" s="297">
        <v>-3273143</v>
      </c>
      <c r="F173" s="297">
        <v>-3901752</v>
      </c>
      <c r="G173" s="297">
        <v>2486285</v>
      </c>
      <c r="H173" s="297">
        <v>0</v>
      </c>
      <c r="I173" s="297">
        <v>-39787937</v>
      </c>
      <c r="J173" s="356">
        <v>192497921</v>
      </c>
      <c r="K173" s="357">
        <v>228973479</v>
      </c>
      <c r="L173" s="357">
        <v>162956823</v>
      </c>
      <c r="M173" s="357">
        <v>155890850</v>
      </c>
      <c r="N173" s="357">
        <v>241060568</v>
      </c>
      <c r="O173" s="356">
        <v>18988685</v>
      </c>
      <c r="P173" s="357">
        <v>7568905.9000000004</v>
      </c>
      <c r="Q173" s="357">
        <v>11419779.1</v>
      </c>
      <c r="R173" s="398">
        <v>6.6799999999999998E-2</v>
      </c>
      <c r="S173" s="399">
        <v>6.2265640000000004E-3</v>
      </c>
      <c r="T173" s="400">
        <v>192497921</v>
      </c>
      <c r="U173" s="400">
        <v>113306974.55089821</v>
      </c>
      <c r="V173" s="401">
        <v>1.6989061949891595</v>
      </c>
      <c r="W173" s="401">
        <v>7.7152503694909322E-2</v>
      </c>
      <c r="X173" s="397">
        <v>2780028</v>
      </c>
      <c r="Y173" s="297">
        <v>1694540</v>
      </c>
      <c r="Z173" s="297">
        <v>271372</v>
      </c>
      <c r="AA173" s="297">
        <v>271372</v>
      </c>
      <c r="AB173" s="297">
        <v>271372</v>
      </c>
      <c r="AC173" s="297">
        <v>271372</v>
      </c>
      <c r="AD173" s="297">
        <v>0</v>
      </c>
      <c r="AE173" s="297">
        <v>2780028</v>
      </c>
      <c r="AF173" s="299">
        <v>8986186</v>
      </c>
      <c r="AG173" s="299">
        <v>3279404</v>
      </c>
      <c r="AH173" s="299">
        <v>3279404</v>
      </c>
      <c r="AI173" s="299">
        <v>1797593</v>
      </c>
      <c r="AJ173" s="299">
        <v>629785</v>
      </c>
      <c r="AK173" s="299">
        <v>0</v>
      </c>
      <c r="AL173" s="299">
        <v>0</v>
      </c>
      <c r="AM173" s="297">
        <v>8986186</v>
      </c>
      <c r="AN173" s="397">
        <v>15744673</v>
      </c>
      <c r="AO173" s="297">
        <v>3906455</v>
      </c>
      <c r="AP173" s="297">
        <v>3906455</v>
      </c>
      <c r="AQ173" s="297">
        <v>3906455</v>
      </c>
      <c r="AR173" s="297">
        <v>2012654</v>
      </c>
      <c r="AS173" s="297">
        <v>2012654</v>
      </c>
      <c r="AT173" s="297">
        <v>0</v>
      </c>
      <c r="AU173" s="297">
        <v>15744673</v>
      </c>
      <c r="AV173" s="299">
        <v>46781178</v>
      </c>
      <c r="AW173" s="297">
        <v>23315458</v>
      </c>
      <c r="AX173" s="297">
        <v>12071172</v>
      </c>
      <c r="AY173" s="297">
        <v>5697274</v>
      </c>
      <c r="AZ173" s="297">
        <v>5697274</v>
      </c>
      <c r="BA173" s="297">
        <v>0</v>
      </c>
      <c r="BB173" s="297">
        <v>0</v>
      </c>
      <c r="BC173" s="297">
        <v>46781178</v>
      </c>
      <c r="BD173" s="397">
        <v>270626</v>
      </c>
      <c r="BE173" s="297">
        <v>112217</v>
      </c>
      <c r="BF173" s="297">
        <v>93222</v>
      </c>
      <c r="BG173" s="297">
        <v>65187</v>
      </c>
      <c r="BH173" s="297">
        <v>0</v>
      </c>
      <c r="BI173" s="297">
        <v>0</v>
      </c>
      <c r="BJ173" s="297">
        <v>0</v>
      </c>
      <c r="BK173" s="297">
        <v>270626</v>
      </c>
      <c r="BL173" s="299">
        <v>369096</v>
      </c>
      <c r="BM173" s="297">
        <v>92274</v>
      </c>
      <c r="BN173" s="297">
        <v>92274</v>
      </c>
      <c r="BO173" s="297">
        <v>92274</v>
      </c>
      <c r="BP173" s="297">
        <v>92274</v>
      </c>
      <c r="BQ173" s="297">
        <v>0</v>
      </c>
      <c r="BR173" s="297">
        <v>0</v>
      </c>
      <c r="BS173" s="297">
        <v>369096</v>
      </c>
      <c r="BT173" s="397">
        <v>1136480</v>
      </c>
      <c r="BU173" s="297">
        <v>233555</v>
      </c>
      <c r="BV173" s="297">
        <v>233555</v>
      </c>
      <c r="BW173" s="297">
        <v>233555</v>
      </c>
      <c r="BX173" s="297">
        <v>233555</v>
      </c>
      <c r="BY173" s="297">
        <v>202259</v>
      </c>
      <c r="BZ173" s="297">
        <v>0</v>
      </c>
      <c r="CA173" s="297">
        <v>1136480</v>
      </c>
      <c r="CB173" s="299">
        <v>3583282.3530684002</v>
      </c>
      <c r="CC173" s="297">
        <v>3174135</v>
      </c>
      <c r="CD173" s="297">
        <v>246577</v>
      </c>
      <c r="CE173" s="297">
        <v>162570</v>
      </c>
      <c r="CF173" s="297">
        <v>0</v>
      </c>
      <c r="CG173" s="297">
        <v>0</v>
      </c>
      <c r="CH173" s="297">
        <v>0</v>
      </c>
      <c r="CI173" s="297">
        <v>3583282.3530684002</v>
      </c>
    </row>
    <row r="174" spans="1:87">
      <c r="A174" s="295">
        <v>34901</v>
      </c>
      <c r="B174" s="296" t="s">
        <v>526</v>
      </c>
      <c r="C174" s="299">
        <v>-567900</v>
      </c>
      <c r="D174" s="297">
        <v>-229874</v>
      </c>
      <c r="E174" s="297">
        <v>6792</v>
      </c>
      <c r="F174" s="297">
        <v>-40851</v>
      </c>
      <c r="G174" s="297">
        <v>110172</v>
      </c>
      <c r="H174" s="297">
        <v>0</v>
      </c>
      <c r="I174" s="297">
        <v>-721661</v>
      </c>
      <c r="J174" s="356">
        <v>5476410</v>
      </c>
      <c r="K174" s="357">
        <v>6514110</v>
      </c>
      <c r="L174" s="357">
        <v>4635990</v>
      </c>
      <c r="M174" s="357">
        <v>4434968</v>
      </c>
      <c r="N174" s="357">
        <v>6857978</v>
      </c>
      <c r="O174" s="356">
        <v>540213</v>
      </c>
      <c r="P174" s="357">
        <v>194342.38</v>
      </c>
      <c r="Q174" s="357">
        <v>345870.62</v>
      </c>
      <c r="R174" s="398">
        <v>6.6799999999999998E-2</v>
      </c>
      <c r="S174" s="399">
        <v>1.771407E-4</v>
      </c>
      <c r="T174" s="400">
        <v>5476410</v>
      </c>
      <c r="U174" s="400">
        <v>2909317.0658682636</v>
      </c>
      <c r="V174" s="401">
        <v>1.8823695994666731</v>
      </c>
      <c r="W174" s="401">
        <v>7.7152503694909322E-2</v>
      </c>
      <c r="X174" s="397">
        <v>351587</v>
      </c>
      <c r="Y174" s="297">
        <v>124565</v>
      </c>
      <c r="Z174" s="297">
        <v>59954</v>
      </c>
      <c r="AA174" s="297">
        <v>59954</v>
      </c>
      <c r="AB174" s="297">
        <v>59954</v>
      </c>
      <c r="AC174" s="297">
        <v>47160</v>
      </c>
      <c r="AD174" s="297">
        <v>0</v>
      </c>
      <c r="AE174" s="297">
        <v>351587</v>
      </c>
      <c r="AF174" s="299">
        <v>117873</v>
      </c>
      <c r="AG174" s="299">
        <v>57205</v>
      </c>
      <c r="AH174" s="299">
        <v>57205</v>
      </c>
      <c r="AI174" s="299">
        <v>3463</v>
      </c>
      <c r="AJ174" s="299">
        <v>0</v>
      </c>
      <c r="AK174" s="299">
        <v>0</v>
      </c>
      <c r="AL174" s="299">
        <v>0</v>
      </c>
      <c r="AM174" s="297">
        <v>117873</v>
      </c>
      <c r="AN174" s="397">
        <v>447923</v>
      </c>
      <c r="AO174" s="297">
        <v>111135</v>
      </c>
      <c r="AP174" s="297">
        <v>111135</v>
      </c>
      <c r="AQ174" s="297">
        <v>111135</v>
      </c>
      <c r="AR174" s="297">
        <v>57258</v>
      </c>
      <c r="AS174" s="297">
        <v>57258</v>
      </c>
      <c r="AT174" s="297">
        <v>0</v>
      </c>
      <c r="AU174" s="297">
        <v>447923</v>
      </c>
      <c r="AV174" s="299">
        <v>1330887</v>
      </c>
      <c r="AW174" s="297">
        <v>663306</v>
      </c>
      <c r="AX174" s="297">
        <v>343415</v>
      </c>
      <c r="AY174" s="297">
        <v>162083</v>
      </c>
      <c r="AZ174" s="297">
        <v>162083</v>
      </c>
      <c r="BA174" s="297">
        <v>0</v>
      </c>
      <c r="BB174" s="297">
        <v>0</v>
      </c>
      <c r="BC174" s="297">
        <v>1330887</v>
      </c>
      <c r="BD174" s="397">
        <v>7699</v>
      </c>
      <c r="BE174" s="297">
        <v>3192</v>
      </c>
      <c r="BF174" s="297">
        <v>2652</v>
      </c>
      <c r="BG174" s="297">
        <v>1855</v>
      </c>
      <c r="BH174" s="297">
        <v>0</v>
      </c>
      <c r="BI174" s="297">
        <v>0</v>
      </c>
      <c r="BJ174" s="297">
        <v>0</v>
      </c>
      <c r="BK174" s="297">
        <v>7699</v>
      </c>
      <c r="BL174" s="299">
        <v>10500</v>
      </c>
      <c r="BM174" s="297">
        <v>2625</v>
      </c>
      <c r="BN174" s="297">
        <v>2625</v>
      </c>
      <c r="BO174" s="297">
        <v>2625</v>
      </c>
      <c r="BP174" s="297">
        <v>2625</v>
      </c>
      <c r="BQ174" s="297">
        <v>0</v>
      </c>
      <c r="BR174" s="297">
        <v>0</v>
      </c>
      <c r="BS174" s="297">
        <v>10500</v>
      </c>
      <c r="BT174" s="397">
        <v>32332</v>
      </c>
      <c r="BU174" s="297">
        <v>6644</v>
      </c>
      <c r="BV174" s="297">
        <v>6644</v>
      </c>
      <c r="BW174" s="297">
        <v>6644</v>
      </c>
      <c r="BX174" s="297">
        <v>6644</v>
      </c>
      <c r="BY174" s="297">
        <v>5754</v>
      </c>
      <c r="BZ174" s="297">
        <v>0</v>
      </c>
      <c r="CA174" s="297">
        <v>32332</v>
      </c>
      <c r="CB174" s="299">
        <v>101941.47917217</v>
      </c>
      <c r="CC174" s="297">
        <v>90302</v>
      </c>
      <c r="CD174" s="297">
        <v>7015</v>
      </c>
      <c r="CE174" s="297">
        <v>4625</v>
      </c>
      <c r="CF174" s="297">
        <v>0</v>
      </c>
      <c r="CG174" s="297">
        <v>0</v>
      </c>
      <c r="CH174" s="297">
        <v>0</v>
      </c>
      <c r="CI174" s="297">
        <v>101941.47917217</v>
      </c>
    </row>
    <row r="175" spans="1:87">
      <c r="A175" s="295">
        <v>34903</v>
      </c>
      <c r="B175" s="296" t="s">
        <v>527</v>
      </c>
      <c r="C175" s="299">
        <v>-39087</v>
      </c>
      <c r="D175" s="297">
        <v>-22982</v>
      </c>
      <c r="E175" s="297">
        <v>-2149</v>
      </c>
      <c r="F175" s="297">
        <v>11791</v>
      </c>
      <c r="G175" s="297">
        <v>3016</v>
      </c>
      <c r="H175" s="297">
        <v>0</v>
      </c>
      <c r="I175" s="297">
        <v>-49411</v>
      </c>
      <c r="J175" s="356">
        <v>251539</v>
      </c>
      <c r="K175" s="357">
        <v>299201</v>
      </c>
      <c r="L175" s="357">
        <v>212937</v>
      </c>
      <c r="M175" s="357">
        <v>203704</v>
      </c>
      <c r="N175" s="357">
        <v>314996</v>
      </c>
      <c r="O175" s="356">
        <v>24813</v>
      </c>
      <c r="P175" s="357">
        <v>19237.57</v>
      </c>
      <c r="Q175" s="357">
        <v>5575.43</v>
      </c>
      <c r="R175" s="398">
        <v>6.6799999999999998E-2</v>
      </c>
      <c r="S175" s="399">
        <v>8.1363000000000003E-6</v>
      </c>
      <c r="T175" s="400">
        <v>251539</v>
      </c>
      <c r="U175" s="400">
        <v>287987.5748502994</v>
      </c>
      <c r="V175" s="401">
        <v>0.87343698814351289</v>
      </c>
      <c r="W175" s="401">
        <v>7.7152503694909322E-2</v>
      </c>
      <c r="X175" s="397">
        <v>68194</v>
      </c>
      <c r="Y175" s="297">
        <v>18809</v>
      </c>
      <c r="Z175" s="297">
        <v>16421</v>
      </c>
      <c r="AA175" s="297">
        <v>16421</v>
      </c>
      <c r="AB175" s="297">
        <v>16421</v>
      </c>
      <c r="AC175" s="297">
        <v>122</v>
      </c>
      <c r="AD175" s="297">
        <v>0</v>
      </c>
      <c r="AE175" s="297">
        <v>68194</v>
      </c>
      <c r="AF175" s="299">
        <v>73723</v>
      </c>
      <c r="AG175" s="299">
        <v>28718</v>
      </c>
      <c r="AH175" s="299">
        <v>28718</v>
      </c>
      <c r="AI175" s="299">
        <v>16287</v>
      </c>
      <c r="AJ175" s="299">
        <v>0</v>
      </c>
      <c r="AK175" s="299">
        <v>0</v>
      </c>
      <c r="AL175" s="299">
        <v>0</v>
      </c>
      <c r="AM175" s="297">
        <v>73723</v>
      </c>
      <c r="AN175" s="397">
        <v>20574</v>
      </c>
      <c r="AO175" s="297">
        <v>5105</v>
      </c>
      <c r="AP175" s="297">
        <v>5105</v>
      </c>
      <c r="AQ175" s="297">
        <v>5105</v>
      </c>
      <c r="AR175" s="297">
        <v>2630</v>
      </c>
      <c r="AS175" s="297">
        <v>2630</v>
      </c>
      <c r="AT175" s="297">
        <v>0</v>
      </c>
      <c r="AU175" s="297">
        <v>20574</v>
      </c>
      <c r="AV175" s="299">
        <v>61129</v>
      </c>
      <c r="AW175" s="297">
        <v>30466</v>
      </c>
      <c r="AX175" s="297">
        <v>15773</v>
      </c>
      <c r="AY175" s="297">
        <v>7445</v>
      </c>
      <c r="AZ175" s="297">
        <v>7445</v>
      </c>
      <c r="BA175" s="297">
        <v>0</v>
      </c>
      <c r="BB175" s="297">
        <v>0</v>
      </c>
      <c r="BC175" s="297">
        <v>61129</v>
      </c>
      <c r="BD175" s="397">
        <v>354</v>
      </c>
      <c r="BE175" s="297">
        <v>147</v>
      </c>
      <c r="BF175" s="297">
        <v>122</v>
      </c>
      <c r="BG175" s="297">
        <v>85</v>
      </c>
      <c r="BH175" s="297">
        <v>0</v>
      </c>
      <c r="BI175" s="297">
        <v>0</v>
      </c>
      <c r="BJ175" s="297">
        <v>0</v>
      </c>
      <c r="BK175" s="297">
        <v>354</v>
      </c>
      <c r="BL175" s="299">
        <v>484</v>
      </c>
      <c r="BM175" s="297">
        <v>121</v>
      </c>
      <c r="BN175" s="297">
        <v>121</v>
      </c>
      <c r="BO175" s="297">
        <v>121</v>
      </c>
      <c r="BP175" s="297">
        <v>121</v>
      </c>
      <c r="BQ175" s="297">
        <v>0</v>
      </c>
      <c r="BR175" s="297">
        <v>0</v>
      </c>
      <c r="BS175" s="297">
        <v>484</v>
      </c>
      <c r="BT175" s="397">
        <v>1485</v>
      </c>
      <c r="BU175" s="297">
        <v>305</v>
      </c>
      <c r="BV175" s="297">
        <v>305</v>
      </c>
      <c r="BW175" s="297">
        <v>305</v>
      </c>
      <c r="BX175" s="297">
        <v>305</v>
      </c>
      <c r="BY175" s="297">
        <v>264</v>
      </c>
      <c r="BZ175" s="297">
        <v>0</v>
      </c>
      <c r="CA175" s="297">
        <v>1485</v>
      </c>
      <c r="CB175" s="299">
        <v>4682.30314653</v>
      </c>
      <c r="CC175" s="297">
        <v>4148</v>
      </c>
      <c r="CD175" s="297">
        <v>322</v>
      </c>
      <c r="CE175" s="297">
        <v>212</v>
      </c>
      <c r="CF175" s="297">
        <v>0</v>
      </c>
      <c r="CG175" s="297">
        <v>0</v>
      </c>
      <c r="CH175" s="297">
        <v>0</v>
      </c>
      <c r="CI175" s="297">
        <v>4682.30314653</v>
      </c>
    </row>
    <row r="176" spans="1:87">
      <c r="A176" s="295">
        <v>34905</v>
      </c>
      <c r="B176" s="296" t="s">
        <v>528</v>
      </c>
      <c r="C176" s="299">
        <v>-2542468</v>
      </c>
      <c r="D176" s="297">
        <v>-853809</v>
      </c>
      <c r="E176" s="297">
        <v>-291571</v>
      </c>
      <c r="F176" s="297">
        <v>-410151</v>
      </c>
      <c r="G176" s="297">
        <v>87082</v>
      </c>
      <c r="H176" s="297">
        <v>0</v>
      </c>
      <c r="I176" s="297">
        <v>-4010917</v>
      </c>
      <c r="J176" s="356">
        <v>17772277</v>
      </c>
      <c r="K176" s="357">
        <v>21139865</v>
      </c>
      <c r="L176" s="357">
        <v>15044910</v>
      </c>
      <c r="M176" s="357">
        <v>14392547</v>
      </c>
      <c r="N176" s="357">
        <v>22255800</v>
      </c>
      <c r="O176" s="356">
        <v>1753121</v>
      </c>
      <c r="P176" s="357">
        <v>731268.13</v>
      </c>
      <c r="Q176" s="357">
        <v>1021852.87</v>
      </c>
      <c r="R176" s="398">
        <v>6.6799999999999998E-2</v>
      </c>
      <c r="S176" s="399">
        <v>5.7486449999999997E-4</v>
      </c>
      <c r="T176" s="400">
        <v>17772277</v>
      </c>
      <c r="U176" s="400">
        <v>10947127.694610778</v>
      </c>
      <c r="V176" s="401">
        <v>1.6234648481125522</v>
      </c>
      <c r="W176" s="401">
        <v>7.7152503694909322E-2</v>
      </c>
      <c r="X176" s="397">
        <v>200372</v>
      </c>
      <c r="Y176" s="297">
        <v>65791</v>
      </c>
      <c r="Z176" s="297">
        <v>65791</v>
      </c>
      <c r="AA176" s="297">
        <v>34395</v>
      </c>
      <c r="AB176" s="297">
        <v>34395</v>
      </c>
      <c r="AC176" s="297">
        <v>0</v>
      </c>
      <c r="AD176" s="297">
        <v>0</v>
      </c>
      <c r="AE176" s="297">
        <v>200372</v>
      </c>
      <c r="AF176" s="299">
        <v>1110868</v>
      </c>
      <c r="AG176" s="299">
        <v>546686</v>
      </c>
      <c r="AH176" s="299">
        <v>164682</v>
      </c>
      <c r="AI176" s="299">
        <v>164682</v>
      </c>
      <c r="AJ176" s="299">
        <v>117409</v>
      </c>
      <c r="AK176" s="299">
        <v>117409</v>
      </c>
      <c r="AL176" s="299">
        <v>0</v>
      </c>
      <c r="AM176" s="297">
        <v>1110868</v>
      </c>
      <c r="AN176" s="397">
        <v>1453619</v>
      </c>
      <c r="AO176" s="297">
        <v>360662</v>
      </c>
      <c r="AP176" s="297">
        <v>360662</v>
      </c>
      <c r="AQ176" s="297">
        <v>360662</v>
      </c>
      <c r="AR176" s="297">
        <v>185817</v>
      </c>
      <c r="AS176" s="297">
        <v>185817</v>
      </c>
      <c r="AT176" s="297">
        <v>0</v>
      </c>
      <c r="AU176" s="297">
        <v>1453619</v>
      </c>
      <c r="AV176" s="299">
        <v>4319050</v>
      </c>
      <c r="AW176" s="297">
        <v>2152588</v>
      </c>
      <c r="AX176" s="297">
        <v>1114465</v>
      </c>
      <c r="AY176" s="297">
        <v>525998</v>
      </c>
      <c r="AZ176" s="297">
        <v>525998</v>
      </c>
      <c r="BA176" s="297">
        <v>0</v>
      </c>
      <c r="BB176" s="297">
        <v>0</v>
      </c>
      <c r="BC176" s="297">
        <v>4319050</v>
      </c>
      <c r="BD176" s="397">
        <v>24985</v>
      </c>
      <c r="BE176" s="297">
        <v>10360</v>
      </c>
      <c r="BF176" s="297">
        <v>8607</v>
      </c>
      <c r="BG176" s="297">
        <v>6018</v>
      </c>
      <c r="BH176" s="297">
        <v>0</v>
      </c>
      <c r="BI176" s="297">
        <v>0</v>
      </c>
      <c r="BJ176" s="297">
        <v>0</v>
      </c>
      <c r="BK176" s="297">
        <v>24985</v>
      </c>
      <c r="BL176" s="299">
        <v>34076</v>
      </c>
      <c r="BM176" s="297">
        <v>8519</v>
      </c>
      <c r="BN176" s="297">
        <v>8519</v>
      </c>
      <c r="BO176" s="297">
        <v>8519</v>
      </c>
      <c r="BP176" s="297">
        <v>8519</v>
      </c>
      <c r="BQ176" s="297">
        <v>0</v>
      </c>
      <c r="BR176" s="297">
        <v>0</v>
      </c>
      <c r="BS176" s="297">
        <v>34076</v>
      </c>
      <c r="BT176" s="397">
        <v>104925</v>
      </c>
      <c r="BU176" s="297">
        <v>21563</v>
      </c>
      <c r="BV176" s="297">
        <v>21563</v>
      </c>
      <c r="BW176" s="297">
        <v>21563</v>
      </c>
      <c r="BX176" s="297">
        <v>21563</v>
      </c>
      <c r="BY176" s="297">
        <v>18673</v>
      </c>
      <c r="BZ176" s="297">
        <v>0</v>
      </c>
      <c r="CA176" s="297">
        <v>104925</v>
      </c>
      <c r="CB176" s="299">
        <v>330824.80453994998</v>
      </c>
      <c r="CC176" s="297">
        <v>293050</v>
      </c>
      <c r="CD176" s="297">
        <v>22765</v>
      </c>
      <c r="CE176" s="297">
        <v>15009</v>
      </c>
      <c r="CF176" s="297">
        <v>0</v>
      </c>
      <c r="CG176" s="297">
        <v>0</v>
      </c>
      <c r="CH176" s="297">
        <v>0</v>
      </c>
      <c r="CI176" s="297">
        <v>330824.80453994998</v>
      </c>
    </row>
    <row r="177" spans="1:87">
      <c r="A177" s="295">
        <v>34910</v>
      </c>
      <c r="B177" s="296" t="s">
        <v>529</v>
      </c>
      <c r="C177" s="299">
        <v>-7442189</v>
      </c>
      <c r="D177" s="297">
        <v>-3166576</v>
      </c>
      <c r="E177" s="297">
        <v>-844245</v>
      </c>
      <c r="F177" s="297">
        <v>-987110</v>
      </c>
      <c r="G177" s="297">
        <v>785313</v>
      </c>
      <c r="H177" s="297">
        <v>0</v>
      </c>
      <c r="I177" s="297">
        <v>-11654807</v>
      </c>
      <c r="J177" s="356">
        <v>62169880</v>
      </c>
      <c r="K177" s="357">
        <v>73950168</v>
      </c>
      <c r="L177" s="357">
        <v>52629171</v>
      </c>
      <c r="M177" s="357">
        <v>50347117</v>
      </c>
      <c r="N177" s="357">
        <v>77853862</v>
      </c>
      <c r="O177" s="356">
        <v>6132660</v>
      </c>
      <c r="P177" s="357">
        <v>2326261.9500000002</v>
      </c>
      <c r="Q177" s="357">
        <v>3806398.05</v>
      </c>
      <c r="R177" s="398">
        <v>6.6799999999999998E-2</v>
      </c>
      <c r="S177" s="399">
        <v>2.0109554000000002E-3</v>
      </c>
      <c r="T177" s="400">
        <v>62169880</v>
      </c>
      <c r="U177" s="400">
        <v>34824280.688622758</v>
      </c>
      <c r="V177" s="401">
        <v>1.785245201642059</v>
      </c>
      <c r="W177" s="401">
        <v>7.7152503694909322E-2</v>
      </c>
      <c r="X177" s="397">
        <v>994267</v>
      </c>
      <c r="Y177" s="297">
        <v>452508</v>
      </c>
      <c r="Z177" s="297">
        <v>157261</v>
      </c>
      <c r="AA177" s="297">
        <v>157261</v>
      </c>
      <c r="AB177" s="297">
        <v>157261</v>
      </c>
      <c r="AC177" s="297">
        <v>69976</v>
      </c>
      <c r="AD177" s="297">
        <v>0</v>
      </c>
      <c r="AE177" s="297">
        <v>994267</v>
      </c>
      <c r="AF177" s="299">
        <v>1803371</v>
      </c>
      <c r="AG177" s="299">
        <v>683029</v>
      </c>
      <c r="AH177" s="299">
        <v>683029</v>
      </c>
      <c r="AI177" s="299">
        <v>437313</v>
      </c>
      <c r="AJ177" s="299">
        <v>0</v>
      </c>
      <c r="AK177" s="299">
        <v>0</v>
      </c>
      <c r="AL177" s="299">
        <v>0</v>
      </c>
      <c r="AM177" s="297">
        <v>1803371</v>
      </c>
      <c r="AN177" s="397">
        <v>5084961</v>
      </c>
      <c r="AO177" s="297">
        <v>1261644</v>
      </c>
      <c r="AP177" s="297">
        <v>1261644</v>
      </c>
      <c r="AQ177" s="297">
        <v>1261644</v>
      </c>
      <c r="AR177" s="297">
        <v>650015</v>
      </c>
      <c r="AS177" s="297">
        <v>650015</v>
      </c>
      <c r="AT177" s="297">
        <v>0</v>
      </c>
      <c r="AU177" s="297">
        <v>5084961</v>
      </c>
      <c r="AV177" s="299">
        <v>15108632</v>
      </c>
      <c r="AW177" s="297">
        <v>7530051</v>
      </c>
      <c r="AX177" s="297">
        <v>3898553</v>
      </c>
      <c r="AY177" s="297">
        <v>1840014</v>
      </c>
      <c r="AZ177" s="297">
        <v>1840014</v>
      </c>
      <c r="BA177" s="297">
        <v>0</v>
      </c>
      <c r="BB177" s="297">
        <v>0</v>
      </c>
      <c r="BC177" s="297">
        <v>15108632</v>
      </c>
      <c r="BD177" s="397">
        <v>87402</v>
      </c>
      <c r="BE177" s="297">
        <v>36242</v>
      </c>
      <c r="BF177" s="297">
        <v>30107</v>
      </c>
      <c r="BG177" s="297">
        <v>21053</v>
      </c>
      <c r="BH177" s="297">
        <v>0</v>
      </c>
      <c r="BI177" s="297">
        <v>0</v>
      </c>
      <c r="BJ177" s="297">
        <v>0</v>
      </c>
      <c r="BK177" s="297">
        <v>87402</v>
      </c>
      <c r="BL177" s="299">
        <v>119204</v>
      </c>
      <c r="BM177" s="297">
        <v>29801</v>
      </c>
      <c r="BN177" s="297">
        <v>29801</v>
      </c>
      <c r="BO177" s="297">
        <v>29801</v>
      </c>
      <c r="BP177" s="297">
        <v>29801</v>
      </c>
      <c r="BQ177" s="297">
        <v>0</v>
      </c>
      <c r="BR177" s="297">
        <v>0</v>
      </c>
      <c r="BS177" s="297">
        <v>119204</v>
      </c>
      <c r="BT177" s="397">
        <v>367042</v>
      </c>
      <c r="BU177" s="297">
        <v>75430</v>
      </c>
      <c r="BV177" s="297">
        <v>75430</v>
      </c>
      <c r="BW177" s="297">
        <v>75430</v>
      </c>
      <c r="BX177" s="297">
        <v>75430</v>
      </c>
      <c r="BY177" s="297">
        <v>65322</v>
      </c>
      <c r="BZ177" s="297">
        <v>0</v>
      </c>
      <c r="CA177" s="297">
        <v>367042</v>
      </c>
      <c r="CB177" s="299">
        <v>1157270.84755374</v>
      </c>
      <c r="CC177" s="297">
        <v>1025131</v>
      </c>
      <c r="CD177" s="297">
        <v>79636</v>
      </c>
      <c r="CE177" s="297">
        <v>52504</v>
      </c>
      <c r="CF177" s="297">
        <v>0</v>
      </c>
      <c r="CG177" s="297">
        <v>0</v>
      </c>
      <c r="CH177" s="297">
        <v>0</v>
      </c>
      <c r="CI177" s="297">
        <v>1157270.84755374</v>
      </c>
    </row>
    <row r="178" spans="1:87">
      <c r="A178" s="295">
        <v>35000</v>
      </c>
      <c r="B178" s="296" t="s">
        <v>530</v>
      </c>
      <c r="C178" s="299">
        <v>-4721694</v>
      </c>
      <c r="D178" s="297">
        <v>-2188025</v>
      </c>
      <c r="E178" s="297">
        <v>-652157</v>
      </c>
      <c r="F178" s="297">
        <v>-1047133</v>
      </c>
      <c r="G178" s="297">
        <v>239544</v>
      </c>
      <c r="H178" s="297">
        <v>0</v>
      </c>
      <c r="I178" s="297">
        <v>-8369465</v>
      </c>
      <c r="J178" s="356">
        <v>40155396</v>
      </c>
      <c r="K178" s="357">
        <v>47764259</v>
      </c>
      <c r="L178" s="357">
        <v>33993072</v>
      </c>
      <c r="M178" s="357">
        <v>32519098</v>
      </c>
      <c r="N178" s="357">
        <v>50285647</v>
      </c>
      <c r="O178" s="356">
        <v>3961072</v>
      </c>
      <c r="P178" s="357">
        <v>1512394.28</v>
      </c>
      <c r="Q178" s="357">
        <v>2448677.7199999997</v>
      </c>
      <c r="R178" s="398">
        <v>6.6799999999999998E-2</v>
      </c>
      <c r="S178" s="399">
        <v>1.2988718999999999E-3</v>
      </c>
      <c r="T178" s="400">
        <v>40155396</v>
      </c>
      <c r="U178" s="400">
        <v>22640632.934131738</v>
      </c>
      <c r="V178" s="401">
        <v>1.773598649685451</v>
      </c>
      <c r="W178" s="401">
        <v>7.7152503694909322E-2</v>
      </c>
      <c r="X178" s="397">
        <v>479359</v>
      </c>
      <c r="Y178" s="297">
        <v>438879</v>
      </c>
      <c r="Z178" s="297">
        <v>20240</v>
      </c>
      <c r="AA178" s="297">
        <v>20240</v>
      </c>
      <c r="AB178" s="297">
        <v>0</v>
      </c>
      <c r="AC178" s="297">
        <v>0</v>
      </c>
      <c r="AD178" s="297">
        <v>0</v>
      </c>
      <c r="AE178" s="297">
        <v>479359</v>
      </c>
      <c r="AF178" s="299">
        <v>1843607</v>
      </c>
      <c r="AG178" s="299">
        <v>502572</v>
      </c>
      <c r="AH178" s="299">
        <v>502572</v>
      </c>
      <c r="AI178" s="299">
        <v>307986</v>
      </c>
      <c r="AJ178" s="299">
        <v>307986</v>
      </c>
      <c r="AK178" s="299">
        <v>222491</v>
      </c>
      <c r="AL178" s="299">
        <v>0</v>
      </c>
      <c r="AM178" s="297">
        <v>1843607</v>
      </c>
      <c r="AN178" s="397">
        <v>3284366</v>
      </c>
      <c r="AO178" s="297">
        <v>814893</v>
      </c>
      <c r="AP178" s="297">
        <v>814893</v>
      </c>
      <c r="AQ178" s="297">
        <v>814893</v>
      </c>
      <c r="AR178" s="297">
        <v>419843</v>
      </c>
      <c r="AS178" s="297">
        <v>419843</v>
      </c>
      <c r="AT178" s="297">
        <v>0</v>
      </c>
      <c r="AU178" s="297">
        <v>3284366</v>
      </c>
      <c r="AV178" s="299">
        <v>9758634</v>
      </c>
      <c r="AW178" s="297">
        <v>4863644</v>
      </c>
      <c r="AX178" s="297">
        <v>2518067</v>
      </c>
      <c r="AY178" s="297">
        <v>1188461</v>
      </c>
      <c r="AZ178" s="297">
        <v>1188461</v>
      </c>
      <c r="BA178" s="297">
        <v>0</v>
      </c>
      <c r="BB178" s="297">
        <v>0</v>
      </c>
      <c r="BC178" s="297">
        <v>9758634</v>
      </c>
      <c r="BD178" s="397">
        <v>56453</v>
      </c>
      <c r="BE178" s="297">
        <v>23409</v>
      </c>
      <c r="BF178" s="297">
        <v>19446</v>
      </c>
      <c r="BG178" s="297">
        <v>13598</v>
      </c>
      <c r="BH178" s="297">
        <v>0</v>
      </c>
      <c r="BI178" s="297">
        <v>0</v>
      </c>
      <c r="BJ178" s="297">
        <v>0</v>
      </c>
      <c r="BK178" s="297">
        <v>56453</v>
      </c>
      <c r="BL178" s="299">
        <v>76996</v>
      </c>
      <c r="BM178" s="297">
        <v>19249</v>
      </c>
      <c r="BN178" s="297">
        <v>19249</v>
      </c>
      <c r="BO178" s="297">
        <v>19249</v>
      </c>
      <c r="BP178" s="297">
        <v>19249</v>
      </c>
      <c r="BQ178" s="297">
        <v>0</v>
      </c>
      <c r="BR178" s="297">
        <v>0</v>
      </c>
      <c r="BS178" s="297">
        <v>76996</v>
      </c>
      <c r="BT178" s="397">
        <v>237072</v>
      </c>
      <c r="BU178" s="297">
        <v>48720</v>
      </c>
      <c r="BV178" s="297">
        <v>48720</v>
      </c>
      <c r="BW178" s="297">
        <v>48720</v>
      </c>
      <c r="BX178" s="297">
        <v>48720</v>
      </c>
      <c r="BY178" s="297">
        <v>42192</v>
      </c>
      <c r="BZ178" s="297">
        <v>0</v>
      </c>
      <c r="CA178" s="297">
        <v>237072</v>
      </c>
      <c r="CB178" s="299">
        <v>747478.82751489</v>
      </c>
      <c r="CC178" s="297">
        <v>662130</v>
      </c>
      <c r="CD178" s="297">
        <v>51436</v>
      </c>
      <c r="CE178" s="297">
        <v>33912</v>
      </c>
      <c r="CF178" s="297">
        <v>0</v>
      </c>
      <c r="CG178" s="297">
        <v>0</v>
      </c>
      <c r="CH178" s="297">
        <v>0</v>
      </c>
      <c r="CI178" s="297">
        <v>747478.82751489</v>
      </c>
    </row>
    <row r="179" spans="1:87">
      <c r="A179" s="295">
        <v>35005</v>
      </c>
      <c r="B179" s="296" t="s">
        <v>531</v>
      </c>
      <c r="C179" s="299">
        <v>-2443595</v>
      </c>
      <c r="D179" s="297">
        <v>-1034128</v>
      </c>
      <c r="E179" s="297">
        <v>-598363</v>
      </c>
      <c r="F179" s="297">
        <v>-637107</v>
      </c>
      <c r="G179" s="297">
        <v>206185</v>
      </c>
      <c r="H179" s="297">
        <v>0</v>
      </c>
      <c r="I179" s="297">
        <v>-4507008</v>
      </c>
      <c r="J179" s="356">
        <v>16477684</v>
      </c>
      <c r="K179" s="357">
        <v>19599965</v>
      </c>
      <c r="L179" s="357">
        <v>13948987</v>
      </c>
      <c r="M179" s="357">
        <v>13344145</v>
      </c>
      <c r="N179" s="357">
        <v>20634611</v>
      </c>
      <c r="O179" s="356">
        <v>1625418</v>
      </c>
      <c r="P179" s="357">
        <v>693744.88</v>
      </c>
      <c r="Q179" s="357">
        <v>931673.12</v>
      </c>
      <c r="R179" s="398">
        <v>6.6799999999999998E-2</v>
      </c>
      <c r="S179" s="399">
        <v>5.3298940000000002E-4</v>
      </c>
      <c r="T179" s="400">
        <v>16477684</v>
      </c>
      <c r="U179" s="400">
        <v>10385402.395209581</v>
      </c>
      <c r="V179" s="401">
        <v>1.5866196968545556</v>
      </c>
      <c r="W179" s="401">
        <v>7.7152503694909322E-2</v>
      </c>
      <c r="X179" s="397">
        <v>312204</v>
      </c>
      <c r="Y179" s="297">
        <v>131217</v>
      </c>
      <c r="Z179" s="297">
        <v>131217</v>
      </c>
      <c r="AA179" s="297">
        <v>16590</v>
      </c>
      <c r="AB179" s="297">
        <v>16590</v>
      </c>
      <c r="AC179" s="297">
        <v>16590</v>
      </c>
      <c r="AD179" s="297">
        <v>0</v>
      </c>
      <c r="AE179" s="297">
        <v>312204</v>
      </c>
      <c r="AF179" s="299">
        <v>1944637</v>
      </c>
      <c r="AG179" s="299">
        <v>663411</v>
      </c>
      <c r="AH179" s="299">
        <v>465418</v>
      </c>
      <c r="AI179" s="299">
        <v>465418</v>
      </c>
      <c r="AJ179" s="299">
        <v>350390</v>
      </c>
      <c r="AK179" s="299">
        <v>0</v>
      </c>
      <c r="AL179" s="299">
        <v>0</v>
      </c>
      <c r="AM179" s="297">
        <v>1944637</v>
      </c>
      <c r="AN179" s="397">
        <v>1347733</v>
      </c>
      <c r="AO179" s="297">
        <v>334390</v>
      </c>
      <c r="AP179" s="297">
        <v>334390</v>
      </c>
      <c r="AQ179" s="297">
        <v>334390</v>
      </c>
      <c r="AR179" s="297">
        <v>172282</v>
      </c>
      <c r="AS179" s="297">
        <v>172282</v>
      </c>
      <c r="AT179" s="297">
        <v>0</v>
      </c>
      <c r="AU179" s="297">
        <v>1347733</v>
      </c>
      <c r="AV179" s="299">
        <v>4004435</v>
      </c>
      <c r="AW179" s="297">
        <v>1995786</v>
      </c>
      <c r="AX179" s="297">
        <v>1033284</v>
      </c>
      <c r="AY179" s="297">
        <v>487683</v>
      </c>
      <c r="AZ179" s="297">
        <v>487683</v>
      </c>
      <c r="BA179" s="297">
        <v>0</v>
      </c>
      <c r="BB179" s="297">
        <v>0</v>
      </c>
      <c r="BC179" s="297">
        <v>4004435</v>
      </c>
      <c r="BD179" s="397">
        <v>23166</v>
      </c>
      <c r="BE179" s="297">
        <v>9606</v>
      </c>
      <c r="BF179" s="297">
        <v>7980</v>
      </c>
      <c r="BG179" s="297">
        <v>5580</v>
      </c>
      <c r="BH179" s="297">
        <v>0</v>
      </c>
      <c r="BI179" s="297">
        <v>0</v>
      </c>
      <c r="BJ179" s="297">
        <v>0</v>
      </c>
      <c r="BK179" s="297">
        <v>23166</v>
      </c>
      <c r="BL179" s="299">
        <v>31596</v>
      </c>
      <c r="BM179" s="297">
        <v>7899</v>
      </c>
      <c r="BN179" s="297">
        <v>7899</v>
      </c>
      <c r="BO179" s="297">
        <v>7899</v>
      </c>
      <c r="BP179" s="297">
        <v>7899</v>
      </c>
      <c r="BQ179" s="297">
        <v>0</v>
      </c>
      <c r="BR179" s="297">
        <v>0</v>
      </c>
      <c r="BS179" s="297">
        <v>31596</v>
      </c>
      <c r="BT179" s="397">
        <v>97282</v>
      </c>
      <c r="BU179" s="297">
        <v>19992</v>
      </c>
      <c r="BV179" s="297">
        <v>19992</v>
      </c>
      <c r="BW179" s="297">
        <v>19992</v>
      </c>
      <c r="BX179" s="297">
        <v>19992</v>
      </c>
      <c r="BY179" s="297">
        <v>17313</v>
      </c>
      <c r="BZ179" s="297">
        <v>0</v>
      </c>
      <c r="CA179" s="297">
        <v>97282</v>
      </c>
      <c r="CB179" s="299">
        <v>306726.39217914001</v>
      </c>
      <c r="CC179" s="297">
        <v>271704</v>
      </c>
      <c r="CD179" s="297">
        <v>21107</v>
      </c>
      <c r="CE179" s="297">
        <v>13916</v>
      </c>
      <c r="CF179" s="297">
        <v>0</v>
      </c>
      <c r="CG179" s="297">
        <v>0</v>
      </c>
      <c r="CH179" s="297">
        <v>0</v>
      </c>
      <c r="CI179" s="297">
        <v>306726.39217914001</v>
      </c>
    </row>
    <row r="180" spans="1:87">
      <c r="A180" s="295">
        <v>35100</v>
      </c>
      <c r="B180" s="296" t="s">
        <v>532</v>
      </c>
      <c r="C180" s="299">
        <v>-40759827</v>
      </c>
      <c r="D180" s="297">
        <v>-19006890</v>
      </c>
      <c r="E180" s="297">
        <v>-6657421</v>
      </c>
      <c r="F180" s="297">
        <v>-9570460</v>
      </c>
      <c r="G180" s="297">
        <v>884095</v>
      </c>
      <c r="H180" s="297">
        <v>0</v>
      </c>
      <c r="I180" s="297">
        <v>-75110503</v>
      </c>
      <c r="J180" s="356">
        <v>359172461</v>
      </c>
      <c r="K180" s="357">
        <v>427230422</v>
      </c>
      <c r="L180" s="357">
        <v>304053170</v>
      </c>
      <c r="M180" s="357">
        <v>290869118</v>
      </c>
      <c r="N180" s="357">
        <v>449783131</v>
      </c>
      <c r="O180" s="356">
        <v>35430060</v>
      </c>
      <c r="P180" s="357">
        <v>13327099.57</v>
      </c>
      <c r="Q180" s="357">
        <v>22102960.43</v>
      </c>
      <c r="R180" s="398">
        <v>6.6799999999999998E-2</v>
      </c>
      <c r="S180" s="399">
        <v>1.16178414E-2</v>
      </c>
      <c r="T180" s="400">
        <v>359172461</v>
      </c>
      <c r="U180" s="400">
        <v>199507478.59281439</v>
      </c>
      <c r="V180" s="401">
        <v>1.8002957259214052</v>
      </c>
      <c r="W180" s="401">
        <v>7.7152503694909322E-2</v>
      </c>
      <c r="X180" s="397">
        <v>5812120</v>
      </c>
      <c r="Y180" s="297">
        <v>4943659</v>
      </c>
      <c r="Z180" s="297">
        <v>289487</v>
      </c>
      <c r="AA180" s="297">
        <v>289487</v>
      </c>
      <c r="AB180" s="297">
        <v>289487</v>
      </c>
      <c r="AC180" s="297">
        <v>0</v>
      </c>
      <c r="AD180" s="297">
        <v>0</v>
      </c>
      <c r="AE180" s="297">
        <v>5812120</v>
      </c>
      <c r="AF180" s="299">
        <v>18264022</v>
      </c>
      <c r="AG180" s="299">
        <v>4039702</v>
      </c>
      <c r="AH180" s="299">
        <v>4039702</v>
      </c>
      <c r="AI180" s="299">
        <v>3687412</v>
      </c>
      <c r="AJ180" s="299">
        <v>3248603</v>
      </c>
      <c r="AK180" s="299">
        <v>3248603</v>
      </c>
      <c r="AL180" s="299">
        <v>0</v>
      </c>
      <c r="AM180" s="297">
        <v>18264022</v>
      </c>
      <c r="AN180" s="397">
        <v>29377215</v>
      </c>
      <c r="AO180" s="297">
        <v>7288863</v>
      </c>
      <c r="AP180" s="297">
        <v>7288863</v>
      </c>
      <c r="AQ180" s="297">
        <v>7288863</v>
      </c>
      <c r="AR180" s="297">
        <v>3755312</v>
      </c>
      <c r="AS180" s="297">
        <v>3755312</v>
      </c>
      <c r="AT180" s="297">
        <v>0</v>
      </c>
      <c r="AU180" s="297">
        <v>29377215</v>
      </c>
      <c r="AV180" s="299">
        <v>87286714</v>
      </c>
      <c r="AW180" s="297">
        <v>43503173</v>
      </c>
      <c r="AX180" s="297">
        <v>22523009</v>
      </c>
      <c r="AY180" s="297">
        <v>10630266</v>
      </c>
      <c r="AZ180" s="297">
        <v>10630266</v>
      </c>
      <c r="BA180" s="297">
        <v>0</v>
      </c>
      <c r="BB180" s="297">
        <v>0</v>
      </c>
      <c r="BC180" s="297">
        <v>87286714</v>
      </c>
      <c r="BD180" s="397">
        <v>504947</v>
      </c>
      <c r="BE180" s="297">
        <v>209380</v>
      </c>
      <c r="BF180" s="297">
        <v>173938</v>
      </c>
      <c r="BG180" s="297">
        <v>121629</v>
      </c>
      <c r="BH180" s="297">
        <v>0</v>
      </c>
      <c r="BI180" s="297">
        <v>0</v>
      </c>
      <c r="BJ180" s="297">
        <v>0</v>
      </c>
      <c r="BK180" s="297">
        <v>504947</v>
      </c>
      <c r="BL180" s="299">
        <v>688680</v>
      </c>
      <c r="BM180" s="297">
        <v>172170</v>
      </c>
      <c r="BN180" s="297">
        <v>172170</v>
      </c>
      <c r="BO180" s="297">
        <v>172170</v>
      </c>
      <c r="BP180" s="297">
        <v>172170</v>
      </c>
      <c r="BQ180" s="297">
        <v>0</v>
      </c>
      <c r="BR180" s="297">
        <v>0</v>
      </c>
      <c r="BS180" s="297">
        <v>688680</v>
      </c>
      <c r="BT180" s="397">
        <v>2120502</v>
      </c>
      <c r="BU180" s="297">
        <v>435779</v>
      </c>
      <c r="BV180" s="297">
        <v>435779</v>
      </c>
      <c r="BW180" s="297">
        <v>435779</v>
      </c>
      <c r="BX180" s="297">
        <v>435779</v>
      </c>
      <c r="BY180" s="297">
        <v>377385</v>
      </c>
      <c r="BZ180" s="297">
        <v>0</v>
      </c>
      <c r="CA180" s="297">
        <v>2120502</v>
      </c>
      <c r="CB180" s="299">
        <v>6685871.38418034</v>
      </c>
      <c r="CC180" s="297">
        <v>5922463</v>
      </c>
      <c r="CD180" s="297">
        <v>460077</v>
      </c>
      <c r="CE180" s="297">
        <v>303332</v>
      </c>
      <c r="CF180" s="297">
        <v>0</v>
      </c>
      <c r="CG180" s="297">
        <v>0</v>
      </c>
      <c r="CH180" s="297">
        <v>0</v>
      </c>
      <c r="CI180" s="297">
        <v>6685871.38418034</v>
      </c>
    </row>
    <row r="181" spans="1:87">
      <c r="A181" s="295">
        <v>35105</v>
      </c>
      <c r="B181" s="296" t="s">
        <v>533</v>
      </c>
      <c r="C181" s="299">
        <v>-4031735</v>
      </c>
      <c r="D181" s="297">
        <v>-1214053</v>
      </c>
      <c r="E181" s="297">
        <v>-343898</v>
      </c>
      <c r="F181" s="297">
        <v>-627461</v>
      </c>
      <c r="G181" s="297">
        <v>280341</v>
      </c>
      <c r="H181" s="297">
        <v>0</v>
      </c>
      <c r="I181" s="297">
        <v>-5936806</v>
      </c>
      <c r="J181" s="356">
        <v>30958415</v>
      </c>
      <c r="K181" s="357">
        <v>36824584</v>
      </c>
      <c r="L181" s="357">
        <v>26207477</v>
      </c>
      <c r="M181" s="357">
        <v>25071095</v>
      </c>
      <c r="N181" s="357">
        <v>38768486</v>
      </c>
      <c r="O181" s="356">
        <v>3053849</v>
      </c>
      <c r="P181" s="357">
        <v>1205715.9099999999</v>
      </c>
      <c r="Q181" s="357">
        <v>1848133.09</v>
      </c>
      <c r="R181" s="398">
        <v>6.6799999999999998E-2</v>
      </c>
      <c r="S181" s="399">
        <v>1.0013851000000001E-3</v>
      </c>
      <c r="T181" s="400">
        <v>30958415</v>
      </c>
      <c r="U181" s="400">
        <v>18049639.371257484</v>
      </c>
      <c r="V181" s="401">
        <v>1.7151819137892941</v>
      </c>
      <c r="W181" s="401">
        <v>7.7152503694909322E-2</v>
      </c>
      <c r="X181" s="397">
        <v>400922</v>
      </c>
      <c r="Y181" s="297">
        <v>182194</v>
      </c>
      <c r="Z181" s="297">
        <v>182194</v>
      </c>
      <c r="AA181" s="297">
        <v>18267</v>
      </c>
      <c r="AB181" s="297">
        <v>18267</v>
      </c>
      <c r="AC181" s="297">
        <v>0</v>
      </c>
      <c r="AD181" s="297">
        <v>0</v>
      </c>
      <c r="AE181" s="297">
        <v>400922</v>
      </c>
      <c r="AF181" s="299">
        <v>936950</v>
      </c>
      <c r="AG181" s="299">
        <v>622772</v>
      </c>
      <c r="AH181" s="299">
        <v>81217</v>
      </c>
      <c r="AI181" s="299">
        <v>81217</v>
      </c>
      <c r="AJ181" s="299">
        <v>75872</v>
      </c>
      <c r="AK181" s="299">
        <v>75872</v>
      </c>
      <c r="AL181" s="299">
        <v>0</v>
      </c>
      <c r="AM181" s="297">
        <v>936950</v>
      </c>
      <c r="AN181" s="397">
        <v>2532132</v>
      </c>
      <c r="AO181" s="297">
        <v>628254</v>
      </c>
      <c r="AP181" s="297">
        <v>628254</v>
      </c>
      <c r="AQ181" s="297">
        <v>628254</v>
      </c>
      <c r="AR181" s="297">
        <v>323684</v>
      </c>
      <c r="AS181" s="297">
        <v>323684</v>
      </c>
      <c r="AT181" s="297">
        <v>0</v>
      </c>
      <c r="AU181" s="297">
        <v>2532132</v>
      </c>
      <c r="AV181" s="299">
        <v>7523568</v>
      </c>
      <c r="AW181" s="297">
        <v>3749701</v>
      </c>
      <c r="AX181" s="297">
        <v>1941342</v>
      </c>
      <c r="AY181" s="297">
        <v>916262</v>
      </c>
      <c r="AZ181" s="297">
        <v>916262</v>
      </c>
      <c r="BA181" s="297">
        <v>0</v>
      </c>
      <c r="BB181" s="297">
        <v>0</v>
      </c>
      <c r="BC181" s="297">
        <v>7523568</v>
      </c>
      <c r="BD181" s="397">
        <v>43523</v>
      </c>
      <c r="BE181" s="297">
        <v>18047</v>
      </c>
      <c r="BF181" s="297">
        <v>14992</v>
      </c>
      <c r="BG181" s="297">
        <v>10484</v>
      </c>
      <c r="BH181" s="297">
        <v>0</v>
      </c>
      <c r="BI181" s="297">
        <v>0</v>
      </c>
      <c r="BJ181" s="297">
        <v>0</v>
      </c>
      <c r="BK181" s="297">
        <v>43523</v>
      </c>
      <c r="BL181" s="299">
        <v>59360</v>
      </c>
      <c r="BM181" s="297">
        <v>14840</v>
      </c>
      <c r="BN181" s="297">
        <v>14840</v>
      </c>
      <c r="BO181" s="297">
        <v>14840</v>
      </c>
      <c r="BP181" s="297">
        <v>14840</v>
      </c>
      <c r="BQ181" s="297">
        <v>0</v>
      </c>
      <c r="BR181" s="297">
        <v>0</v>
      </c>
      <c r="BS181" s="297">
        <v>59360</v>
      </c>
      <c r="BT181" s="397">
        <v>182774</v>
      </c>
      <c r="BU181" s="297">
        <v>37561</v>
      </c>
      <c r="BV181" s="297">
        <v>37561</v>
      </c>
      <c r="BW181" s="297">
        <v>37561</v>
      </c>
      <c r="BX181" s="297">
        <v>37561</v>
      </c>
      <c r="BY181" s="297">
        <v>32528</v>
      </c>
      <c r="BZ181" s="297">
        <v>0</v>
      </c>
      <c r="CA181" s="297">
        <v>182774</v>
      </c>
      <c r="CB181" s="299">
        <v>576280.20164181001</v>
      </c>
      <c r="CC181" s="297">
        <v>510479</v>
      </c>
      <c r="CD181" s="297">
        <v>39656</v>
      </c>
      <c r="CE181" s="297">
        <v>26145</v>
      </c>
      <c r="CF181" s="297">
        <v>0</v>
      </c>
      <c r="CG181" s="297">
        <v>0</v>
      </c>
      <c r="CH181" s="297">
        <v>0</v>
      </c>
      <c r="CI181" s="297">
        <v>576280.20164181001</v>
      </c>
    </row>
    <row r="182" spans="1:87">
      <c r="A182" s="295">
        <v>35106</v>
      </c>
      <c r="B182" s="296" t="s">
        <v>534</v>
      </c>
      <c r="C182" s="299">
        <v>-1055037</v>
      </c>
      <c r="D182" s="297">
        <v>-515242</v>
      </c>
      <c r="E182" s="297">
        <v>-202222</v>
      </c>
      <c r="F182" s="297">
        <v>-177507</v>
      </c>
      <c r="G182" s="297">
        <v>15678</v>
      </c>
      <c r="H182" s="297">
        <v>0</v>
      </c>
      <c r="I182" s="297">
        <v>-1934330</v>
      </c>
      <c r="J182" s="356">
        <v>7634841</v>
      </c>
      <c r="K182" s="357">
        <v>9081532</v>
      </c>
      <c r="L182" s="357">
        <v>6463184</v>
      </c>
      <c r="M182" s="357">
        <v>6182933</v>
      </c>
      <c r="N182" s="357">
        <v>9560929</v>
      </c>
      <c r="O182" s="356">
        <v>753128</v>
      </c>
      <c r="P182" s="357">
        <v>269168.86</v>
      </c>
      <c r="Q182" s="357">
        <v>483959.14</v>
      </c>
      <c r="R182" s="398">
        <v>6.6799999999999998E-2</v>
      </c>
      <c r="S182" s="399">
        <v>2.469576E-4</v>
      </c>
      <c r="T182" s="400">
        <v>7634841</v>
      </c>
      <c r="U182" s="400">
        <v>4029473.9520958085</v>
      </c>
      <c r="V182" s="401">
        <v>1.8947488160406074</v>
      </c>
      <c r="W182" s="401">
        <v>7.7152503694909322E-2</v>
      </c>
      <c r="X182" s="397">
        <v>162331</v>
      </c>
      <c r="Y182" s="297">
        <v>56734</v>
      </c>
      <c r="Z182" s="297">
        <v>35199</v>
      </c>
      <c r="AA182" s="297">
        <v>35199</v>
      </c>
      <c r="AB182" s="297">
        <v>35199</v>
      </c>
      <c r="AC182" s="297">
        <v>0</v>
      </c>
      <c r="AD182" s="297">
        <v>0</v>
      </c>
      <c r="AE182" s="297">
        <v>162331</v>
      </c>
      <c r="AF182" s="299">
        <v>764743</v>
      </c>
      <c r="AG182" s="299">
        <v>226134</v>
      </c>
      <c r="AH182" s="299">
        <v>226134</v>
      </c>
      <c r="AI182" s="299">
        <v>168135</v>
      </c>
      <c r="AJ182" s="299">
        <v>72170</v>
      </c>
      <c r="AK182" s="299">
        <v>72170</v>
      </c>
      <c r="AL182" s="299">
        <v>0</v>
      </c>
      <c r="AM182" s="297">
        <v>764743</v>
      </c>
      <c r="AN182" s="397">
        <v>624464</v>
      </c>
      <c r="AO182" s="297">
        <v>154938</v>
      </c>
      <c r="AP182" s="297">
        <v>154938</v>
      </c>
      <c r="AQ182" s="297">
        <v>154938</v>
      </c>
      <c r="AR182" s="297">
        <v>79826</v>
      </c>
      <c r="AS182" s="297">
        <v>79826</v>
      </c>
      <c r="AT182" s="297">
        <v>0</v>
      </c>
      <c r="AU182" s="297">
        <v>624464</v>
      </c>
      <c r="AV182" s="299">
        <v>1855432</v>
      </c>
      <c r="AW182" s="297">
        <v>924736</v>
      </c>
      <c r="AX182" s="297">
        <v>478766</v>
      </c>
      <c r="AY182" s="297">
        <v>225965</v>
      </c>
      <c r="AZ182" s="297">
        <v>225965</v>
      </c>
      <c r="BA182" s="297">
        <v>0</v>
      </c>
      <c r="BB182" s="297">
        <v>0</v>
      </c>
      <c r="BC182" s="297">
        <v>1855432</v>
      </c>
      <c r="BD182" s="397">
        <v>10733</v>
      </c>
      <c r="BE182" s="297">
        <v>4451</v>
      </c>
      <c r="BF182" s="297">
        <v>3697</v>
      </c>
      <c r="BG182" s="297">
        <v>2585</v>
      </c>
      <c r="BH182" s="297">
        <v>0</v>
      </c>
      <c r="BI182" s="297">
        <v>0</v>
      </c>
      <c r="BJ182" s="297">
        <v>0</v>
      </c>
      <c r="BK182" s="297">
        <v>10733</v>
      </c>
      <c r="BL182" s="299">
        <v>14640</v>
      </c>
      <c r="BM182" s="297">
        <v>3660</v>
      </c>
      <c r="BN182" s="297">
        <v>3660</v>
      </c>
      <c r="BO182" s="297">
        <v>3660</v>
      </c>
      <c r="BP182" s="297">
        <v>3660</v>
      </c>
      <c r="BQ182" s="297">
        <v>0</v>
      </c>
      <c r="BR182" s="297">
        <v>0</v>
      </c>
      <c r="BS182" s="297">
        <v>14640</v>
      </c>
      <c r="BT182" s="397">
        <v>45075</v>
      </c>
      <c r="BU182" s="297">
        <v>9263</v>
      </c>
      <c r="BV182" s="297">
        <v>9263</v>
      </c>
      <c r="BW182" s="297">
        <v>9263</v>
      </c>
      <c r="BX182" s="297">
        <v>9263</v>
      </c>
      <c r="BY182" s="297">
        <v>8022</v>
      </c>
      <c r="BZ182" s="297">
        <v>0</v>
      </c>
      <c r="CA182" s="297">
        <v>45075</v>
      </c>
      <c r="CB182" s="299">
        <v>142119.92521655999</v>
      </c>
      <c r="CC182" s="297">
        <v>125892</v>
      </c>
      <c r="CD182" s="297">
        <v>9780</v>
      </c>
      <c r="CE182" s="297">
        <v>6448</v>
      </c>
      <c r="CF182" s="297">
        <v>0</v>
      </c>
      <c r="CG182" s="297">
        <v>0</v>
      </c>
      <c r="CH182" s="297">
        <v>0</v>
      </c>
      <c r="CI182" s="297">
        <v>142119.92521655999</v>
      </c>
    </row>
    <row r="183" spans="1:87">
      <c r="A183" s="295">
        <v>35200</v>
      </c>
      <c r="B183" s="296" t="s">
        <v>535</v>
      </c>
      <c r="C183" s="299">
        <v>-1931329</v>
      </c>
      <c r="D183" s="297">
        <v>-1055222</v>
      </c>
      <c r="E183" s="297">
        <v>-537856</v>
      </c>
      <c r="F183" s="297">
        <v>-507888</v>
      </c>
      <c r="G183" s="297">
        <v>102001</v>
      </c>
      <c r="H183" s="297">
        <v>0</v>
      </c>
      <c r="I183" s="297">
        <v>-3930294</v>
      </c>
      <c r="J183" s="356">
        <v>13298021</v>
      </c>
      <c r="K183" s="357">
        <v>15817803</v>
      </c>
      <c r="L183" s="357">
        <v>11257281</v>
      </c>
      <c r="M183" s="357">
        <v>10769154</v>
      </c>
      <c r="N183" s="357">
        <v>16652795</v>
      </c>
      <c r="O183" s="356">
        <v>1311764</v>
      </c>
      <c r="P183" s="357">
        <v>577293.77</v>
      </c>
      <c r="Q183" s="357">
        <v>734470.23</v>
      </c>
      <c r="R183" s="398">
        <v>6.6799999999999998E-2</v>
      </c>
      <c r="S183" s="399">
        <v>4.301396E-4</v>
      </c>
      <c r="T183" s="400">
        <v>13298021</v>
      </c>
      <c r="U183" s="400">
        <v>8642122.3053892218</v>
      </c>
      <c r="V183" s="401">
        <v>1.5387448279582161</v>
      </c>
      <c r="W183" s="401">
        <v>7.7152503694909322E-2</v>
      </c>
      <c r="X183" s="397">
        <v>101591</v>
      </c>
      <c r="Y183" s="297">
        <v>101591</v>
      </c>
      <c r="Z183" s="297">
        <v>0</v>
      </c>
      <c r="AA183" s="297">
        <v>0</v>
      </c>
      <c r="AB183" s="297">
        <v>0</v>
      </c>
      <c r="AC183" s="297">
        <v>0</v>
      </c>
      <c r="AD183" s="297">
        <v>0</v>
      </c>
      <c r="AE183" s="297">
        <v>101591</v>
      </c>
      <c r="AF183" s="299">
        <v>1712009</v>
      </c>
      <c r="AG183" s="299">
        <v>490358</v>
      </c>
      <c r="AH183" s="299">
        <v>490358</v>
      </c>
      <c r="AI183" s="299">
        <v>417176</v>
      </c>
      <c r="AJ183" s="299">
        <v>263109</v>
      </c>
      <c r="AK183" s="299">
        <v>51008</v>
      </c>
      <c r="AL183" s="299">
        <v>0</v>
      </c>
      <c r="AM183" s="297">
        <v>1712009</v>
      </c>
      <c r="AN183" s="397">
        <v>1087664</v>
      </c>
      <c r="AO183" s="297">
        <v>269863</v>
      </c>
      <c r="AP183" s="297">
        <v>269863</v>
      </c>
      <c r="AQ183" s="297">
        <v>269863</v>
      </c>
      <c r="AR183" s="297">
        <v>139037</v>
      </c>
      <c r="AS183" s="297">
        <v>139037</v>
      </c>
      <c r="AT183" s="297">
        <v>0</v>
      </c>
      <c r="AU183" s="297">
        <v>1087664</v>
      </c>
      <c r="AV183" s="299">
        <v>3231708</v>
      </c>
      <c r="AW183" s="297">
        <v>1610664</v>
      </c>
      <c r="AX183" s="297">
        <v>833893</v>
      </c>
      <c r="AY183" s="297">
        <v>393576</v>
      </c>
      <c r="AZ183" s="297">
        <v>393576</v>
      </c>
      <c r="BA183" s="297">
        <v>0</v>
      </c>
      <c r="BB183" s="297">
        <v>0</v>
      </c>
      <c r="BC183" s="297">
        <v>3231708</v>
      </c>
      <c r="BD183" s="397">
        <v>18695</v>
      </c>
      <c r="BE183" s="297">
        <v>7752</v>
      </c>
      <c r="BF183" s="297">
        <v>6440</v>
      </c>
      <c r="BG183" s="297">
        <v>4503</v>
      </c>
      <c r="BH183" s="297">
        <v>0</v>
      </c>
      <c r="BI183" s="297">
        <v>0</v>
      </c>
      <c r="BJ183" s="297">
        <v>0</v>
      </c>
      <c r="BK183" s="297">
        <v>18695</v>
      </c>
      <c r="BL183" s="299">
        <v>25496</v>
      </c>
      <c r="BM183" s="297">
        <v>6374</v>
      </c>
      <c r="BN183" s="297">
        <v>6374</v>
      </c>
      <c r="BO183" s="297">
        <v>6374</v>
      </c>
      <c r="BP183" s="297">
        <v>6374</v>
      </c>
      <c r="BQ183" s="297">
        <v>0</v>
      </c>
      <c r="BR183" s="297">
        <v>0</v>
      </c>
      <c r="BS183" s="297">
        <v>25496</v>
      </c>
      <c r="BT183" s="397">
        <v>78510</v>
      </c>
      <c r="BU183" s="297">
        <v>16134</v>
      </c>
      <c r="BV183" s="297">
        <v>16134</v>
      </c>
      <c r="BW183" s="297">
        <v>16134</v>
      </c>
      <c r="BX183" s="297">
        <v>16134</v>
      </c>
      <c r="BY183" s="297">
        <v>13972</v>
      </c>
      <c r="BZ183" s="297">
        <v>0</v>
      </c>
      <c r="CA183" s="297">
        <v>78510</v>
      </c>
      <c r="CB183" s="299">
        <v>247538.07044076</v>
      </c>
      <c r="CC183" s="297">
        <v>219274</v>
      </c>
      <c r="CD183" s="297">
        <v>17034</v>
      </c>
      <c r="CE183" s="297">
        <v>11231</v>
      </c>
      <c r="CF183" s="297">
        <v>0</v>
      </c>
      <c r="CG183" s="297">
        <v>0</v>
      </c>
      <c r="CH183" s="297">
        <v>0</v>
      </c>
      <c r="CI183" s="297">
        <v>247538.07044076</v>
      </c>
    </row>
    <row r="184" spans="1:87">
      <c r="A184" s="295">
        <v>35300</v>
      </c>
      <c r="B184" s="296" t="s">
        <v>536</v>
      </c>
      <c r="C184" s="299">
        <v>-12533546</v>
      </c>
      <c r="D184" s="297">
        <v>-7404825</v>
      </c>
      <c r="E184" s="297">
        <v>-4465595</v>
      </c>
      <c r="F184" s="297">
        <v>-4114885</v>
      </c>
      <c r="G184" s="297">
        <v>-424692</v>
      </c>
      <c r="H184" s="297">
        <v>0</v>
      </c>
      <c r="I184" s="297">
        <v>-28943543</v>
      </c>
      <c r="J184" s="356">
        <v>99331650</v>
      </c>
      <c r="K184" s="357">
        <v>118153554</v>
      </c>
      <c r="L184" s="357">
        <v>84088026</v>
      </c>
      <c r="M184" s="357">
        <v>80441884</v>
      </c>
      <c r="N184" s="357">
        <v>124390663</v>
      </c>
      <c r="O184" s="356">
        <v>9798430</v>
      </c>
      <c r="P184" s="357">
        <v>3660187.16</v>
      </c>
      <c r="Q184" s="357">
        <v>6138242.8399999999</v>
      </c>
      <c r="R184" s="398">
        <v>6.6799999999999998E-2</v>
      </c>
      <c r="S184" s="399">
        <v>3.2129951000000002E-3</v>
      </c>
      <c r="T184" s="400">
        <v>99331650</v>
      </c>
      <c r="U184" s="400">
        <v>54793220.958083838</v>
      </c>
      <c r="V184" s="401">
        <v>1.8128456086928624</v>
      </c>
      <c r="W184" s="401">
        <v>7.7152503694909322E-2</v>
      </c>
      <c r="X184" s="397">
        <v>2931697</v>
      </c>
      <c r="Y184" s="297">
        <v>2553023</v>
      </c>
      <c r="Z184" s="297">
        <v>378674</v>
      </c>
      <c r="AA184" s="297">
        <v>0</v>
      </c>
      <c r="AB184" s="297">
        <v>0</v>
      </c>
      <c r="AC184" s="297">
        <v>0</v>
      </c>
      <c r="AD184" s="297">
        <v>0</v>
      </c>
      <c r="AE184" s="297">
        <v>2931697</v>
      </c>
      <c r="AF184" s="299">
        <v>14546567</v>
      </c>
      <c r="AG184" s="299">
        <v>3564159</v>
      </c>
      <c r="AH184" s="299">
        <v>3564159</v>
      </c>
      <c r="AI184" s="299">
        <v>3564159</v>
      </c>
      <c r="AJ184" s="299">
        <v>2286472</v>
      </c>
      <c r="AK184" s="299">
        <v>1567618</v>
      </c>
      <c r="AL184" s="299">
        <v>0</v>
      </c>
      <c r="AM184" s="297">
        <v>14546567</v>
      </c>
      <c r="AN184" s="397">
        <v>8124474</v>
      </c>
      <c r="AO184" s="297">
        <v>2015786</v>
      </c>
      <c r="AP184" s="297">
        <v>2015786</v>
      </c>
      <c r="AQ184" s="297">
        <v>2015786</v>
      </c>
      <c r="AR184" s="297">
        <v>1038558</v>
      </c>
      <c r="AS184" s="297">
        <v>1038558</v>
      </c>
      <c r="AT184" s="297">
        <v>0</v>
      </c>
      <c r="AU184" s="297">
        <v>8124474</v>
      </c>
      <c r="AV184" s="299">
        <v>24139750</v>
      </c>
      <c r="AW184" s="297">
        <v>12031106</v>
      </c>
      <c r="AX184" s="297">
        <v>6228895</v>
      </c>
      <c r="AY184" s="297">
        <v>2939874</v>
      </c>
      <c r="AZ184" s="297">
        <v>2939874</v>
      </c>
      <c r="BA184" s="297">
        <v>0</v>
      </c>
      <c r="BB184" s="297">
        <v>0</v>
      </c>
      <c r="BC184" s="297">
        <v>24139750</v>
      </c>
      <c r="BD184" s="397">
        <v>139646</v>
      </c>
      <c r="BE184" s="297">
        <v>57905</v>
      </c>
      <c r="BF184" s="297">
        <v>48104</v>
      </c>
      <c r="BG184" s="297">
        <v>33637</v>
      </c>
      <c r="BH184" s="297">
        <v>0</v>
      </c>
      <c r="BI184" s="297">
        <v>0</v>
      </c>
      <c r="BJ184" s="297">
        <v>0</v>
      </c>
      <c r="BK184" s="297">
        <v>139646</v>
      </c>
      <c r="BL184" s="299">
        <v>190460</v>
      </c>
      <c r="BM184" s="297">
        <v>47615</v>
      </c>
      <c r="BN184" s="297">
        <v>47615</v>
      </c>
      <c r="BO184" s="297">
        <v>47615</v>
      </c>
      <c r="BP184" s="297">
        <v>47615</v>
      </c>
      <c r="BQ184" s="297">
        <v>0</v>
      </c>
      <c r="BR184" s="297">
        <v>0</v>
      </c>
      <c r="BS184" s="297">
        <v>190460</v>
      </c>
      <c r="BT184" s="397">
        <v>586440</v>
      </c>
      <c r="BU184" s="297">
        <v>120518</v>
      </c>
      <c r="BV184" s="297">
        <v>120518</v>
      </c>
      <c r="BW184" s="297">
        <v>120518</v>
      </c>
      <c r="BX184" s="297">
        <v>120518</v>
      </c>
      <c r="BY184" s="297">
        <v>104369</v>
      </c>
      <c r="BZ184" s="297">
        <v>0</v>
      </c>
      <c r="CA184" s="297">
        <v>586440</v>
      </c>
      <c r="CB184" s="299">
        <v>1849024.3804328102</v>
      </c>
      <c r="CC184" s="297">
        <v>1637899</v>
      </c>
      <c r="CD184" s="297">
        <v>127237</v>
      </c>
      <c r="CE184" s="297">
        <v>83888</v>
      </c>
      <c r="CF184" s="297">
        <v>0</v>
      </c>
      <c r="CG184" s="297">
        <v>0</v>
      </c>
      <c r="CH184" s="297">
        <v>0</v>
      </c>
      <c r="CI184" s="297">
        <v>1849024.3804328102</v>
      </c>
    </row>
    <row r="185" spans="1:87">
      <c r="A185" s="295">
        <v>35305</v>
      </c>
      <c r="B185" s="296" t="s">
        <v>537</v>
      </c>
      <c r="C185" s="299">
        <v>-4433255</v>
      </c>
      <c r="D185" s="297">
        <v>-1234998</v>
      </c>
      <c r="E185" s="297">
        <v>-187793</v>
      </c>
      <c r="F185" s="297">
        <v>-487949</v>
      </c>
      <c r="G185" s="297">
        <v>858756</v>
      </c>
      <c r="H185" s="297">
        <v>0</v>
      </c>
      <c r="I185" s="297">
        <v>-5485239</v>
      </c>
      <c r="J185" s="356">
        <v>39684162</v>
      </c>
      <c r="K185" s="357">
        <v>47203733</v>
      </c>
      <c r="L185" s="357">
        <v>33594154</v>
      </c>
      <c r="M185" s="357">
        <v>32137478</v>
      </c>
      <c r="N185" s="357">
        <v>49695532</v>
      </c>
      <c r="O185" s="356">
        <v>3914588</v>
      </c>
      <c r="P185" s="357">
        <v>1573838.11</v>
      </c>
      <c r="Q185" s="357">
        <v>2340749.8899999997</v>
      </c>
      <c r="R185" s="398">
        <v>6.6799999999999998E-2</v>
      </c>
      <c r="S185" s="399">
        <v>1.2836293E-3</v>
      </c>
      <c r="T185" s="400">
        <v>39684162</v>
      </c>
      <c r="U185" s="400">
        <v>23560450.748502996</v>
      </c>
      <c r="V185" s="401">
        <v>1.6843549566861105</v>
      </c>
      <c r="W185" s="401">
        <v>7.7152503694909322E-2</v>
      </c>
      <c r="X185" s="397">
        <v>2567389</v>
      </c>
      <c r="Y185" s="297">
        <v>680480</v>
      </c>
      <c r="Z185" s="297">
        <v>680480</v>
      </c>
      <c r="AA185" s="297">
        <v>402143</v>
      </c>
      <c r="AB185" s="297">
        <v>402143</v>
      </c>
      <c r="AC185" s="297">
        <v>402143</v>
      </c>
      <c r="AD185" s="297">
        <v>0</v>
      </c>
      <c r="AE185" s="297">
        <v>2567389</v>
      </c>
      <c r="AF185" s="299">
        <v>1129620</v>
      </c>
      <c r="AG185" s="299">
        <v>510397</v>
      </c>
      <c r="AH185" s="299">
        <v>229802</v>
      </c>
      <c r="AI185" s="299">
        <v>229802</v>
      </c>
      <c r="AJ185" s="299">
        <v>159619</v>
      </c>
      <c r="AK185" s="299">
        <v>0</v>
      </c>
      <c r="AL185" s="299">
        <v>0</v>
      </c>
      <c r="AM185" s="297">
        <v>1129620</v>
      </c>
      <c r="AN185" s="397">
        <v>3245823</v>
      </c>
      <c r="AO185" s="297">
        <v>805330</v>
      </c>
      <c r="AP185" s="297">
        <v>805330</v>
      </c>
      <c r="AQ185" s="297">
        <v>805330</v>
      </c>
      <c r="AR185" s="297">
        <v>414916</v>
      </c>
      <c r="AS185" s="297">
        <v>414916</v>
      </c>
      <c r="AT185" s="297">
        <v>0</v>
      </c>
      <c r="AU185" s="297">
        <v>3245823</v>
      </c>
      <c r="AV185" s="299">
        <v>9644114</v>
      </c>
      <c r="AW185" s="297">
        <v>4806568</v>
      </c>
      <c r="AX185" s="297">
        <v>2488517</v>
      </c>
      <c r="AY185" s="297">
        <v>1174514</v>
      </c>
      <c r="AZ185" s="297">
        <v>1174514</v>
      </c>
      <c r="BA185" s="297">
        <v>0</v>
      </c>
      <c r="BB185" s="297">
        <v>0</v>
      </c>
      <c r="BC185" s="297">
        <v>9644114</v>
      </c>
      <c r="BD185" s="397">
        <v>55790</v>
      </c>
      <c r="BE185" s="297">
        <v>23134</v>
      </c>
      <c r="BF185" s="297">
        <v>19218</v>
      </c>
      <c r="BG185" s="297">
        <v>13438</v>
      </c>
      <c r="BH185" s="297">
        <v>0</v>
      </c>
      <c r="BI185" s="297">
        <v>0</v>
      </c>
      <c r="BJ185" s="297">
        <v>0</v>
      </c>
      <c r="BK185" s="297">
        <v>55790</v>
      </c>
      <c r="BL185" s="299">
        <v>76092</v>
      </c>
      <c r="BM185" s="297">
        <v>19023</v>
      </c>
      <c r="BN185" s="297">
        <v>19023</v>
      </c>
      <c r="BO185" s="297">
        <v>19023</v>
      </c>
      <c r="BP185" s="297">
        <v>19023</v>
      </c>
      <c r="BQ185" s="297">
        <v>0</v>
      </c>
      <c r="BR185" s="297">
        <v>0</v>
      </c>
      <c r="BS185" s="297">
        <v>76092</v>
      </c>
      <c r="BT185" s="397">
        <v>234290</v>
      </c>
      <c r="BU185" s="297">
        <v>48148</v>
      </c>
      <c r="BV185" s="297">
        <v>48148</v>
      </c>
      <c r="BW185" s="297">
        <v>48148</v>
      </c>
      <c r="BX185" s="297">
        <v>48148</v>
      </c>
      <c r="BY185" s="297">
        <v>41696</v>
      </c>
      <c r="BZ185" s="297">
        <v>0</v>
      </c>
      <c r="CA185" s="297">
        <v>234290</v>
      </c>
      <c r="CB185" s="299">
        <v>738706.96881482995</v>
      </c>
      <c r="CC185" s="297">
        <v>654360</v>
      </c>
      <c r="CD185" s="297">
        <v>50833</v>
      </c>
      <c r="CE185" s="297">
        <v>33514</v>
      </c>
      <c r="CF185" s="297">
        <v>0</v>
      </c>
      <c r="CG185" s="297">
        <v>0</v>
      </c>
      <c r="CH185" s="297">
        <v>0</v>
      </c>
      <c r="CI185" s="297">
        <v>738706.96881482995</v>
      </c>
    </row>
    <row r="186" spans="1:87">
      <c r="A186" s="295">
        <v>35400</v>
      </c>
      <c r="B186" s="296" t="s">
        <v>538</v>
      </c>
      <c r="C186" s="299">
        <v>-10111615</v>
      </c>
      <c r="D186" s="297">
        <v>-4509263</v>
      </c>
      <c r="E186" s="297">
        <v>-1418830</v>
      </c>
      <c r="F186" s="297">
        <v>-1750554</v>
      </c>
      <c r="G186" s="297">
        <v>373549</v>
      </c>
      <c r="H186" s="297">
        <v>0</v>
      </c>
      <c r="I186" s="297">
        <v>-17416713</v>
      </c>
      <c r="J186" s="356">
        <v>78447719</v>
      </c>
      <c r="K186" s="357">
        <v>93312421</v>
      </c>
      <c r="L186" s="357">
        <v>66408982</v>
      </c>
      <c r="M186" s="357">
        <v>63529421</v>
      </c>
      <c r="N186" s="357">
        <v>98238212</v>
      </c>
      <c r="O186" s="356">
        <v>7738364</v>
      </c>
      <c r="P186" s="357">
        <v>3023642.25</v>
      </c>
      <c r="Q186" s="357">
        <v>4714721.75</v>
      </c>
      <c r="R186" s="398">
        <v>6.6799999999999998E-2</v>
      </c>
      <c r="S186" s="399">
        <v>2.5374806000000001E-3</v>
      </c>
      <c r="T186" s="400">
        <v>78447719</v>
      </c>
      <c r="U186" s="400">
        <v>45264105.538922153</v>
      </c>
      <c r="V186" s="401">
        <v>1.7331109952574582</v>
      </c>
      <c r="W186" s="401">
        <v>7.7152503694909322E-2</v>
      </c>
      <c r="X186" s="397">
        <v>1055400</v>
      </c>
      <c r="Y186" s="297">
        <v>387816</v>
      </c>
      <c r="Z186" s="297">
        <v>222528</v>
      </c>
      <c r="AA186" s="297">
        <v>222528</v>
      </c>
      <c r="AB186" s="297">
        <v>222528</v>
      </c>
      <c r="AC186" s="297">
        <v>0</v>
      </c>
      <c r="AD186" s="297">
        <v>0</v>
      </c>
      <c r="AE186" s="297">
        <v>1055400</v>
      </c>
      <c r="AF186" s="299">
        <v>4786698</v>
      </c>
      <c r="AG186" s="299">
        <v>1399544</v>
      </c>
      <c r="AH186" s="299">
        <v>1399544</v>
      </c>
      <c r="AI186" s="299">
        <v>929444</v>
      </c>
      <c r="AJ186" s="299">
        <v>529083</v>
      </c>
      <c r="AK186" s="299">
        <v>529083</v>
      </c>
      <c r="AL186" s="299">
        <v>0</v>
      </c>
      <c r="AM186" s="297">
        <v>4786698</v>
      </c>
      <c r="AN186" s="397">
        <v>6416348</v>
      </c>
      <c r="AO186" s="297">
        <v>1591978</v>
      </c>
      <c r="AP186" s="297">
        <v>1591978</v>
      </c>
      <c r="AQ186" s="297">
        <v>1591978</v>
      </c>
      <c r="AR186" s="297">
        <v>820207</v>
      </c>
      <c r="AS186" s="297">
        <v>820207</v>
      </c>
      <c r="AT186" s="297">
        <v>0</v>
      </c>
      <c r="AU186" s="297">
        <v>6416348</v>
      </c>
      <c r="AV186" s="299">
        <v>19064501</v>
      </c>
      <c r="AW186" s="297">
        <v>9501632</v>
      </c>
      <c r="AX186" s="297">
        <v>4919304</v>
      </c>
      <c r="AY186" s="297">
        <v>2321782</v>
      </c>
      <c r="AZ186" s="297">
        <v>2321782</v>
      </c>
      <c r="BA186" s="297">
        <v>0</v>
      </c>
      <c r="BB186" s="297">
        <v>0</v>
      </c>
      <c r="BC186" s="297">
        <v>19064501</v>
      </c>
      <c r="BD186" s="397">
        <v>110286</v>
      </c>
      <c r="BE186" s="297">
        <v>45731</v>
      </c>
      <c r="BF186" s="297">
        <v>37990</v>
      </c>
      <c r="BG186" s="297">
        <v>26565</v>
      </c>
      <c r="BH186" s="297">
        <v>0</v>
      </c>
      <c r="BI186" s="297">
        <v>0</v>
      </c>
      <c r="BJ186" s="297">
        <v>0</v>
      </c>
      <c r="BK186" s="297">
        <v>110286</v>
      </c>
      <c r="BL186" s="299">
        <v>150416</v>
      </c>
      <c r="BM186" s="297">
        <v>37604</v>
      </c>
      <c r="BN186" s="297">
        <v>37604</v>
      </c>
      <c r="BO186" s="297">
        <v>37604</v>
      </c>
      <c r="BP186" s="297">
        <v>37604</v>
      </c>
      <c r="BQ186" s="297">
        <v>0</v>
      </c>
      <c r="BR186" s="297">
        <v>0</v>
      </c>
      <c r="BS186" s="297">
        <v>150416</v>
      </c>
      <c r="BT186" s="397">
        <v>463144</v>
      </c>
      <c r="BU186" s="297">
        <v>95180</v>
      </c>
      <c r="BV186" s="297">
        <v>95180</v>
      </c>
      <c r="BW186" s="297">
        <v>95180</v>
      </c>
      <c r="BX186" s="297">
        <v>95180</v>
      </c>
      <c r="BY186" s="297">
        <v>82426</v>
      </c>
      <c r="BZ186" s="297">
        <v>0</v>
      </c>
      <c r="CA186" s="297">
        <v>463144</v>
      </c>
      <c r="CB186" s="299">
        <v>1460277.2018778601</v>
      </c>
      <c r="CC186" s="297">
        <v>1293539</v>
      </c>
      <c r="CD186" s="297">
        <v>100486</v>
      </c>
      <c r="CE186" s="297">
        <v>66251</v>
      </c>
      <c r="CF186" s="297">
        <v>0</v>
      </c>
      <c r="CG186" s="297">
        <v>0</v>
      </c>
      <c r="CH186" s="297">
        <v>0</v>
      </c>
      <c r="CI186" s="297">
        <v>1460277.2018778601</v>
      </c>
    </row>
    <row r="187" spans="1:87">
      <c r="A187" s="295">
        <v>35401</v>
      </c>
      <c r="B187" s="296" t="s">
        <v>539</v>
      </c>
      <c r="C187" s="299">
        <v>-70920</v>
      </c>
      <c r="D187" s="297">
        <v>-62702</v>
      </c>
      <c r="E187" s="297">
        <v>7055</v>
      </c>
      <c r="F187" s="297">
        <v>3023</v>
      </c>
      <c r="G187" s="297">
        <v>45702</v>
      </c>
      <c r="H187" s="297">
        <v>0</v>
      </c>
      <c r="I187" s="297">
        <v>-77842</v>
      </c>
      <c r="J187" s="356">
        <v>944085</v>
      </c>
      <c r="K187" s="357">
        <v>1122975</v>
      </c>
      <c r="L187" s="357">
        <v>799204</v>
      </c>
      <c r="M187" s="357">
        <v>764550</v>
      </c>
      <c r="N187" s="357">
        <v>1182255</v>
      </c>
      <c r="O187" s="356">
        <v>93128</v>
      </c>
      <c r="P187" s="357">
        <v>41815.9</v>
      </c>
      <c r="Q187" s="357">
        <v>51312.1</v>
      </c>
      <c r="R187" s="398">
        <v>6.6799999999999998E-2</v>
      </c>
      <c r="S187" s="399">
        <v>3.0537499999999997E-5</v>
      </c>
      <c r="T187" s="400">
        <v>944085</v>
      </c>
      <c r="U187" s="400">
        <v>625986.52694610786</v>
      </c>
      <c r="V187" s="401">
        <v>1.5081554623958828</v>
      </c>
      <c r="W187" s="401">
        <v>7.7152503694909322E-2</v>
      </c>
      <c r="X187" s="397">
        <v>235388</v>
      </c>
      <c r="Y187" s="297">
        <v>96032</v>
      </c>
      <c r="Z187" s="297">
        <v>34839</v>
      </c>
      <c r="AA187" s="297">
        <v>34839</v>
      </c>
      <c r="AB187" s="297">
        <v>34839</v>
      </c>
      <c r="AC187" s="297">
        <v>34839</v>
      </c>
      <c r="AD187" s="297">
        <v>0</v>
      </c>
      <c r="AE187" s="297">
        <v>235388</v>
      </c>
      <c r="AF187" s="299">
        <v>148532</v>
      </c>
      <c r="AG187" s="299">
        <v>57439</v>
      </c>
      <c r="AH187" s="299">
        <v>57439</v>
      </c>
      <c r="AI187" s="299">
        <v>19216</v>
      </c>
      <c r="AJ187" s="299">
        <v>14438</v>
      </c>
      <c r="AK187" s="299">
        <v>0</v>
      </c>
      <c r="AL187" s="299">
        <v>0</v>
      </c>
      <c r="AM187" s="297">
        <v>148532</v>
      </c>
      <c r="AN187" s="397">
        <v>77218</v>
      </c>
      <c r="AO187" s="297">
        <v>19159</v>
      </c>
      <c r="AP187" s="297">
        <v>19159</v>
      </c>
      <c r="AQ187" s="297">
        <v>19159</v>
      </c>
      <c r="AR187" s="297">
        <v>9871</v>
      </c>
      <c r="AS187" s="297">
        <v>9871</v>
      </c>
      <c r="AT187" s="297">
        <v>0</v>
      </c>
      <c r="AU187" s="297">
        <v>77218</v>
      </c>
      <c r="AV187" s="299">
        <v>229433</v>
      </c>
      <c r="AW187" s="297">
        <v>114348</v>
      </c>
      <c r="AX187" s="297">
        <v>59202</v>
      </c>
      <c r="AY187" s="297">
        <v>27942</v>
      </c>
      <c r="AZ187" s="297">
        <v>27942</v>
      </c>
      <c r="BA187" s="297">
        <v>0</v>
      </c>
      <c r="BB187" s="297">
        <v>0</v>
      </c>
      <c r="BC187" s="297">
        <v>229433</v>
      </c>
      <c r="BD187" s="397">
        <v>1327</v>
      </c>
      <c r="BE187" s="297">
        <v>550</v>
      </c>
      <c r="BF187" s="297">
        <v>457</v>
      </c>
      <c r="BG187" s="297">
        <v>320</v>
      </c>
      <c r="BH187" s="297">
        <v>0</v>
      </c>
      <c r="BI187" s="297">
        <v>0</v>
      </c>
      <c r="BJ187" s="297">
        <v>0</v>
      </c>
      <c r="BK187" s="297">
        <v>1327</v>
      </c>
      <c r="BL187" s="299">
        <v>1812</v>
      </c>
      <c r="BM187" s="297">
        <v>453</v>
      </c>
      <c r="BN187" s="297">
        <v>453</v>
      </c>
      <c r="BO187" s="297">
        <v>453</v>
      </c>
      <c r="BP187" s="297">
        <v>453</v>
      </c>
      <c r="BQ187" s="297">
        <v>0</v>
      </c>
      <c r="BR187" s="297">
        <v>0</v>
      </c>
      <c r="BS187" s="297">
        <v>1812</v>
      </c>
      <c r="BT187" s="397">
        <v>5574</v>
      </c>
      <c r="BU187" s="297">
        <v>1145</v>
      </c>
      <c r="BV187" s="297">
        <v>1145</v>
      </c>
      <c r="BW187" s="297">
        <v>1145</v>
      </c>
      <c r="BX187" s="297">
        <v>1145</v>
      </c>
      <c r="BY187" s="297">
        <v>992</v>
      </c>
      <c r="BZ187" s="297">
        <v>0</v>
      </c>
      <c r="CA187" s="297">
        <v>5574</v>
      </c>
      <c r="CB187" s="299">
        <v>17573.815166249999</v>
      </c>
      <c r="CC187" s="297">
        <v>15567</v>
      </c>
      <c r="CD187" s="297">
        <v>1209</v>
      </c>
      <c r="CE187" s="297">
        <v>797</v>
      </c>
      <c r="CF187" s="297">
        <v>0</v>
      </c>
      <c r="CG187" s="297">
        <v>0</v>
      </c>
      <c r="CH187" s="297">
        <v>0</v>
      </c>
      <c r="CI187" s="297">
        <v>17573.815166249999</v>
      </c>
    </row>
    <row r="188" spans="1:87">
      <c r="A188" s="295">
        <v>35405</v>
      </c>
      <c r="B188" s="296" t="s">
        <v>540</v>
      </c>
      <c r="C188" s="299">
        <v>-3752348</v>
      </c>
      <c r="D188" s="297">
        <v>-1536837</v>
      </c>
      <c r="E188" s="297">
        <v>-655975</v>
      </c>
      <c r="F188" s="297">
        <v>-613811</v>
      </c>
      <c r="G188" s="297">
        <v>358307</v>
      </c>
      <c r="H188" s="297">
        <v>0</v>
      </c>
      <c r="I188" s="297">
        <v>-6200664</v>
      </c>
      <c r="J188" s="356">
        <v>25099273</v>
      </c>
      <c r="K188" s="357">
        <v>29855220</v>
      </c>
      <c r="L188" s="357">
        <v>21247490</v>
      </c>
      <c r="M188" s="357">
        <v>20326178</v>
      </c>
      <c r="N188" s="357">
        <v>31431222</v>
      </c>
      <c r="O188" s="356">
        <v>2475882</v>
      </c>
      <c r="P188" s="357">
        <v>958742.56</v>
      </c>
      <c r="Q188" s="357">
        <v>1517139.44</v>
      </c>
      <c r="R188" s="398">
        <v>6.6799999999999998E-2</v>
      </c>
      <c r="S188" s="399">
        <v>8.1186449999999999E-4</v>
      </c>
      <c r="T188" s="400">
        <v>25099273</v>
      </c>
      <c r="U188" s="400">
        <v>14352433.532934133</v>
      </c>
      <c r="V188" s="401">
        <v>1.7487816921364165</v>
      </c>
      <c r="W188" s="401">
        <v>7.7152503694909322E-2</v>
      </c>
      <c r="X188" s="397">
        <v>347555</v>
      </c>
      <c r="Y188" s="297">
        <v>69511</v>
      </c>
      <c r="Z188" s="297">
        <v>69511</v>
      </c>
      <c r="AA188" s="297">
        <v>69511</v>
      </c>
      <c r="AB188" s="297">
        <v>69511</v>
      </c>
      <c r="AC188" s="297">
        <v>69511</v>
      </c>
      <c r="AD188" s="297">
        <v>0</v>
      </c>
      <c r="AE188" s="297">
        <v>347555</v>
      </c>
      <c r="AF188" s="299">
        <v>2169584</v>
      </c>
      <c r="AG188" s="299">
        <v>910359</v>
      </c>
      <c r="AH188" s="299">
        <v>540199</v>
      </c>
      <c r="AI188" s="299">
        <v>497710</v>
      </c>
      <c r="AJ188" s="299">
        <v>221316</v>
      </c>
      <c r="AK188" s="299">
        <v>0</v>
      </c>
      <c r="AL188" s="299">
        <v>0</v>
      </c>
      <c r="AM188" s="297">
        <v>2169584</v>
      </c>
      <c r="AN188" s="397">
        <v>2052904</v>
      </c>
      <c r="AO188" s="297">
        <v>509352</v>
      </c>
      <c r="AP188" s="297">
        <v>509352</v>
      </c>
      <c r="AQ188" s="297">
        <v>509352</v>
      </c>
      <c r="AR188" s="297">
        <v>262424</v>
      </c>
      <c r="AS188" s="297">
        <v>262424</v>
      </c>
      <c r="AT188" s="297">
        <v>0</v>
      </c>
      <c r="AU188" s="297">
        <v>2052904</v>
      </c>
      <c r="AV188" s="299">
        <v>6099669</v>
      </c>
      <c r="AW188" s="297">
        <v>3040038</v>
      </c>
      <c r="AX188" s="297">
        <v>1573927</v>
      </c>
      <c r="AY188" s="297">
        <v>742852</v>
      </c>
      <c r="AZ188" s="297">
        <v>742852</v>
      </c>
      <c r="BA188" s="297">
        <v>0</v>
      </c>
      <c r="BB188" s="297">
        <v>0</v>
      </c>
      <c r="BC188" s="297">
        <v>6099669</v>
      </c>
      <c r="BD188" s="397">
        <v>35287</v>
      </c>
      <c r="BE188" s="297">
        <v>14632</v>
      </c>
      <c r="BF188" s="297">
        <v>12155</v>
      </c>
      <c r="BG188" s="297">
        <v>8500</v>
      </c>
      <c r="BH188" s="297">
        <v>0</v>
      </c>
      <c r="BI188" s="297">
        <v>0</v>
      </c>
      <c r="BJ188" s="297">
        <v>0</v>
      </c>
      <c r="BK188" s="297">
        <v>35287</v>
      </c>
      <c r="BL188" s="299">
        <v>48124</v>
      </c>
      <c r="BM188" s="297">
        <v>12031</v>
      </c>
      <c r="BN188" s="297">
        <v>12031</v>
      </c>
      <c r="BO188" s="297">
        <v>12031</v>
      </c>
      <c r="BP188" s="297">
        <v>12031</v>
      </c>
      <c r="BQ188" s="297">
        <v>0</v>
      </c>
      <c r="BR188" s="297">
        <v>0</v>
      </c>
      <c r="BS188" s="297">
        <v>48124</v>
      </c>
      <c r="BT188" s="397">
        <v>148182</v>
      </c>
      <c r="BU188" s="297">
        <v>30453</v>
      </c>
      <c r="BV188" s="297">
        <v>30453</v>
      </c>
      <c r="BW188" s="297">
        <v>30453</v>
      </c>
      <c r="BX188" s="297">
        <v>30453</v>
      </c>
      <c r="BY188" s="297">
        <v>26372</v>
      </c>
      <c r="BZ188" s="297">
        <v>0</v>
      </c>
      <c r="CA188" s="297">
        <v>148182</v>
      </c>
      <c r="CB188" s="299">
        <v>467214.29923994996</v>
      </c>
      <c r="CC188" s="297">
        <v>413867</v>
      </c>
      <c r="CD188" s="297">
        <v>32151</v>
      </c>
      <c r="CE188" s="297">
        <v>21197</v>
      </c>
      <c r="CF188" s="297">
        <v>0</v>
      </c>
      <c r="CG188" s="297">
        <v>0</v>
      </c>
      <c r="CH188" s="297">
        <v>0</v>
      </c>
      <c r="CI188" s="297">
        <v>467214.29923994996</v>
      </c>
    </row>
    <row r="189" spans="1:87">
      <c r="A189" s="295">
        <v>35500</v>
      </c>
      <c r="B189" s="296" t="s">
        <v>541</v>
      </c>
      <c r="C189" s="299">
        <v>-15288596</v>
      </c>
      <c r="D189" s="297">
        <v>-7207302</v>
      </c>
      <c r="E189" s="297">
        <v>-2876082</v>
      </c>
      <c r="F189" s="297">
        <v>-2995535</v>
      </c>
      <c r="G189" s="297">
        <v>406839</v>
      </c>
      <c r="H189" s="297">
        <v>0</v>
      </c>
      <c r="I189" s="297">
        <v>-27960676</v>
      </c>
      <c r="J189" s="356">
        <v>104876074</v>
      </c>
      <c r="K189" s="357">
        <v>124748566</v>
      </c>
      <c r="L189" s="357">
        <v>88781592</v>
      </c>
      <c r="M189" s="357">
        <v>84931932</v>
      </c>
      <c r="N189" s="357">
        <v>131333814</v>
      </c>
      <c r="O189" s="356">
        <v>10345352</v>
      </c>
      <c r="P189" s="357">
        <v>4125542.52</v>
      </c>
      <c r="Q189" s="357">
        <v>6219809.4800000004</v>
      </c>
      <c r="R189" s="398">
        <v>6.6799999999999998E-2</v>
      </c>
      <c r="S189" s="399">
        <v>3.3923358000000001E-3</v>
      </c>
      <c r="T189" s="400">
        <v>104876074</v>
      </c>
      <c r="U189" s="400">
        <v>61759618.56287425</v>
      </c>
      <c r="V189" s="401">
        <v>1.6981334477192591</v>
      </c>
      <c r="W189" s="401">
        <v>7.7152503694909322E-2</v>
      </c>
      <c r="X189" s="397">
        <v>0</v>
      </c>
      <c r="Y189" s="297">
        <v>0</v>
      </c>
      <c r="Z189" s="297">
        <v>0</v>
      </c>
      <c r="AA189" s="297">
        <v>0</v>
      </c>
      <c r="AB189" s="297">
        <v>0</v>
      </c>
      <c r="AC189" s="297">
        <v>0</v>
      </c>
      <c r="AD189" s="297">
        <v>0</v>
      </c>
      <c r="AE189" s="297">
        <v>0</v>
      </c>
      <c r="AF189" s="299">
        <v>9664763</v>
      </c>
      <c r="AG189" s="299">
        <v>3123036</v>
      </c>
      <c r="AH189" s="299">
        <v>2752450</v>
      </c>
      <c r="AI189" s="299">
        <v>1924330</v>
      </c>
      <c r="AJ189" s="299">
        <v>1065065</v>
      </c>
      <c r="AK189" s="299">
        <v>799882</v>
      </c>
      <c r="AL189" s="299">
        <v>0</v>
      </c>
      <c r="AM189" s="297">
        <v>9664763</v>
      </c>
      <c r="AN189" s="397">
        <v>8577960</v>
      </c>
      <c r="AO189" s="297">
        <v>2128302</v>
      </c>
      <c r="AP189" s="297">
        <v>2128302</v>
      </c>
      <c r="AQ189" s="297">
        <v>2128302</v>
      </c>
      <c r="AR189" s="297">
        <v>1096527</v>
      </c>
      <c r="AS189" s="297">
        <v>1096527</v>
      </c>
      <c r="AT189" s="297">
        <v>0</v>
      </c>
      <c r="AU189" s="297">
        <v>8577960</v>
      </c>
      <c r="AV189" s="299">
        <v>25487165</v>
      </c>
      <c r="AW189" s="297">
        <v>12702650</v>
      </c>
      <c r="AX189" s="297">
        <v>6576575</v>
      </c>
      <c r="AY189" s="297">
        <v>3103970</v>
      </c>
      <c r="AZ189" s="297">
        <v>3103970</v>
      </c>
      <c r="BA189" s="297">
        <v>0</v>
      </c>
      <c r="BB189" s="297">
        <v>0</v>
      </c>
      <c r="BC189" s="297">
        <v>25487165</v>
      </c>
      <c r="BD189" s="397">
        <v>147442</v>
      </c>
      <c r="BE189" s="297">
        <v>61138</v>
      </c>
      <c r="BF189" s="297">
        <v>50789</v>
      </c>
      <c r="BG189" s="297">
        <v>35515</v>
      </c>
      <c r="BH189" s="297">
        <v>0</v>
      </c>
      <c r="BI189" s="297">
        <v>0</v>
      </c>
      <c r="BJ189" s="297">
        <v>0</v>
      </c>
      <c r="BK189" s="297">
        <v>147442</v>
      </c>
      <c r="BL189" s="299">
        <v>201088</v>
      </c>
      <c r="BM189" s="297">
        <v>50272</v>
      </c>
      <c r="BN189" s="297">
        <v>50272</v>
      </c>
      <c r="BO189" s="297">
        <v>50272</v>
      </c>
      <c r="BP189" s="297">
        <v>50272</v>
      </c>
      <c r="BQ189" s="297">
        <v>0</v>
      </c>
      <c r="BR189" s="297">
        <v>0</v>
      </c>
      <c r="BS189" s="297">
        <v>201088</v>
      </c>
      <c r="BT189" s="397">
        <v>619173</v>
      </c>
      <c r="BU189" s="297">
        <v>127245</v>
      </c>
      <c r="BV189" s="297">
        <v>127245</v>
      </c>
      <c r="BW189" s="297">
        <v>127245</v>
      </c>
      <c r="BX189" s="297">
        <v>127245</v>
      </c>
      <c r="BY189" s="297">
        <v>110194</v>
      </c>
      <c r="BZ189" s="297">
        <v>0</v>
      </c>
      <c r="CA189" s="297">
        <v>619173</v>
      </c>
      <c r="CB189" s="299">
        <v>1952231.92242498</v>
      </c>
      <c r="CC189" s="297">
        <v>1729322</v>
      </c>
      <c r="CD189" s="297">
        <v>134339</v>
      </c>
      <c r="CE189" s="297">
        <v>88571</v>
      </c>
      <c r="CF189" s="297">
        <v>0</v>
      </c>
      <c r="CG189" s="297">
        <v>0</v>
      </c>
      <c r="CH189" s="297">
        <v>0</v>
      </c>
      <c r="CI189" s="297">
        <v>1952231.92242498</v>
      </c>
    </row>
    <row r="190" spans="1:87">
      <c r="A190" s="295">
        <v>35600</v>
      </c>
      <c r="B190" s="296" t="s">
        <v>542</v>
      </c>
      <c r="C190" s="299">
        <v>-5267636</v>
      </c>
      <c r="D190" s="297">
        <v>-2643379</v>
      </c>
      <c r="E190" s="297">
        <v>-1045060</v>
      </c>
      <c r="F190" s="297">
        <v>-1148117</v>
      </c>
      <c r="G190" s="297">
        <v>328389</v>
      </c>
      <c r="H190" s="297">
        <v>0</v>
      </c>
      <c r="I190" s="297">
        <v>-9775803</v>
      </c>
      <c r="J190" s="356">
        <v>44903471</v>
      </c>
      <c r="K190" s="357">
        <v>53412026</v>
      </c>
      <c r="L190" s="357">
        <v>38012499</v>
      </c>
      <c r="M190" s="357">
        <v>36364238</v>
      </c>
      <c r="N190" s="357">
        <v>56231549</v>
      </c>
      <c r="O190" s="356">
        <v>4429439</v>
      </c>
      <c r="P190" s="357">
        <v>1814857.68</v>
      </c>
      <c r="Q190" s="357">
        <v>2614581.3200000003</v>
      </c>
      <c r="R190" s="398">
        <v>6.6799999999999998E-2</v>
      </c>
      <c r="S190" s="399">
        <v>1.4524538000000001E-3</v>
      </c>
      <c r="T190" s="400">
        <v>44903471</v>
      </c>
      <c r="U190" s="400">
        <v>27168528.143712573</v>
      </c>
      <c r="V190" s="401">
        <v>1.6527752538700446</v>
      </c>
      <c r="W190" s="401">
        <v>7.7152503694909322E-2</v>
      </c>
      <c r="X190" s="397">
        <v>677140</v>
      </c>
      <c r="Y190" s="297">
        <v>677140</v>
      </c>
      <c r="Z190" s="297">
        <v>0</v>
      </c>
      <c r="AA190" s="297">
        <v>0</v>
      </c>
      <c r="AB190" s="297">
        <v>0</v>
      </c>
      <c r="AC190" s="297">
        <v>0</v>
      </c>
      <c r="AD190" s="297">
        <v>0</v>
      </c>
      <c r="AE190" s="297">
        <v>677140</v>
      </c>
      <c r="AF190" s="299">
        <v>2619412</v>
      </c>
      <c r="AG190" s="299">
        <v>736001</v>
      </c>
      <c r="AH190" s="299">
        <v>736001</v>
      </c>
      <c r="AI190" s="299">
        <v>637560</v>
      </c>
      <c r="AJ190" s="299">
        <v>321572</v>
      </c>
      <c r="AK190" s="299">
        <v>188278</v>
      </c>
      <c r="AL190" s="299">
        <v>0</v>
      </c>
      <c r="AM190" s="297">
        <v>2619412</v>
      </c>
      <c r="AN190" s="397">
        <v>3672717</v>
      </c>
      <c r="AO190" s="297">
        <v>911248</v>
      </c>
      <c r="AP190" s="297">
        <v>911248</v>
      </c>
      <c r="AQ190" s="297">
        <v>911248</v>
      </c>
      <c r="AR190" s="297">
        <v>469486</v>
      </c>
      <c r="AS190" s="297">
        <v>469486</v>
      </c>
      <c r="AT190" s="297">
        <v>0</v>
      </c>
      <c r="AU190" s="297">
        <v>3672717</v>
      </c>
      <c r="AV190" s="299">
        <v>10912519</v>
      </c>
      <c r="AW190" s="297">
        <v>5438734</v>
      </c>
      <c r="AX190" s="297">
        <v>2815810</v>
      </c>
      <c r="AY190" s="297">
        <v>1328988</v>
      </c>
      <c r="AZ190" s="297">
        <v>1328988</v>
      </c>
      <c r="BA190" s="297">
        <v>0</v>
      </c>
      <c r="BB190" s="297">
        <v>0</v>
      </c>
      <c r="BC190" s="297">
        <v>10912519</v>
      </c>
      <c r="BD190" s="397">
        <v>63128</v>
      </c>
      <c r="BE190" s="297">
        <v>26176</v>
      </c>
      <c r="BF190" s="297">
        <v>21746</v>
      </c>
      <c r="BG190" s="297">
        <v>15206</v>
      </c>
      <c r="BH190" s="297">
        <v>0</v>
      </c>
      <c r="BI190" s="297">
        <v>0</v>
      </c>
      <c r="BJ190" s="297">
        <v>0</v>
      </c>
      <c r="BK190" s="297">
        <v>63128</v>
      </c>
      <c r="BL190" s="299">
        <v>86100</v>
      </c>
      <c r="BM190" s="297">
        <v>21525</v>
      </c>
      <c r="BN190" s="297">
        <v>21525</v>
      </c>
      <c r="BO190" s="297">
        <v>21525</v>
      </c>
      <c r="BP190" s="297">
        <v>21525</v>
      </c>
      <c r="BQ190" s="297">
        <v>0</v>
      </c>
      <c r="BR190" s="297">
        <v>0</v>
      </c>
      <c r="BS190" s="297">
        <v>86100</v>
      </c>
      <c r="BT190" s="397">
        <v>265104</v>
      </c>
      <c r="BU190" s="297">
        <v>54481</v>
      </c>
      <c r="BV190" s="297">
        <v>54481</v>
      </c>
      <c r="BW190" s="297">
        <v>54481</v>
      </c>
      <c r="BX190" s="297">
        <v>54481</v>
      </c>
      <c r="BY190" s="297">
        <v>47180</v>
      </c>
      <c r="BZ190" s="297">
        <v>0</v>
      </c>
      <c r="CA190" s="297">
        <v>265104</v>
      </c>
      <c r="CB190" s="299">
        <v>835862.6154307801</v>
      </c>
      <c r="CC190" s="297">
        <v>740422</v>
      </c>
      <c r="CD190" s="297">
        <v>57518</v>
      </c>
      <c r="CE190" s="297">
        <v>37922</v>
      </c>
      <c r="CF190" s="297">
        <v>0</v>
      </c>
      <c r="CG190" s="297">
        <v>0</v>
      </c>
      <c r="CH190" s="297">
        <v>0</v>
      </c>
      <c r="CI190" s="297">
        <v>835862.6154307801</v>
      </c>
    </row>
    <row r="191" spans="1:87">
      <c r="A191" s="295">
        <v>35700</v>
      </c>
      <c r="B191" s="296" t="s">
        <v>543</v>
      </c>
      <c r="C191" s="299">
        <v>-3103066</v>
      </c>
      <c r="D191" s="297">
        <v>-1670731</v>
      </c>
      <c r="E191" s="297">
        <v>-532303</v>
      </c>
      <c r="F191" s="297">
        <v>-637539</v>
      </c>
      <c r="G191" s="297">
        <v>122944</v>
      </c>
      <c r="H191" s="297">
        <v>0</v>
      </c>
      <c r="I191" s="297">
        <v>-5820695</v>
      </c>
      <c r="J191" s="356">
        <v>24017867</v>
      </c>
      <c r="K191" s="357">
        <v>28568904</v>
      </c>
      <c r="L191" s="357">
        <v>20332039</v>
      </c>
      <c r="M191" s="357">
        <v>19450422</v>
      </c>
      <c r="N191" s="357">
        <v>30077004</v>
      </c>
      <c r="O191" s="356">
        <v>2369209</v>
      </c>
      <c r="P191" s="357">
        <v>999911.14</v>
      </c>
      <c r="Q191" s="357">
        <v>1369297.8599999999</v>
      </c>
      <c r="R191" s="398">
        <v>6.6799999999999998E-2</v>
      </c>
      <c r="S191" s="399">
        <v>7.7688520000000001E-4</v>
      </c>
      <c r="T191" s="400">
        <v>24017867</v>
      </c>
      <c r="U191" s="400">
        <v>14968729.640718564</v>
      </c>
      <c r="V191" s="401">
        <v>1.6045360946773728</v>
      </c>
      <c r="W191" s="401">
        <v>7.7152503694909322E-2</v>
      </c>
      <c r="X191" s="397">
        <v>333509</v>
      </c>
      <c r="Y191" s="297">
        <v>333509</v>
      </c>
      <c r="Z191" s="297">
        <v>0</v>
      </c>
      <c r="AA191" s="297">
        <v>0</v>
      </c>
      <c r="AB191" s="297">
        <v>0</v>
      </c>
      <c r="AC191" s="297">
        <v>0</v>
      </c>
      <c r="AD191" s="297">
        <v>0</v>
      </c>
      <c r="AE191" s="297">
        <v>333509</v>
      </c>
      <c r="AF191" s="299">
        <v>1964222</v>
      </c>
      <c r="AG191" s="299">
        <v>650517</v>
      </c>
      <c r="AH191" s="299">
        <v>650517</v>
      </c>
      <c r="AI191" s="299">
        <v>314340</v>
      </c>
      <c r="AJ191" s="299">
        <v>195438</v>
      </c>
      <c r="AK191" s="299">
        <v>153410</v>
      </c>
      <c r="AL191" s="299">
        <v>0</v>
      </c>
      <c r="AM191" s="297">
        <v>1964222</v>
      </c>
      <c r="AN191" s="397">
        <v>1964455</v>
      </c>
      <c r="AO191" s="297">
        <v>487406</v>
      </c>
      <c r="AP191" s="297">
        <v>487406</v>
      </c>
      <c r="AQ191" s="297">
        <v>487406</v>
      </c>
      <c r="AR191" s="297">
        <v>251118</v>
      </c>
      <c r="AS191" s="297">
        <v>251118</v>
      </c>
      <c r="AT191" s="297">
        <v>0</v>
      </c>
      <c r="AU191" s="297">
        <v>1964455</v>
      </c>
      <c r="AV191" s="299">
        <v>5836864</v>
      </c>
      <c r="AW191" s="297">
        <v>2909058</v>
      </c>
      <c r="AX191" s="297">
        <v>1506114</v>
      </c>
      <c r="AY191" s="297">
        <v>710846</v>
      </c>
      <c r="AZ191" s="297">
        <v>710846</v>
      </c>
      <c r="BA191" s="297">
        <v>0</v>
      </c>
      <c r="BB191" s="297">
        <v>0</v>
      </c>
      <c r="BC191" s="297">
        <v>5836864</v>
      </c>
      <c r="BD191" s="397">
        <v>33765</v>
      </c>
      <c r="BE191" s="297">
        <v>14001</v>
      </c>
      <c r="BF191" s="297">
        <v>11631</v>
      </c>
      <c r="BG191" s="297">
        <v>8133</v>
      </c>
      <c r="BH191" s="297">
        <v>0</v>
      </c>
      <c r="BI191" s="297">
        <v>0</v>
      </c>
      <c r="BJ191" s="297">
        <v>0</v>
      </c>
      <c r="BK191" s="297">
        <v>33765</v>
      </c>
      <c r="BL191" s="299">
        <v>46052</v>
      </c>
      <c r="BM191" s="297">
        <v>11513</v>
      </c>
      <c r="BN191" s="297">
        <v>11513</v>
      </c>
      <c r="BO191" s="297">
        <v>11513</v>
      </c>
      <c r="BP191" s="297">
        <v>11513</v>
      </c>
      <c r="BQ191" s="297">
        <v>0</v>
      </c>
      <c r="BR191" s="297">
        <v>0</v>
      </c>
      <c r="BS191" s="297">
        <v>46052</v>
      </c>
      <c r="BT191" s="397">
        <v>141798</v>
      </c>
      <c r="BU191" s="297">
        <v>29141</v>
      </c>
      <c r="BV191" s="297">
        <v>29141</v>
      </c>
      <c r="BW191" s="297">
        <v>29141</v>
      </c>
      <c r="BX191" s="297">
        <v>29141</v>
      </c>
      <c r="BY191" s="297">
        <v>25236</v>
      </c>
      <c r="BZ191" s="297">
        <v>0</v>
      </c>
      <c r="CA191" s="297">
        <v>141798</v>
      </c>
      <c r="CB191" s="299">
        <v>447084.30324012</v>
      </c>
      <c r="CC191" s="297">
        <v>396035</v>
      </c>
      <c r="CD191" s="297">
        <v>30765</v>
      </c>
      <c r="CE191" s="297">
        <v>20284</v>
      </c>
      <c r="CF191" s="297">
        <v>0</v>
      </c>
      <c r="CG191" s="297">
        <v>0</v>
      </c>
      <c r="CH191" s="297">
        <v>0</v>
      </c>
      <c r="CI191" s="297">
        <v>447084.30324012</v>
      </c>
    </row>
    <row r="192" spans="1:87">
      <c r="A192" s="295">
        <v>35800</v>
      </c>
      <c r="B192" s="296" t="s">
        <v>544</v>
      </c>
      <c r="C192" s="299">
        <v>-4804271</v>
      </c>
      <c r="D192" s="297">
        <v>-2650376</v>
      </c>
      <c r="E192" s="297">
        <v>-997911</v>
      </c>
      <c r="F192" s="297">
        <v>-1012983</v>
      </c>
      <c r="G192" s="297">
        <v>-148111</v>
      </c>
      <c r="H192" s="297">
        <v>0</v>
      </c>
      <c r="I192" s="297">
        <v>-9613652</v>
      </c>
      <c r="J192" s="356">
        <v>30892067</v>
      </c>
      <c r="K192" s="357">
        <v>36745664</v>
      </c>
      <c r="L192" s="357">
        <v>26151311</v>
      </c>
      <c r="M192" s="357">
        <v>25017364</v>
      </c>
      <c r="N192" s="357">
        <v>38685400</v>
      </c>
      <c r="O192" s="356">
        <v>3047304</v>
      </c>
      <c r="P192" s="357">
        <v>1345743.52</v>
      </c>
      <c r="Q192" s="357">
        <v>1701560.48</v>
      </c>
      <c r="R192" s="398">
        <v>6.6799999999999998E-2</v>
      </c>
      <c r="S192" s="399">
        <v>9.9923900000000007E-4</v>
      </c>
      <c r="T192" s="400">
        <v>30892067</v>
      </c>
      <c r="U192" s="400">
        <v>20145861.077844311</v>
      </c>
      <c r="V192" s="401">
        <v>1.5334200350450138</v>
      </c>
      <c r="W192" s="401">
        <v>7.7152503694909322E-2</v>
      </c>
      <c r="X192" s="397">
        <v>354203</v>
      </c>
      <c r="Y192" s="297">
        <v>176567</v>
      </c>
      <c r="Z192" s="297">
        <v>59212</v>
      </c>
      <c r="AA192" s="297">
        <v>59212</v>
      </c>
      <c r="AB192" s="297">
        <v>59212</v>
      </c>
      <c r="AC192" s="297">
        <v>0</v>
      </c>
      <c r="AD192" s="297">
        <v>0</v>
      </c>
      <c r="AE192" s="297">
        <v>354203</v>
      </c>
      <c r="AF192" s="299">
        <v>4578651</v>
      </c>
      <c r="AG192" s="299">
        <v>1397377</v>
      </c>
      <c r="AH192" s="299">
        <v>1397377</v>
      </c>
      <c r="AI192" s="299">
        <v>776777</v>
      </c>
      <c r="AJ192" s="299">
        <v>503560</v>
      </c>
      <c r="AK192" s="299">
        <v>503560</v>
      </c>
      <c r="AL192" s="299">
        <v>0</v>
      </c>
      <c r="AM192" s="297">
        <v>4578651</v>
      </c>
      <c r="AN192" s="397">
        <v>2526705</v>
      </c>
      <c r="AO192" s="297">
        <v>626908</v>
      </c>
      <c r="AP192" s="297">
        <v>626908</v>
      </c>
      <c r="AQ192" s="297">
        <v>626908</v>
      </c>
      <c r="AR192" s="297">
        <v>322991</v>
      </c>
      <c r="AS192" s="297">
        <v>322991</v>
      </c>
      <c r="AT192" s="297">
        <v>0</v>
      </c>
      <c r="AU192" s="297">
        <v>2526705</v>
      </c>
      <c r="AV192" s="299">
        <v>7507444</v>
      </c>
      <c r="AW192" s="297">
        <v>3741665</v>
      </c>
      <c r="AX192" s="297">
        <v>1937182</v>
      </c>
      <c r="AY192" s="297">
        <v>914299</v>
      </c>
      <c r="AZ192" s="297">
        <v>914299</v>
      </c>
      <c r="BA192" s="297">
        <v>0</v>
      </c>
      <c r="BB192" s="297">
        <v>0</v>
      </c>
      <c r="BC192" s="297">
        <v>7507444</v>
      </c>
      <c r="BD192" s="397">
        <v>43430</v>
      </c>
      <c r="BE192" s="297">
        <v>18009</v>
      </c>
      <c r="BF192" s="297">
        <v>14960</v>
      </c>
      <c r="BG192" s="297">
        <v>10461</v>
      </c>
      <c r="BH192" s="297">
        <v>0</v>
      </c>
      <c r="BI192" s="297">
        <v>0</v>
      </c>
      <c r="BJ192" s="297">
        <v>0</v>
      </c>
      <c r="BK192" s="297">
        <v>43430</v>
      </c>
      <c r="BL192" s="299">
        <v>59232</v>
      </c>
      <c r="BM192" s="297">
        <v>14808</v>
      </c>
      <c r="BN192" s="297">
        <v>14808</v>
      </c>
      <c r="BO192" s="297">
        <v>14808</v>
      </c>
      <c r="BP192" s="297">
        <v>14808</v>
      </c>
      <c r="BQ192" s="297">
        <v>0</v>
      </c>
      <c r="BR192" s="297">
        <v>0</v>
      </c>
      <c r="BS192" s="297">
        <v>59232</v>
      </c>
      <c r="BT192" s="397">
        <v>182382</v>
      </c>
      <c r="BU192" s="297">
        <v>37481</v>
      </c>
      <c r="BV192" s="297">
        <v>37481</v>
      </c>
      <c r="BW192" s="297">
        <v>37481</v>
      </c>
      <c r="BX192" s="297">
        <v>37481</v>
      </c>
      <c r="BY192" s="297">
        <v>32459</v>
      </c>
      <c r="BZ192" s="297">
        <v>0</v>
      </c>
      <c r="CA192" s="297">
        <v>182382</v>
      </c>
      <c r="CB192" s="299">
        <v>575045.15736090008</v>
      </c>
      <c r="CC192" s="297">
        <v>509385</v>
      </c>
      <c r="CD192" s="297">
        <v>39571</v>
      </c>
      <c r="CE192" s="297">
        <v>26089</v>
      </c>
      <c r="CF192" s="297">
        <v>0</v>
      </c>
      <c r="CG192" s="297">
        <v>0</v>
      </c>
      <c r="CH192" s="297">
        <v>0</v>
      </c>
      <c r="CI192" s="297">
        <v>575045.15736090008</v>
      </c>
    </row>
    <row r="193" spans="1:87">
      <c r="A193" s="295">
        <v>35805</v>
      </c>
      <c r="B193" s="296" t="s">
        <v>545</v>
      </c>
      <c r="C193" s="299">
        <v>-520227</v>
      </c>
      <c r="D193" s="297">
        <v>-80367</v>
      </c>
      <c r="E193" s="297">
        <v>-17357</v>
      </c>
      <c r="F193" s="297">
        <v>-166027</v>
      </c>
      <c r="G193" s="297">
        <v>53315</v>
      </c>
      <c r="H193" s="297">
        <v>0</v>
      </c>
      <c r="I193" s="297">
        <v>-730663</v>
      </c>
      <c r="J193" s="356">
        <v>6639557</v>
      </c>
      <c r="K193" s="357">
        <v>7897656</v>
      </c>
      <c r="L193" s="357">
        <v>5620637</v>
      </c>
      <c r="M193" s="357">
        <v>5376921</v>
      </c>
      <c r="N193" s="357">
        <v>8314559</v>
      </c>
      <c r="O193" s="356">
        <v>654950</v>
      </c>
      <c r="P193" s="357">
        <v>301743.28000000003</v>
      </c>
      <c r="Q193" s="357">
        <v>353206.72</v>
      </c>
      <c r="R193" s="398">
        <v>6.6799999999999998E-2</v>
      </c>
      <c r="S193" s="399">
        <v>2.1476399999999999E-4</v>
      </c>
      <c r="T193" s="400">
        <v>6639557</v>
      </c>
      <c r="U193" s="400">
        <v>4517114.970059881</v>
      </c>
      <c r="V193" s="401">
        <v>1.4698667277693804</v>
      </c>
      <c r="W193" s="401">
        <v>7.7152503694909322E-2</v>
      </c>
      <c r="X193" s="397">
        <v>625953</v>
      </c>
      <c r="Y193" s="297">
        <v>293769</v>
      </c>
      <c r="Z193" s="297">
        <v>245475</v>
      </c>
      <c r="AA193" s="297">
        <v>86709</v>
      </c>
      <c r="AB193" s="297">
        <v>0</v>
      </c>
      <c r="AC193" s="297">
        <v>0</v>
      </c>
      <c r="AD193" s="297">
        <v>0</v>
      </c>
      <c r="AE193" s="297">
        <v>625953</v>
      </c>
      <c r="AF193" s="299">
        <v>198329</v>
      </c>
      <c r="AG193" s="299">
        <v>43812</v>
      </c>
      <c r="AH193" s="299">
        <v>43812</v>
      </c>
      <c r="AI193" s="299">
        <v>43812</v>
      </c>
      <c r="AJ193" s="299">
        <v>43812</v>
      </c>
      <c r="AK193" s="299">
        <v>23081</v>
      </c>
      <c r="AL193" s="299">
        <v>0</v>
      </c>
      <c r="AM193" s="297">
        <v>198329</v>
      </c>
      <c r="AN193" s="397">
        <v>543059</v>
      </c>
      <c r="AO193" s="297">
        <v>134740</v>
      </c>
      <c r="AP193" s="297">
        <v>134740</v>
      </c>
      <c r="AQ193" s="297">
        <v>134740</v>
      </c>
      <c r="AR193" s="297">
        <v>69420</v>
      </c>
      <c r="AS193" s="297">
        <v>69420</v>
      </c>
      <c r="AT193" s="297">
        <v>0</v>
      </c>
      <c r="AU193" s="297">
        <v>543059</v>
      </c>
      <c r="AV193" s="299">
        <v>1613557</v>
      </c>
      <c r="AW193" s="297">
        <v>804187</v>
      </c>
      <c r="AX193" s="297">
        <v>416354</v>
      </c>
      <c r="AY193" s="297">
        <v>196508</v>
      </c>
      <c r="AZ193" s="297">
        <v>196508</v>
      </c>
      <c r="BA193" s="297">
        <v>0</v>
      </c>
      <c r="BB193" s="297">
        <v>0</v>
      </c>
      <c r="BC193" s="297">
        <v>1613557</v>
      </c>
      <c r="BD193" s="397">
        <v>9334</v>
      </c>
      <c r="BE193" s="297">
        <v>3871</v>
      </c>
      <c r="BF193" s="297">
        <v>3215</v>
      </c>
      <c r="BG193" s="297">
        <v>2248</v>
      </c>
      <c r="BH193" s="297">
        <v>0</v>
      </c>
      <c r="BI193" s="297">
        <v>0</v>
      </c>
      <c r="BJ193" s="297">
        <v>0</v>
      </c>
      <c r="BK193" s="297">
        <v>9334</v>
      </c>
      <c r="BL193" s="299">
        <v>12732</v>
      </c>
      <c r="BM193" s="297">
        <v>3183</v>
      </c>
      <c r="BN193" s="297">
        <v>3183</v>
      </c>
      <c r="BO193" s="297">
        <v>3183</v>
      </c>
      <c r="BP193" s="297">
        <v>3183</v>
      </c>
      <c r="BQ193" s="297">
        <v>0</v>
      </c>
      <c r="BR193" s="297">
        <v>0</v>
      </c>
      <c r="BS193" s="297">
        <v>12732</v>
      </c>
      <c r="BT193" s="397">
        <v>39199</v>
      </c>
      <c r="BU193" s="297">
        <v>8056</v>
      </c>
      <c r="BV193" s="297">
        <v>8056</v>
      </c>
      <c r="BW193" s="297">
        <v>8056</v>
      </c>
      <c r="BX193" s="297">
        <v>8056</v>
      </c>
      <c r="BY193" s="297">
        <v>6976</v>
      </c>
      <c r="BZ193" s="297">
        <v>0</v>
      </c>
      <c r="CA193" s="297">
        <v>39199</v>
      </c>
      <c r="CB193" s="299">
        <v>123593.05248839999</v>
      </c>
      <c r="CC193" s="297">
        <v>109481</v>
      </c>
      <c r="CD193" s="297">
        <v>8505</v>
      </c>
      <c r="CE193" s="297">
        <v>5607</v>
      </c>
      <c r="CF193" s="297">
        <v>0</v>
      </c>
      <c r="CG193" s="297">
        <v>0</v>
      </c>
      <c r="CH193" s="297">
        <v>0</v>
      </c>
      <c r="CI193" s="297">
        <v>123593.05248839999</v>
      </c>
    </row>
    <row r="194" spans="1:87">
      <c r="A194" s="295">
        <v>35900</v>
      </c>
      <c r="B194" s="296" t="s">
        <v>546</v>
      </c>
      <c r="C194" s="299">
        <v>-8881017</v>
      </c>
      <c r="D194" s="297">
        <v>-4507239</v>
      </c>
      <c r="E194" s="297">
        <v>-2101311</v>
      </c>
      <c r="F194" s="297">
        <v>-2016804</v>
      </c>
      <c r="G194" s="297">
        <v>85017</v>
      </c>
      <c r="H194" s="297">
        <v>0</v>
      </c>
      <c r="I194" s="297">
        <v>-17421354</v>
      </c>
      <c r="J194" s="356">
        <v>60670538</v>
      </c>
      <c r="K194" s="357">
        <v>72166723</v>
      </c>
      <c r="L194" s="357">
        <v>51359922</v>
      </c>
      <c r="M194" s="357">
        <v>49132904</v>
      </c>
      <c r="N194" s="357">
        <v>75976272</v>
      </c>
      <c r="O194" s="356">
        <v>5984759</v>
      </c>
      <c r="P194" s="357">
        <v>2446616.58</v>
      </c>
      <c r="Q194" s="357">
        <v>3538142.42</v>
      </c>
      <c r="R194" s="398">
        <v>6.6799999999999998E-2</v>
      </c>
      <c r="S194" s="399">
        <v>1.9624575000000001E-3</v>
      </c>
      <c r="T194" s="400">
        <v>60670538</v>
      </c>
      <c r="U194" s="400">
        <v>36625996.70658683</v>
      </c>
      <c r="V194" s="401">
        <v>1.656488381354793</v>
      </c>
      <c r="W194" s="401">
        <v>7.7152503694909322E-2</v>
      </c>
      <c r="X194" s="397">
        <v>86847</v>
      </c>
      <c r="Y194" s="297">
        <v>86847</v>
      </c>
      <c r="Z194" s="297">
        <v>0</v>
      </c>
      <c r="AA194" s="297">
        <v>0</v>
      </c>
      <c r="AB194" s="297">
        <v>0</v>
      </c>
      <c r="AC194" s="297">
        <v>0</v>
      </c>
      <c r="AD194" s="297">
        <v>0</v>
      </c>
      <c r="AE194" s="297">
        <v>86847</v>
      </c>
      <c r="AF194" s="299">
        <v>6924063</v>
      </c>
      <c r="AG194" s="299">
        <v>1930119</v>
      </c>
      <c r="AH194" s="299">
        <v>1930119</v>
      </c>
      <c r="AI194" s="299">
        <v>1550725</v>
      </c>
      <c r="AJ194" s="299">
        <v>900032</v>
      </c>
      <c r="AK194" s="299">
        <v>613068</v>
      </c>
      <c r="AL194" s="299">
        <v>0</v>
      </c>
      <c r="AM194" s="297">
        <v>6924063</v>
      </c>
      <c r="AN194" s="397">
        <v>4962328</v>
      </c>
      <c r="AO194" s="297">
        <v>1231217</v>
      </c>
      <c r="AP194" s="297">
        <v>1231217</v>
      </c>
      <c r="AQ194" s="297">
        <v>1231217</v>
      </c>
      <c r="AR194" s="297">
        <v>634338</v>
      </c>
      <c r="AS194" s="297">
        <v>634338</v>
      </c>
      <c r="AT194" s="297">
        <v>0</v>
      </c>
      <c r="AU194" s="297">
        <v>4962328</v>
      </c>
      <c r="AV194" s="299">
        <v>14744259</v>
      </c>
      <c r="AW194" s="297">
        <v>7348450</v>
      </c>
      <c r="AX194" s="297">
        <v>3804532</v>
      </c>
      <c r="AY194" s="297">
        <v>1795639</v>
      </c>
      <c r="AZ194" s="297">
        <v>1795639</v>
      </c>
      <c r="BA194" s="297">
        <v>0</v>
      </c>
      <c r="BB194" s="297">
        <v>0</v>
      </c>
      <c r="BC194" s="297">
        <v>14744259</v>
      </c>
      <c r="BD194" s="397">
        <v>85294</v>
      </c>
      <c r="BE194" s="297">
        <v>35368</v>
      </c>
      <c r="BF194" s="297">
        <v>29381</v>
      </c>
      <c r="BG194" s="297">
        <v>20545</v>
      </c>
      <c r="BH194" s="297">
        <v>0</v>
      </c>
      <c r="BI194" s="297">
        <v>0</v>
      </c>
      <c r="BJ194" s="297">
        <v>0</v>
      </c>
      <c r="BK194" s="297">
        <v>85294</v>
      </c>
      <c r="BL194" s="299">
        <v>116328</v>
      </c>
      <c r="BM194" s="297">
        <v>29082</v>
      </c>
      <c r="BN194" s="297">
        <v>29082</v>
      </c>
      <c r="BO194" s="297">
        <v>29082</v>
      </c>
      <c r="BP194" s="297">
        <v>29082</v>
      </c>
      <c r="BQ194" s="297">
        <v>0</v>
      </c>
      <c r="BR194" s="297">
        <v>0</v>
      </c>
      <c r="BS194" s="297">
        <v>116328</v>
      </c>
      <c r="BT194" s="397">
        <v>358190</v>
      </c>
      <c r="BU194" s="297">
        <v>73611</v>
      </c>
      <c r="BV194" s="297">
        <v>73611</v>
      </c>
      <c r="BW194" s="297">
        <v>73611</v>
      </c>
      <c r="BX194" s="297">
        <v>73611</v>
      </c>
      <c r="BY194" s="297">
        <v>63747</v>
      </c>
      <c r="BZ194" s="297">
        <v>0</v>
      </c>
      <c r="CA194" s="297">
        <v>358190</v>
      </c>
      <c r="CB194" s="299">
        <v>1129361.1257182499</v>
      </c>
      <c r="CC194" s="297">
        <v>1000408</v>
      </c>
      <c r="CD194" s="297">
        <v>77715</v>
      </c>
      <c r="CE194" s="297">
        <v>51238</v>
      </c>
      <c r="CF194" s="297">
        <v>0</v>
      </c>
      <c r="CG194" s="297">
        <v>0</v>
      </c>
      <c r="CH194" s="297">
        <v>0</v>
      </c>
      <c r="CI194" s="297">
        <v>1129361.1257182499</v>
      </c>
    </row>
    <row r="195" spans="1:87">
      <c r="A195" s="295">
        <v>35905</v>
      </c>
      <c r="B195" s="296" t="s">
        <v>547</v>
      </c>
      <c r="C195" s="299">
        <v>-1234061</v>
      </c>
      <c r="D195" s="297">
        <v>-723406</v>
      </c>
      <c r="E195" s="297">
        <v>-340530</v>
      </c>
      <c r="F195" s="297">
        <v>-248535</v>
      </c>
      <c r="G195" s="297">
        <v>124324</v>
      </c>
      <c r="H195" s="297">
        <v>0</v>
      </c>
      <c r="I195" s="297">
        <v>-2422208</v>
      </c>
      <c r="J195" s="356">
        <v>6909360</v>
      </c>
      <c r="K195" s="357">
        <v>8218583</v>
      </c>
      <c r="L195" s="357">
        <v>5849036</v>
      </c>
      <c r="M195" s="357">
        <v>5595416</v>
      </c>
      <c r="N195" s="357">
        <v>8652427</v>
      </c>
      <c r="O195" s="356">
        <v>681564</v>
      </c>
      <c r="P195" s="357">
        <v>355861.32</v>
      </c>
      <c r="Q195" s="357">
        <v>325702.68</v>
      </c>
      <c r="R195" s="398">
        <v>6.6799999999999998E-2</v>
      </c>
      <c r="S195" s="399">
        <v>2.2349110000000001E-4</v>
      </c>
      <c r="T195" s="400">
        <v>6909360</v>
      </c>
      <c r="U195" s="400">
        <v>5327265.2694610776</v>
      </c>
      <c r="V195" s="401">
        <v>1.2969806552732397</v>
      </c>
      <c r="W195" s="401">
        <v>7.7152503694909322E-2</v>
      </c>
      <c r="X195" s="397">
        <v>224120</v>
      </c>
      <c r="Y195" s="297">
        <v>44824</v>
      </c>
      <c r="Z195" s="297">
        <v>44824</v>
      </c>
      <c r="AA195" s="297">
        <v>44824</v>
      </c>
      <c r="AB195" s="297">
        <v>44824</v>
      </c>
      <c r="AC195" s="297">
        <v>44824</v>
      </c>
      <c r="AD195" s="297">
        <v>0</v>
      </c>
      <c r="AE195" s="297">
        <v>224120</v>
      </c>
      <c r="AF195" s="299">
        <v>1440971</v>
      </c>
      <c r="AG195" s="299">
        <v>477404</v>
      </c>
      <c r="AH195" s="299">
        <v>474739</v>
      </c>
      <c r="AI195" s="299">
        <v>322651</v>
      </c>
      <c r="AJ195" s="299">
        <v>166177</v>
      </c>
      <c r="AK195" s="299">
        <v>0</v>
      </c>
      <c r="AL195" s="299">
        <v>0</v>
      </c>
      <c r="AM195" s="297">
        <v>1440971</v>
      </c>
      <c r="AN195" s="397">
        <v>565126</v>
      </c>
      <c r="AO195" s="297">
        <v>140215</v>
      </c>
      <c r="AP195" s="297">
        <v>140215</v>
      </c>
      <c r="AQ195" s="297">
        <v>140215</v>
      </c>
      <c r="AR195" s="297">
        <v>72241</v>
      </c>
      <c r="AS195" s="297">
        <v>72241</v>
      </c>
      <c r="AT195" s="297">
        <v>0</v>
      </c>
      <c r="AU195" s="297">
        <v>565126</v>
      </c>
      <c r="AV195" s="299">
        <v>1679125</v>
      </c>
      <c r="AW195" s="297">
        <v>836866</v>
      </c>
      <c r="AX195" s="297">
        <v>433273</v>
      </c>
      <c r="AY195" s="297">
        <v>204493</v>
      </c>
      <c r="AZ195" s="297">
        <v>204493</v>
      </c>
      <c r="BA195" s="297">
        <v>0</v>
      </c>
      <c r="BB195" s="297">
        <v>0</v>
      </c>
      <c r="BC195" s="297">
        <v>1679125</v>
      </c>
      <c r="BD195" s="397">
        <v>9714</v>
      </c>
      <c r="BE195" s="297">
        <v>4028</v>
      </c>
      <c r="BF195" s="297">
        <v>3346</v>
      </c>
      <c r="BG195" s="297">
        <v>2340</v>
      </c>
      <c r="BH195" s="297">
        <v>0</v>
      </c>
      <c r="BI195" s="297">
        <v>0</v>
      </c>
      <c r="BJ195" s="297">
        <v>0</v>
      </c>
      <c r="BK195" s="297">
        <v>9714</v>
      </c>
      <c r="BL195" s="299">
        <v>13248</v>
      </c>
      <c r="BM195" s="297">
        <v>3312</v>
      </c>
      <c r="BN195" s="297">
        <v>3312</v>
      </c>
      <c r="BO195" s="297">
        <v>3312</v>
      </c>
      <c r="BP195" s="297">
        <v>3312</v>
      </c>
      <c r="BQ195" s="297">
        <v>0</v>
      </c>
      <c r="BR195" s="297">
        <v>0</v>
      </c>
      <c r="BS195" s="297">
        <v>13248</v>
      </c>
      <c r="BT195" s="397">
        <v>40792</v>
      </c>
      <c r="BU195" s="297">
        <v>8383</v>
      </c>
      <c r="BV195" s="297">
        <v>8383</v>
      </c>
      <c r="BW195" s="297">
        <v>8383</v>
      </c>
      <c r="BX195" s="297">
        <v>8383</v>
      </c>
      <c r="BY195" s="297">
        <v>7260</v>
      </c>
      <c r="BZ195" s="297">
        <v>0</v>
      </c>
      <c r="CA195" s="297">
        <v>40792</v>
      </c>
      <c r="CB195" s="299">
        <v>128615.35105041001</v>
      </c>
      <c r="CC195" s="297">
        <v>113930</v>
      </c>
      <c r="CD195" s="297">
        <v>8850</v>
      </c>
      <c r="CE195" s="297">
        <v>5835</v>
      </c>
      <c r="CF195" s="297">
        <v>0</v>
      </c>
      <c r="CG195" s="297">
        <v>0</v>
      </c>
      <c r="CH195" s="297">
        <v>0</v>
      </c>
      <c r="CI195" s="297">
        <v>128615.35105041001</v>
      </c>
    </row>
    <row r="196" spans="1:87">
      <c r="A196" s="295">
        <v>36000</v>
      </c>
      <c r="B196" s="296" t="s">
        <v>548</v>
      </c>
      <c r="C196" s="299">
        <v>-185134464</v>
      </c>
      <c r="D196" s="297">
        <v>-78989186</v>
      </c>
      <c r="E196" s="297">
        <v>-18981789</v>
      </c>
      <c r="F196" s="297">
        <v>-26541934</v>
      </c>
      <c r="G196" s="297">
        <v>20224855</v>
      </c>
      <c r="H196" s="297">
        <v>0</v>
      </c>
      <c r="I196" s="297">
        <v>-289422518</v>
      </c>
      <c r="J196" s="356">
        <v>1678545090</v>
      </c>
      <c r="K196" s="357">
        <v>1996604984</v>
      </c>
      <c r="L196" s="357">
        <v>1420952356</v>
      </c>
      <c r="M196" s="357">
        <v>1359338428</v>
      </c>
      <c r="N196" s="357">
        <v>2102002093</v>
      </c>
      <c r="O196" s="356">
        <v>165577707</v>
      </c>
      <c r="P196" s="357">
        <v>60024955.479999997</v>
      </c>
      <c r="Q196" s="357">
        <v>105552751.52000001</v>
      </c>
      <c r="R196" s="398">
        <v>6.6799999999999998E-2</v>
      </c>
      <c r="S196" s="399">
        <v>5.4294448299999999E-2</v>
      </c>
      <c r="T196" s="400">
        <v>1678545090</v>
      </c>
      <c r="U196" s="400">
        <v>898577177.84431136</v>
      </c>
      <c r="V196" s="401">
        <v>1.8680032515702585</v>
      </c>
      <c r="W196" s="401">
        <v>7.7152503694909322E-2</v>
      </c>
      <c r="X196" s="397">
        <v>35597331</v>
      </c>
      <c r="Y196" s="297">
        <v>21620169</v>
      </c>
      <c r="Z196" s="297">
        <v>4355308</v>
      </c>
      <c r="AA196" s="297">
        <v>4355308</v>
      </c>
      <c r="AB196" s="297">
        <v>4355308</v>
      </c>
      <c r="AC196" s="297">
        <v>911238</v>
      </c>
      <c r="AD196" s="297">
        <v>0</v>
      </c>
      <c r="AE196" s="297">
        <v>35597331</v>
      </c>
      <c r="AF196" s="299">
        <v>32193153</v>
      </c>
      <c r="AG196" s="299">
        <v>12044439</v>
      </c>
      <c r="AH196" s="299">
        <v>12044439</v>
      </c>
      <c r="AI196" s="299">
        <v>8104275</v>
      </c>
      <c r="AJ196" s="299">
        <v>0</v>
      </c>
      <c r="AK196" s="299">
        <v>0</v>
      </c>
      <c r="AL196" s="299">
        <v>0</v>
      </c>
      <c r="AM196" s="297">
        <v>32193153</v>
      </c>
      <c r="AN196" s="397">
        <v>137290536</v>
      </c>
      <c r="AO196" s="297">
        <v>34063541</v>
      </c>
      <c r="AP196" s="297">
        <v>34063541</v>
      </c>
      <c r="AQ196" s="297">
        <v>34063541</v>
      </c>
      <c r="AR196" s="297">
        <v>17549957</v>
      </c>
      <c r="AS196" s="297">
        <v>17549957</v>
      </c>
      <c r="AT196" s="297">
        <v>0</v>
      </c>
      <c r="AU196" s="297">
        <v>137290536</v>
      </c>
      <c r="AV196" s="299">
        <v>407922938</v>
      </c>
      <c r="AW196" s="297">
        <v>203306339</v>
      </c>
      <c r="AX196" s="297">
        <v>105258311</v>
      </c>
      <c r="AY196" s="297">
        <v>49679144</v>
      </c>
      <c r="AZ196" s="297">
        <v>49679144</v>
      </c>
      <c r="BA196" s="297">
        <v>0</v>
      </c>
      <c r="BB196" s="297">
        <v>0</v>
      </c>
      <c r="BC196" s="297">
        <v>407922938</v>
      </c>
      <c r="BD196" s="397">
        <v>2359802</v>
      </c>
      <c r="BE196" s="297">
        <v>978509</v>
      </c>
      <c r="BF196" s="297">
        <v>812877</v>
      </c>
      <c r="BG196" s="297">
        <v>568416</v>
      </c>
      <c r="BH196" s="297">
        <v>0</v>
      </c>
      <c r="BI196" s="297">
        <v>0</v>
      </c>
      <c r="BJ196" s="297">
        <v>0</v>
      </c>
      <c r="BK196" s="297">
        <v>2359802</v>
      </c>
      <c r="BL196" s="299">
        <v>3218444</v>
      </c>
      <c r="BM196" s="297">
        <v>804611</v>
      </c>
      <c r="BN196" s="297">
        <v>804611</v>
      </c>
      <c r="BO196" s="297">
        <v>804611</v>
      </c>
      <c r="BP196" s="297">
        <v>804611</v>
      </c>
      <c r="BQ196" s="297">
        <v>0</v>
      </c>
      <c r="BR196" s="297">
        <v>0</v>
      </c>
      <c r="BS196" s="297">
        <v>3218444</v>
      </c>
      <c r="BT196" s="397">
        <v>9909887</v>
      </c>
      <c r="BU196" s="297">
        <v>2036557</v>
      </c>
      <c r="BV196" s="297">
        <v>2036557</v>
      </c>
      <c r="BW196" s="297">
        <v>2036557</v>
      </c>
      <c r="BX196" s="297">
        <v>2036557</v>
      </c>
      <c r="BY196" s="297">
        <v>1763660</v>
      </c>
      <c r="BZ196" s="297">
        <v>0</v>
      </c>
      <c r="CA196" s="297">
        <v>9909887</v>
      </c>
      <c r="CB196" s="299">
        <v>31245537.420473728</v>
      </c>
      <c r="CC196" s="297">
        <v>27677850</v>
      </c>
      <c r="CD196" s="297">
        <v>2150107</v>
      </c>
      <c r="CE196" s="297">
        <v>1417580</v>
      </c>
      <c r="CF196" s="297">
        <v>0</v>
      </c>
      <c r="CG196" s="297">
        <v>0</v>
      </c>
      <c r="CH196" s="297">
        <v>0</v>
      </c>
      <c r="CI196" s="297">
        <v>31245537.420473728</v>
      </c>
    </row>
    <row r="197" spans="1:87">
      <c r="A197" s="295">
        <v>36001</v>
      </c>
      <c r="B197" s="296" t="s">
        <v>549</v>
      </c>
      <c r="C197" s="299">
        <v>-197118</v>
      </c>
      <c r="D197" s="297">
        <v>-218360</v>
      </c>
      <c r="E197" s="297">
        <v>0</v>
      </c>
      <c r="F197" s="297">
        <v>0</v>
      </c>
      <c r="G197" s="297">
        <v>0</v>
      </c>
      <c r="H197" s="297">
        <v>0</v>
      </c>
      <c r="I197" s="297">
        <v>-415478</v>
      </c>
      <c r="J197" s="356">
        <v>0</v>
      </c>
      <c r="K197" s="357">
        <v>0</v>
      </c>
      <c r="L197" s="357">
        <v>0</v>
      </c>
      <c r="M197" s="357">
        <v>0</v>
      </c>
      <c r="N197" s="357">
        <v>0</v>
      </c>
      <c r="O197" s="356">
        <v>0</v>
      </c>
      <c r="P197" s="357">
        <v>0</v>
      </c>
      <c r="Q197" s="357">
        <v>0</v>
      </c>
      <c r="R197" s="398" t="e">
        <v>#DIV/0!</v>
      </c>
      <c r="S197" s="399">
        <v>0</v>
      </c>
      <c r="T197" s="400">
        <v>0</v>
      </c>
      <c r="U197" s="400">
        <v>0</v>
      </c>
      <c r="V197" s="401" t="e">
        <v>#DIV/0!</v>
      </c>
      <c r="W197" s="401">
        <v>7.7152503694909322E-2</v>
      </c>
      <c r="X197" s="397">
        <v>21242</v>
      </c>
      <c r="Y197" s="297">
        <v>21242</v>
      </c>
      <c r="Z197" s="297">
        <v>0</v>
      </c>
      <c r="AA197" s="297">
        <v>0</v>
      </c>
      <c r="AB197" s="297">
        <v>0</v>
      </c>
      <c r="AC197" s="297">
        <v>0</v>
      </c>
      <c r="AD197" s="297">
        <v>0</v>
      </c>
      <c r="AE197" s="297">
        <v>21242</v>
      </c>
      <c r="AF197" s="299">
        <v>436720</v>
      </c>
      <c r="AG197" s="299">
        <v>218360</v>
      </c>
      <c r="AH197" s="299">
        <v>218360</v>
      </c>
      <c r="AI197" s="299">
        <v>0</v>
      </c>
      <c r="AJ197" s="299">
        <v>0</v>
      </c>
      <c r="AK197" s="299">
        <v>0</v>
      </c>
      <c r="AL197" s="299">
        <v>0</v>
      </c>
      <c r="AM197" s="297">
        <v>436720</v>
      </c>
      <c r="AN197" s="397">
        <v>0</v>
      </c>
      <c r="AO197" s="297">
        <v>0</v>
      </c>
      <c r="AP197" s="297">
        <v>0</v>
      </c>
      <c r="AQ197" s="297">
        <v>0</v>
      </c>
      <c r="AR197" s="297">
        <v>0</v>
      </c>
      <c r="AS197" s="297">
        <v>0</v>
      </c>
      <c r="AT197" s="297">
        <v>0</v>
      </c>
      <c r="AU197" s="297">
        <v>0</v>
      </c>
      <c r="AV197" s="299">
        <v>0</v>
      </c>
      <c r="AW197" s="297">
        <v>0</v>
      </c>
      <c r="AX197" s="297">
        <v>0</v>
      </c>
      <c r="AY197" s="297">
        <v>0</v>
      </c>
      <c r="AZ197" s="297">
        <v>0</v>
      </c>
      <c r="BA197" s="297">
        <v>0</v>
      </c>
      <c r="BB197" s="297">
        <v>0</v>
      </c>
      <c r="BC197" s="297">
        <v>0</v>
      </c>
      <c r="BD197" s="397">
        <v>0</v>
      </c>
      <c r="BE197" s="297">
        <v>0</v>
      </c>
      <c r="BF197" s="297">
        <v>0</v>
      </c>
      <c r="BG197" s="297">
        <v>0</v>
      </c>
      <c r="BH197" s="297">
        <v>0</v>
      </c>
      <c r="BI197" s="297">
        <v>0</v>
      </c>
      <c r="BJ197" s="297">
        <v>0</v>
      </c>
      <c r="BK197" s="297">
        <v>0</v>
      </c>
      <c r="BL197" s="299">
        <v>0</v>
      </c>
      <c r="BM197" s="297">
        <v>0</v>
      </c>
      <c r="BN197" s="297">
        <v>0</v>
      </c>
      <c r="BO197" s="297">
        <v>0</v>
      </c>
      <c r="BP197" s="297">
        <v>0</v>
      </c>
      <c r="BQ197" s="297">
        <v>0</v>
      </c>
      <c r="BR197" s="297">
        <v>0</v>
      </c>
      <c r="BS197" s="297">
        <v>0</v>
      </c>
      <c r="BT197" s="397">
        <v>0</v>
      </c>
      <c r="BU197" s="297">
        <v>0</v>
      </c>
      <c r="BV197" s="297">
        <v>0</v>
      </c>
      <c r="BW197" s="297">
        <v>0</v>
      </c>
      <c r="BX197" s="297">
        <v>0</v>
      </c>
      <c r="BY197" s="297">
        <v>0</v>
      </c>
      <c r="BZ197" s="297">
        <v>0</v>
      </c>
      <c r="CA197" s="297">
        <v>0</v>
      </c>
      <c r="CB197" s="299">
        <v>0</v>
      </c>
      <c r="CC197" s="297">
        <v>0</v>
      </c>
      <c r="CD197" s="297">
        <v>0</v>
      </c>
      <c r="CE197" s="297">
        <v>0</v>
      </c>
      <c r="CF197" s="297">
        <v>0</v>
      </c>
      <c r="CG197" s="297">
        <v>0</v>
      </c>
      <c r="CH197" s="297">
        <v>0</v>
      </c>
      <c r="CI197" s="297">
        <v>0</v>
      </c>
    </row>
    <row r="198" spans="1:87">
      <c r="A198" s="295">
        <v>36002</v>
      </c>
      <c r="B198" s="296" t="s">
        <v>550</v>
      </c>
      <c r="C198" s="299">
        <v>-1070064</v>
      </c>
      <c r="D198" s="297">
        <v>-161620</v>
      </c>
      <c r="E198" s="297">
        <v>0</v>
      </c>
      <c r="F198" s="297">
        <v>0</v>
      </c>
      <c r="G198" s="297">
        <v>0</v>
      </c>
      <c r="H198" s="297">
        <v>0</v>
      </c>
      <c r="I198" s="297">
        <v>-1231684</v>
      </c>
      <c r="J198" s="356">
        <v>0</v>
      </c>
      <c r="K198" s="357">
        <v>0</v>
      </c>
      <c r="L198" s="357">
        <v>0</v>
      </c>
      <c r="M198" s="357">
        <v>0</v>
      </c>
      <c r="N198" s="357">
        <v>0</v>
      </c>
      <c r="O198" s="356">
        <v>0</v>
      </c>
      <c r="P198" s="357">
        <v>0</v>
      </c>
      <c r="Q198" s="357">
        <v>0</v>
      </c>
      <c r="R198" s="398" t="e">
        <v>#DIV/0!</v>
      </c>
      <c r="S198" s="399">
        <v>0</v>
      </c>
      <c r="T198" s="400">
        <v>0</v>
      </c>
      <c r="U198" s="400">
        <v>0</v>
      </c>
      <c r="V198" s="401" t="e">
        <v>#DIV/0!</v>
      </c>
      <c r="W198" s="401">
        <v>7.7152503694909322E-2</v>
      </c>
      <c r="X198" s="397">
        <v>0</v>
      </c>
      <c r="Y198" s="297">
        <v>0</v>
      </c>
      <c r="Z198" s="297">
        <v>0</v>
      </c>
      <c r="AA198" s="297">
        <v>0</v>
      </c>
      <c r="AB198" s="297">
        <v>0</v>
      </c>
      <c r="AC198" s="297">
        <v>0</v>
      </c>
      <c r="AD198" s="297">
        <v>0</v>
      </c>
      <c r="AE198" s="297">
        <v>0</v>
      </c>
      <c r="AF198" s="299">
        <v>1231684</v>
      </c>
      <c r="AG198" s="299">
        <v>1070064</v>
      </c>
      <c r="AH198" s="299">
        <v>161620</v>
      </c>
      <c r="AI198" s="299">
        <v>0</v>
      </c>
      <c r="AJ198" s="299">
        <v>0</v>
      </c>
      <c r="AK198" s="299">
        <v>0</v>
      </c>
      <c r="AL198" s="299">
        <v>0</v>
      </c>
      <c r="AM198" s="297">
        <v>1231684</v>
      </c>
      <c r="AN198" s="397">
        <v>0</v>
      </c>
      <c r="AO198" s="297">
        <v>0</v>
      </c>
      <c r="AP198" s="297">
        <v>0</v>
      </c>
      <c r="AQ198" s="297">
        <v>0</v>
      </c>
      <c r="AR198" s="297">
        <v>0</v>
      </c>
      <c r="AS198" s="297">
        <v>0</v>
      </c>
      <c r="AT198" s="297">
        <v>0</v>
      </c>
      <c r="AU198" s="297">
        <v>0</v>
      </c>
      <c r="AV198" s="299">
        <v>0</v>
      </c>
      <c r="AW198" s="297">
        <v>0</v>
      </c>
      <c r="AX198" s="297">
        <v>0</v>
      </c>
      <c r="AY198" s="297">
        <v>0</v>
      </c>
      <c r="AZ198" s="297">
        <v>0</v>
      </c>
      <c r="BA198" s="297">
        <v>0</v>
      </c>
      <c r="BB198" s="297">
        <v>0</v>
      </c>
      <c r="BC198" s="297">
        <v>0</v>
      </c>
      <c r="BD198" s="397">
        <v>0</v>
      </c>
      <c r="BE198" s="297">
        <v>0</v>
      </c>
      <c r="BF198" s="297">
        <v>0</v>
      </c>
      <c r="BG198" s="297">
        <v>0</v>
      </c>
      <c r="BH198" s="297">
        <v>0</v>
      </c>
      <c r="BI198" s="297">
        <v>0</v>
      </c>
      <c r="BJ198" s="297">
        <v>0</v>
      </c>
      <c r="BK198" s="297">
        <v>0</v>
      </c>
      <c r="BL198" s="299">
        <v>0</v>
      </c>
      <c r="BM198" s="297">
        <v>0</v>
      </c>
      <c r="BN198" s="297">
        <v>0</v>
      </c>
      <c r="BO198" s="297">
        <v>0</v>
      </c>
      <c r="BP198" s="297">
        <v>0</v>
      </c>
      <c r="BQ198" s="297">
        <v>0</v>
      </c>
      <c r="BR198" s="297">
        <v>0</v>
      </c>
      <c r="BS198" s="297">
        <v>0</v>
      </c>
      <c r="BT198" s="397">
        <v>0</v>
      </c>
      <c r="BU198" s="297">
        <v>0</v>
      </c>
      <c r="BV198" s="297">
        <v>0</v>
      </c>
      <c r="BW198" s="297">
        <v>0</v>
      </c>
      <c r="BX198" s="297">
        <v>0</v>
      </c>
      <c r="BY198" s="297">
        <v>0</v>
      </c>
      <c r="BZ198" s="297">
        <v>0</v>
      </c>
      <c r="CA198" s="297">
        <v>0</v>
      </c>
      <c r="CB198" s="299">
        <v>0</v>
      </c>
      <c r="CC198" s="297">
        <v>0</v>
      </c>
      <c r="CD198" s="297">
        <v>0</v>
      </c>
      <c r="CE198" s="297">
        <v>0</v>
      </c>
      <c r="CF198" s="297">
        <v>0</v>
      </c>
      <c r="CG198" s="297">
        <v>0</v>
      </c>
      <c r="CH198" s="297">
        <v>0</v>
      </c>
      <c r="CI198" s="297">
        <v>0</v>
      </c>
    </row>
    <row r="199" spans="1:87">
      <c r="A199" s="295">
        <v>36003</v>
      </c>
      <c r="B199" s="296" t="s">
        <v>551</v>
      </c>
      <c r="C199" s="299">
        <v>-1595031</v>
      </c>
      <c r="D199" s="297">
        <v>-900265</v>
      </c>
      <c r="E199" s="297">
        <v>-357301</v>
      </c>
      <c r="F199" s="297">
        <v>-370773</v>
      </c>
      <c r="G199" s="297">
        <v>34469</v>
      </c>
      <c r="H199" s="297">
        <v>0</v>
      </c>
      <c r="I199" s="297">
        <v>-3188901</v>
      </c>
      <c r="J199" s="356">
        <v>10501826</v>
      </c>
      <c r="K199" s="357">
        <v>12491770</v>
      </c>
      <c r="L199" s="357">
        <v>8890196</v>
      </c>
      <c r="M199" s="357">
        <v>8504708</v>
      </c>
      <c r="N199" s="357">
        <v>13151187</v>
      </c>
      <c r="O199" s="356">
        <v>1035938</v>
      </c>
      <c r="P199" s="357">
        <v>394249.69</v>
      </c>
      <c r="Q199" s="357">
        <v>641688.31000000006</v>
      </c>
      <c r="R199" s="398">
        <v>6.6799999999999998E-2</v>
      </c>
      <c r="S199" s="399">
        <v>3.3969350000000002E-4</v>
      </c>
      <c r="T199" s="400">
        <v>10501826</v>
      </c>
      <c r="U199" s="400">
        <v>5901941.4670658689</v>
      </c>
      <c r="V199" s="401">
        <v>1.7793849801124761</v>
      </c>
      <c r="W199" s="401">
        <v>7.7152503694909322E-2</v>
      </c>
      <c r="X199" s="397">
        <v>77350</v>
      </c>
      <c r="Y199" s="297">
        <v>77350</v>
      </c>
      <c r="Z199" s="297">
        <v>0</v>
      </c>
      <c r="AA199" s="297">
        <v>0</v>
      </c>
      <c r="AB199" s="297">
        <v>0</v>
      </c>
      <c r="AC199" s="297">
        <v>0</v>
      </c>
      <c r="AD199" s="297">
        <v>0</v>
      </c>
      <c r="AE199" s="297">
        <v>77350</v>
      </c>
      <c r="AF199" s="299">
        <v>1434180</v>
      </c>
      <c r="AG199" s="299">
        <v>454176</v>
      </c>
      <c r="AH199" s="299">
        <v>454176</v>
      </c>
      <c r="AI199" s="299">
        <v>261997</v>
      </c>
      <c r="AJ199" s="299">
        <v>177464</v>
      </c>
      <c r="AK199" s="299">
        <v>86367</v>
      </c>
      <c r="AL199" s="299">
        <v>0</v>
      </c>
      <c r="AM199" s="297">
        <v>1434180</v>
      </c>
      <c r="AN199" s="397">
        <v>858959</v>
      </c>
      <c r="AO199" s="297">
        <v>213119</v>
      </c>
      <c r="AP199" s="297">
        <v>213119</v>
      </c>
      <c r="AQ199" s="297">
        <v>213119</v>
      </c>
      <c r="AR199" s="297">
        <v>109801</v>
      </c>
      <c r="AS199" s="297">
        <v>109801</v>
      </c>
      <c r="AT199" s="297">
        <v>0</v>
      </c>
      <c r="AU199" s="297">
        <v>858959</v>
      </c>
      <c r="AV199" s="299">
        <v>2552172</v>
      </c>
      <c r="AW199" s="297">
        <v>1271987</v>
      </c>
      <c r="AX199" s="297">
        <v>658549</v>
      </c>
      <c r="AY199" s="297">
        <v>310818</v>
      </c>
      <c r="AZ199" s="297">
        <v>310818</v>
      </c>
      <c r="BA199" s="297">
        <v>0</v>
      </c>
      <c r="BB199" s="297">
        <v>0</v>
      </c>
      <c r="BC199" s="297">
        <v>2552172</v>
      </c>
      <c r="BD199" s="397">
        <v>14764</v>
      </c>
      <c r="BE199" s="297">
        <v>6122</v>
      </c>
      <c r="BF199" s="297">
        <v>5086</v>
      </c>
      <c r="BG199" s="297">
        <v>3556</v>
      </c>
      <c r="BH199" s="297">
        <v>0</v>
      </c>
      <c r="BI199" s="297">
        <v>0</v>
      </c>
      <c r="BJ199" s="297">
        <v>0</v>
      </c>
      <c r="BK199" s="297">
        <v>14764</v>
      </c>
      <c r="BL199" s="299">
        <v>20136</v>
      </c>
      <c r="BM199" s="297">
        <v>5034</v>
      </c>
      <c r="BN199" s="297">
        <v>5034</v>
      </c>
      <c r="BO199" s="297">
        <v>5034</v>
      </c>
      <c r="BP199" s="297">
        <v>5034</v>
      </c>
      <c r="BQ199" s="297">
        <v>0</v>
      </c>
      <c r="BR199" s="297">
        <v>0</v>
      </c>
      <c r="BS199" s="297">
        <v>20136</v>
      </c>
      <c r="BT199" s="397">
        <v>62001</v>
      </c>
      <c r="BU199" s="297">
        <v>12742</v>
      </c>
      <c r="BV199" s="297">
        <v>12742</v>
      </c>
      <c r="BW199" s="297">
        <v>12742</v>
      </c>
      <c r="BX199" s="297">
        <v>12742</v>
      </c>
      <c r="BY199" s="297">
        <v>11034</v>
      </c>
      <c r="BZ199" s="297">
        <v>0</v>
      </c>
      <c r="CA199" s="297">
        <v>62001</v>
      </c>
      <c r="CB199" s="299">
        <v>195487.86842985</v>
      </c>
      <c r="CC199" s="297">
        <v>173167</v>
      </c>
      <c r="CD199" s="297">
        <v>13452</v>
      </c>
      <c r="CE199" s="297">
        <v>8869</v>
      </c>
      <c r="CF199" s="297">
        <v>0</v>
      </c>
      <c r="CG199" s="297">
        <v>0</v>
      </c>
      <c r="CH199" s="297">
        <v>0</v>
      </c>
      <c r="CI199" s="297">
        <v>195487.86842985</v>
      </c>
    </row>
    <row r="200" spans="1:87">
      <c r="A200" s="295">
        <v>36004</v>
      </c>
      <c r="B200" s="296" t="s">
        <v>552</v>
      </c>
      <c r="C200" s="299">
        <v>-396833</v>
      </c>
      <c r="D200" s="297">
        <v>145925</v>
      </c>
      <c r="E200" s="297">
        <v>415297</v>
      </c>
      <c r="F200" s="297">
        <v>118484</v>
      </c>
      <c r="G200" s="297">
        <v>321349</v>
      </c>
      <c r="H200" s="297">
        <v>0</v>
      </c>
      <c r="I200" s="297">
        <v>604222</v>
      </c>
      <c r="J200" s="356">
        <v>9379841</v>
      </c>
      <c r="K200" s="357">
        <v>11157184</v>
      </c>
      <c r="L200" s="357">
        <v>7940392</v>
      </c>
      <c r="M200" s="357">
        <v>7596089</v>
      </c>
      <c r="N200" s="357">
        <v>11746151</v>
      </c>
      <c r="O200" s="356">
        <v>925261</v>
      </c>
      <c r="P200" s="357">
        <v>311472.56</v>
      </c>
      <c r="Q200" s="357">
        <v>613788.43999999994</v>
      </c>
      <c r="R200" s="398">
        <v>6.6799999999999998E-2</v>
      </c>
      <c r="S200" s="399">
        <v>3.0340160000000001E-4</v>
      </c>
      <c r="T200" s="400">
        <v>9379841</v>
      </c>
      <c r="U200" s="400">
        <v>4662762.874251497</v>
      </c>
      <c r="V200" s="401">
        <v>2.0116487269376155</v>
      </c>
      <c r="W200" s="401">
        <v>7.7152503694909322E-2</v>
      </c>
      <c r="X200" s="397">
        <v>2240560</v>
      </c>
      <c r="Y200" s="297">
        <v>691223</v>
      </c>
      <c r="Z200" s="297">
        <v>544355</v>
      </c>
      <c r="AA200" s="297">
        <v>500419</v>
      </c>
      <c r="AB200" s="297">
        <v>291140</v>
      </c>
      <c r="AC200" s="297">
        <v>213423</v>
      </c>
      <c r="AD200" s="297">
        <v>0</v>
      </c>
      <c r="AE200" s="297">
        <v>2240560</v>
      </c>
      <c r="AF200" s="299">
        <v>0</v>
      </c>
      <c r="AG200" s="299">
        <v>0</v>
      </c>
      <c r="AH200" s="299">
        <v>0</v>
      </c>
      <c r="AI200" s="299">
        <v>0</v>
      </c>
      <c r="AJ200" s="299">
        <v>0</v>
      </c>
      <c r="AK200" s="299">
        <v>0</v>
      </c>
      <c r="AL200" s="299">
        <v>0</v>
      </c>
      <c r="AM200" s="297">
        <v>0</v>
      </c>
      <c r="AN200" s="397">
        <v>767190</v>
      </c>
      <c r="AO200" s="297">
        <v>190350</v>
      </c>
      <c r="AP200" s="297">
        <v>190350</v>
      </c>
      <c r="AQ200" s="297">
        <v>190350</v>
      </c>
      <c r="AR200" s="297">
        <v>98071</v>
      </c>
      <c r="AS200" s="297">
        <v>98071</v>
      </c>
      <c r="AT200" s="297">
        <v>0</v>
      </c>
      <c r="AU200" s="297">
        <v>767190</v>
      </c>
      <c r="AV200" s="299">
        <v>2279505</v>
      </c>
      <c r="AW200" s="297">
        <v>1136092</v>
      </c>
      <c r="AX200" s="297">
        <v>588192</v>
      </c>
      <c r="AY200" s="297">
        <v>277611</v>
      </c>
      <c r="AZ200" s="297">
        <v>277611</v>
      </c>
      <c r="BA200" s="297">
        <v>0</v>
      </c>
      <c r="BB200" s="297">
        <v>0</v>
      </c>
      <c r="BC200" s="297">
        <v>2279505</v>
      </c>
      <c r="BD200" s="397">
        <v>13186</v>
      </c>
      <c r="BE200" s="297">
        <v>5468</v>
      </c>
      <c r="BF200" s="297">
        <v>4542</v>
      </c>
      <c r="BG200" s="297">
        <v>3176</v>
      </c>
      <c r="BH200" s="297">
        <v>0</v>
      </c>
      <c r="BI200" s="297">
        <v>0</v>
      </c>
      <c r="BJ200" s="297">
        <v>0</v>
      </c>
      <c r="BK200" s="297">
        <v>13186</v>
      </c>
      <c r="BL200" s="299">
        <v>17984</v>
      </c>
      <c r="BM200" s="297">
        <v>4496</v>
      </c>
      <c r="BN200" s="297">
        <v>4496</v>
      </c>
      <c r="BO200" s="297">
        <v>4496</v>
      </c>
      <c r="BP200" s="297">
        <v>4496</v>
      </c>
      <c r="BQ200" s="297">
        <v>0</v>
      </c>
      <c r="BR200" s="297">
        <v>0</v>
      </c>
      <c r="BS200" s="297">
        <v>17984</v>
      </c>
      <c r="BT200" s="397">
        <v>55377</v>
      </c>
      <c r="BU200" s="297">
        <v>11380</v>
      </c>
      <c r="BV200" s="297">
        <v>11380</v>
      </c>
      <c r="BW200" s="297">
        <v>11380</v>
      </c>
      <c r="BX200" s="297">
        <v>11380</v>
      </c>
      <c r="BY200" s="297">
        <v>9855</v>
      </c>
      <c r="BZ200" s="297">
        <v>0</v>
      </c>
      <c r="CA200" s="297">
        <v>55377</v>
      </c>
      <c r="CB200" s="299">
        <v>174602.49331296</v>
      </c>
      <c r="CC200" s="297">
        <v>154666</v>
      </c>
      <c r="CD200" s="297">
        <v>12015</v>
      </c>
      <c r="CE200" s="297">
        <v>7922</v>
      </c>
      <c r="CF200" s="297">
        <v>0</v>
      </c>
      <c r="CG200" s="297">
        <v>0</v>
      </c>
      <c r="CH200" s="297">
        <v>0</v>
      </c>
      <c r="CI200" s="297">
        <v>174602.49331296</v>
      </c>
    </row>
    <row r="201" spans="1:87">
      <c r="A201" s="295">
        <v>36005</v>
      </c>
      <c r="B201" s="296" t="s">
        <v>553</v>
      </c>
      <c r="C201" s="299">
        <v>-17649186</v>
      </c>
      <c r="D201" s="297">
        <v>-6815747</v>
      </c>
      <c r="E201" s="297">
        <v>-3996945</v>
      </c>
      <c r="F201" s="297">
        <v>-3819885</v>
      </c>
      <c r="G201" s="297">
        <v>1003185</v>
      </c>
      <c r="H201" s="297">
        <v>0</v>
      </c>
      <c r="I201" s="297">
        <v>-31278578</v>
      </c>
      <c r="J201" s="356">
        <v>120783848</v>
      </c>
      <c r="K201" s="357">
        <v>143670631</v>
      </c>
      <c r="L201" s="357">
        <v>102248128</v>
      </c>
      <c r="M201" s="357">
        <v>97814546</v>
      </c>
      <c r="N201" s="357">
        <v>151254740</v>
      </c>
      <c r="O201" s="356">
        <v>11914552</v>
      </c>
      <c r="P201" s="357">
        <v>4742129.92</v>
      </c>
      <c r="Q201" s="357">
        <v>7172422.0800000001</v>
      </c>
      <c r="R201" s="398">
        <v>6.6799999999999998E-2</v>
      </c>
      <c r="S201" s="399">
        <v>3.9068907999999999E-3</v>
      </c>
      <c r="T201" s="400">
        <v>120783848</v>
      </c>
      <c r="U201" s="400">
        <v>70989968.862275451</v>
      </c>
      <c r="V201" s="401">
        <v>1.701421340729526</v>
      </c>
      <c r="W201" s="401">
        <v>7.7152503694909322E-2</v>
      </c>
      <c r="X201" s="397">
        <v>2431308</v>
      </c>
      <c r="Y201" s="297">
        <v>1215654</v>
      </c>
      <c r="Z201" s="297">
        <v>1215654</v>
      </c>
      <c r="AA201" s="297">
        <v>0</v>
      </c>
      <c r="AB201" s="297">
        <v>0</v>
      </c>
      <c r="AC201" s="297">
        <v>0</v>
      </c>
      <c r="AD201" s="297">
        <v>0</v>
      </c>
      <c r="AE201" s="297">
        <v>2431308</v>
      </c>
      <c r="AF201" s="299">
        <v>12638820</v>
      </c>
      <c r="AG201" s="299">
        <v>4853988</v>
      </c>
      <c r="AH201" s="299">
        <v>2900830</v>
      </c>
      <c r="AI201" s="299">
        <v>2900830</v>
      </c>
      <c r="AJ201" s="299">
        <v>1596598</v>
      </c>
      <c r="AK201" s="299">
        <v>386574</v>
      </c>
      <c r="AL201" s="299">
        <v>0</v>
      </c>
      <c r="AM201" s="297">
        <v>12638820</v>
      </c>
      <c r="AN201" s="397">
        <v>9879079</v>
      </c>
      <c r="AO201" s="297">
        <v>2451126</v>
      </c>
      <c r="AP201" s="297">
        <v>2451126</v>
      </c>
      <c r="AQ201" s="297">
        <v>2451126</v>
      </c>
      <c r="AR201" s="297">
        <v>1262850</v>
      </c>
      <c r="AS201" s="297">
        <v>1262850</v>
      </c>
      <c r="AT201" s="297">
        <v>0</v>
      </c>
      <c r="AU201" s="297">
        <v>9879079</v>
      </c>
      <c r="AV201" s="299">
        <v>29353100</v>
      </c>
      <c r="AW201" s="297">
        <v>14629409</v>
      </c>
      <c r="AX201" s="297">
        <v>7574121</v>
      </c>
      <c r="AY201" s="297">
        <v>3574785</v>
      </c>
      <c r="AZ201" s="297">
        <v>3574785</v>
      </c>
      <c r="BA201" s="297">
        <v>0</v>
      </c>
      <c r="BB201" s="297">
        <v>0</v>
      </c>
      <c r="BC201" s="297">
        <v>29353100</v>
      </c>
      <c r="BD201" s="397">
        <v>169806</v>
      </c>
      <c r="BE201" s="297">
        <v>70411</v>
      </c>
      <c r="BF201" s="297">
        <v>58493</v>
      </c>
      <c r="BG201" s="297">
        <v>40902</v>
      </c>
      <c r="BH201" s="297">
        <v>0</v>
      </c>
      <c r="BI201" s="297">
        <v>0</v>
      </c>
      <c r="BJ201" s="297">
        <v>0</v>
      </c>
      <c r="BK201" s="297">
        <v>169806</v>
      </c>
      <c r="BL201" s="299">
        <v>231592</v>
      </c>
      <c r="BM201" s="297">
        <v>57898</v>
      </c>
      <c r="BN201" s="297">
        <v>57898</v>
      </c>
      <c r="BO201" s="297">
        <v>57898</v>
      </c>
      <c r="BP201" s="297">
        <v>57898</v>
      </c>
      <c r="BQ201" s="297">
        <v>0</v>
      </c>
      <c r="BR201" s="297">
        <v>0</v>
      </c>
      <c r="BS201" s="297">
        <v>231592</v>
      </c>
      <c r="BT201" s="397">
        <v>713090</v>
      </c>
      <c r="BU201" s="297">
        <v>146545</v>
      </c>
      <c r="BV201" s="297">
        <v>146545</v>
      </c>
      <c r="BW201" s="297">
        <v>146545</v>
      </c>
      <c r="BX201" s="297">
        <v>146545</v>
      </c>
      <c r="BY201" s="297">
        <v>126908</v>
      </c>
      <c r="BZ201" s="297">
        <v>0</v>
      </c>
      <c r="CA201" s="297">
        <v>713090</v>
      </c>
      <c r="CB201" s="299">
        <v>2248349.6289454801</v>
      </c>
      <c r="CC201" s="297">
        <v>1991628</v>
      </c>
      <c r="CD201" s="297">
        <v>154716</v>
      </c>
      <c r="CE201" s="297">
        <v>102005</v>
      </c>
      <c r="CF201" s="297">
        <v>0</v>
      </c>
      <c r="CG201" s="297">
        <v>0</v>
      </c>
      <c r="CH201" s="297">
        <v>0</v>
      </c>
      <c r="CI201" s="297">
        <v>2248349.6289454801</v>
      </c>
    </row>
    <row r="202" spans="1:87">
      <c r="A202" s="295">
        <v>36006</v>
      </c>
      <c r="B202" s="296" t="s">
        <v>554</v>
      </c>
      <c r="C202" s="299">
        <v>-1285451</v>
      </c>
      <c r="D202" s="297">
        <v>-104340</v>
      </c>
      <c r="E202" s="297">
        <v>123346</v>
      </c>
      <c r="F202" s="297">
        <v>-280312</v>
      </c>
      <c r="G202" s="297">
        <v>259873</v>
      </c>
      <c r="H202" s="297">
        <v>0</v>
      </c>
      <c r="I202" s="297">
        <v>-1286884</v>
      </c>
      <c r="J202" s="356">
        <v>19596575</v>
      </c>
      <c r="K202" s="357">
        <v>23309842</v>
      </c>
      <c r="L202" s="357">
        <v>16589248</v>
      </c>
      <c r="M202" s="357">
        <v>15869921</v>
      </c>
      <c r="N202" s="357">
        <v>24540325</v>
      </c>
      <c r="O202" s="356">
        <v>1933076</v>
      </c>
      <c r="P202" s="357">
        <v>643829.68999999994</v>
      </c>
      <c r="Q202" s="357">
        <v>1289246.31</v>
      </c>
      <c r="R202" s="398">
        <v>6.6799999999999998E-2</v>
      </c>
      <c r="S202" s="399">
        <v>6.3387350000000003E-4</v>
      </c>
      <c r="T202" s="400">
        <v>19596575</v>
      </c>
      <c r="U202" s="400">
        <v>9638169.0119760465</v>
      </c>
      <c r="V202" s="401">
        <v>2.0332259141388778</v>
      </c>
      <c r="W202" s="401">
        <v>7.7152503694909322E-2</v>
      </c>
      <c r="X202" s="397">
        <v>2131792</v>
      </c>
      <c r="Y202" s="297">
        <v>987740</v>
      </c>
      <c r="Z202" s="297">
        <v>728070</v>
      </c>
      <c r="AA202" s="297">
        <v>301185</v>
      </c>
      <c r="AB202" s="297">
        <v>80405</v>
      </c>
      <c r="AC202" s="297">
        <v>34392</v>
      </c>
      <c r="AD202" s="297">
        <v>0</v>
      </c>
      <c r="AE202" s="297">
        <v>2131792</v>
      </c>
      <c r="AF202" s="299">
        <v>0</v>
      </c>
      <c r="AG202" s="299">
        <v>0</v>
      </c>
      <c r="AH202" s="299">
        <v>0</v>
      </c>
      <c r="AI202" s="299">
        <v>0</v>
      </c>
      <c r="AJ202" s="299">
        <v>0</v>
      </c>
      <c r="AK202" s="299">
        <v>0</v>
      </c>
      <c r="AL202" s="299">
        <v>0</v>
      </c>
      <c r="AM202" s="297">
        <v>0</v>
      </c>
      <c r="AN202" s="397">
        <v>1602831</v>
      </c>
      <c r="AO202" s="297">
        <v>397683</v>
      </c>
      <c r="AP202" s="297">
        <v>397683</v>
      </c>
      <c r="AQ202" s="297">
        <v>397683</v>
      </c>
      <c r="AR202" s="297">
        <v>204891</v>
      </c>
      <c r="AS202" s="297">
        <v>204891</v>
      </c>
      <c r="AT202" s="297">
        <v>0</v>
      </c>
      <c r="AU202" s="297">
        <v>1602831</v>
      </c>
      <c r="AV202" s="299">
        <v>4762394</v>
      </c>
      <c r="AW202" s="297">
        <v>2373548</v>
      </c>
      <c r="AX202" s="297">
        <v>1228863</v>
      </c>
      <c r="AY202" s="297">
        <v>579991</v>
      </c>
      <c r="AZ202" s="297">
        <v>579991</v>
      </c>
      <c r="BA202" s="297">
        <v>0</v>
      </c>
      <c r="BB202" s="297">
        <v>0</v>
      </c>
      <c r="BC202" s="297">
        <v>4762394</v>
      </c>
      <c r="BD202" s="397">
        <v>27550</v>
      </c>
      <c r="BE202" s="297">
        <v>11424</v>
      </c>
      <c r="BF202" s="297">
        <v>9490</v>
      </c>
      <c r="BG202" s="297">
        <v>6636</v>
      </c>
      <c r="BH202" s="297">
        <v>0</v>
      </c>
      <c r="BI202" s="297">
        <v>0</v>
      </c>
      <c r="BJ202" s="297">
        <v>0</v>
      </c>
      <c r="BK202" s="297">
        <v>27550</v>
      </c>
      <c r="BL202" s="299">
        <v>37576</v>
      </c>
      <c r="BM202" s="297">
        <v>9394</v>
      </c>
      <c r="BN202" s="297">
        <v>9394</v>
      </c>
      <c r="BO202" s="297">
        <v>9394</v>
      </c>
      <c r="BP202" s="297">
        <v>9394</v>
      </c>
      <c r="BQ202" s="297">
        <v>0</v>
      </c>
      <c r="BR202" s="297">
        <v>0</v>
      </c>
      <c r="BS202" s="297">
        <v>37576</v>
      </c>
      <c r="BT202" s="397">
        <v>115695</v>
      </c>
      <c r="BU202" s="297">
        <v>23776</v>
      </c>
      <c r="BV202" s="297">
        <v>23776</v>
      </c>
      <c r="BW202" s="297">
        <v>23776</v>
      </c>
      <c r="BX202" s="297">
        <v>23776</v>
      </c>
      <c r="BY202" s="297">
        <v>20590</v>
      </c>
      <c r="BZ202" s="297">
        <v>0</v>
      </c>
      <c r="CA202" s="297">
        <v>115695</v>
      </c>
      <c r="CB202" s="299">
        <v>364783.48678785004</v>
      </c>
      <c r="CC202" s="297">
        <v>323132</v>
      </c>
      <c r="CD202" s="297">
        <v>25102</v>
      </c>
      <c r="CE202" s="297">
        <v>16550</v>
      </c>
      <c r="CF202" s="297">
        <v>0</v>
      </c>
      <c r="CG202" s="297">
        <v>0</v>
      </c>
      <c r="CH202" s="297">
        <v>0</v>
      </c>
      <c r="CI202" s="297">
        <v>364783.48678785004</v>
      </c>
    </row>
    <row r="203" spans="1:87">
      <c r="A203" s="295">
        <v>36007</v>
      </c>
      <c r="B203" s="296" t="s">
        <v>555</v>
      </c>
      <c r="C203" s="299">
        <v>-499515</v>
      </c>
      <c r="D203" s="297">
        <v>-111482</v>
      </c>
      <c r="E203" s="297">
        <v>16591</v>
      </c>
      <c r="F203" s="297">
        <v>-71685</v>
      </c>
      <c r="G203" s="297">
        <v>43587</v>
      </c>
      <c r="H203" s="297">
        <v>0</v>
      </c>
      <c r="I203" s="297">
        <v>-622504</v>
      </c>
      <c r="J203" s="356">
        <v>6020459</v>
      </c>
      <c r="K203" s="357">
        <v>7161249</v>
      </c>
      <c r="L203" s="357">
        <v>5096548</v>
      </c>
      <c r="M203" s="357">
        <v>4875557</v>
      </c>
      <c r="N203" s="357">
        <v>7539278</v>
      </c>
      <c r="O203" s="356">
        <v>593880</v>
      </c>
      <c r="P203" s="357">
        <v>209121.22</v>
      </c>
      <c r="Q203" s="357">
        <v>384758.78</v>
      </c>
      <c r="R203" s="398">
        <v>6.6799999999999998E-2</v>
      </c>
      <c r="S203" s="399">
        <v>1.9473860000000001E-4</v>
      </c>
      <c r="T203" s="400">
        <v>6020459</v>
      </c>
      <c r="U203" s="400">
        <v>3130557.1856287424</v>
      </c>
      <c r="V203" s="401">
        <v>1.923126984435152</v>
      </c>
      <c r="W203" s="401">
        <v>7.7152503694909322E-2</v>
      </c>
      <c r="X203" s="397">
        <v>556208</v>
      </c>
      <c r="Y203" s="297">
        <v>224540</v>
      </c>
      <c r="Z203" s="297">
        <v>169936</v>
      </c>
      <c r="AA203" s="297">
        <v>96912</v>
      </c>
      <c r="AB203" s="297">
        <v>64820</v>
      </c>
      <c r="AC203" s="297">
        <v>0</v>
      </c>
      <c r="AD203" s="297">
        <v>0</v>
      </c>
      <c r="AE203" s="297">
        <v>556208</v>
      </c>
      <c r="AF203" s="299">
        <v>128425</v>
      </c>
      <c r="AG203" s="299">
        <v>25685</v>
      </c>
      <c r="AH203" s="299">
        <v>25685</v>
      </c>
      <c r="AI203" s="299">
        <v>25685</v>
      </c>
      <c r="AJ203" s="299">
        <v>25685</v>
      </c>
      <c r="AK203" s="299">
        <v>25685</v>
      </c>
      <c r="AL203" s="299">
        <v>0</v>
      </c>
      <c r="AM203" s="297">
        <v>128425</v>
      </c>
      <c r="AN203" s="397">
        <v>492422</v>
      </c>
      <c r="AO203" s="297">
        <v>122176</v>
      </c>
      <c r="AP203" s="297">
        <v>122176</v>
      </c>
      <c r="AQ203" s="297">
        <v>122176</v>
      </c>
      <c r="AR203" s="297">
        <v>62947</v>
      </c>
      <c r="AS203" s="297">
        <v>62947</v>
      </c>
      <c r="AT203" s="297">
        <v>0</v>
      </c>
      <c r="AU203" s="297">
        <v>492422</v>
      </c>
      <c r="AV203" s="299">
        <v>1463102</v>
      </c>
      <c r="AW203" s="297">
        <v>729201</v>
      </c>
      <c r="AX203" s="297">
        <v>377531</v>
      </c>
      <c r="AY203" s="297">
        <v>178185</v>
      </c>
      <c r="AZ203" s="297">
        <v>178185</v>
      </c>
      <c r="BA203" s="297">
        <v>0</v>
      </c>
      <c r="BB203" s="297">
        <v>0</v>
      </c>
      <c r="BC203" s="297">
        <v>1463102</v>
      </c>
      <c r="BD203" s="397">
        <v>8465</v>
      </c>
      <c r="BE203" s="297">
        <v>3510</v>
      </c>
      <c r="BF203" s="297">
        <v>2916</v>
      </c>
      <c r="BG203" s="297">
        <v>2039</v>
      </c>
      <c r="BH203" s="297">
        <v>0</v>
      </c>
      <c r="BI203" s="297">
        <v>0</v>
      </c>
      <c r="BJ203" s="297">
        <v>0</v>
      </c>
      <c r="BK203" s="297">
        <v>8465</v>
      </c>
      <c r="BL203" s="299">
        <v>11544</v>
      </c>
      <c r="BM203" s="297">
        <v>2886</v>
      </c>
      <c r="BN203" s="297">
        <v>2886</v>
      </c>
      <c r="BO203" s="297">
        <v>2886</v>
      </c>
      <c r="BP203" s="297">
        <v>2886</v>
      </c>
      <c r="BQ203" s="297">
        <v>0</v>
      </c>
      <c r="BR203" s="297">
        <v>0</v>
      </c>
      <c r="BS203" s="297">
        <v>11544</v>
      </c>
      <c r="BT203" s="397">
        <v>35544</v>
      </c>
      <c r="BU203" s="297">
        <v>7305</v>
      </c>
      <c r="BV203" s="297">
        <v>7305</v>
      </c>
      <c r="BW203" s="297">
        <v>7305</v>
      </c>
      <c r="BX203" s="297">
        <v>7305</v>
      </c>
      <c r="BY203" s="297">
        <v>6326</v>
      </c>
      <c r="BZ203" s="297">
        <v>0</v>
      </c>
      <c r="CA203" s="297">
        <v>35544</v>
      </c>
      <c r="CB203" s="299">
        <v>112068.77321766</v>
      </c>
      <c r="CC203" s="297">
        <v>99273</v>
      </c>
      <c r="CD203" s="297">
        <v>7712</v>
      </c>
      <c r="CE203" s="297">
        <v>5084</v>
      </c>
      <c r="CF203" s="297">
        <v>0</v>
      </c>
      <c r="CG203" s="297">
        <v>0</v>
      </c>
      <c r="CH203" s="297">
        <v>0</v>
      </c>
      <c r="CI203" s="297">
        <v>112068.77321766</v>
      </c>
    </row>
    <row r="204" spans="1:87">
      <c r="A204" s="295">
        <v>36008</v>
      </c>
      <c r="B204" s="296" t="s">
        <v>556</v>
      </c>
      <c r="C204" s="299">
        <v>-1864670</v>
      </c>
      <c r="D204" s="297">
        <v>-1094973</v>
      </c>
      <c r="E204" s="297">
        <v>-224130</v>
      </c>
      <c r="F204" s="297">
        <v>-312446</v>
      </c>
      <c r="G204" s="297">
        <v>129679</v>
      </c>
      <c r="H204" s="297">
        <v>0</v>
      </c>
      <c r="I204" s="297">
        <v>-3366540</v>
      </c>
      <c r="J204" s="356">
        <v>16491367</v>
      </c>
      <c r="K204" s="357">
        <v>19616241</v>
      </c>
      <c r="L204" s="357">
        <v>13960570</v>
      </c>
      <c r="M204" s="357">
        <v>13355226</v>
      </c>
      <c r="N204" s="357">
        <v>20651746</v>
      </c>
      <c r="O204" s="356">
        <v>1626768</v>
      </c>
      <c r="P204" s="357">
        <v>547156.80000000005</v>
      </c>
      <c r="Q204" s="357">
        <v>1079611.2</v>
      </c>
      <c r="R204" s="398">
        <v>6.6799999999999998E-2</v>
      </c>
      <c r="S204" s="399">
        <v>5.3343200000000003E-4</v>
      </c>
      <c r="T204" s="400">
        <v>16491367</v>
      </c>
      <c r="U204" s="400">
        <v>8190970.0598802408</v>
      </c>
      <c r="V204" s="401">
        <v>2.013359453085477</v>
      </c>
      <c r="W204" s="401">
        <v>7.7152503694909322E-2</v>
      </c>
      <c r="X204" s="397">
        <v>647526</v>
      </c>
      <c r="Y204" s="297">
        <v>493968</v>
      </c>
      <c r="Z204" s="297">
        <v>51186</v>
      </c>
      <c r="AA204" s="297">
        <v>51186</v>
      </c>
      <c r="AB204" s="297">
        <v>51186</v>
      </c>
      <c r="AC204" s="297">
        <v>0</v>
      </c>
      <c r="AD204" s="297">
        <v>0</v>
      </c>
      <c r="AE204" s="297">
        <v>647526</v>
      </c>
      <c r="AF204" s="299">
        <v>1137103</v>
      </c>
      <c r="AG204" s="299">
        <v>445650</v>
      </c>
      <c r="AH204" s="299">
        <v>445650</v>
      </c>
      <c r="AI204" s="299">
        <v>125657</v>
      </c>
      <c r="AJ204" s="299">
        <v>60073</v>
      </c>
      <c r="AK204" s="299">
        <v>60073</v>
      </c>
      <c r="AL204" s="299">
        <v>0</v>
      </c>
      <c r="AM204" s="297">
        <v>1137103</v>
      </c>
      <c r="AN204" s="397">
        <v>1348852</v>
      </c>
      <c r="AO204" s="297">
        <v>334667</v>
      </c>
      <c r="AP204" s="297">
        <v>334667</v>
      </c>
      <c r="AQ204" s="297">
        <v>334667</v>
      </c>
      <c r="AR204" s="297">
        <v>172425</v>
      </c>
      <c r="AS204" s="297">
        <v>172425</v>
      </c>
      <c r="AT204" s="297">
        <v>0</v>
      </c>
      <c r="AU204" s="297">
        <v>1348852</v>
      </c>
      <c r="AV204" s="299">
        <v>4007761</v>
      </c>
      <c r="AW204" s="297">
        <v>1997444</v>
      </c>
      <c r="AX204" s="297">
        <v>1034142</v>
      </c>
      <c r="AY204" s="297">
        <v>488088</v>
      </c>
      <c r="AZ204" s="297">
        <v>488088</v>
      </c>
      <c r="BA204" s="297">
        <v>0</v>
      </c>
      <c r="BB204" s="297">
        <v>0</v>
      </c>
      <c r="BC204" s="297">
        <v>4007761</v>
      </c>
      <c r="BD204" s="397">
        <v>23185</v>
      </c>
      <c r="BE204" s="297">
        <v>9614</v>
      </c>
      <c r="BF204" s="297">
        <v>7986</v>
      </c>
      <c r="BG204" s="297">
        <v>5585</v>
      </c>
      <c r="BH204" s="297">
        <v>0</v>
      </c>
      <c r="BI204" s="297">
        <v>0</v>
      </c>
      <c r="BJ204" s="297">
        <v>0</v>
      </c>
      <c r="BK204" s="297">
        <v>23185</v>
      </c>
      <c r="BL204" s="299">
        <v>31620</v>
      </c>
      <c r="BM204" s="297">
        <v>7905</v>
      </c>
      <c r="BN204" s="297">
        <v>7905</v>
      </c>
      <c r="BO204" s="297">
        <v>7905</v>
      </c>
      <c r="BP204" s="297">
        <v>7905</v>
      </c>
      <c r="BQ204" s="297">
        <v>0</v>
      </c>
      <c r="BR204" s="297">
        <v>0</v>
      </c>
      <c r="BS204" s="297">
        <v>31620</v>
      </c>
      <c r="BT204" s="397">
        <v>97363</v>
      </c>
      <c r="BU204" s="297">
        <v>20009</v>
      </c>
      <c r="BV204" s="297">
        <v>20009</v>
      </c>
      <c r="BW204" s="297">
        <v>20009</v>
      </c>
      <c r="BX204" s="297">
        <v>20009</v>
      </c>
      <c r="BY204" s="297">
        <v>17328</v>
      </c>
      <c r="BZ204" s="297">
        <v>0</v>
      </c>
      <c r="CA204" s="297">
        <v>97363</v>
      </c>
      <c r="CB204" s="299">
        <v>306981.10099920002</v>
      </c>
      <c r="CC204" s="297">
        <v>271929</v>
      </c>
      <c r="CD204" s="297">
        <v>21124</v>
      </c>
      <c r="CE204" s="297">
        <v>13927</v>
      </c>
      <c r="CF204" s="297">
        <v>0</v>
      </c>
      <c r="CG204" s="297">
        <v>0</v>
      </c>
      <c r="CH204" s="297">
        <v>0</v>
      </c>
      <c r="CI204" s="297">
        <v>306981.10099920002</v>
      </c>
    </row>
    <row r="205" spans="1:87">
      <c r="A205" s="295">
        <v>36009</v>
      </c>
      <c r="B205" s="296" t="s">
        <v>557</v>
      </c>
      <c r="C205" s="299">
        <v>-874579</v>
      </c>
      <c r="D205" s="297">
        <v>-721947</v>
      </c>
      <c r="E205" s="297">
        <v>-328573</v>
      </c>
      <c r="F205" s="297">
        <v>-184178</v>
      </c>
      <c r="G205" s="297">
        <v>-58064</v>
      </c>
      <c r="H205" s="297">
        <v>0</v>
      </c>
      <c r="I205" s="297">
        <v>-2167341</v>
      </c>
      <c r="J205" s="356">
        <v>2491111</v>
      </c>
      <c r="K205" s="357">
        <v>2963140</v>
      </c>
      <c r="L205" s="357">
        <v>2108820</v>
      </c>
      <c r="M205" s="357">
        <v>2017379</v>
      </c>
      <c r="N205" s="357">
        <v>3119558</v>
      </c>
      <c r="O205" s="356">
        <v>245732</v>
      </c>
      <c r="P205" s="357">
        <v>79095.72</v>
      </c>
      <c r="Q205" s="357">
        <v>166636.28</v>
      </c>
      <c r="R205" s="398">
        <v>6.6799999999999998E-2</v>
      </c>
      <c r="S205" s="399">
        <v>8.05778E-5</v>
      </c>
      <c r="T205" s="400">
        <v>2491111</v>
      </c>
      <c r="U205" s="400">
        <v>1184067.6646706588</v>
      </c>
      <c r="V205" s="401">
        <v>2.1038586512645687</v>
      </c>
      <c r="W205" s="401">
        <v>7.7152503694909322E-2</v>
      </c>
      <c r="X205" s="397">
        <v>30519</v>
      </c>
      <c r="Y205" s="297">
        <v>30519</v>
      </c>
      <c r="Z205" s="297">
        <v>0</v>
      </c>
      <c r="AA205" s="297">
        <v>0</v>
      </c>
      <c r="AB205" s="297">
        <v>0</v>
      </c>
      <c r="AC205" s="297">
        <v>0</v>
      </c>
      <c r="AD205" s="297">
        <v>0</v>
      </c>
      <c r="AE205" s="297">
        <v>30519</v>
      </c>
      <c r="AF205" s="299">
        <v>1763279</v>
      </c>
      <c r="AG205" s="299">
        <v>616131</v>
      </c>
      <c r="AH205" s="299">
        <v>616131</v>
      </c>
      <c r="AI205" s="299">
        <v>305966</v>
      </c>
      <c r="AJ205" s="299">
        <v>138324</v>
      </c>
      <c r="AK205" s="299">
        <v>86727</v>
      </c>
      <c r="AL205" s="299">
        <v>0</v>
      </c>
      <c r="AM205" s="297">
        <v>1763279</v>
      </c>
      <c r="AN205" s="397">
        <v>203751</v>
      </c>
      <c r="AO205" s="297">
        <v>50553</v>
      </c>
      <c r="AP205" s="297">
        <v>50553</v>
      </c>
      <c r="AQ205" s="297">
        <v>50553</v>
      </c>
      <c r="AR205" s="297">
        <v>26046</v>
      </c>
      <c r="AS205" s="297">
        <v>26046</v>
      </c>
      <c r="AT205" s="297">
        <v>0</v>
      </c>
      <c r="AU205" s="297">
        <v>203751</v>
      </c>
      <c r="AV205" s="299">
        <v>605394</v>
      </c>
      <c r="AW205" s="297">
        <v>301725</v>
      </c>
      <c r="AX205" s="297">
        <v>156213</v>
      </c>
      <c r="AY205" s="297">
        <v>73728</v>
      </c>
      <c r="AZ205" s="297">
        <v>73728</v>
      </c>
      <c r="BA205" s="297">
        <v>0</v>
      </c>
      <c r="BB205" s="297">
        <v>0</v>
      </c>
      <c r="BC205" s="297">
        <v>605394</v>
      </c>
      <c r="BD205" s="397">
        <v>3502</v>
      </c>
      <c r="BE205" s="297">
        <v>1452</v>
      </c>
      <c r="BF205" s="297">
        <v>1206</v>
      </c>
      <c r="BG205" s="297">
        <v>844</v>
      </c>
      <c r="BH205" s="297">
        <v>0</v>
      </c>
      <c r="BI205" s="297">
        <v>0</v>
      </c>
      <c r="BJ205" s="297">
        <v>0</v>
      </c>
      <c r="BK205" s="297">
        <v>3502</v>
      </c>
      <c r="BL205" s="299">
        <v>4776</v>
      </c>
      <c r="BM205" s="297">
        <v>1194</v>
      </c>
      <c r="BN205" s="297">
        <v>1194</v>
      </c>
      <c r="BO205" s="297">
        <v>1194</v>
      </c>
      <c r="BP205" s="297">
        <v>1194</v>
      </c>
      <c r="BQ205" s="297">
        <v>0</v>
      </c>
      <c r="BR205" s="297">
        <v>0</v>
      </c>
      <c r="BS205" s="297">
        <v>4776</v>
      </c>
      <c r="BT205" s="397">
        <v>14707</v>
      </c>
      <c r="BU205" s="297">
        <v>3022</v>
      </c>
      <c r="BV205" s="297">
        <v>3022</v>
      </c>
      <c r="BW205" s="297">
        <v>3022</v>
      </c>
      <c r="BX205" s="297">
        <v>3022</v>
      </c>
      <c r="BY205" s="297">
        <v>2617</v>
      </c>
      <c r="BZ205" s="297">
        <v>0</v>
      </c>
      <c r="CA205" s="297">
        <v>14707</v>
      </c>
      <c r="CB205" s="299">
        <v>46371.162135179999</v>
      </c>
      <c r="CC205" s="297">
        <v>41076</v>
      </c>
      <c r="CD205" s="297">
        <v>3191</v>
      </c>
      <c r="CE205" s="297">
        <v>2104</v>
      </c>
      <c r="CF205" s="297">
        <v>0</v>
      </c>
      <c r="CG205" s="297">
        <v>0</v>
      </c>
      <c r="CH205" s="297">
        <v>0</v>
      </c>
      <c r="CI205" s="297">
        <v>46371.162135179999</v>
      </c>
    </row>
    <row r="206" spans="1:87">
      <c r="A206" s="295">
        <v>36100</v>
      </c>
      <c r="B206" s="296" t="s">
        <v>558</v>
      </c>
      <c r="C206" s="299">
        <v>-2675156</v>
      </c>
      <c r="D206" s="297">
        <v>-1384267</v>
      </c>
      <c r="E206" s="297">
        <v>-589486</v>
      </c>
      <c r="F206" s="297">
        <v>-684064</v>
      </c>
      <c r="G206" s="297">
        <v>-76138</v>
      </c>
      <c r="H206" s="297">
        <v>0</v>
      </c>
      <c r="I206" s="297">
        <v>-5409111</v>
      </c>
      <c r="J206" s="356">
        <v>18049881</v>
      </c>
      <c r="K206" s="357">
        <v>21470071</v>
      </c>
      <c r="L206" s="357">
        <v>15279912</v>
      </c>
      <c r="M206" s="357">
        <v>14617359</v>
      </c>
      <c r="N206" s="357">
        <v>22603436</v>
      </c>
      <c r="O206" s="356">
        <v>1780505</v>
      </c>
      <c r="P206" s="357">
        <v>769511.18</v>
      </c>
      <c r="Q206" s="357">
        <v>1010993.82</v>
      </c>
      <c r="R206" s="398">
        <v>6.6799999999999998E-2</v>
      </c>
      <c r="S206" s="399">
        <v>5.838439E-4</v>
      </c>
      <c r="T206" s="400">
        <v>18049881</v>
      </c>
      <c r="U206" s="400">
        <v>11519628.443113774</v>
      </c>
      <c r="V206" s="401">
        <v>1.5668804848293429</v>
      </c>
      <c r="W206" s="401">
        <v>7.7152503694909322E-2</v>
      </c>
      <c r="X206" s="397">
        <v>36176</v>
      </c>
      <c r="Y206" s="297">
        <v>36176</v>
      </c>
      <c r="Z206" s="297">
        <v>0</v>
      </c>
      <c r="AA206" s="297">
        <v>0</v>
      </c>
      <c r="AB206" s="297">
        <v>0</v>
      </c>
      <c r="AC206" s="297">
        <v>0</v>
      </c>
      <c r="AD206" s="297">
        <v>0</v>
      </c>
      <c r="AE206" s="297">
        <v>36176</v>
      </c>
      <c r="AF206" s="299">
        <v>2296437</v>
      </c>
      <c r="AG206" s="299">
        <v>617557</v>
      </c>
      <c r="AH206" s="299">
        <v>617557</v>
      </c>
      <c r="AI206" s="299">
        <v>425683</v>
      </c>
      <c r="AJ206" s="299">
        <v>351817</v>
      </c>
      <c r="AK206" s="299">
        <v>283823</v>
      </c>
      <c r="AL206" s="299">
        <v>0</v>
      </c>
      <c r="AM206" s="297">
        <v>2296437</v>
      </c>
      <c r="AN206" s="397">
        <v>1476325</v>
      </c>
      <c r="AO206" s="297">
        <v>366295</v>
      </c>
      <c r="AP206" s="297">
        <v>366295</v>
      </c>
      <c r="AQ206" s="297">
        <v>366295</v>
      </c>
      <c r="AR206" s="297">
        <v>188720</v>
      </c>
      <c r="AS206" s="297">
        <v>188720</v>
      </c>
      <c r="AT206" s="297">
        <v>0</v>
      </c>
      <c r="AU206" s="297">
        <v>1476325</v>
      </c>
      <c r="AV206" s="299">
        <v>4386513</v>
      </c>
      <c r="AW206" s="297">
        <v>2186212</v>
      </c>
      <c r="AX206" s="297">
        <v>1131873</v>
      </c>
      <c r="AY206" s="297">
        <v>534214</v>
      </c>
      <c r="AZ206" s="297">
        <v>534214</v>
      </c>
      <c r="BA206" s="297">
        <v>0</v>
      </c>
      <c r="BB206" s="297">
        <v>0</v>
      </c>
      <c r="BC206" s="297">
        <v>4386513</v>
      </c>
      <c r="BD206" s="397">
        <v>25375</v>
      </c>
      <c r="BE206" s="297">
        <v>10522</v>
      </c>
      <c r="BF206" s="297">
        <v>8741</v>
      </c>
      <c r="BG206" s="297">
        <v>6112</v>
      </c>
      <c r="BH206" s="297">
        <v>0</v>
      </c>
      <c r="BI206" s="297">
        <v>0</v>
      </c>
      <c r="BJ206" s="297">
        <v>0</v>
      </c>
      <c r="BK206" s="297">
        <v>25375</v>
      </c>
      <c r="BL206" s="299">
        <v>34608</v>
      </c>
      <c r="BM206" s="297">
        <v>8652</v>
      </c>
      <c r="BN206" s="297">
        <v>8652</v>
      </c>
      <c r="BO206" s="297">
        <v>8652</v>
      </c>
      <c r="BP206" s="297">
        <v>8652</v>
      </c>
      <c r="BQ206" s="297">
        <v>0</v>
      </c>
      <c r="BR206" s="297">
        <v>0</v>
      </c>
      <c r="BS206" s="297">
        <v>34608</v>
      </c>
      <c r="BT206" s="397">
        <v>106564</v>
      </c>
      <c r="BU206" s="297">
        <v>21900</v>
      </c>
      <c r="BV206" s="297">
        <v>21900</v>
      </c>
      <c r="BW206" s="297">
        <v>21900</v>
      </c>
      <c r="BX206" s="297">
        <v>21900</v>
      </c>
      <c r="BY206" s="297">
        <v>18965</v>
      </c>
      <c r="BZ206" s="297">
        <v>0</v>
      </c>
      <c r="CA206" s="297">
        <v>106564</v>
      </c>
      <c r="CB206" s="299">
        <v>335992.29748809</v>
      </c>
      <c r="CC206" s="297">
        <v>297628</v>
      </c>
      <c r="CD206" s="297">
        <v>23121</v>
      </c>
      <c r="CE206" s="297">
        <v>15244</v>
      </c>
      <c r="CF206" s="297">
        <v>0</v>
      </c>
      <c r="CG206" s="297">
        <v>0</v>
      </c>
      <c r="CH206" s="297">
        <v>0</v>
      </c>
      <c r="CI206" s="297">
        <v>335992.29748809</v>
      </c>
    </row>
    <row r="207" spans="1:87">
      <c r="A207" s="295">
        <v>36102</v>
      </c>
      <c r="B207" s="296" t="s">
        <v>559</v>
      </c>
      <c r="C207" s="299">
        <v>-997450</v>
      </c>
      <c r="D207" s="297">
        <v>-1163596</v>
      </c>
      <c r="E207" s="297">
        <v>-1550309</v>
      </c>
      <c r="F207" s="297">
        <v>-1607964</v>
      </c>
      <c r="G207" s="297">
        <v>-1864039</v>
      </c>
      <c r="H207" s="297">
        <v>0</v>
      </c>
      <c r="I207" s="297">
        <v>-7183358</v>
      </c>
      <c r="J207" s="356">
        <v>0</v>
      </c>
      <c r="K207" s="357">
        <v>0</v>
      </c>
      <c r="L207" s="357">
        <v>0</v>
      </c>
      <c r="M207" s="357">
        <v>0</v>
      </c>
      <c r="N207" s="357">
        <v>0</v>
      </c>
      <c r="O207" s="356">
        <v>0</v>
      </c>
      <c r="P207" s="357">
        <v>60058.6</v>
      </c>
      <c r="Q207" s="357">
        <v>-60058.6</v>
      </c>
      <c r="R207" s="398">
        <v>6.6799999999999998E-2</v>
      </c>
      <c r="S207" s="399">
        <v>0</v>
      </c>
      <c r="T207" s="400">
        <v>0</v>
      </c>
      <c r="U207" s="400">
        <v>899080.83832335332</v>
      </c>
      <c r="V207" s="401">
        <v>0</v>
      </c>
      <c r="W207" s="401">
        <v>7.7152503694909322E-2</v>
      </c>
      <c r="X207" s="397">
        <v>2136837</v>
      </c>
      <c r="Y207" s="297">
        <v>866589</v>
      </c>
      <c r="Z207" s="297">
        <v>700443</v>
      </c>
      <c r="AA207" s="297">
        <v>313730</v>
      </c>
      <c r="AB207" s="297">
        <v>256075</v>
      </c>
      <c r="AC207" s="297">
        <v>0</v>
      </c>
      <c r="AD207" s="297">
        <v>0</v>
      </c>
      <c r="AE207" s="297">
        <v>2136837</v>
      </c>
      <c r="AF207" s="299">
        <v>9320195</v>
      </c>
      <c r="AG207" s="299">
        <v>1864039</v>
      </c>
      <c r="AH207" s="299">
        <v>1864039</v>
      </c>
      <c r="AI207" s="299">
        <v>1864039</v>
      </c>
      <c r="AJ207" s="299">
        <v>1864039</v>
      </c>
      <c r="AK207" s="299">
        <v>1864039</v>
      </c>
      <c r="AL207" s="299">
        <v>0</v>
      </c>
      <c r="AM207" s="297">
        <v>9320195</v>
      </c>
      <c r="AN207" s="397">
        <v>0</v>
      </c>
      <c r="AO207" s="297">
        <v>0</v>
      </c>
      <c r="AP207" s="297">
        <v>0</v>
      </c>
      <c r="AQ207" s="297">
        <v>0</v>
      </c>
      <c r="AR207" s="297">
        <v>0</v>
      </c>
      <c r="AS207" s="297">
        <v>0</v>
      </c>
      <c r="AT207" s="297">
        <v>0</v>
      </c>
      <c r="AU207" s="297">
        <v>0</v>
      </c>
      <c r="AV207" s="299">
        <v>0</v>
      </c>
      <c r="AW207" s="297">
        <v>0</v>
      </c>
      <c r="AX207" s="297">
        <v>0</v>
      </c>
      <c r="AY207" s="297">
        <v>0</v>
      </c>
      <c r="AZ207" s="297">
        <v>0</v>
      </c>
      <c r="BA207" s="297">
        <v>0</v>
      </c>
      <c r="BB207" s="297">
        <v>0</v>
      </c>
      <c r="BC207" s="297">
        <v>0</v>
      </c>
      <c r="BD207" s="397">
        <v>0</v>
      </c>
      <c r="BE207" s="297">
        <v>0</v>
      </c>
      <c r="BF207" s="297">
        <v>0</v>
      </c>
      <c r="BG207" s="297">
        <v>0</v>
      </c>
      <c r="BH207" s="297">
        <v>0</v>
      </c>
      <c r="BI207" s="297">
        <v>0</v>
      </c>
      <c r="BJ207" s="297">
        <v>0</v>
      </c>
      <c r="BK207" s="297">
        <v>0</v>
      </c>
      <c r="BL207" s="299">
        <v>0</v>
      </c>
      <c r="BM207" s="297">
        <v>0</v>
      </c>
      <c r="BN207" s="297">
        <v>0</v>
      </c>
      <c r="BO207" s="297">
        <v>0</v>
      </c>
      <c r="BP207" s="297">
        <v>0</v>
      </c>
      <c r="BQ207" s="297">
        <v>0</v>
      </c>
      <c r="BR207" s="297">
        <v>0</v>
      </c>
      <c r="BS207" s="297">
        <v>0</v>
      </c>
      <c r="BT207" s="397">
        <v>0</v>
      </c>
      <c r="BU207" s="297">
        <v>0</v>
      </c>
      <c r="BV207" s="297">
        <v>0</v>
      </c>
      <c r="BW207" s="297">
        <v>0</v>
      </c>
      <c r="BX207" s="297">
        <v>0</v>
      </c>
      <c r="BY207" s="297">
        <v>0</v>
      </c>
      <c r="BZ207" s="297">
        <v>0</v>
      </c>
      <c r="CA207" s="297">
        <v>0</v>
      </c>
      <c r="CB207" s="299">
        <v>0</v>
      </c>
      <c r="CC207" s="297">
        <v>0</v>
      </c>
      <c r="CD207" s="297">
        <v>0</v>
      </c>
      <c r="CE207" s="297">
        <v>0</v>
      </c>
      <c r="CF207" s="297">
        <v>0</v>
      </c>
      <c r="CG207" s="297">
        <v>0</v>
      </c>
      <c r="CH207" s="297">
        <v>0</v>
      </c>
      <c r="CI207" s="297">
        <v>0</v>
      </c>
    </row>
    <row r="208" spans="1:87">
      <c r="A208" s="295">
        <v>36105</v>
      </c>
      <c r="B208" s="296" t="s">
        <v>560</v>
      </c>
      <c r="C208" s="299">
        <v>-1351522</v>
      </c>
      <c r="D208" s="297">
        <v>-649955</v>
      </c>
      <c r="E208" s="297">
        <v>-369640</v>
      </c>
      <c r="F208" s="297">
        <v>-214792</v>
      </c>
      <c r="G208" s="297">
        <v>-10565</v>
      </c>
      <c r="H208" s="297">
        <v>0</v>
      </c>
      <c r="I208" s="297">
        <v>-2596474</v>
      </c>
      <c r="J208" s="356">
        <v>9308234</v>
      </c>
      <c r="K208" s="357">
        <v>11072009</v>
      </c>
      <c r="L208" s="357">
        <v>7879774</v>
      </c>
      <c r="M208" s="357">
        <v>7538100</v>
      </c>
      <c r="N208" s="357">
        <v>11656480</v>
      </c>
      <c r="O208" s="356">
        <v>918198</v>
      </c>
      <c r="P208" s="357">
        <v>397724.35</v>
      </c>
      <c r="Q208" s="357">
        <v>520473.65</v>
      </c>
      <c r="R208" s="398">
        <v>6.6799999999999998E-2</v>
      </c>
      <c r="S208" s="399">
        <v>3.0108540000000001E-4</v>
      </c>
      <c r="T208" s="400">
        <v>9308234</v>
      </c>
      <c r="U208" s="400">
        <v>5953957.3353293408</v>
      </c>
      <c r="V208" s="401">
        <v>1.5633692812622613</v>
      </c>
      <c r="W208" s="401">
        <v>7.7152503694909322E-2</v>
      </c>
      <c r="X208" s="397">
        <v>358056</v>
      </c>
      <c r="Y208" s="297">
        <v>104815</v>
      </c>
      <c r="Z208" s="297">
        <v>104815</v>
      </c>
      <c r="AA208" s="297">
        <v>74213</v>
      </c>
      <c r="AB208" s="297">
        <v>74213</v>
      </c>
      <c r="AC208" s="297">
        <v>0</v>
      </c>
      <c r="AD208" s="297">
        <v>0</v>
      </c>
      <c r="AE208" s="297">
        <v>358056</v>
      </c>
      <c r="AF208" s="299">
        <v>1330684</v>
      </c>
      <c r="AG208" s="299">
        <v>376588</v>
      </c>
      <c r="AH208" s="299">
        <v>359381</v>
      </c>
      <c r="AI208" s="299">
        <v>359381</v>
      </c>
      <c r="AJ208" s="299">
        <v>117667</v>
      </c>
      <c r="AK208" s="299">
        <v>117667</v>
      </c>
      <c r="AL208" s="299">
        <v>0</v>
      </c>
      <c r="AM208" s="297">
        <v>1330684</v>
      </c>
      <c r="AN208" s="397">
        <v>761333</v>
      </c>
      <c r="AO208" s="297">
        <v>188897</v>
      </c>
      <c r="AP208" s="297">
        <v>188897</v>
      </c>
      <c r="AQ208" s="297">
        <v>188897</v>
      </c>
      <c r="AR208" s="297">
        <v>97322</v>
      </c>
      <c r="AS208" s="297">
        <v>97322</v>
      </c>
      <c r="AT208" s="297">
        <v>0</v>
      </c>
      <c r="AU208" s="297">
        <v>761333</v>
      </c>
      <c r="AV208" s="299">
        <v>2262103</v>
      </c>
      <c r="AW208" s="297">
        <v>1127419</v>
      </c>
      <c r="AX208" s="297">
        <v>583701</v>
      </c>
      <c r="AY208" s="297">
        <v>275492</v>
      </c>
      <c r="AZ208" s="297">
        <v>275492</v>
      </c>
      <c r="BA208" s="297">
        <v>0</v>
      </c>
      <c r="BB208" s="297">
        <v>0</v>
      </c>
      <c r="BC208" s="297">
        <v>2262103</v>
      </c>
      <c r="BD208" s="397">
        <v>13086</v>
      </c>
      <c r="BE208" s="297">
        <v>5426</v>
      </c>
      <c r="BF208" s="297">
        <v>4508</v>
      </c>
      <c r="BG208" s="297">
        <v>3152</v>
      </c>
      <c r="BH208" s="297">
        <v>0</v>
      </c>
      <c r="BI208" s="297">
        <v>0</v>
      </c>
      <c r="BJ208" s="297">
        <v>0</v>
      </c>
      <c r="BK208" s="297">
        <v>13086</v>
      </c>
      <c r="BL208" s="299">
        <v>17848</v>
      </c>
      <c r="BM208" s="297">
        <v>4462</v>
      </c>
      <c r="BN208" s="297">
        <v>4462</v>
      </c>
      <c r="BO208" s="297">
        <v>4462</v>
      </c>
      <c r="BP208" s="297">
        <v>4462</v>
      </c>
      <c r="BQ208" s="297">
        <v>0</v>
      </c>
      <c r="BR208" s="297">
        <v>0</v>
      </c>
      <c r="BS208" s="297">
        <v>17848</v>
      </c>
      <c r="BT208" s="397">
        <v>54954</v>
      </c>
      <c r="BU208" s="297">
        <v>11294</v>
      </c>
      <c r="BV208" s="297">
        <v>11294</v>
      </c>
      <c r="BW208" s="297">
        <v>11294</v>
      </c>
      <c r="BX208" s="297">
        <v>11294</v>
      </c>
      <c r="BY208" s="297">
        <v>9780</v>
      </c>
      <c r="BZ208" s="297">
        <v>0</v>
      </c>
      <c r="CA208" s="297">
        <v>54954</v>
      </c>
      <c r="CB208" s="299">
        <v>173269.55935674001</v>
      </c>
      <c r="CC208" s="297">
        <v>153485</v>
      </c>
      <c r="CD208" s="297">
        <v>11923</v>
      </c>
      <c r="CE208" s="297">
        <v>7861</v>
      </c>
      <c r="CF208" s="297">
        <v>0</v>
      </c>
      <c r="CG208" s="297">
        <v>0</v>
      </c>
      <c r="CH208" s="297">
        <v>0</v>
      </c>
      <c r="CI208" s="297">
        <v>173269.55935674001</v>
      </c>
    </row>
    <row r="209" spans="1:87">
      <c r="A209" s="295">
        <v>36200</v>
      </c>
      <c r="B209" s="296" t="s">
        <v>561</v>
      </c>
      <c r="C209" s="299">
        <v>-5743997</v>
      </c>
      <c r="D209" s="297">
        <v>-3578390</v>
      </c>
      <c r="E209" s="297">
        <v>-1942343</v>
      </c>
      <c r="F209" s="297">
        <v>-1578895</v>
      </c>
      <c r="G209" s="297">
        <v>-195701</v>
      </c>
      <c r="H209" s="297">
        <v>0</v>
      </c>
      <c r="I209" s="297">
        <v>-13039326</v>
      </c>
      <c r="J209" s="356">
        <v>34790375</v>
      </c>
      <c r="K209" s="357">
        <v>41382645</v>
      </c>
      <c r="L209" s="357">
        <v>29451377</v>
      </c>
      <c r="M209" s="357">
        <v>28174336</v>
      </c>
      <c r="N209" s="357">
        <v>43567159</v>
      </c>
      <c r="O209" s="356">
        <v>3431847</v>
      </c>
      <c r="P209" s="357">
        <v>1500443.35</v>
      </c>
      <c r="Q209" s="357">
        <v>1931403.65</v>
      </c>
      <c r="R209" s="398">
        <v>6.6799999999999998E-2</v>
      </c>
      <c r="S209" s="399">
        <v>1.1253342E-3</v>
      </c>
      <c r="T209" s="400">
        <v>34790375</v>
      </c>
      <c r="U209" s="400">
        <v>22461726.796407189</v>
      </c>
      <c r="V209" s="401">
        <v>1.5488735712681185</v>
      </c>
      <c r="W209" s="401">
        <v>7.7152503694909322E-2</v>
      </c>
      <c r="X209" s="397">
        <v>392254</v>
      </c>
      <c r="Y209" s="297">
        <v>392254</v>
      </c>
      <c r="Z209" s="297">
        <v>0</v>
      </c>
      <c r="AA209" s="297">
        <v>0</v>
      </c>
      <c r="AB209" s="297">
        <v>0</v>
      </c>
      <c r="AC209" s="297">
        <v>0</v>
      </c>
      <c r="AD209" s="297">
        <v>0</v>
      </c>
      <c r="AE209" s="297">
        <v>392254</v>
      </c>
      <c r="AF209" s="299">
        <v>7362306</v>
      </c>
      <c r="AG209" s="299">
        <v>2100589</v>
      </c>
      <c r="AH209" s="299">
        <v>2100589</v>
      </c>
      <c r="AI209" s="299">
        <v>1626620</v>
      </c>
      <c r="AJ209" s="299">
        <v>938503</v>
      </c>
      <c r="AK209" s="299">
        <v>596005</v>
      </c>
      <c r="AL209" s="299">
        <v>0</v>
      </c>
      <c r="AM209" s="297">
        <v>7362306</v>
      </c>
      <c r="AN209" s="397">
        <v>2845553</v>
      </c>
      <c r="AO209" s="297">
        <v>706018</v>
      </c>
      <c r="AP209" s="297">
        <v>706018</v>
      </c>
      <c r="AQ209" s="297">
        <v>706018</v>
      </c>
      <c r="AR209" s="297">
        <v>363749</v>
      </c>
      <c r="AS209" s="297">
        <v>363749</v>
      </c>
      <c r="AT209" s="297">
        <v>0</v>
      </c>
      <c r="AU209" s="297">
        <v>2845553</v>
      </c>
      <c r="AV209" s="299">
        <v>8454817</v>
      </c>
      <c r="AW209" s="297">
        <v>4213830</v>
      </c>
      <c r="AX209" s="297">
        <v>2181637</v>
      </c>
      <c r="AY209" s="297">
        <v>1029675</v>
      </c>
      <c r="AZ209" s="297">
        <v>1029675</v>
      </c>
      <c r="BA209" s="297">
        <v>0</v>
      </c>
      <c r="BB209" s="297">
        <v>0</v>
      </c>
      <c r="BC209" s="297">
        <v>8454817</v>
      </c>
      <c r="BD209" s="397">
        <v>48910</v>
      </c>
      <c r="BE209" s="297">
        <v>20281</v>
      </c>
      <c r="BF209" s="297">
        <v>16848</v>
      </c>
      <c r="BG209" s="297">
        <v>11781</v>
      </c>
      <c r="BH209" s="297">
        <v>0</v>
      </c>
      <c r="BI209" s="297">
        <v>0</v>
      </c>
      <c r="BJ209" s="297">
        <v>0</v>
      </c>
      <c r="BK209" s="297">
        <v>48910</v>
      </c>
      <c r="BL209" s="299">
        <v>66708</v>
      </c>
      <c r="BM209" s="297">
        <v>16677</v>
      </c>
      <c r="BN209" s="297">
        <v>16677</v>
      </c>
      <c r="BO209" s="297">
        <v>16677</v>
      </c>
      <c r="BP209" s="297">
        <v>16677</v>
      </c>
      <c r="BQ209" s="297">
        <v>0</v>
      </c>
      <c r="BR209" s="297">
        <v>0</v>
      </c>
      <c r="BS209" s="297">
        <v>66708</v>
      </c>
      <c r="BT209" s="397">
        <v>205397</v>
      </c>
      <c r="BU209" s="297">
        <v>42211</v>
      </c>
      <c r="BV209" s="297">
        <v>42211</v>
      </c>
      <c r="BW209" s="297">
        <v>42211</v>
      </c>
      <c r="BX209" s="297">
        <v>42211</v>
      </c>
      <c r="BY209" s="297">
        <v>36555</v>
      </c>
      <c r="BZ209" s="297">
        <v>0</v>
      </c>
      <c r="CA209" s="297">
        <v>205397</v>
      </c>
      <c r="CB209" s="299">
        <v>647610.81395202002</v>
      </c>
      <c r="CC209" s="297">
        <v>573665</v>
      </c>
      <c r="CD209" s="297">
        <v>44564</v>
      </c>
      <c r="CE209" s="297">
        <v>29381</v>
      </c>
      <c r="CF209" s="297">
        <v>0</v>
      </c>
      <c r="CG209" s="297">
        <v>0</v>
      </c>
      <c r="CH209" s="297">
        <v>0</v>
      </c>
      <c r="CI209" s="297">
        <v>647610.81395202002</v>
      </c>
    </row>
    <row r="210" spans="1:87">
      <c r="A210" s="295">
        <v>36205</v>
      </c>
      <c r="B210" s="296" t="s">
        <v>562</v>
      </c>
      <c r="C210" s="299">
        <v>-813156</v>
      </c>
      <c r="D210" s="297">
        <v>-115486</v>
      </c>
      <c r="E210" s="297">
        <v>6018</v>
      </c>
      <c r="F210" s="297">
        <v>-116594</v>
      </c>
      <c r="G210" s="297">
        <v>63005</v>
      </c>
      <c r="H210" s="297">
        <v>0</v>
      </c>
      <c r="I210" s="297">
        <v>-976213</v>
      </c>
      <c r="J210" s="356">
        <v>8064079</v>
      </c>
      <c r="K210" s="357">
        <v>9592105</v>
      </c>
      <c r="L210" s="357">
        <v>6826550</v>
      </c>
      <c r="M210" s="357">
        <v>6530544</v>
      </c>
      <c r="N210" s="357">
        <v>10098454</v>
      </c>
      <c r="O210" s="356">
        <v>795470</v>
      </c>
      <c r="P210" s="357">
        <v>303703.8</v>
      </c>
      <c r="Q210" s="357">
        <v>491766.2</v>
      </c>
      <c r="R210" s="398">
        <v>6.6799999999999998E-2</v>
      </c>
      <c r="S210" s="399">
        <v>2.6084179999999999E-4</v>
      </c>
      <c r="T210" s="400">
        <v>8064079</v>
      </c>
      <c r="U210" s="400">
        <v>4546464.0718562873</v>
      </c>
      <c r="V210" s="401">
        <v>1.7737034478989069</v>
      </c>
      <c r="W210" s="401">
        <v>7.7152503694909322E-2</v>
      </c>
      <c r="X210" s="397">
        <v>684279</v>
      </c>
      <c r="Y210" s="297">
        <v>256836</v>
      </c>
      <c r="Z210" s="297">
        <v>256836</v>
      </c>
      <c r="AA210" s="297">
        <v>108982</v>
      </c>
      <c r="AB210" s="297">
        <v>61625</v>
      </c>
      <c r="AC210" s="297">
        <v>0</v>
      </c>
      <c r="AD210" s="297">
        <v>0</v>
      </c>
      <c r="AE210" s="297">
        <v>684279</v>
      </c>
      <c r="AF210" s="299">
        <v>253692</v>
      </c>
      <c r="AG210" s="299">
        <v>134564</v>
      </c>
      <c r="AH210" s="299">
        <v>29782</v>
      </c>
      <c r="AI210" s="299">
        <v>29782</v>
      </c>
      <c r="AJ210" s="299">
        <v>29782</v>
      </c>
      <c r="AK210" s="299">
        <v>29782</v>
      </c>
      <c r="AL210" s="299">
        <v>0</v>
      </c>
      <c r="AM210" s="297">
        <v>253692</v>
      </c>
      <c r="AN210" s="397">
        <v>659572</v>
      </c>
      <c r="AO210" s="297">
        <v>163648</v>
      </c>
      <c r="AP210" s="297">
        <v>163648</v>
      </c>
      <c r="AQ210" s="297">
        <v>163648</v>
      </c>
      <c r="AR210" s="297">
        <v>84314</v>
      </c>
      <c r="AS210" s="297">
        <v>84314</v>
      </c>
      <c r="AT210" s="297">
        <v>0</v>
      </c>
      <c r="AU210" s="297">
        <v>659572</v>
      </c>
      <c r="AV210" s="299">
        <v>1959746</v>
      </c>
      <c r="AW210" s="297">
        <v>976726</v>
      </c>
      <c r="AX210" s="297">
        <v>505683</v>
      </c>
      <c r="AY210" s="297">
        <v>238669</v>
      </c>
      <c r="AZ210" s="297">
        <v>238669</v>
      </c>
      <c r="BA210" s="297">
        <v>0</v>
      </c>
      <c r="BB210" s="297">
        <v>0</v>
      </c>
      <c r="BC210" s="297">
        <v>1959746</v>
      </c>
      <c r="BD210" s="397">
        <v>11337</v>
      </c>
      <c r="BE210" s="297">
        <v>4701</v>
      </c>
      <c r="BF210" s="297">
        <v>3905</v>
      </c>
      <c r="BG210" s="297">
        <v>2731</v>
      </c>
      <c r="BH210" s="297">
        <v>0</v>
      </c>
      <c r="BI210" s="297">
        <v>0</v>
      </c>
      <c r="BJ210" s="297">
        <v>0</v>
      </c>
      <c r="BK210" s="297">
        <v>11337</v>
      </c>
      <c r="BL210" s="299">
        <v>15464</v>
      </c>
      <c r="BM210" s="297">
        <v>3866</v>
      </c>
      <c r="BN210" s="297">
        <v>3866</v>
      </c>
      <c r="BO210" s="297">
        <v>3866</v>
      </c>
      <c r="BP210" s="297">
        <v>3866</v>
      </c>
      <c r="BQ210" s="297">
        <v>0</v>
      </c>
      <c r="BR210" s="297">
        <v>0</v>
      </c>
      <c r="BS210" s="297">
        <v>15464</v>
      </c>
      <c r="BT210" s="397">
        <v>47609</v>
      </c>
      <c r="BU210" s="297">
        <v>9784</v>
      </c>
      <c r="BV210" s="297">
        <v>9784</v>
      </c>
      <c r="BW210" s="297">
        <v>9784</v>
      </c>
      <c r="BX210" s="297">
        <v>9784</v>
      </c>
      <c r="BY210" s="297">
        <v>8473</v>
      </c>
      <c r="BZ210" s="297">
        <v>0</v>
      </c>
      <c r="CA210" s="297">
        <v>47609</v>
      </c>
      <c r="CB210" s="299">
        <v>150110.04767358</v>
      </c>
      <c r="CC210" s="297">
        <v>132970</v>
      </c>
      <c r="CD210" s="297">
        <v>10330</v>
      </c>
      <c r="CE210" s="297">
        <v>6810</v>
      </c>
      <c r="CF210" s="297">
        <v>0</v>
      </c>
      <c r="CG210" s="297">
        <v>0</v>
      </c>
      <c r="CH210" s="297">
        <v>0</v>
      </c>
      <c r="CI210" s="297">
        <v>150110.04767358</v>
      </c>
    </row>
    <row r="211" spans="1:87">
      <c r="A211" s="295">
        <v>36300</v>
      </c>
      <c r="B211" s="296" t="s">
        <v>563</v>
      </c>
      <c r="C211" s="299">
        <v>-16406932</v>
      </c>
      <c r="D211" s="297">
        <v>-8705637</v>
      </c>
      <c r="E211" s="297">
        <v>-2965139</v>
      </c>
      <c r="F211" s="297">
        <v>-3662379</v>
      </c>
      <c r="G211" s="297">
        <v>64062</v>
      </c>
      <c r="H211" s="297">
        <v>0</v>
      </c>
      <c r="I211" s="297">
        <v>-31676025</v>
      </c>
      <c r="J211" s="356">
        <v>129175477</v>
      </c>
      <c r="K211" s="357">
        <v>153652353</v>
      </c>
      <c r="L211" s="357">
        <v>109351962</v>
      </c>
      <c r="M211" s="357">
        <v>104610351</v>
      </c>
      <c r="N211" s="357">
        <v>161763378</v>
      </c>
      <c r="O211" s="356">
        <v>12742332</v>
      </c>
      <c r="P211" s="357">
        <v>4905764.6800000006</v>
      </c>
      <c r="Q211" s="357">
        <v>7836567.3199999994</v>
      </c>
      <c r="R211" s="398">
        <v>6.6799999999999998E-2</v>
      </c>
      <c r="S211" s="399">
        <v>4.1783276000000001E-3</v>
      </c>
      <c r="T211" s="400">
        <v>129175477</v>
      </c>
      <c r="U211" s="400">
        <v>73439591.01796408</v>
      </c>
      <c r="V211" s="401">
        <v>1.7589351357961995</v>
      </c>
      <c r="W211" s="401">
        <v>7.7152503694909322E-2</v>
      </c>
      <c r="X211" s="397">
        <v>2346460</v>
      </c>
      <c r="Y211" s="297">
        <v>1933582</v>
      </c>
      <c r="Z211" s="297">
        <v>137626</v>
      </c>
      <c r="AA211" s="297">
        <v>137626</v>
      </c>
      <c r="AB211" s="297">
        <v>137626</v>
      </c>
      <c r="AC211" s="297">
        <v>0</v>
      </c>
      <c r="AD211" s="297">
        <v>0</v>
      </c>
      <c r="AE211" s="297">
        <v>2346460</v>
      </c>
      <c r="AF211" s="299">
        <v>11487476</v>
      </c>
      <c r="AG211" s="299">
        <v>3356238</v>
      </c>
      <c r="AH211" s="299">
        <v>3356238</v>
      </c>
      <c r="AI211" s="299">
        <v>1930496</v>
      </c>
      <c r="AJ211" s="299">
        <v>1422252</v>
      </c>
      <c r="AK211" s="299">
        <v>1422252</v>
      </c>
      <c r="AL211" s="299">
        <v>0</v>
      </c>
      <c r="AM211" s="297">
        <v>11487476</v>
      </c>
      <c r="AN211" s="397">
        <v>10565442</v>
      </c>
      <c r="AO211" s="297">
        <v>2621421</v>
      </c>
      <c r="AP211" s="297">
        <v>2621421</v>
      </c>
      <c r="AQ211" s="297">
        <v>2621421</v>
      </c>
      <c r="AR211" s="297">
        <v>1350589</v>
      </c>
      <c r="AS211" s="297">
        <v>1350589</v>
      </c>
      <c r="AT211" s="297">
        <v>0</v>
      </c>
      <c r="AU211" s="297">
        <v>10565442</v>
      </c>
      <c r="AV211" s="299">
        <v>31392448</v>
      </c>
      <c r="AW211" s="297">
        <v>15645807</v>
      </c>
      <c r="AX211" s="297">
        <v>8100344</v>
      </c>
      <c r="AY211" s="297">
        <v>3823149</v>
      </c>
      <c r="AZ211" s="297">
        <v>3823149</v>
      </c>
      <c r="BA211" s="297">
        <v>0</v>
      </c>
      <c r="BB211" s="297">
        <v>0</v>
      </c>
      <c r="BC211" s="297">
        <v>31392448</v>
      </c>
      <c r="BD211" s="397">
        <v>181603</v>
      </c>
      <c r="BE211" s="297">
        <v>75303</v>
      </c>
      <c r="BF211" s="297">
        <v>62556</v>
      </c>
      <c r="BG211" s="297">
        <v>43744</v>
      </c>
      <c r="BH211" s="297">
        <v>0</v>
      </c>
      <c r="BI211" s="297">
        <v>0</v>
      </c>
      <c r="BJ211" s="297">
        <v>0</v>
      </c>
      <c r="BK211" s="297">
        <v>181603</v>
      </c>
      <c r="BL211" s="299">
        <v>247680</v>
      </c>
      <c r="BM211" s="297">
        <v>61920</v>
      </c>
      <c r="BN211" s="297">
        <v>61920</v>
      </c>
      <c r="BO211" s="297">
        <v>61920</v>
      </c>
      <c r="BP211" s="297">
        <v>61920</v>
      </c>
      <c r="BQ211" s="297">
        <v>0</v>
      </c>
      <c r="BR211" s="297">
        <v>0</v>
      </c>
      <c r="BS211" s="297">
        <v>247680</v>
      </c>
      <c r="BT211" s="397">
        <v>762633</v>
      </c>
      <c r="BU211" s="297">
        <v>156727</v>
      </c>
      <c r="BV211" s="297">
        <v>156727</v>
      </c>
      <c r="BW211" s="297">
        <v>156727</v>
      </c>
      <c r="BX211" s="297">
        <v>156727</v>
      </c>
      <c r="BY211" s="297">
        <v>135726</v>
      </c>
      <c r="BZ211" s="297">
        <v>0</v>
      </c>
      <c r="CA211" s="297">
        <v>762633</v>
      </c>
      <c r="CB211" s="299">
        <v>2404556.9200635599</v>
      </c>
      <c r="CC211" s="297">
        <v>2129999</v>
      </c>
      <c r="CD211" s="297">
        <v>165465</v>
      </c>
      <c r="CE211" s="297">
        <v>109092</v>
      </c>
      <c r="CF211" s="297">
        <v>0</v>
      </c>
      <c r="CG211" s="297">
        <v>0</v>
      </c>
      <c r="CH211" s="297">
        <v>0</v>
      </c>
      <c r="CI211" s="297">
        <v>2404556.9200635599</v>
      </c>
    </row>
    <row r="212" spans="1:87">
      <c r="A212" s="295">
        <v>36301</v>
      </c>
      <c r="B212" s="296" t="s">
        <v>564</v>
      </c>
      <c r="C212" s="299">
        <v>-16897</v>
      </c>
      <c r="D212" s="297">
        <v>138127</v>
      </c>
      <c r="E212" s="297">
        <v>230247</v>
      </c>
      <c r="F212" s="297">
        <v>105049</v>
      </c>
      <c r="G212" s="297">
        <v>136340</v>
      </c>
      <c r="H212" s="297">
        <v>0</v>
      </c>
      <c r="I212" s="297">
        <v>592866</v>
      </c>
      <c r="J212" s="356">
        <v>3507983</v>
      </c>
      <c r="K212" s="357">
        <v>4172695</v>
      </c>
      <c r="L212" s="357">
        <v>2969641</v>
      </c>
      <c r="M212" s="357">
        <v>2840875</v>
      </c>
      <c r="N212" s="357">
        <v>4392964</v>
      </c>
      <c r="O212" s="356">
        <v>346040</v>
      </c>
      <c r="P212" s="357">
        <v>136458.73000000001</v>
      </c>
      <c r="Q212" s="357">
        <v>209581.27</v>
      </c>
      <c r="R212" s="398">
        <v>6.6799999999999998E-2</v>
      </c>
      <c r="S212" s="399">
        <v>1.134697E-4</v>
      </c>
      <c r="T212" s="400">
        <v>3507983</v>
      </c>
      <c r="U212" s="400">
        <v>2042795.3592814372</v>
      </c>
      <c r="V212" s="401">
        <v>1.7172464114241719</v>
      </c>
      <c r="W212" s="401">
        <v>7.7152503694909322E-2</v>
      </c>
      <c r="X212" s="397">
        <v>1204844</v>
      </c>
      <c r="Y212" s="297">
        <v>390027</v>
      </c>
      <c r="Z212" s="297">
        <v>287137</v>
      </c>
      <c r="AA212" s="297">
        <v>262082</v>
      </c>
      <c r="AB212" s="297">
        <v>169621</v>
      </c>
      <c r="AC212" s="297">
        <v>95977</v>
      </c>
      <c r="AD212" s="297">
        <v>0</v>
      </c>
      <c r="AE212" s="297">
        <v>1204844</v>
      </c>
      <c r="AF212" s="299">
        <v>0</v>
      </c>
      <c r="AG212" s="299">
        <v>0</v>
      </c>
      <c r="AH212" s="299">
        <v>0</v>
      </c>
      <c r="AI212" s="299">
        <v>0</v>
      </c>
      <c r="AJ212" s="299">
        <v>0</v>
      </c>
      <c r="AK212" s="299">
        <v>0</v>
      </c>
      <c r="AL212" s="299">
        <v>0</v>
      </c>
      <c r="AM212" s="297">
        <v>0</v>
      </c>
      <c r="AN212" s="397">
        <v>286923</v>
      </c>
      <c r="AO212" s="297">
        <v>71189</v>
      </c>
      <c r="AP212" s="297">
        <v>71189</v>
      </c>
      <c r="AQ212" s="297">
        <v>71189</v>
      </c>
      <c r="AR212" s="297">
        <v>36678</v>
      </c>
      <c r="AS212" s="297">
        <v>36678</v>
      </c>
      <c r="AT212" s="297">
        <v>0</v>
      </c>
      <c r="AU212" s="297">
        <v>286923</v>
      </c>
      <c r="AV212" s="299">
        <v>852516</v>
      </c>
      <c r="AW212" s="297">
        <v>424889</v>
      </c>
      <c r="AX212" s="297">
        <v>219979</v>
      </c>
      <c r="AY212" s="297">
        <v>103824</v>
      </c>
      <c r="AZ212" s="297">
        <v>103824</v>
      </c>
      <c r="BA212" s="297">
        <v>0</v>
      </c>
      <c r="BB212" s="297">
        <v>0</v>
      </c>
      <c r="BC212" s="297">
        <v>852516</v>
      </c>
      <c r="BD212" s="397">
        <v>4932</v>
      </c>
      <c r="BE212" s="297">
        <v>2045</v>
      </c>
      <c r="BF212" s="297">
        <v>1699</v>
      </c>
      <c r="BG212" s="297">
        <v>1188</v>
      </c>
      <c r="BH212" s="297">
        <v>0</v>
      </c>
      <c r="BI212" s="297">
        <v>0</v>
      </c>
      <c r="BJ212" s="297">
        <v>0</v>
      </c>
      <c r="BK212" s="297">
        <v>4932</v>
      </c>
      <c r="BL212" s="299">
        <v>6728</v>
      </c>
      <c r="BM212" s="297">
        <v>1682</v>
      </c>
      <c r="BN212" s="297">
        <v>1682</v>
      </c>
      <c r="BO212" s="297">
        <v>1682</v>
      </c>
      <c r="BP212" s="297">
        <v>1682</v>
      </c>
      <c r="BQ212" s="297">
        <v>0</v>
      </c>
      <c r="BR212" s="297">
        <v>0</v>
      </c>
      <c r="BS212" s="297">
        <v>6728</v>
      </c>
      <c r="BT212" s="397">
        <v>20711</v>
      </c>
      <c r="BU212" s="297">
        <v>4256</v>
      </c>
      <c r="BV212" s="297">
        <v>4256</v>
      </c>
      <c r="BW212" s="297">
        <v>4256</v>
      </c>
      <c r="BX212" s="297">
        <v>4256</v>
      </c>
      <c r="BY212" s="297">
        <v>3686</v>
      </c>
      <c r="BZ212" s="297">
        <v>0</v>
      </c>
      <c r="CA212" s="297">
        <v>20711</v>
      </c>
      <c r="CB212" s="299">
        <v>65299.894712070003</v>
      </c>
      <c r="CC212" s="297">
        <v>57844</v>
      </c>
      <c r="CD212" s="297">
        <v>4493</v>
      </c>
      <c r="CE212" s="297">
        <v>2963</v>
      </c>
      <c r="CF212" s="297">
        <v>0</v>
      </c>
      <c r="CG212" s="297">
        <v>0</v>
      </c>
      <c r="CH212" s="297">
        <v>0</v>
      </c>
      <c r="CI212" s="297">
        <v>65299.894712070003</v>
      </c>
    </row>
    <row r="213" spans="1:87">
      <c r="A213" s="295">
        <v>36302</v>
      </c>
      <c r="B213" s="296" t="s">
        <v>565</v>
      </c>
      <c r="C213" s="299">
        <v>-273061</v>
      </c>
      <c r="D213" s="297">
        <v>51979</v>
      </c>
      <c r="E213" s="297">
        <v>216590</v>
      </c>
      <c r="F213" s="297">
        <v>101069</v>
      </c>
      <c r="G213" s="297">
        <v>158150</v>
      </c>
      <c r="H213" s="297">
        <v>0</v>
      </c>
      <c r="I213" s="297">
        <v>254727</v>
      </c>
      <c r="J213" s="356">
        <v>4797420</v>
      </c>
      <c r="K213" s="357">
        <v>5706461</v>
      </c>
      <c r="L213" s="357">
        <v>4061199</v>
      </c>
      <c r="M213" s="357">
        <v>3885101</v>
      </c>
      <c r="N213" s="357">
        <v>6007695</v>
      </c>
      <c r="O213" s="356">
        <v>473235</v>
      </c>
      <c r="P213" s="357">
        <v>168705.09000000003</v>
      </c>
      <c r="Q213" s="357">
        <v>304529.90999999997</v>
      </c>
      <c r="R213" s="398">
        <v>6.6799999999999998E-2</v>
      </c>
      <c r="S213" s="399">
        <v>1.5517800000000001E-4</v>
      </c>
      <c r="T213" s="400">
        <v>4797420</v>
      </c>
      <c r="U213" s="400">
        <v>2525525.299401198</v>
      </c>
      <c r="V213" s="401">
        <v>1.8995731308403319</v>
      </c>
      <c r="W213" s="401">
        <v>7.7152503694909322E-2</v>
      </c>
      <c r="X213" s="397">
        <v>1100384</v>
      </c>
      <c r="Y213" s="297">
        <v>287804</v>
      </c>
      <c r="Z213" s="297">
        <v>260127</v>
      </c>
      <c r="AA213" s="297">
        <v>260127</v>
      </c>
      <c r="AB213" s="297">
        <v>189376</v>
      </c>
      <c r="AC213" s="297">
        <v>102950</v>
      </c>
      <c r="AD213" s="297">
        <v>0</v>
      </c>
      <c r="AE213" s="297">
        <v>1100384</v>
      </c>
      <c r="AF213" s="299">
        <v>8734</v>
      </c>
      <c r="AG213" s="299">
        <v>4367</v>
      </c>
      <c r="AH213" s="299">
        <v>4367</v>
      </c>
      <c r="AI213" s="299">
        <v>0</v>
      </c>
      <c r="AJ213" s="299">
        <v>0</v>
      </c>
      <c r="AK213" s="299">
        <v>0</v>
      </c>
      <c r="AL213" s="299">
        <v>0</v>
      </c>
      <c r="AM213" s="297">
        <v>8734</v>
      </c>
      <c r="AN213" s="397">
        <v>392388</v>
      </c>
      <c r="AO213" s="297">
        <v>97356</v>
      </c>
      <c r="AP213" s="297">
        <v>97356</v>
      </c>
      <c r="AQ213" s="297">
        <v>97356</v>
      </c>
      <c r="AR213" s="297">
        <v>50159</v>
      </c>
      <c r="AS213" s="297">
        <v>50159</v>
      </c>
      <c r="AT213" s="297">
        <v>0</v>
      </c>
      <c r="AU213" s="297">
        <v>392388</v>
      </c>
      <c r="AV213" s="299">
        <v>1165877</v>
      </c>
      <c r="AW213" s="297">
        <v>581066</v>
      </c>
      <c r="AX213" s="297">
        <v>300837</v>
      </c>
      <c r="AY213" s="297">
        <v>141987</v>
      </c>
      <c r="AZ213" s="297">
        <v>141987</v>
      </c>
      <c r="BA213" s="297">
        <v>0</v>
      </c>
      <c r="BB213" s="297">
        <v>0</v>
      </c>
      <c r="BC213" s="297">
        <v>1165877</v>
      </c>
      <c r="BD213" s="397">
        <v>6745</v>
      </c>
      <c r="BE213" s="297">
        <v>2797</v>
      </c>
      <c r="BF213" s="297">
        <v>2323</v>
      </c>
      <c r="BG213" s="297">
        <v>1625</v>
      </c>
      <c r="BH213" s="297">
        <v>0</v>
      </c>
      <c r="BI213" s="297">
        <v>0</v>
      </c>
      <c r="BJ213" s="297">
        <v>0</v>
      </c>
      <c r="BK213" s="297">
        <v>6745</v>
      </c>
      <c r="BL213" s="299">
        <v>9200</v>
      </c>
      <c r="BM213" s="297">
        <v>2300</v>
      </c>
      <c r="BN213" s="297">
        <v>2300</v>
      </c>
      <c r="BO213" s="297">
        <v>2300</v>
      </c>
      <c r="BP213" s="297">
        <v>2300</v>
      </c>
      <c r="BQ213" s="297">
        <v>0</v>
      </c>
      <c r="BR213" s="297">
        <v>0</v>
      </c>
      <c r="BS213" s="297">
        <v>9200</v>
      </c>
      <c r="BT213" s="397">
        <v>28323</v>
      </c>
      <c r="BU213" s="297">
        <v>5821</v>
      </c>
      <c r="BV213" s="297">
        <v>5821</v>
      </c>
      <c r="BW213" s="297">
        <v>5821</v>
      </c>
      <c r="BX213" s="297">
        <v>5821</v>
      </c>
      <c r="BY213" s="297">
        <v>5041</v>
      </c>
      <c r="BZ213" s="297">
        <v>0</v>
      </c>
      <c r="CA213" s="297">
        <v>28323</v>
      </c>
      <c r="CB213" s="299">
        <v>89302.316491800011</v>
      </c>
      <c r="CC213" s="297">
        <v>79106</v>
      </c>
      <c r="CD213" s="297">
        <v>6145</v>
      </c>
      <c r="CE213" s="297">
        <v>4052</v>
      </c>
      <c r="CF213" s="297">
        <v>0</v>
      </c>
      <c r="CG213" s="297">
        <v>0</v>
      </c>
      <c r="CH213" s="297">
        <v>0</v>
      </c>
      <c r="CI213" s="297">
        <v>89302.316491800011</v>
      </c>
    </row>
    <row r="214" spans="1:87">
      <c r="A214" s="295">
        <v>36303</v>
      </c>
      <c r="B214" s="296" t="s">
        <v>712</v>
      </c>
      <c r="C214" s="299">
        <v>756551</v>
      </c>
      <c r="D214" s="297">
        <v>1250124</v>
      </c>
      <c r="E214" s="297">
        <v>442718</v>
      </c>
      <c r="F214" s="297">
        <v>72584</v>
      </c>
      <c r="G214" s="297">
        <v>152091</v>
      </c>
      <c r="H214" s="297">
        <v>0</v>
      </c>
      <c r="I214" s="297">
        <v>2674068</v>
      </c>
      <c r="J214" s="356">
        <v>6713256</v>
      </c>
      <c r="K214" s="357">
        <v>7985321</v>
      </c>
      <c r="L214" s="357">
        <v>5683027</v>
      </c>
      <c r="M214" s="357">
        <v>5436605</v>
      </c>
      <c r="N214" s="357">
        <v>8406851</v>
      </c>
      <c r="O214" s="356">
        <v>662220</v>
      </c>
      <c r="P214" s="357">
        <v>207093.32</v>
      </c>
      <c r="Q214" s="357">
        <v>455126.68</v>
      </c>
      <c r="R214" s="398">
        <v>6.6799999999999998E-2</v>
      </c>
      <c r="S214" s="399">
        <v>2.1714790000000001E-4</v>
      </c>
      <c r="T214" s="400">
        <v>6713256</v>
      </c>
      <c r="U214" s="400">
        <v>3100199.4011976048</v>
      </c>
      <c r="V214" s="401">
        <v>2.1654271649129</v>
      </c>
      <c r="W214" s="401">
        <v>7.7152503694909322E-2</v>
      </c>
      <c r="X214" s="397">
        <v>3845214</v>
      </c>
      <c r="Y214" s="297">
        <v>1535285</v>
      </c>
      <c r="Z214" s="297">
        <v>1535285</v>
      </c>
      <c r="AA214" s="297">
        <v>503641</v>
      </c>
      <c r="AB214" s="297">
        <v>196156</v>
      </c>
      <c r="AC214" s="297">
        <v>74847</v>
      </c>
      <c r="AD214" s="297">
        <v>0</v>
      </c>
      <c r="AE214" s="297">
        <v>3845214</v>
      </c>
      <c r="AF214" s="299">
        <v>0</v>
      </c>
      <c r="AG214" s="299">
        <v>0</v>
      </c>
      <c r="AH214" s="299">
        <v>0</v>
      </c>
      <c r="AI214" s="299">
        <v>0</v>
      </c>
      <c r="AJ214" s="299">
        <v>0</v>
      </c>
      <c r="AK214" s="299">
        <v>0</v>
      </c>
      <c r="AL214" s="299">
        <v>0</v>
      </c>
      <c r="AM214" s="297">
        <v>0</v>
      </c>
      <c r="AN214" s="397">
        <v>549087</v>
      </c>
      <c r="AO214" s="297">
        <v>136235</v>
      </c>
      <c r="AP214" s="297">
        <v>136235</v>
      </c>
      <c r="AQ214" s="297">
        <v>136235</v>
      </c>
      <c r="AR214" s="297">
        <v>70190</v>
      </c>
      <c r="AS214" s="297">
        <v>70190</v>
      </c>
      <c r="AT214" s="297">
        <v>0</v>
      </c>
      <c r="AU214" s="297">
        <v>549087</v>
      </c>
      <c r="AV214" s="299">
        <v>1631467</v>
      </c>
      <c r="AW214" s="297">
        <v>813113</v>
      </c>
      <c r="AX214" s="297">
        <v>420975</v>
      </c>
      <c r="AY214" s="297">
        <v>198689</v>
      </c>
      <c r="AZ214" s="297">
        <v>198689</v>
      </c>
      <c r="BA214" s="297">
        <v>0</v>
      </c>
      <c r="BB214" s="297">
        <v>0</v>
      </c>
      <c r="BC214" s="297">
        <v>1631467</v>
      </c>
      <c r="BD214" s="397">
        <v>9437</v>
      </c>
      <c r="BE214" s="297">
        <v>3913</v>
      </c>
      <c r="BF214" s="297">
        <v>3251</v>
      </c>
      <c r="BG214" s="297">
        <v>2273</v>
      </c>
      <c r="BH214" s="297">
        <v>0</v>
      </c>
      <c r="BI214" s="297">
        <v>0</v>
      </c>
      <c r="BJ214" s="297">
        <v>0</v>
      </c>
      <c r="BK214" s="297">
        <v>9437</v>
      </c>
      <c r="BL214" s="299">
        <v>12872</v>
      </c>
      <c r="BM214" s="297">
        <v>3218</v>
      </c>
      <c r="BN214" s="297">
        <v>3218</v>
      </c>
      <c r="BO214" s="297">
        <v>3218</v>
      </c>
      <c r="BP214" s="297">
        <v>3218</v>
      </c>
      <c r="BQ214" s="297">
        <v>0</v>
      </c>
      <c r="BR214" s="297">
        <v>0</v>
      </c>
      <c r="BS214" s="297">
        <v>12872</v>
      </c>
      <c r="BT214" s="397">
        <v>39634</v>
      </c>
      <c r="BU214" s="297">
        <v>8145</v>
      </c>
      <c r="BV214" s="297">
        <v>8145</v>
      </c>
      <c r="BW214" s="297">
        <v>8145</v>
      </c>
      <c r="BX214" s="297">
        <v>8145</v>
      </c>
      <c r="BY214" s="297">
        <v>7054</v>
      </c>
      <c r="BZ214" s="297">
        <v>0</v>
      </c>
      <c r="CA214" s="297">
        <v>39634</v>
      </c>
      <c r="CB214" s="299">
        <v>124964.94665049</v>
      </c>
      <c r="CC214" s="297">
        <v>110696</v>
      </c>
      <c r="CD214" s="297">
        <v>8599</v>
      </c>
      <c r="CE214" s="297">
        <v>5670</v>
      </c>
      <c r="CF214" s="297">
        <v>0</v>
      </c>
      <c r="CG214" s="297">
        <v>0</v>
      </c>
      <c r="CH214" s="297">
        <v>0</v>
      </c>
      <c r="CI214" s="297">
        <v>124964.94665049</v>
      </c>
    </row>
    <row r="215" spans="1:87">
      <c r="A215" s="295">
        <v>36305</v>
      </c>
      <c r="B215" s="296" t="s">
        <v>566</v>
      </c>
      <c r="C215" s="299">
        <v>-3321369</v>
      </c>
      <c r="D215" s="297">
        <v>-1000490</v>
      </c>
      <c r="E215" s="297">
        <v>-114474</v>
      </c>
      <c r="F215" s="297">
        <v>-323469</v>
      </c>
      <c r="G215" s="297">
        <v>468063</v>
      </c>
      <c r="H215" s="297">
        <v>0</v>
      </c>
      <c r="I215" s="297">
        <v>-4291739</v>
      </c>
      <c r="J215" s="356">
        <v>25026992</v>
      </c>
      <c r="K215" s="357">
        <v>29769243</v>
      </c>
      <c r="L215" s="357">
        <v>21186302</v>
      </c>
      <c r="M215" s="357">
        <v>20267643</v>
      </c>
      <c r="N215" s="357">
        <v>31340707</v>
      </c>
      <c r="O215" s="356">
        <v>2468752</v>
      </c>
      <c r="P215" s="357">
        <v>1100293.6200000001</v>
      </c>
      <c r="Q215" s="357">
        <v>1368458.38</v>
      </c>
      <c r="R215" s="398">
        <v>6.6799999999999998E-2</v>
      </c>
      <c r="S215" s="399">
        <v>8.0952650000000004E-4</v>
      </c>
      <c r="T215" s="400">
        <v>25026992</v>
      </c>
      <c r="U215" s="400">
        <v>16471461.377245512</v>
      </c>
      <c r="V215" s="401">
        <v>1.5194153953196599</v>
      </c>
      <c r="W215" s="401">
        <v>7.7152503694909322E-2</v>
      </c>
      <c r="X215" s="397">
        <v>900490</v>
      </c>
      <c r="Y215" s="297">
        <v>180098</v>
      </c>
      <c r="Z215" s="297">
        <v>180098</v>
      </c>
      <c r="AA215" s="297">
        <v>180098</v>
      </c>
      <c r="AB215" s="297">
        <v>180098</v>
      </c>
      <c r="AC215" s="297">
        <v>180098</v>
      </c>
      <c r="AD215" s="297">
        <v>0</v>
      </c>
      <c r="AE215" s="297">
        <v>900490</v>
      </c>
      <c r="AF215" s="299">
        <v>826203</v>
      </c>
      <c r="AG215" s="299">
        <v>598351</v>
      </c>
      <c r="AH215" s="299">
        <v>117509</v>
      </c>
      <c r="AI215" s="299">
        <v>67452</v>
      </c>
      <c r="AJ215" s="299">
        <v>42891</v>
      </c>
      <c r="AK215" s="299">
        <v>0</v>
      </c>
      <c r="AL215" s="299">
        <v>0</v>
      </c>
      <c r="AM215" s="297">
        <v>826203</v>
      </c>
      <c r="AN215" s="397">
        <v>2046992</v>
      </c>
      <c r="AO215" s="297">
        <v>507885</v>
      </c>
      <c r="AP215" s="297">
        <v>507885</v>
      </c>
      <c r="AQ215" s="297">
        <v>507885</v>
      </c>
      <c r="AR215" s="297">
        <v>261669</v>
      </c>
      <c r="AS215" s="297">
        <v>261669</v>
      </c>
      <c r="AT215" s="297">
        <v>0</v>
      </c>
      <c r="AU215" s="297">
        <v>2046992</v>
      </c>
      <c r="AV215" s="299">
        <v>6082103</v>
      </c>
      <c r="AW215" s="297">
        <v>3031284</v>
      </c>
      <c r="AX215" s="297">
        <v>1569394</v>
      </c>
      <c r="AY215" s="297">
        <v>740713</v>
      </c>
      <c r="AZ215" s="297">
        <v>740713</v>
      </c>
      <c r="BA215" s="297">
        <v>0</v>
      </c>
      <c r="BB215" s="297">
        <v>0</v>
      </c>
      <c r="BC215" s="297">
        <v>6082103</v>
      </c>
      <c r="BD215" s="397">
        <v>35184</v>
      </c>
      <c r="BE215" s="297">
        <v>14589</v>
      </c>
      <c r="BF215" s="297">
        <v>12120</v>
      </c>
      <c r="BG215" s="297">
        <v>8475</v>
      </c>
      <c r="BH215" s="297">
        <v>0</v>
      </c>
      <c r="BI215" s="297">
        <v>0</v>
      </c>
      <c r="BJ215" s="297">
        <v>0</v>
      </c>
      <c r="BK215" s="297">
        <v>35184</v>
      </c>
      <c r="BL215" s="299">
        <v>47988</v>
      </c>
      <c r="BM215" s="297">
        <v>11997</v>
      </c>
      <c r="BN215" s="297">
        <v>11997</v>
      </c>
      <c r="BO215" s="297">
        <v>11997</v>
      </c>
      <c r="BP215" s="297">
        <v>11997</v>
      </c>
      <c r="BQ215" s="297">
        <v>0</v>
      </c>
      <c r="BR215" s="297">
        <v>0</v>
      </c>
      <c r="BS215" s="297">
        <v>47988</v>
      </c>
      <c r="BT215" s="397">
        <v>147756</v>
      </c>
      <c r="BU215" s="297">
        <v>30365</v>
      </c>
      <c r="BV215" s="297">
        <v>30365</v>
      </c>
      <c r="BW215" s="297">
        <v>30365</v>
      </c>
      <c r="BX215" s="297">
        <v>30365</v>
      </c>
      <c r="BY215" s="297">
        <v>26296</v>
      </c>
      <c r="BZ215" s="297">
        <v>0</v>
      </c>
      <c r="CA215" s="297">
        <v>147756</v>
      </c>
      <c r="CB215" s="299">
        <v>465868.81975215004</v>
      </c>
      <c r="CC215" s="297">
        <v>412675</v>
      </c>
      <c r="CD215" s="297">
        <v>32058</v>
      </c>
      <c r="CE215" s="297">
        <v>21136</v>
      </c>
      <c r="CF215" s="297">
        <v>0</v>
      </c>
      <c r="CG215" s="297">
        <v>0</v>
      </c>
      <c r="CH215" s="297">
        <v>0</v>
      </c>
      <c r="CI215" s="297">
        <v>465868.81975215004</v>
      </c>
    </row>
    <row r="216" spans="1:87">
      <c r="A216" s="295">
        <v>36310</v>
      </c>
      <c r="B216" s="296" t="s">
        <v>567</v>
      </c>
      <c r="C216" s="299">
        <v>-1392</v>
      </c>
      <c r="D216" s="297">
        <v>-179981</v>
      </c>
      <c r="E216" s="297">
        <v>0</v>
      </c>
      <c r="F216" s="297">
        <v>0</v>
      </c>
      <c r="G216" s="297">
        <v>0</v>
      </c>
      <c r="H216" s="297">
        <v>0</v>
      </c>
      <c r="I216" s="297">
        <v>-181373</v>
      </c>
      <c r="J216" s="356">
        <v>0</v>
      </c>
      <c r="K216" s="357">
        <v>0</v>
      </c>
      <c r="L216" s="357">
        <v>0</v>
      </c>
      <c r="M216" s="357">
        <v>0</v>
      </c>
      <c r="N216" s="357">
        <v>0</v>
      </c>
      <c r="O216" s="356">
        <v>0</v>
      </c>
      <c r="P216" s="357">
        <v>0</v>
      </c>
      <c r="Q216" s="357">
        <v>0</v>
      </c>
      <c r="R216" s="398" t="e">
        <v>#DIV/0!</v>
      </c>
      <c r="S216" s="399">
        <v>0</v>
      </c>
      <c r="T216" s="400">
        <v>0</v>
      </c>
      <c r="U216" s="400">
        <v>0</v>
      </c>
      <c r="V216" s="401" t="e">
        <v>#DIV/0!</v>
      </c>
      <c r="W216" s="401">
        <v>7.7152503694909322E-2</v>
      </c>
      <c r="X216" s="397">
        <v>178589</v>
      </c>
      <c r="Y216" s="297">
        <v>178589</v>
      </c>
      <c r="Z216" s="297">
        <v>0</v>
      </c>
      <c r="AA216" s="297">
        <v>0</v>
      </c>
      <c r="AB216" s="297">
        <v>0</v>
      </c>
      <c r="AC216" s="297">
        <v>0</v>
      </c>
      <c r="AD216" s="297">
        <v>0</v>
      </c>
      <c r="AE216" s="297">
        <v>178589</v>
      </c>
      <c r="AF216" s="299">
        <v>359962</v>
      </c>
      <c r="AG216" s="299">
        <v>179981</v>
      </c>
      <c r="AH216" s="299">
        <v>179981</v>
      </c>
      <c r="AI216" s="299">
        <v>0</v>
      </c>
      <c r="AJ216" s="299">
        <v>0</v>
      </c>
      <c r="AK216" s="299">
        <v>0</v>
      </c>
      <c r="AL216" s="299">
        <v>0</v>
      </c>
      <c r="AM216" s="297">
        <v>359962</v>
      </c>
      <c r="AN216" s="397">
        <v>0</v>
      </c>
      <c r="AO216" s="297">
        <v>0</v>
      </c>
      <c r="AP216" s="297">
        <v>0</v>
      </c>
      <c r="AQ216" s="297">
        <v>0</v>
      </c>
      <c r="AR216" s="297">
        <v>0</v>
      </c>
      <c r="AS216" s="297">
        <v>0</v>
      </c>
      <c r="AT216" s="297">
        <v>0</v>
      </c>
      <c r="AU216" s="297">
        <v>0</v>
      </c>
      <c r="AV216" s="299">
        <v>0</v>
      </c>
      <c r="AW216" s="297">
        <v>0</v>
      </c>
      <c r="AX216" s="297">
        <v>0</v>
      </c>
      <c r="AY216" s="297">
        <v>0</v>
      </c>
      <c r="AZ216" s="297">
        <v>0</v>
      </c>
      <c r="BA216" s="297">
        <v>0</v>
      </c>
      <c r="BB216" s="297">
        <v>0</v>
      </c>
      <c r="BC216" s="297">
        <v>0</v>
      </c>
      <c r="BD216" s="397">
        <v>0</v>
      </c>
      <c r="BE216" s="297">
        <v>0</v>
      </c>
      <c r="BF216" s="297">
        <v>0</v>
      </c>
      <c r="BG216" s="297">
        <v>0</v>
      </c>
      <c r="BH216" s="297">
        <v>0</v>
      </c>
      <c r="BI216" s="297">
        <v>0</v>
      </c>
      <c r="BJ216" s="297">
        <v>0</v>
      </c>
      <c r="BK216" s="297">
        <v>0</v>
      </c>
      <c r="BL216" s="299">
        <v>0</v>
      </c>
      <c r="BM216" s="297">
        <v>0</v>
      </c>
      <c r="BN216" s="297">
        <v>0</v>
      </c>
      <c r="BO216" s="297">
        <v>0</v>
      </c>
      <c r="BP216" s="297">
        <v>0</v>
      </c>
      <c r="BQ216" s="297">
        <v>0</v>
      </c>
      <c r="BR216" s="297">
        <v>0</v>
      </c>
      <c r="BS216" s="297">
        <v>0</v>
      </c>
      <c r="BT216" s="397">
        <v>0</v>
      </c>
      <c r="BU216" s="297">
        <v>0</v>
      </c>
      <c r="BV216" s="297">
        <v>0</v>
      </c>
      <c r="BW216" s="297">
        <v>0</v>
      </c>
      <c r="BX216" s="297">
        <v>0</v>
      </c>
      <c r="BY216" s="297">
        <v>0</v>
      </c>
      <c r="BZ216" s="297">
        <v>0</v>
      </c>
      <c r="CA216" s="297">
        <v>0</v>
      </c>
      <c r="CB216" s="299">
        <v>0</v>
      </c>
      <c r="CC216" s="297">
        <v>0</v>
      </c>
      <c r="CD216" s="297">
        <v>0</v>
      </c>
      <c r="CE216" s="297">
        <v>0</v>
      </c>
      <c r="CF216" s="297">
        <v>0</v>
      </c>
      <c r="CG216" s="297">
        <v>0</v>
      </c>
      <c r="CH216" s="297">
        <v>0</v>
      </c>
      <c r="CI216" s="297">
        <v>0</v>
      </c>
    </row>
    <row r="217" spans="1:87">
      <c r="A217" s="295">
        <v>36400</v>
      </c>
      <c r="B217" s="296" t="s">
        <v>568</v>
      </c>
      <c r="C217" s="299">
        <v>-18352259</v>
      </c>
      <c r="D217" s="297">
        <v>-11788426</v>
      </c>
      <c r="E217" s="297">
        <v>-5842910</v>
      </c>
      <c r="F217" s="297">
        <v>-5074815</v>
      </c>
      <c r="G217" s="297">
        <v>34952</v>
      </c>
      <c r="H217" s="297">
        <v>0</v>
      </c>
      <c r="I217" s="297">
        <v>-41023458</v>
      </c>
      <c r="J217" s="356">
        <v>129142116</v>
      </c>
      <c r="K217" s="357">
        <v>153612670</v>
      </c>
      <c r="L217" s="357">
        <v>109323721</v>
      </c>
      <c r="M217" s="357">
        <v>104583334</v>
      </c>
      <c r="N217" s="357">
        <v>161721601</v>
      </c>
      <c r="O217" s="356">
        <v>12739041</v>
      </c>
      <c r="P217" s="357">
        <v>5411678.6799999997</v>
      </c>
      <c r="Q217" s="357">
        <v>7327362.3200000003</v>
      </c>
      <c r="R217" s="398">
        <v>6.6799999999999998E-2</v>
      </c>
      <c r="S217" s="399">
        <v>4.1772485000000003E-3</v>
      </c>
      <c r="T217" s="400">
        <v>129142116</v>
      </c>
      <c r="U217" s="400">
        <v>81013153.892215565</v>
      </c>
      <c r="V217" s="401">
        <v>1.5940882411739938</v>
      </c>
      <c r="W217" s="401">
        <v>7.7152503694909322E-2</v>
      </c>
      <c r="X217" s="397">
        <v>2930965</v>
      </c>
      <c r="Y217" s="297">
        <v>2930965</v>
      </c>
      <c r="Z217" s="297">
        <v>0</v>
      </c>
      <c r="AA217" s="297">
        <v>0</v>
      </c>
      <c r="AB217" s="297">
        <v>0</v>
      </c>
      <c r="AC217" s="297">
        <v>0</v>
      </c>
      <c r="AD217" s="297">
        <v>0</v>
      </c>
      <c r="AE217" s="297">
        <v>2930965</v>
      </c>
      <c r="AF217" s="299">
        <v>21425234</v>
      </c>
      <c r="AG217" s="299">
        <v>6302818</v>
      </c>
      <c r="AH217" s="299">
        <v>6302818</v>
      </c>
      <c r="AI217" s="299">
        <v>4670943</v>
      </c>
      <c r="AJ217" s="299">
        <v>2697676</v>
      </c>
      <c r="AK217" s="299">
        <v>1450979</v>
      </c>
      <c r="AL217" s="299">
        <v>0</v>
      </c>
      <c r="AM217" s="297">
        <v>21425234</v>
      </c>
      <c r="AN217" s="397">
        <v>10562713</v>
      </c>
      <c r="AO217" s="297">
        <v>2620744</v>
      </c>
      <c r="AP217" s="297">
        <v>2620744</v>
      </c>
      <c r="AQ217" s="297">
        <v>2620744</v>
      </c>
      <c r="AR217" s="297">
        <v>1350240</v>
      </c>
      <c r="AS217" s="297">
        <v>1350240</v>
      </c>
      <c r="AT217" s="297">
        <v>0</v>
      </c>
      <c r="AU217" s="297">
        <v>10562713</v>
      </c>
      <c r="AV217" s="299">
        <v>31384341</v>
      </c>
      <c r="AW217" s="297">
        <v>15641767</v>
      </c>
      <c r="AX217" s="297">
        <v>8098252</v>
      </c>
      <c r="AY217" s="297">
        <v>3822161</v>
      </c>
      <c r="AZ217" s="297">
        <v>3822161</v>
      </c>
      <c r="BA217" s="297">
        <v>0</v>
      </c>
      <c r="BB217" s="297">
        <v>0</v>
      </c>
      <c r="BC217" s="297">
        <v>31384341</v>
      </c>
      <c r="BD217" s="397">
        <v>181555</v>
      </c>
      <c r="BE217" s="297">
        <v>75283</v>
      </c>
      <c r="BF217" s="297">
        <v>62540</v>
      </c>
      <c r="BG217" s="297">
        <v>43732</v>
      </c>
      <c r="BH217" s="297">
        <v>0</v>
      </c>
      <c r="BI217" s="297">
        <v>0</v>
      </c>
      <c r="BJ217" s="297">
        <v>0</v>
      </c>
      <c r="BK217" s="297">
        <v>181555</v>
      </c>
      <c r="BL217" s="299">
        <v>247616</v>
      </c>
      <c r="BM217" s="297">
        <v>61904</v>
      </c>
      <c r="BN217" s="297">
        <v>61904</v>
      </c>
      <c r="BO217" s="297">
        <v>61904</v>
      </c>
      <c r="BP217" s="297">
        <v>61904</v>
      </c>
      <c r="BQ217" s="297">
        <v>0</v>
      </c>
      <c r="BR217" s="297">
        <v>0</v>
      </c>
      <c r="BS217" s="297">
        <v>247616</v>
      </c>
      <c r="BT217" s="397">
        <v>762436</v>
      </c>
      <c r="BU217" s="297">
        <v>156686</v>
      </c>
      <c r="BV217" s="297">
        <v>156686</v>
      </c>
      <c r="BW217" s="297">
        <v>156686</v>
      </c>
      <c r="BX217" s="297">
        <v>156686</v>
      </c>
      <c r="BY217" s="297">
        <v>135691</v>
      </c>
      <c r="BZ217" s="297">
        <v>0</v>
      </c>
      <c r="CA217" s="297">
        <v>762436</v>
      </c>
      <c r="CB217" s="299">
        <v>2403935.9162503504</v>
      </c>
      <c r="CC217" s="297">
        <v>2129449</v>
      </c>
      <c r="CD217" s="297">
        <v>165423</v>
      </c>
      <c r="CE217" s="297">
        <v>109064</v>
      </c>
      <c r="CF217" s="297">
        <v>0</v>
      </c>
      <c r="CG217" s="297">
        <v>0</v>
      </c>
      <c r="CH217" s="297">
        <v>0</v>
      </c>
      <c r="CI217" s="297">
        <v>2403935.9162503504</v>
      </c>
    </row>
    <row r="218" spans="1:87">
      <c r="A218" s="295">
        <v>36405</v>
      </c>
      <c r="B218" s="296" t="s">
        <v>569</v>
      </c>
      <c r="C218" s="299">
        <v>-3223818</v>
      </c>
      <c r="D218" s="297">
        <v>-1602073</v>
      </c>
      <c r="E218" s="297">
        <v>-1055155</v>
      </c>
      <c r="F218" s="297">
        <v>-866531</v>
      </c>
      <c r="G218" s="297">
        <v>47858</v>
      </c>
      <c r="H218" s="297">
        <v>0</v>
      </c>
      <c r="I218" s="297">
        <v>-6699719</v>
      </c>
      <c r="J218" s="356">
        <v>21172362</v>
      </c>
      <c r="K218" s="357">
        <v>25184217</v>
      </c>
      <c r="L218" s="357">
        <v>17923211</v>
      </c>
      <c r="M218" s="357">
        <v>17146042</v>
      </c>
      <c r="N218" s="357">
        <v>26513645</v>
      </c>
      <c r="O218" s="356">
        <v>2088518</v>
      </c>
      <c r="P218" s="357">
        <v>840683.99</v>
      </c>
      <c r="Q218" s="357">
        <v>1247834.01</v>
      </c>
      <c r="R218" s="398">
        <v>6.6799999999999998E-2</v>
      </c>
      <c r="S218" s="399">
        <v>6.8484410000000003E-4</v>
      </c>
      <c r="T218" s="400">
        <v>21172362</v>
      </c>
      <c r="U218" s="400">
        <v>12585089.670658683</v>
      </c>
      <c r="V218" s="401">
        <v>1.6823369998993318</v>
      </c>
      <c r="W218" s="401">
        <v>7.7152503694909322E-2</v>
      </c>
      <c r="X218" s="397">
        <v>320574</v>
      </c>
      <c r="Y218" s="297">
        <v>160287</v>
      </c>
      <c r="Z218" s="297">
        <v>160287</v>
      </c>
      <c r="AA218" s="297">
        <v>0</v>
      </c>
      <c r="AB218" s="297">
        <v>0</v>
      </c>
      <c r="AC218" s="297">
        <v>0</v>
      </c>
      <c r="AD218" s="297">
        <v>0</v>
      </c>
      <c r="AE218" s="297">
        <v>320574</v>
      </c>
      <c r="AF218" s="299">
        <v>3326717</v>
      </c>
      <c r="AG218" s="299">
        <v>928124</v>
      </c>
      <c r="AH218" s="299">
        <v>863015</v>
      </c>
      <c r="AI218" s="299">
        <v>863015</v>
      </c>
      <c r="AJ218" s="299">
        <v>476808</v>
      </c>
      <c r="AK218" s="299">
        <v>195755</v>
      </c>
      <c r="AL218" s="299">
        <v>0</v>
      </c>
      <c r="AM218" s="297">
        <v>3326717</v>
      </c>
      <c r="AN218" s="397">
        <v>1731717</v>
      </c>
      <c r="AO218" s="297">
        <v>429661</v>
      </c>
      <c r="AP218" s="297">
        <v>429661</v>
      </c>
      <c r="AQ218" s="297">
        <v>429661</v>
      </c>
      <c r="AR218" s="297">
        <v>221367</v>
      </c>
      <c r="AS218" s="297">
        <v>221367</v>
      </c>
      <c r="AT218" s="297">
        <v>0</v>
      </c>
      <c r="AU218" s="297">
        <v>1731717</v>
      </c>
      <c r="AV218" s="299">
        <v>5145344</v>
      </c>
      <c r="AW218" s="297">
        <v>2564409</v>
      </c>
      <c r="AX218" s="297">
        <v>1327678</v>
      </c>
      <c r="AY218" s="297">
        <v>626629</v>
      </c>
      <c r="AZ218" s="297">
        <v>626629</v>
      </c>
      <c r="BA218" s="297">
        <v>0</v>
      </c>
      <c r="BB218" s="297">
        <v>0</v>
      </c>
      <c r="BC218" s="297">
        <v>5145344</v>
      </c>
      <c r="BD218" s="397">
        <v>29765</v>
      </c>
      <c r="BE218" s="297">
        <v>12342</v>
      </c>
      <c r="BF218" s="297">
        <v>10253</v>
      </c>
      <c r="BG218" s="297">
        <v>7170</v>
      </c>
      <c r="BH218" s="297">
        <v>0</v>
      </c>
      <c r="BI218" s="297">
        <v>0</v>
      </c>
      <c r="BJ218" s="297">
        <v>0</v>
      </c>
      <c r="BK218" s="297">
        <v>29765</v>
      </c>
      <c r="BL218" s="299">
        <v>40596</v>
      </c>
      <c r="BM218" s="297">
        <v>10149</v>
      </c>
      <c r="BN218" s="297">
        <v>10149</v>
      </c>
      <c r="BO218" s="297">
        <v>10149</v>
      </c>
      <c r="BP218" s="297">
        <v>10149</v>
      </c>
      <c r="BQ218" s="297">
        <v>0</v>
      </c>
      <c r="BR218" s="297">
        <v>0</v>
      </c>
      <c r="BS218" s="297">
        <v>40596</v>
      </c>
      <c r="BT218" s="397">
        <v>124999</v>
      </c>
      <c r="BU218" s="297">
        <v>25688</v>
      </c>
      <c r="BV218" s="297">
        <v>25688</v>
      </c>
      <c r="BW218" s="297">
        <v>25688</v>
      </c>
      <c r="BX218" s="297">
        <v>25688</v>
      </c>
      <c r="BY218" s="297">
        <v>22246</v>
      </c>
      <c r="BZ218" s="297">
        <v>0</v>
      </c>
      <c r="CA218" s="297">
        <v>124999</v>
      </c>
      <c r="CB218" s="299">
        <v>394116.20568471</v>
      </c>
      <c r="CC218" s="297">
        <v>349115</v>
      </c>
      <c r="CD218" s="297">
        <v>27120</v>
      </c>
      <c r="CE218" s="297">
        <v>17881</v>
      </c>
      <c r="CF218" s="297">
        <v>0</v>
      </c>
      <c r="CG218" s="297">
        <v>0</v>
      </c>
      <c r="CH218" s="297">
        <v>0</v>
      </c>
      <c r="CI218" s="297">
        <v>394116.20568471</v>
      </c>
    </row>
    <row r="219" spans="1:87">
      <c r="A219" s="295">
        <v>36500</v>
      </c>
      <c r="B219" s="296" t="s">
        <v>570</v>
      </c>
      <c r="C219" s="299">
        <v>-32998124</v>
      </c>
      <c r="D219" s="297">
        <v>-15819372</v>
      </c>
      <c r="E219" s="297">
        <v>-5721715</v>
      </c>
      <c r="F219" s="297">
        <v>-6478744</v>
      </c>
      <c r="G219" s="297">
        <v>3556722</v>
      </c>
      <c r="H219" s="297">
        <v>0</v>
      </c>
      <c r="I219" s="297">
        <v>-57461233</v>
      </c>
      <c r="J219" s="356">
        <v>291221255</v>
      </c>
      <c r="K219" s="357">
        <v>346403449</v>
      </c>
      <c r="L219" s="357">
        <v>246529885</v>
      </c>
      <c r="M219" s="357">
        <v>235840100</v>
      </c>
      <c r="N219" s="357">
        <v>364689451</v>
      </c>
      <c r="O219" s="356">
        <v>28727109</v>
      </c>
      <c r="P219" s="357">
        <v>10959754.9</v>
      </c>
      <c r="Q219" s="357">
        <v>17767354.100000001</v>
      </c>
      <c r="R219" s="398">
        <v>6.6799999999999998E-2</v>
      </c>
      <c r="S219" s="399">
        <v>9.4198823999999994E-3</v>
      </c>
      <c r="T219" s="400">
        <v>291221255</v>
      </c>
      <c r="U219" s="400">
        <v>164068187.12574852</v>
      </c>
      <c r="V219" s="401">
        <v>1.7750013582876747</v>
      </c>
      <c r="W219" s="401">
        <v>7.7152503694909322E-2</v>
      </c>
      <c r="X219" s="397">
        <v>5261853</v>
      </c>
      <c r="Y219" s="297">
        <v>4438325</v>
      </c>
      <c r="Z219" s="297">
        <v>205882</v>
      </c>
      <c r="AA219" s="297">
        <v>205882</v>
      </c>
      <c r="AB219" s="297">
        <v>205882</v>
      </c>
      <c r="AC219" s="297">
        <v>205882</v>
      </c>
      <c r="AD219" s="297">
        <v>0</v>
      </c>
      <c r="AE219" s="297">
        <v>5261853</v>
      </c>
      <c r="AF219" s="299">
        <v>11918757</v>
      </c>
      <c r="AG219" s="299">
        <v>3654963</v>
      </c>
      <c r="AH219" s="299">
        <v>3654963</v>
      </c>
      <c r="AI219" s="299">
        <v>3284760</v>
      </c>
      <c r="AJ219" s="299">
        <v>1324071</v>
      </c>
      <c r="AK219" s="299">
        <v>0</v>
      </c>
      <c r="AL219" s="299">
        <v>0</v>
      </c>
      <c r="AM219" s="297">
        <v>11918757</v>
      </c>
      <c r="AN219" s="397">
        <v>23819391</v>
      </c>
      <c r="AO219" s="297">
        <v>5909896</v>
      </c>
      <c r="AP219" s="297">
        <v>5909896</v>
      </c>
      <c r="AQ219" s="297">
        <v>5909896</v>
      </c>
      <c r="AR219" s="297">
        <v>3044851</v>
      </c>
      <c r="AS219" s="297">
        <v>3044851</v>
      </c>
      <c r="AT219" s="297">
        <v>0</v>
      </c>
      <c r="AU219" s="297">
        <v>23819391</v>
      </c>
      <c r="AV219" s="299">
        <v>70773094</v>
      </c>
      <c r="AW219" s="297">
        <v>35272884</v>
      </c>
      <c r="AX219" s="297">
        <v>18261921</v>
      </c>
      <c r="AY219" s="297">
        <v>8619144</v>
      </c>
      <c r="AZ219" s="297">
        <v>8619144</v>
      </c>
      <c r="BA219" s="297">
        <v>0</v>
      </c>
      <c r="BB219" s="297">
        <v>0</v>
      </c>
      <c r="BC219" s="297">
        <v>70773094</v>
      </c>
      <c r="BD219" s="397">
        <v>409417</v>
      </c>
      <c r="BE219" s="297">
        <v>169768</v>
      </c>
      <c r="BF219" s="297">
        <v>141031</v>
      </c>
      <c r="BG219" s="297">
        <v>98618</v>
      </c>
      <c r="BH219" s="297">
        <v>0</v>
      </c>
      <c r="BI219" s="297">
        <v>0</v>
      </c>
      <c r="BJ219" s="297">
        <v>0</v>
      </c>
      <c r="BK219" s="297">
        <v>409417</v>
      </c>
      <c r="BL219" s="299">
        <v>558388</v>
      </c>
      <c r="BM219" s="297">
        <v>139597</v>
      </c>
      <c r="BN219" s="297">
        <v>139597</v>
      </c>
      <c r="BO219" s="297">
        <v>139597</v>
      </c>
      <c r="BP219" s="297">
        <v>139597</v>
      </c>
      <c r="BQ219" s="297">
        <v>0</v>
      </c>
      <c r="BR219" s="297">
        <v>0</v>
      </c>
      <c r="BS219" s="297">
        <v>558388</v>
      </c>
      <c r="BT219" s="397">
        <v>1719328</v>
      </c>
      <c r="BU219" s="297">
        <v>353335</v>
      </c>
      <c r="BV219" s="297">
        <v>353335</v>
      </c>
      <c r="BW219" s="297">
        <v>353335</v>
      </c>
      <c r="BX219" s="297">
        <v>353335</v>
      </c>
      <c r="BY219" s="297">
        <v>305988</v>
      </c>
      <c r="BZ219" s="297">
        <v>0</v>
      </c>
      <c r="CA219" s="297">
        <v>1719328</v>
      </c>
      <c r="CB219" s="299">
        <v>5420983.1251874398</v>
      </c>
      <c r="CC219" s="297">
        <v>4802003</v>
      </c>
      <c r="CD219" s="297">
        <v>373035</v>
      </c>
      <c r="CE219" s="297">
        <v>245945</v>
      </c>
      <c r="CF219" s="297">
        <v>0</v>
      </c>
      <c r="CG219" s="297">
        <v>0</v>
      </c>
      <c r="CH219" s="297">
        <v>0</v>
      </c>
      <c r="CI219" s="297">
        <v>5420983.1251874398</v>
      </c>
    </row>
    <row r="220" spans="1:87">
      <c r="A220" s="295">
        <v>36501</v>
      </c>
      <c r="B220" s="296" t="s">
        <v>571</v>
      </c>
      <c r="C220" s="299">
        <v>-342894</v>
      </c>
      <c r="D220" s="297">
        <v>-127343</v>
      </c>
      <c r="E220" s="297">
        <v>-57970</v>
      </c>
      <c r="F220" s="297">
        <v>-66443</v>
      </c>
      <c r="G220" s="297">
        <v>61762</v>
      </c>
      <c r="H220" s="297">
        <v>0</v>
      </c>
      <c r="I220" s="297">
        <v>-532888</v>
      </c>
      <c r="J220" s="356">
        <v>4051943</v>
      </c>
      <c r="K220" s="357">
        <v>4819727</v>
      </c>
      <c r="L220" s="357">
        <v>3430124</v>
      </c>
      <c r="M220" s="357">
        <v>3281390</v>
      </c>
      <c r="N220" s="357">
        <v>5074152</v>
      </c>
      <c r="O220" s="356">
        <v>399698</v>
      </c>
      <c r="P220" s="357">
        <v>133717.4</v>
      </c>
      <c r="Q220" s="357">
        <v>265980.59999999998</v>
      </c>
      <c r="R220" s="398">
        <v>6.6799999999999998E-2</v>
      </c>
      <c r="S220" s="399">
        <v>1.3106470000000001E-4</v>
      </c>
      <c r="T220" s="400">
        <v>4051943</v>
      </c>
      <c r="U220" s="400">
        <v>2001757.48502994</v>
      </c>
      <c r="V220" s="401">
        <v>2.0241927557670132</v>
      </c>
      <c r="W220" s="401">
        <v>7.7152503694909322E-2</v>
      </c>
      <c r="X220" s="397">
        <v>290000</v>
      </c>
      <c r="Y220" s="297">
        <v>163468</v>
      </c>
      <c r="Z220" s="297">
        <v>81112</v>
      </c>
      <c r="AA220" s="297">
        <v>15140</v>
      </c>
      <c r="AB220" s="297">
        <v>15140</v>
      </c>
      <c r="AC220" s="297">
        <v>15140</v>
      </c>
      <c r="AD220" s="297">
        <v>0</v>
      </c>
      <c r="AE220" s="297">
        <v>290000</v>
      </c>
      <c r="AF220" s="299">
        <v>116015</v>
      </c>
      <c r="AG220" s="299">
        <v>36339</v>
      </c>
      <c r="AH220" s="299">
        <v>36339</v>
      </c>
      <c r="AI220" s="299">
        <v>36339</v>
      </c>
      <c r="AJ220" s="299">
        <v>6998</v>
      </c>
      <c r="AK220" s="299">
        <v>0</v>
      </c>
      <c r="AL220" s="299">
        <v>0</v>
      </c>
      <c r="AM220" s="297">
        <v>116015</v>
      </c>
      <c r="AN220" s="397">
        <v>331414</v>
      </c>
      <c r="AO220" s="297">
        <v>82228</v>
      </c>
      <c r="AP220" s="297">
        <v>82228</v>
      </c>
      <c r="AQ220" s="297">
        <v>82228</v>
      </c>
      <c r="AR220" s="297">
        <v>42365</v>
      </c>
      <c r="AS220" s="297">
        <v>42365</v>
      </c>
      <c r="AT220" s="297">
        <v>0</v>
      </c>
      <c r="AU220" s="297">
        <v>331414</v>
      </c>
      <c r="AV220" s="299">
        <v>984710</v>
      </c>
      <c r="AW220" s="297">
        <v>490774</v>
      </c>
      <c r="AX220" s="297">
        <v>254089</v>
      </c>
      <c r="AY220" s="297">
        <v>119924</v>
      </c>
      <c r="AZ220" s="297">
        <v>119924</v>
      </c>
      <c r="BA220" s="297">
        <v>0</v>
      </c>
      <c r="BB220" s="297">
        <v>0</v>
      </c>
      <c r="BC220" s="297">
        <v>984710</v>
      </c>
      <c r="BD220" s="397">
        <v>5696</v>
      </c>
      <c r="BE220" s="297">
        <v>2362</v>
      </c>
      <c r="BF220" s="297">
        <v>1962</v>
      </c>
      <c r="BG220" s="297">
        <v>1372</v>
      </c>
      <c r="BH220" s="297">
        <v>0</v>
      </c>
      <c r="BI220" s="297">
        <v>0</v>
      </c>
      <c r="BJ220" s="297">
        <v>0</v>
      </c>
      <c r="BK220" s="297">
        <v>5696</v>
      </c>
      <c r="BL220" s="299">
        <v>7768</v>
      </c>
      <c r="BM220" s="297">
        <v>1942</v>
      </c>
      <c r="BN220" s="297">
        <v>1942</v>
      </c>
      <c r="BO220" s="297">
        <v>1942</v>
      </c>
      <c r="BP220" s="297">
        <v>1942</v>
      </c>
      <c r="BQ220" s="297">
        <v>0</v>
      </c>
      <c r="BR220" s="297">
        <v>0</v>
      </c>
      <c r="BS220" s="297">
        <v>7768</v>
      </c>
      <c r="BT220" s="397">
        <v>23922</v>
      </c>
      <c r="BU220" s="297">
        <v>4916</v>
      </c>
      <c r="BV220" s="297">
        <v>4916</v>
      </c>
      <c r="BW220" s="297">
        <v>4916</v>
      </c>
      <c r="BX220" s="297">
        <v>4916</v>
      </c>
      <c r="BY220" s="297">
        <v>4257</v>
      </c>
      <c r="BZ220" s="297">
        <v>0</v>
      </c>
      <c r="CA220" s="297">
        <v>23922</v>
      </c>
      <c r="CB220" s="299">
        <v>75425.519856570012</v>
      </c>
      <c r="CC220" s="297">
        <v>66813</v>
      </c>
      <c r="CD220" s="297">
        <v>5190</v>
      </c>
      <c r="CE220" s="297">
        <v>3422</v>
      </c>
      <c r="CF220" s="297">
        <v>0</v>
      </c>
      <c r="CG220" s="297">
        <v>0</v>
      </c>
      <c r="CH220" s="297">
        <v>0</v>
      </c>
      <c r="CI220" s="297">
        <v>75425.519856570012</v>
      </c>
    </row>
    <row r="221" spans="1:87">
      <c r="A221" s="295">
        <v>36502</v>
      </c>
      <c r="B221" s="296" t="s">
        <v>572</v>
      </c>
      <c r="C221" s="299">
        <v>-187749</v>
      </c>
      <c r="D221" s="297">
        <v>-89180</v>
      </c>
      <c r="E221" s="297">
        <v>-61115</v>
      </c>
      <c r="F221" s="297">
        <v>-60969</v>
      </c>
      <c r="G221" s="297">
        <v>-12247</v>
      </c>
      <c r="H221" s="297">
        <v>0</v>
      </c>
      <c r="I221" s="297">
        <v>-411260</v>
      </c>
      <c r="J221" s="356">
        <v>1254580</v>
      </c>
      <c r="K221" s="357">
        <v>1492304</v>
      </c>
      <c r="L221" s="357">
        <v>1062049</v>
      </c>
      <c r="M221" s="357">
        <v>1015998</v>
      </c>
      <c r="N221" s="357">
        <v>1571080</v>
      </c>
      <c r="O221" s="356">
        <v>123756</v>
      </c>
      <c r="P221" s="357">
        <v>37037.01</v>
      </c>
      <c r="Q221" s="357">
        <v>86718.989999999991</v>
      </c>
      <c r="R221" s="398">
        <v>6.6799999999999998E-2</v>
      </c>
      <c r="S221" s="399">
        <v>4.0580800000000003E-5</v>
      </c>
      <c r="T221" s="400">
        <v>1254580</v>
      </c>
      <c r="U221" s="400">
        <v>554446.25748502999</v>
      </c>
      <c r="V221" s="401">
        <v>2.262762139816362</v>
      </c>
      <c r="W221" s="401">
        <v>7.7152503694909322E-2</v>
      </c>
      <c r="X221" s="397">
        <v>27682</v>
      </c>
      <c r="Y221" s="297">
        <v>13841</v>
      </c>
      <c r="Z221" s="297">
        <v>13841</v>
      </c>
      <c r="AA221" s="297">
        <v>0</v>
      </c>
      <c r="AB221" s="297">
        <v>0</v>
      </c>
      <c r="AC221" s="297">
        <v>0</v>
      </c>
      <c r="AD221" s="297">
        <v>0</v>
      </c>
      <c r="AE221" s="297">
        <v>27682</v>
      </c>
      <c r="AF221" s="299">
        <v>220078</v>
      </c>
      <c r="AG221" s="299">
        <v>56060</v>
      </c>
      <c r="AH221" s="299">
        <v>49730</v>
      </c>
      <c r="AI221" s="299">
        <v>49730</v>
      </c>
      <c r="AJ221" s="299">
        <v>37876</v>
      </c>
      <c r="AK221" s="299">
        <v>26682</v>
      </c>
      <c r="AL221" s="299">
        <v>0</v>
      </c>
      <c r="AM221" s="297">
        <v>220078</v>
      </c>
      <c r="AN221" s="397">
        <v>102614</v>
      </c>
      <c r="AO221" s="297">
        <v>25460</v>
      </c>
      <c r="AP221" s="297">
        <v>25460</v>
      </c>
      <c r="AQ221" s="297">
        <v>25460</v>
      </c>
      <c r="AR221" s="297">
        <v>13117</v>
      </c>
      <c r="AS221" s="297">
        <v>13117</v>
      </c>
      <c r="AT221" s="297">
        <v>0</v>
      </c>
      <c r="AU221" s="297">
        <v>102614</v>
      </c>
      <c r="AV221" s="299">
        <v>304890</v>
      </c>
      <c r="AW221" s="297">
        <v>151955</v>
      </c>
      <c r="AX221" s="297">
        <v>78672</v>
      </c>
      <c r="AY221" s="297">
        <v>37131</v>
      </c>
      <c r="AZ221" s="297">
        <v>37131</v>
      </c>
      <c r="BA221" s="297">
        <v>0</v>
      </c>
      <c r="BB221" s="297">
        <v>0</v>
      </c>
      <c r="BC221" s="297">
        <v>304890</v>
      </c>
      <c r="BD221" s="397">
        <v>1764</v>
      </c>
      <c r="BE221" s="297">
        <v>731</v>
      </c>
      <c r="BF221" s="297">
        <v>608</v>
      </c>
      <c r="BG221" s="297">
        <v>425</v>
      </c>
      <c r="BH221" s="297">
        <v>0</v>
      </c>
      <c r="BI221" s="297">
        <v>0</v>
      </c>
      <c r="BJ221" s="297">
        <v>0</v>
      </c>
      <c r="BK221" s="297">
        <v>1764</v>
      </c>
      <c r="BL221" s="299">
        <v>2404</v>
      </c>
      <c r="BM221" s="297">
        <v>601</v>
      </c>
      <c r="BN221" s="297">
        <v>601</v>
      </c>
      <c r="BO221" s="297">
        <v>601</v>
      </c>
      <c r="BP221" s="297">
        <v>601</v>
      </c>
      <c r="BQ221" s="297">
        <v>0</v>
      </c>
      <c r="BR221" s="297">
        <v>0</v>
      </c>
      <c r="BS221" s="297">
        <v>2404</v>
      </c>
      <c r="BT221" s="397">
        <v>7407</v>
      </c>
      <c r="BU221" s="297">
        <v>1522</v>
      </c>
      <c r="BV221" s="297">
        <v>1522</v>
      </c>
      <c r="BW221" s="297">
        <v>1522</v>
      </c>
      <c r="BX221" s="297">
        <v>1522</v>
      </c>
      <c r="BY221" s="297">
        <v>1318</v>
      </c>
      <c r="BZ221" s="297">
        <v>0</v>
      </c>
      <c r="CA221" s="297">
        <v>7407</v>
      </c>
      <c r="CB221" s="299">
        <v>23353.564584480002</v>
      </c>
      <c r="CC221" s="297">
        <v>20687</v>
      </c>
      <c r="CD221" s="297">
        <v>1607</v>
      </c>
      <c r="CE221" s="297">
        <v>1060</v>
      </c>
      <c r="CF221" s="297">
        <v>0</v>
      </c>
      <c r="CG221" s="297">
        <v>0</v>
      </c>
      <c r="CH221" s="297">
        <v>0</v>
      </c>
      <c r="CI221" s="297">
        <v>23353.564584480002</v>
      </c>
    </row>
    <row r="222" spans="1:87">
      <c r="A222" s="295">
        <v>36505</v>
      </c>
      <c r="B222" s="296" t="s">
        <v>573</v>
      </c>
      <c r="C222" s="299">
        <v>-7079085</v>
      </c>
      <c r="D222" s="297">
        <v>-3368808</v>
      </c>
      <c r="E222" s="297">
        <v>-1555440</v>
      </c>
      <c r="F222" s="297">
        <v>-1677375</v>
      </c>
      <c r="G222" s="297">
        <v>328515</v>
      </c>
      <c r="H222" s="297">
        <v>0</v>
      </c>
      <c r="I222" s="297">
        <v>-13352193</v>
      </c>
      <c r="J222" s="356">
        <v>52217606</v>
      </c>
      <c r="K222" s="357">
        <v>62112083</v>
      </c>
      <c r="L222" s="357">
        <v>44204192</v>
      </c>
      <c r="M222" s="357">
        <v>42287454</v>
      </c>
      <c r="N222" s="357">
        <v>65390866</v>
      </c>
      <c r="O222" s="356">
        <v>5150932</v>
      </c>
      <c r="P222" s="357">
        <v>2141712.6800000002</v>
      </c>
      <c r="Q222" s="357">
        <v>3009219.32</v>
      </c>
      <c r="R222" s="398">
        <v>6.6799999999999998E-2</v>
      </c>
      <c r="S222" s="399">
        <v>1.6890378000000001E-3</v>
      </c>
      <c r="T222" s="400">
        <v>52217606</v>
      </c>
      <c r="U222" s="400">
        <v>32061567.065868266</v>
      </c>
      <c r="V222" s="401">
        <v>1.6286666803504193</v>
      </c>
      <c r="W222" s="401">
        <v>7.7152503694909322E-2</v>
      </c>
      <c r="X222" s="397">
        <v>128870</v>
      </c>
      <c r="Y222" s="297">
        <v>128870</v>
      </c>
      <c r="Z222" s="297">
        <v>0</v>
      </c>
      <c r="AA222" s="297">
        <v>0</v>
      </c>
      <c r="AB222" s="297">
        <v>0</v>
      </c>
      <c r="AC222" s="297">
        <v>0</v>
      </c>
      <c r="AD222" s="297">
        <v>0</v>
      </c>
      <c r="AE222" s="297">
        <v>128870</v>
      </c>
      <c r="AF222" s="299">
        <v>4371560</v>
      </c>
      <c r="AG222" s="299">
        <v>1150745</v>
      </c>
      <c r="AH222" s="299">
        <v>1150745</v>
      </c>
      <c r="AI222" s="299">
        <v>1081564</v>
      </c>
      <c r="AJ222" s="299">
        <v>716197</v>
      </c>
      <c r="AK222" s="299">
        <v>272309</v>
      </c>
      <c r="AL222" s="299">
        <v>0</v>
      </c>
      <c r="AM222" s="297">
        <v>4371560</v>
      </c>
      <c r="AN222" s="397">
        <v>4270951</v>
      </c>
      <c r="AO222" s="297">
        <v>1059678</v>
      </c>
      <c r="AP222" s="297">
        <v>1059678</v>
      </c>
      <c r="AQ222" s="297">
        <v>1059678</v>
      </c>
      <c r="AR222" s="297">
        <v>545959</v>
      </c>
      <c r="AS222" s="297">
        <v>545959</v>
      </c>
      <c r="AT222" s="297">
        <v>0</v>
      </c>
      <c r="AU222" s="297">
        <v>4270951</v>
      </c>
      <c r="AV222" s="299">
        <v>12690013</v>
      </c>
      <c r="AW222" s="297">
        <v>6324626</v>
      </c>
      <c r="AX222" s="297">
        <v>3274465</v>
      </c>
      <c r="AY222" s="297">
        <v>1545461</v>
      </c>
      <c r="AZ222" s="297">
        <v>1545461</v>
      </c>
      <c r="BA222" s="297">
        <v>0</v>
      </c>
      <c r="BB222" s="297">
        <v>0</v>
      </c>
      <c r="BC222" s="297">
        <v>12690013</v>
      </c>
      <c r="BD222" s="397">
        <v>73411</v>
      </c>
      <c r="BE222" s="297">
        <v>30440</v>
      </c>
      <c r="BF222" s="297">
        <v>25288</v>
      </c>
      <c r="BG222" s="297">
        <v>17683</v>
      </c>
      <c r="BH222" s="297">
        <v>0</v>
      </c>
      <c r="BI222" s="297">
        <v>0</v>
      </c>
      <c r="BJ222" s="297">
        <v>0</v>
      </c>
      <c r="BK222" s="297">
        <v>73411</v>
      </c>
      <c r="BL222" s="299">
        <v>100124</v>
      </c>
      <c r="BM222" s="297">
        <v>25031</v>
      </c>
      <c r="BN222" s="297">
        <v>25031</v>
      </c>
      <c r="BO222" s="297">
        <v>25031</v>
      </c>
      <c r="BP222" s="297">
        <v>25031</v>
      </c>
      <c r="BQ222" s="297">
        <v>0</v>
      </c>
      <c r="BR222" s="297">
        <v>0</v>
      </c>
      <c r="BS222" s="297">
        <v>100124</v>
      </c>
      <c r="BT222" s="397">
        <v>308285</v>
      </c>
      <c r="BU222" s="297">
        <v>63355</v>
      </c>
      <c r="BV222" s="297">
        <v>63355</v>
      </c>
      <c r="BW222" s="297">
        <v>63355</v>
      </c>
      <c r="BX222" s="297">
        <v>63355</v>
      </c>
      <c r="BY222" s="297">
        <v>54865</v>
      </c>
      <c r="BZ222" s="297">
        <v>0</v>
      </c>
      <c r="CA222" s="297">
        <v>308285</v>
      </c>
      <c r="CB222" s="299">
        <v>972012.70916118007</v>
      </c>
      <c r="CC222" s="297">
        <v>861026</v>
      </c>
      <c r="CD222" s="297">
        <v>66887</v>
      </c>
      <c r="CE222" s="297">
        <v>44099</v>
      </c>
      <c r="CF222" s="297">
        <v>0</v>
      </c>
      <c r="CG222" s="297">
        <v>0</v>
      </c>
      <c r="CH222" s="297">
        <v>0</v>
      </c>
      <c r="CI222" s="297">
        <v>972012.70916118007</v>
      </c>
    </row>
    <row r="223" spans="1:87">
      <c r="A223" s="295">
        <v>36600</v>
      </c>
      <c r="B223" s="296" t="s">
        <v>574</v>
      </c>
      <c r="C223" s="299">
        <v>-2921442</v>
      </c>
      <c r="D223" s="297">
        <v>-1787421</v>
      </c>
      <c r="E223" s="297">
        <v>-1188654</v>
      </c>
      <c r="F223" s="297">
        <v>-967255</v>
      </c>
      <c r="G223" s="297">
        <v>-335014</v>
      </c>
      <c r="H223" s="297">
        <v>0</v>
      </c>
      <c r="I223" s="297">
        <v>-7199786</v>
      </c>
      <c r="J223" s="356">
        <v>16015471</v>
      </c>
      <c r="K223" s="357">
        <v>19050170</v>
      </c>
      <c r="L223" s="357">
        <v>13557706</v>
      </c>
      <c r="M223" s="357">
        <v>12969830</v>
      </c>
      <c r="N223" s="357">
        <v>20055793</v>
      </c>
      <c r="O223" s="356">
        <v>1579823</v>
      </c>
      <c r="P223" s="357">
        <v>739642.85</v>
      </c>
      <c r="Q223" s="357">
        <v>840180.15</v>
      </c>
      <c r="R223" s="398">
        <v>6.6799999999999998E-2</v>
      </c>
      <c r="S223" s="399">
        <v>5.1803859999999995E-4</v>
      </c>
      <c r="T223" s="400">
        <v>16015471</v>
      </c>
      <c r="U223" s="400">
        <v>11072497.754491018</v>
      </c>
      <c r="V223" s="401">
        <v>1.4464189882995557</v>
      </c>
      <c r="W223" s="401">
        <v>7.7152503694909322E-2</v>
      </c>
      <c r="X223" s="397">
        <v>43470</v>
      </c>
      <c r="Y223" s="297">
        <v>43470</v>
      </c>
      <c r="Z223" s="297">
        <v>0</v>
      </c>
      <c r="AA223" s="297">
        <v>0</v>
      </c>
      <c r="AB223" s="297">
        <v>0</v>
      </c>
      <c r="AC223" s="297">
        <v>0</v>
      </c>
      <c r="AD223" s="297">
        <v>0</v>
      </c>
      <c r="AE223" s="297">
        <v>43470</v>
      </c>
      <c r="AF223" s="299">
        <v>4449314</v>
      </c>
      <c r="AG223" s="299">
        <v>1107127</v>
      </c>
      <c r="AH223" s="299">
        <v>1107127</v>
      </c>
      <c r="AI223" s="299">
        <v>1043313</v>
      </c>
      <c r="AJ223" s="299">
        <v>672456</v>
      </c>
      <c r="AK223" s="299">
        <v>519291</v>
      </c>
      <c r="AL223" s="299">
        <v>0</v>
      </c>
      <c r="AM223" s="297">
        <v>4449314</v>
      </c>
      <c r="AN223" s="397">
        <v>1309928</v>
      </c>
      <c r="AO223" s="297">
        <v>325010</v>
      </c>
      <c r="AP223" s="297">
        <v>325010</v>
      </c>
      <c r="AQ223" s="297">
        <v>325010</v>
      </c>
      <c r="AR223" s="297">
        <v>167449</v>
      </c>
      <c r="AS223" s="297">
        <v>167449</v>
      </c>
      <c r="AT223" s="297">
        <v>0</v>
      </c>
      <c r="AU223" s="297">
        <v>1309928</v>
      </c>
      <c r="AV223" s="299">
        <v>3892107</v>
      </c>
      <c r="AW223" s="297">
        <v>1939803</v>
      </c>
      <c r="AX223" s="297">
        <v>1004299</v>
      </c>
      <c r="AY223" s="297">
        <v>474003</v>
      </c>
      <c r="AZ223" s="297">
        <v>474003</v>
      </c>
      <c r="BA223" s="297">
        <v>0</v>
      </c>
      <c r="BB223" s="297">
        <v>0</v>
      </c>
      <c r="BC223" s="297">
        <v>3892107</v>
      </c>
      <c r="BD223" s="397">
        <v>22515</v>
      </c>
      <c r="BE223" s="297">
        <v>9336</v>
      </c>
      <c r="BF223" s="297">
        <v>7756</v>
      </c>
      <c r="BG223" s="297">
        <v>5423</v>
      </c>
      <c r="BH223" s="297">
        <v>0</v>
      </c>
      <c r="BI223" s="297">
        <v>0</v>
      </c>
      <c r="BJ223" s="297">
        <v>0</v>
      </c>
      <c r="BK223" s="297">
        <v>22515</v>
      </c>
      <c r="BL223" s="299">
        <v>30708</v>
      </c>
      <c r="BM223" s="297">
        <v>7677</v>
      </c>
      <c r="BN223" s="297">
        <v>7677</v>
      </c>
      <c r="BO223" s="297">
        <v>7677</v>
      </c>
      <c r="BP223" s="297">
        <v>7677</v>
      </c>
      <c r="BQ223" s="297">
        <v>0</v>
      </c>
      <c r="BR223" s="297">
        <v>0</v>
      </c>
      <c r="BS223" s="297">
        <v>30708</v>
      </c>
      <c r="BT223" s="397">
        <v>94553</v>
      </c>
      <c r="BU223" s="297">
        <v>19431</v>
      </c>
      <c r="BV223" s="297">
        <v>19431</v>
      </c>
      <c r="BW223" s="297">
        <v>19431</v>
      </c>
      <c r="BX223" s="297">
        <v>19431</v>
      </c>
      <c r="BY223" s="297">
        <v>16828</v>
      </c>
      <c r="BZ223" s="297">
        <v>0</v>
      </c>
      <c r="CA223" s="297">
        <v>94553</v>
      </c>
      <c r="CB223" s="299">
        <v>298122.45944765996</v>
      </c>
      <c r="CC223" s="297">
        <v>264082</v>
      </c>
      <c r="CD223" s="297">
        <v>20515</v>
      </c>
      <c r="CE223" s="297">
        <v>13526</v>
      </c>
      <c r="CF223" s="297">
        <v>0</v>
      </c>
      <c r="CG223" s="297">
        <v>0</v>
      </c>
      <c r="CH223" s="297">
        <v>0</v>
      </c>
      <c r="CI223" s="297">
        <v>298122.45944765996</v>
      </c>
    </row>
    <row r="224" spans="1:87">
      <c r="A224" s="295">
        <v>36601</v>
      </c>
      <c r="B224" s="296" t="s">
        <v>575</v>
      </c>
      <c r="C224" s="299">
        <v>-2381045</v>
      </c>
      <c r="D224" s="297">
        <v>-2758969</v>
      </c>
      <c r="E224" s="297">
        <v>-2822689</v>
      </c>
      <c r="F224" s="297">
        <v>-2658003</v>
      </c>
      <c r="G224" s="297">
        <v>-2391206</v>
      </c>
      <c r="H224" s="297">
        <v>0</v>
      </c>
      <c r="I224" s="297">
        <v>-13011912</v>
      </c>
      <c r="J224" s="356">
        <v>0</v>
      </c>
      <c r="K224" s="357">
        <v>0</v>
      </c>
      <c r="L224" s="357">
        <v>0</v>
      </c>
      <c r="M224" s="357">
        <v>0</v>
      </c>
      <c r="N224" s="357">
        <v>0</v>
      </c>
      <c r="O224" s="356">
        <v>0</v>
      </c>
      <c r="P224" s="357">
        <v>261230.74</v>
      </c>
      <c r="Q224" s="357">
        <v>-261230.74</v>
      </c>
      <c r="R224" s="398">
        <v>6.6799999999999998E-2</v>
      </c>
      <c r="S224" s="399">
        <v>0</v>
      </c>
      <c r="T224" s="400">
        <v>0</v>
      </c>
      <c r="U224" s="400">
        <v>3910639.8203592813</v>
      </c>
      <c r="V224" s="401">
        <v>0</v>
      </c>
      <c r="W224" s="401">
        <v>7.7152503694909322E-2</v>
      </c>
      <c r="X224" s="397">
        <v>505364</v>
      </c>
      <c r="Y224" s="297">
        <v>441644</v>
      </c>
      <c r="Z224" s="297">
        <v>63720</v>
      </c>
      <c r="AA224" s="297">
        <v>0</v>
      </c>
      <c r="AB224" s="297">
        <v>0</v>
      </c>
      <c r="AC224" s="297">
        <v>0</v>
      </c>
      <c r="AD224" s="297">
        <v>0</v>
      </c>
      <c r="AE224" s="297">
        <v>505364</v>
      </c>
      <c r="AF224" s="299">
        <v>13517276</v>
      </c>
      <c r="AG224" s="299">
        <v>2822689</v>
      </c>
      <c r="AH224" s="299">
        <v>2822689</v>
      </c>
      <c r="AI224" s="299">
        <v>2822689</v>
      </c>
      <c r="AJ224" s="299">
        <v>2658003</v>
      </c>
      <c r="AK224" s="299">
        <v>2391206</v>
      </c>
      <c r="AL224" s="299">
        <v>0</v>
      </c>
      <c r="AM224" s="297">
        <v>13517276</v>
      </c>
      <c r="AN224" s="397">
        <v>0</v>
      </c>
      <c r="AO224" s="297">
        <v>0</v>
      </c>
      <c r="AP224" s="297">
        <v>0</v>
      </c>
      <c r="AQ224" s="297">
        <v>0</v>
      </c>
      <c r="AR224" s="297">
        <v>0</v>
      </c>
      <c r="AS224" s="297">
        <v>0</v>
      </c>
      <c r="AT224" s="297">
        <v>0</v>
      </c>
      <c r="AU224" s="297">
        <v>0</v>
      </c>
      <c r="AV224" s="299">
        <v>0</v>
      </c>
      <c r="AW224" s="297">
        <v>0</v>
      </c>
      <c r="AX224" s="297">
        <v>0</v>
      </c>
      <c r="AY224" s="297">
        <v>0</v>
      </c>
      <c r="AZ224" s="297">
        <v>0</v>
      </c>
      <c r="BA224" s="297">
        <v>0</v>
      </c>
      <c r="BB224" s="297">
        <v>0</v>
      </c>
      <c r="BC224" s="297">
        <v>0</v>
      </c>
      <c r="BD224" s="397">
        <v>0</v>
      </c>
      <c r="BE224" s="297">
        <v>0</v>
      </c>
      <c r="BF224" s="297">
        <v>0</v>
      </c>
      <c r="BG224" s="297">
        <v>0</v>
      </c>
      <c r="BH224" s="297">
        <v>0</v>
      </c>
      <c r="BI224" s="297">
        <v>0</v>
      </c>
      <c r="BJ224" s="297">
        <v>0</v>
      </c>
      <c r="BK224" s="297">
        <v>0</v>
      </c>
      <c r="BL224" s="299">
        <v>0</v>
      </c>
      <c r="BM224" s="297">
        <v>0</v>
      </c>
      <c r="BN224" s="297">
        <v>0</v>
      </c>
      <c r="BO224" s="297">
        <v>0</v>
      </c>
      <c r="BP224" s="297">
        <v>0</v>
      </c>
      <c r="BQ224" s="297">
        <v>0</v>
      </c>
      <c r="BR224" s="297">
        <v>0</v>
      </c>
      <c r="BS224" s="297">
        <v>0</v>
      </c>
      <c r="BT224" s="397">
        <v>0</v>
      </c>
      <c r="BU224" s="297">
        <v>0</v>
      </c>
      <c r="BV224" s="297">
        <v>0</v>
      </c>
      <c r="BW224" s="297">
        <v>0</v>
      </c>
      <c r="BX224" s="297">
        <v>0</v>
      </c>
      <c r="BY224" s="297">
        <v>0</v>
      </c>
      <c r="BZ224" s="297">
        <v>0</v>
      </c>
      <c r="CA224" s="297">
        <v>0</v>
      </c>
      <c r="CB224" s="299">
        <v>0</v>
      </c>
      <c r="CC224" s="297">
        <v>0</v>
      </c>
      <c r="CD224" s="297">
        <v>0</v>
      </c>
      <c r="CE224" s="297">
        <v>0</v>
      </c>
      <c r="CF224" s="297">
        <v>0</v>
      </c>
      <c r="CG224" s="297">
        <v>0</v>
      </c>
      <c r="CH224" s="297">
        <v>0</v>
      </c>
      <c r="CI224" s="297">
        <v>0</v>
      </c>
    </row>
    <row r="225" spans="1:87">
      <c r="A225" s="295">
        <v>36700</v>
      </c>
      <c r="B225" s="296" t="s">
        <v>576</v>
      </c>
      <c r="C225" s="299">
        <v>-28526540</v>
      </c>
      <c r="D225" s="297">
        <v>-12205842</v>
      </c>
      <c r="E225" s="297">
        <v>-4080320</v>
      </c>
      <c r="F225" s="297">
        <v>-6430291</v>
      </c>
      <c r="G225" s="297">
        <v>1009343</v>
      </c>
      <c r="H225" s="297">
        <v>0</v>
      </c>
      <c r="I225" s="297">
        <v>-50233650</v>
      </c>
      <c r="J225" s="356">
        <v>251268554</v>
      </c>
      <c r="K225" s="357">
        <v>298880292</v>
      </c>
      <c r="L225" s="357">
        <v>212708402</v>
      </c>
      <c r="M225" s="357">
        <v>203485151</v>
      </c>
      <c r="N225" s="357">
        <v>314657634</v>
      </c>
      <c r="O225" s="356">
        <v>24786031</v>
      </c>
      <c r="P225" s="357">
        <v>9356785.1300000008</v>
      </c>
      <c r="Q225" s="357">
        <v>15429245.869999999</v>
      </c>
      <c r="R225" s="398">
        <v>6.6799999999999998E-2</v>
      </c>
      <c r="S225" s="399">
        <v>8.1275668999999991E-3</v>
      </c>
      <c r="T225" s="400">
        <v>251268554</v>
      </c>
      <c r="U225" s="400">
        <v>140071633.68263474</v>
      </c>
      <c r="V225" s="401">
        <v>1.7938575241387422</v>
      </c>
      <c r="W225" s="401">
        <v>7.7152503694909322E-2</v>
      </c>
      <c r="X225" s="397">
        <v>3009794</v>
      </c>
      <c r="Y225" s="297">
        <v>2502251</v>
      </c>
      <c r="Z225" s="297">
        <v>349160</v>
      </c>
      <c r="AA225" s="297">
        <v>81740</v>
      </c>
      <c r="AB225" s="297">
        <v>76643</v>
      </c>
      <c r="AC225" s="297">
        <v>0</v>
      </c>
      <c r="AD225" s="297">
        <v>0</v>
      </c>
      <c r="AE225" s="297">
        <v>3009794</v>
      </c>
      <c r="AF225" s="299">
        <v>9408970</v>
      </c>
      <c r="AG225" s="299">
        <v>1881794</v>
      </c>
      <c r="AH225" s="299">
        <v>1881794</v>
      </c>
      <c r="AI225" s="299">
        <v>1881794</v>
      </c>
      <c r="AJ225" s="299">
        <v>1881794</v>
      </c>
      <c r="AK225" s="299">
        <v>1881794</v>
      </c>
      <c r="AL225" s="299">
        <v>0</v>
      </c>
      <c r="AM225" s="297">
        <v>9408970</v>
      </c>
      <c r="AN225" s="397">
        <v>20551604</v>
      </c>
      <c r="AO225" s="297">
        <v>5099116</v>
      </c>
      <c r="AP225" s="297">
        <v>5099116</v>
      </c>
      <c r="AQ225" s="297">
        <v>5099116</v>
      </c>
      <c r="AR225" s="297">
        <v>2627128</v>
      </c>
      <c r="AS225" s="297">
        <v>2627128</v>
      </c>
      <c r="AT225" s="297">
        <v>0</v>
      </c>
      <c r="AU225" s="297">
        <v>20551604</v>
      </c>
      <c r="AV225" s="299">
        <v>61063720</v>
      </c>
      <c r="AW225" s="297">
        <v>30433791</v>
      </c>
      <c r="AX225" s="297">
        <v>15756564</v>
      </c>
      <c r="AY225" s="297">
        <v>7436682</v>
      </c>
      <c r="AZ225" s="297">
        <v>7436682</v>
      </c>
      <c r="BA225" s="297">
        <v>0</v>
      </c>
      <c r="BB225" s="297">
        <v>0</v>
      </c>
      <c r="BC225" s="297">
        <v>61063720</v>
      </c>
      <c r="BD225" s="397">
        <v>353249</v>
      </c>
      <c r="BE225" s="297">
        <v>146477</v>
      </c>
      <c r="BF225" s="297">
        <v>121683</v>
      </c>
      <c r="BG225" s="297">
        <v>85089</v>
      </c>
      <c r="BH225" s="297">
        <v>0</v>
      </c>
      <c r="BI225" s="297">
        <v>0</v>
      </c>
      <c r="BJ225" s="297">
        <v>0</v>
      </c>
      <c r="BK225" s="297">
        <v>353249</v>
      </c>
      <c r="BL225" s="299">
        <v>481784</v>
      </c>
      <c r="BM225" s="297">
        <v>120446</v>
      </c>
      <c r="BN225" s="297">
        <v>120446</v>
      </c>
      <c r="BO225" s="297">
        <v>120446</v>
      </c>
      <c r="BP225" s="297">
        <v>120446</v>
      </c>
      <c r="BQ225" s="297">
        <v>0</v>
      </c>
      <c r="BR225" s="297">
        <v>0</v>
      </c>
      <c r="BS225" s="297">
        <v>481784</v>
      </c>
      <c r="BT225" s="397">
        <v>1483453</v>
      </c>
      <c r="BU225" s="297">
        <v>304861</v>
      </c>
      <c r="BV225" s="297">
        <v>304861</v>
      </c>
      <c r="BW225" s="297">
        <v>304861</v>
      </c>
      <c r="BX225" s="297">
        <v>304861</v>
      </c>
      <c r="BY225" s="297">
        <v>264010</v>
      </c>
      <c r="BZ225" s="297">
        <v>0</v>
      </c>
      <c r="CA225" s="297">
        <v>1483453</v>
      </c>
      <c r="CB225" s="299">
        <v>4677277.3950693896</v>
      </c>
      <c r="CC225" s="297">
        <v>4143215</v>
      </c>
      <c r="CD225" s="297">
        <v>321859</v>
      </c>
      <c r="CE225" s="297">
        <v>212204</v>
      </c>
      <c r="CF225" s="297">
        <v>0</v>
      </c>
      <c r="CG225" s="297">
        <v>0</v>
      </c>
      <c r="CH225" s="297">
        <v>0</v>
      </c>
      <c r="CI225" s="297">
        <v>4677277.3950693896</v>
      </c>
    </row>
    <row r="226" spans="1:87">
      <c r="A226" s="295">
        <v>36701</v>
      </c>
      <c r="B226" s="296" t="s">
        <v>577</v>
      </c>
      <c r="C226" s="299">
        <v>-148520</v>
      </c>
      <c r="D226" s="297">
        <v>24213</v>
      </c>
      <c r="E226" s="297">
        <v>85629</v>
      </c>
      <c r="F226" s="297">
        <v>-5289</v>
      </c>
      <c r="G226" s="297">
        <v>22843</v>
      </c>
      <c r="H226" s="297">
        <v>0</v>
      </c>
      <c r="I226" s="297">
        <v>-21124</v>
      </c>
      <c r="J226" s="356">
        <v>1350656</v>
      </c>
      <c r="K226" s="357">
        <v>1606586</v>
      </c>
      <c r="L226" s="357">
        <v>1143382</v>
      </c>
      <c r="M226" s="357">
        <v>1093803</v>
      </c>
      <c r="N226" s="357">
        <v>1691394</v>
      </c>
      <c r="O226" s="356">
        <v>133234</v>
      </c>
      <c r="P226" s="357">
        <v>38316.17</v>
      </c>
      <c r="Q226" s="357">
        <v>94917.83</v>
      </c>
      <c r="R226" s="398">
        <v>6.6799999999999998E-2</v>
      </c>
      <c r="S226" s="399">
        <v>4.36885E-5</v>
      </c>
      <c r="T226" s="400">
        <v>1350656</v>
      </c>
      <c r="U226" s="400">
        <v>573595.35928143712</v>
      </c>
      <c r="V226" s="401">
        <v>2.3547191903574913</v>
      </c>
      <c r="W226" s="401">
        <v>7.7152503694909322E-2</v>
      </c>
      <c r="X226" s="397">
        <v>320533</v>
      </c>
      <c r="Y226" s="297">
        <v>97886</v>
      </c>
      <c r="Z226" s="297">
        <v>97886</v>
      </c>
      <c r="AA226" s="297">
        <v>97886</v>
      </c>
      <c r="AB226" s="297">
        <v>19573</v>
      </c>
      <c r="AC226" s="297">
        <v>7302</v>
      </c>
      <c r="AD226" s="297">
        <v>0</v>
      </c>
      <c r="AE226" s="297">
        <v>320533</v>
      </c>
      <c r="AF226" s="299">
        <v>106032</v>
      </c>
      <c r="AG226" s="299">
        <v>89731</v>
      </c>
      <c r="AH226" s="299">
        <v>16301</v>
      </c>
      <c r="AI226" s="299">
        <v>0</v>
      </c>
      <c r="AJ226" s="299">
        <v>0</v>
      </c>
      <c r="AK226" s="299">
        <v>0</v>
      </c>
      <c r="AL226" s="299">
        <v>0</v>
      </c>
      <c r="AM226" s="297">
        <v>106032</v>
      </c>
      <c r="AN226" s="397">
        <v>110472</v>
      </c>
      <c r="AO226" s="297">
        <v>27410</v>
      </c>
      <c r="AP226" s="297">
        <v>27410</v>
      </c>
      <c r="AQ226" s="297">
        <v>27410</v>
      </c>
      <c r="AR226" s="297">
        <v>14122</v>
      </c>
      <c r="AS226" s="297">
        <v>14122</v>
      </c>
      <c r="AT226" s="297">
        <v>0</v>
      </c>
      <c r="AU226" s="297">
        <v>110472</v>
      </c>
      <c r="AV226" s="299">
        <v>328239</v>
      </c>
      <c r="AW226" s="297">
        <v>163592</v>
      </c>
      <c r="AX226" s="297">
        <v>84697</v>
      </c>
      <c r="AY226" s="297">
        <v>39975</v>
      </c>
      <c r="AZ226" s="297">
        <v>39975</v>
      </c>
      <c r="BA226" s="297">
        <v>0</v>
      </c>
      <c r="BB226" s="297">
        <v>0</v>
      </c>
      <c r="BC226" s="297">
        <v>328239</v>
      </c>
      <c r="BD226" s="397">
        <v>1898</v>
      </c>
      <c r="BE226" s="297">
        <v>787</v>
      </c>
      <c r="BF226" s="297">
        <v>654</v>
      </c>
      <c r="BG226" s="297">
        <v>457</v>
      </c>
      <c r="BH226" s="297">
        <v>0</v>
      </c>
      <c r="BI226" s="297">
        <v>0</v>
      </c>
      <c r="BJ226" s="297">
        <v>0</v>
      </c>
      <c r="BK226" s="297">
        <v>1898</v>
      </c>
      <c r="BL226" s="299">
        <v>2588</v>
      </c>
      <c r="BM226" s="297">
        <v>647</v>
      </c>
      <c r="BN226" s="297">
        <v>647</v>
      </c>
      <c r="BO226" s="297">
        <v>647</v>
      </c>
      <c r="BP226" s="297">
        <v>647</v>
      </c>
      <c r="BQ226" s="297">
        <v>0</v>
      </c>
      <c r="BR226" s="297">
        <v>0</v>
      </c>
      <c r="BS226" s="297">
        <v>2588</v>
      </c>
      <c r="BT226" s="397">
        <v>7974</v>
      </c>
      <c r="BU226" s="297">
        <v>1639</v>
      </c>
      <c r="BV226" s="297">
        <v>1639</v>
      </c>
      <c r="BW226" s="297">
        <v>1639</v>
      </c>
      <c r="BX226" s="297">
        <v>1639</v>
      </c>
      <c r="BY226" s="297">
        <v>1419</v>
      </c>
      <c r="BZ226" s="297">
        <v>0</v>
      </c>
      <c r="CA226" s="297">
        <v>7974</v>
      </c>
      <c r="CB226" s="299">
        <v>25141.99341435</v>
      </c>
      <c r="CC226" s="297">
        <v>22271</v>
      </c>
      <c r="CD226" s="297">
        <v>1730</v>
      </c>
      <c r="CE226" s="297">
        <v>1141</v>
      </c>
      <c r="CF226" s="297">
        <v>0</v>
      </c>
      <c r="CG226" s="297">
        <v>0</v>
      </c>
      <c r="CH226" s="297">
        <v>0</v>
      </c>
      <c r="CI226" s="297">
        <v>25141.99341435</v>
      </c>
    </row>
    <row r="227" spans="1:87">
      <c r="A227" s="295">
        <v>36705</v>
      </c>
      <c r="B227" s="296" t="s">
        <v>578</v>
      </c>
      <c r="C227" s="299">
        <v>-3541681</v>
      </c>
      <c r="D227" s="297">
        <v>-1352225</v>
      </c>
      <c r="E227" s="297">
        <v>-1072443</v>
      </c>
      <c r="F227" s="297">
        <v>-1117214</v>
      </c>
      <c r="G227" s="297">
        <v>-55546</v>
      </c>
      <c r="H227" s="297">
        <v>0</v>
      </c>
      <c r="I227" s="297">
        <v>-7139109</v>
      </c>
      <c r="J227" s="356">
        <v>26424869</v>
      </c>
      <c r="K227" s="357">
        <v>31431997</v>
      </c>
      <c r="L227" s="357">
        <v>22369658</v>
      </c>
      <c r="M227" s="357">
        <v>21399687</v>
      </c>
      <c r="N227" s="357">
        <v>33091234</v>
      </c>
      <c r="O227" s="356">
        <v>2606644</v>
      </c>
      <c r="P227" s="357">
        <v>1029353.88</v>
      </c>
      <c r="Q227" s="357">
        <v>1577290.12</v>
      </c>
      <c r="R227" s="398">
        <v>6.6799999999999998E-2</v>
      </c>
      <c r="S227" s="399">
        <v>8.5474240000000005E-4</v>
      </c>
      <c r="T227" s="400">
        <v>26424869</v>
      </c>
      <c r="U227" s="400">
        <v>15409489.221556887</v>
      </c>
      <c r="V227" s="401">
        <v>1.7148439263667028</v>
      </c>
      <c r="W227" s="401">
        <v>7.7152503694909322E-2</v>
      </c>
      <c r="X227" s="397">
        <v>1205738</v>
      </c>
      <c r="Y227" s="297">
        <v>602869</v>
      </c>
      <c r="Z227" s="297">
        <v>602869</v>
      </c>
      <c r="AA227" s="297">
        <v>0</v>
      </c>
      <c r="AB227" s="297">
        <v>0</v>
      </c>
      <c r="AC227" s="297">
        <v>0</v>
      </c>
      <c r="AD227" s="297">
        <v>0</v>
      </c>
      <c r="AE227" s="297">
        <v>1205738</v>
      </c>
      <c r="AF227" s="299">
        <v>3734958</v>
      </c>
      <c r="AG227" s="299">
        <v>1079282</v>
      </c>
      <c r="AH227" s="299">
        <v>832637</v>
      </c>
      <c r="AI227" s="299">
        <v>832637</v>
      </c>
      <c r="AJ227" s="299">
        <v>630807</v>
      </c>
      <c r="AK227" s="299">
        <v>359595</v>
      </c>
      <c r="AL227" s="299">
        <v>0</v>
      </c>
      <c r="AM227" s="297">
        <v>3734958</v>
      </c>
      <c r="AN227" s="397">
        <v>2161327</v>
      </c>
      <c r="AO227" s="297">
        <v>536253</v>
      </c>
      <c r="AP227" s="297">
        <v>536253</v>
      </c>
      <c r="AQ227" s="297">
        <v>536253</v>
      </c>
      <c r="AR227" s="297">
        <v>276284</v>
      </c>
      <c r="AS227" s="297">
        <v>276284</v>
      </c>
      <c r="AT227" s="297">
        <v>0</v>
      </c>
      <c r="AU227" s="297">
        <v>2161327</v>
      </c>
      <c r="AV227" s="299">
        <v>6421817</v>
      </c>
      <c r="AW227" s="297">
        <v>3200595</v>
      </c>
      <c r="AX227" s="297">
        <v>1657052</v>
      </c>
      <c r="AY227" s="297">
        <v>782085</v>
      </c>
      <c r="AZ227" s="297">
        <v>782085</v>
      </c>
      <c r="BA227" s="297">
        <v>0</v>
      </c>
      <c r="BB227" s="297">
        <v>0</v>
      </c>
      <c r="BC227" s="297">
        <v>6421817</v>
      </c>
      <c r="BD227" s="397">
        <v>37149</v>
      </c>
      <c r="BE227" s="297">
        <v>15404</v>
      </c>
      <c r="BF227" s="297">
        <v>12797</v>
      </c>
      <c r="BG227" s="297">
        <v>8948</v>
      </c>
      <c r="BH227" s="297">
        <v>0</v>
      </c>
      <c r="BI227" s="297">
        <v>0</v>
      </c>
      <c r="BJ227" s="297">
        <v>0</v>
      </c>
      <c r="BK227" s="297">
        <v>37149</v>
      </c>
      <c r="BL227" s="299">
        <v>50668</v>
      </c>
      <c r="BM227" s="297">
        <v>12667</v>
      </c>
      <c r="BN227" s="297">
        <v>12667</v>
      </c>
      <c r="BO227" s="297">
        <v>12667</v>
      </c>
      <c r="BP227" s="297">
        <v>12667</v>
      </c>
      <c r="BQ227" s="297">
        <v>0</v>
      </c>
      <c r="BR227" s="297">
        <v>0</v>
      </c>
      <c r="BS227" s="297">
        <v>50668</v>
      </c>
      <c r="BT227" s="397">
        <v>156009</v>
      </c>
      <c r="BU227" s="297">
        <v>32061</v>
      </c>
      <c r="BV227" s="297">
        <v>32061</v>
      </c>
      <c r="BW227" s="297">
        <v>32061</v>
      </c>
      <c r="BX227" s="297">
        <v>32061</v>
      </c>
      <c r="BY227" s="297">
        <v>27765</v>
      </c>
      <c r="BZ227" s="297">
        <v>0</v>
      </c>
      <c r="CA227" s="297">
        <v>156009</v>
      </c>
      <c r="CB227" s="299">
        <v>491889.80605344003</v>
      </c>
      <c r="CC227" s="297">
        <v>435725</v>
      </c>
      <c r="CD227" s="297">
        <v>33849</v>
      </c>
      <c r="CE227" s="297">
        <v>22317</v>
      </c>
      <c r="CF227" s="297">
        <v>0</v>
      </c>
      <c r="CG227" s="297">
        <v>0</v>
      </c>
      <c r="CH227" s="297">
        <v>0</v>
      </c>
      <c r="CI227" s="297">
        <v>491889.80605344003</v>
      </c>
    </row>
    <row r="228" spans="1:87">
      <c r="A228" s="295">
        <v>36800</v>
      </c>
      <c r="B228" s="296" t="s">
        <v>579</v>
      </c>
      <c r="C228" s="299">
        <v>-11450443</v>
      </c>
      <c r="D228" s="297">
        <v>-6183355</v>
      </c>
      <c r="E228" s="297">
        <v>-3089510</v>
      </c>
      <c r="F228" s="297">
        <v>-2728224</v>
      </c>
      <c r="G228" s="297">
        <v>569717</v>
      </c>
      <c r="H228" s="297">
        <v>0</v>
      </c>
      <c r="I228" s="297">
        <v>-22881815</v>
      </c>
      <c r="J228" s="356">
        <v>88581782</v>
      </c>
      <c r="K228" s="357">
        <v>105366742</v>
      </c>
      <c r="L228" s="357">
        <v>74987853</v>
      </c>
      <c r="M228" s="357">
        <v>71736304</v>
      </c>
      <c r="N228" s="357">
        <v>110928859</v>
      </c>
      <c r="O228" s="356">
        <v>8738025</v>
      </c>
      <c r="P228" s="357">
        <v>3433100.26</v>
      </c>
      <c r="Q228" s="357">
        <v>5304924.74</v>
      </c>
      <c r="R228" s="398">
        <v>6.6799999999999998E-2</v>
      </c>
      <c r="S228" s="399">
        <v>2.8652783999999999E-3</v>
      </c>
      <c r="T228" s="400">
        <v>88581782</v>
      </c>
      <c r="U228" s="400">
        <v>51393716.467065863</v>
      </c>
      <c r="V228" s="401">
        <v>1.7235916779197122</v>
      </c>
      <c r="W228" s="401">
        <v>7.7152503694909322E-2</v>
      </c>
      <c r="X228" s="397">
        <v>1245630</v>
      </c>
      <c r="Y228" s="297">
        <v>1245630</v>
      </c>
      <c r="Z228" s="297">
        <v>0</v>
      </c>
      <c r="AA228" s="297">
        <v>0</v>
      </c>
      <c r="AB228" s="297">
        <v>0</v>
      </c>
      <c r="AC228" s="297">
        <v>0</v>
      </c>
      <c r="AD228" s="297">
        <v>0</v>
      </c>
      <c r="AE228" s="297">
        <v>1245630</v>
      </c>
      <c r="AF228" s="299">
        <v>8674116</v>
      </c>
      <c r="AG228" s="299">
        <v>2420641</v>
      </c>
      <c r="AH228" s="299">
        <v>2420641</v>
      </c>
      <c r="AI228" s="299">
        <v>2285629</v>
      </c>
      <c r="AJ228" s="299">
        <v>1097685</v>
      </c>
      <c r="AK228" s="299">
        <v>449520</v>
      </c>
      <c r="AL228" s="299">
        <v>0</v>
      </c>
      <c r="AM228" s="297">
        <v>8674116</v>
      </c>
      <c r="AN228" s="397">
        <v>7245227</v>
      </c>
      <c r="AO228" s="297">
        <v>1797634</v>
      </c>
      <c r="AP228" s="297">
        <v>1797634</v>
      </c>
      <c r="AQ228" s="297">
        <v>1797634</v>
      </c>
      <c r="AR228" s="297">
        <v>926163</v>
      </c>
      <c r="AS228" s="297">
        <v>926163</v>
      </c>
      <c r="AT228" s="297">
        <v>0</v>
      </c>
      <c r="AU228" s="297">
        <v>7245227</v>
      </c>
      <c r="AV228" s="299">
        <v>21527298</v>
      </c>
      <c r="AW228" s="297">
        <v>10729076</v>
      </c>
      <c r="AX228" s="297">
        <v>5554792</v>
      </c>
      <c r="AY228" s="297">
        <v>2621715</v>
      </c>
      <c r="AZ228" s="297">
        <v>2621715</v>
      </c>
      <c r="BA228" s="297">
        <v>0</v>
      </c>
      <c r="BB228" s="297">
        <v>0</v>
      </c>
      <c r="BC228" s="297">
        <v>21527298</v>
      </c>
      <c r="BD228" s="397">
        <v>124534</v>
      </c>
      <c r="BE228" s="297">
        <v>51639</v>
      </c>
      <c r="BF228" s="297">
        <v>42898</v>
      </c>
      <c r="BG228" s="297">
        <v>29997</v>
      </c>
      <c r="BH228" s="297">
        <v>0</v>
      </c>
      <c r="BI228" s="297">
        <v>0</v>
      </c>
      <c r="BJ228" s="297">
        <v>0</v>
      </c>
      <c r="BK228" s="297">
        <v>124534</v>
      </c>
      <c r="BL228" s="299">
        <v>169848</v>
      </c>
      <c r="BM228" s="297">
        <v>42462</v>
      </c>
      <c r="BN228" s="297">
        <v>42462</v>
      </c>
      <c r="BO228" s="297">
        <v>42462</v>
      </c>
      <c r="BP228" s="297">
        <v>42462</v>
      </c>
      <c r="BQ228" s="297">
        <v>0</v>
      </c>
      <c r="BR228" s="297">
        <v>0</v>
      </c>
      <c r="BS228" s="297">
        <v>169848</v>
      </c>
      <c r="BT228" s="397">
        <v>522974</v>
      </c>
      <c r="BU228" s="297">
        <v>107475</v>
      </c>
      <c r="BV228" s="297">
        <v>107475</v>
      </c>
      <c r="BW228" s="297">
        <v>107475</v>
      </c>
      <c r="BX228" s="297">
        <v>107475</v>
      </c>
      <c r="BY228" s="297">
        <v>93074</v>
      </c>
      <c r="BZ228" s="297">
        <v>0</v>
      </c>
      <c r="CA228" s="297">
        <v>522974</v>
      </c>
      <c r="CB228" s="299">
        <v>1648919.2959950399</v>
      </c>
      <c r="CC228" s="297">
        <v>1460642</v>
      </c>
      <c r="CD228" s="297">
        <v>113468</v>
      </c>
      <c r="CE228" s="297">
        <v>74810</v>
      </c>
      <c r="CF228" s="297">
        <v>0</v>
      </c>
      <c r="CG228" s="297">
        <v>0</v>
      </c>
      <c r="CH228" s="297">
        <v>0</v>
      </c>
      <c r="CI228" s="297">
        <v>1648919.2959950399</v>
      </c>
    </row>
    <row r="229" spans="1:87">
      <c r="A229" s="295">
        <v>36802</v>
      </c>
      <c r="B229" s="296" t="s">
        <v>580</v>
      </c>
      <c r="C229" s="299">
        <v>243043</v>
      </c>
      <c r="D229" s="297">
        <v>560332</v>
      </c>
      <c r="E229" s="297">
        <v>390935</v>
      </c>
      <c r="F229" s="297">
        <v>222700</v>
      </c>
      <c r="G229" s="297">
        <v>57476</v>
      </c>
      <c r="H229" s="297">
        <v>0</v>
      </c>
      <c r="I229" s="297">
        <v>1474486</v>
      </c>
      <c r="J229" s="356">
        <v>7407082</v>
      </c>
      <c r="K229" s="357">
        <v>8810617</v>
      </c>
      <c r="L229" s="357">
        <v>6270377</v>
      </c>
      <c r="M229" s="357">
        <v>5998488</v>
      </c>
      <c r="N229" s="357">
        <v>9275713</v>
      </c>
      <c r="O229" s="356">
        <v>730661</v>
      </c>
      <c r="P229" s="357">
        <v>243808.2</v>
      </c>
      <c r="Q229" s="357">
        <v>486852.8</v>
      </c>
      <c r="R229" s="398">
        <v>6.6799999999999998E-2</v>
      </c>
      <c r="S229" s="399">
        <v>2.3959050000000001E-4</v>
      </c>
      <c r="T229" s="400">
        <v>7407082</v>
      </c>
      <c r="U229" s="400">
        <v>3649823.3532934133</v>
      </c>
      <c r="V229" s="401">
        <v>2.029435751545682</v>
      </c>
      <c r="W229" s="401">
        <v>7.7152503694909322E-2</v>
      </c>
      <c r="X229" s="397">
        <v>2905426</v>
      </c>
      <c r="Y229" s="297">
        <v>1130011</v>
      </c>
      <c r="Z229" s="297">
        <v>902716</v>
      </c>
      <c r="AA229" s="297">
        <v>485905</v>
      </c>
      <c r="AB229" s="297">
        <v>386794</v>
      </c>
      <c r="AC229" s="297">
        <v>0</v>
      </c>
      <c r="AD229" s="297">
        <v>0</v>
      </c>
      <c r="AE229" s="297">
        <v>2905426</v>
      </c>
      <c r="AF229" s="299">
        <v>138755</v>
      </c>
      <c r="AG229" s="299">
        <v>27751</v>
      </c>
      <c r="AH229" s="299">
        <v>27751</v>
      </c>
      <c r="AI229" s="299">
        <v>27751</v>
      </c>
      <c r="AJ229" s="299">
        <v>27751</v>
      </c>
      <c r="AK229" s="299">
        <v>27751</v>
      </c>
      <c r="AL229" s="299">
        <v>0</v>
      </c>
      <c r="AM229" s="297">
        <v>138755</v>
      </c>
      <c r="AN229" s="397">
        <v>605836</v>
      </c>
      <c r="AO229" s="297">
        <v>150316</v>
      </c>
      <c r="AP229" s="297">
        <v>150316</v>
      </c>
      <c r="AQ229" s="297">
        <v>150316</v>
      </c>
      <c r="AR229" s="297">
        <v>77444</v>
      </c>
      <c r="AS229" s="297">
        <v>77444</v>
      </c>
      <c r="AT229" s="297">
        <v>0</v>
      </c>
      <c r="AU229" s="297">
        <v>605836</v>
      </c>
      <c r="AV229" s="299">
        <v>1800082</v>
      </c>
      <c r="AW229" s="297">
        <v>897150</v>
      </c>
      <c r="AX229" s="297">
        <v>464484</v>
      </c>
      <c r="AY229" s="297">
        <v>219224</v>
      </c>
      <c r="AZ229" s="297">
        <v>219224</v>
      </c>
      <c r="BA229" s="297">
        <v>0</v>
      </c>
      <c r="BB229" s="297">
        <v>0</v>
      </c>
      <c r="BC229" s="297">
        <v>1800082</v>
      </c>
      <c r="BD229" s="397">
        <v>10413</v>
      </c>
      <c r="BE229" s="297">
        <v>4318</v>
      </c>
      <c r="BF229" s="297">
        <v>3587</v>
      </c>
      <c r="BG229" s="297">
        <v>2508</v>
      </c>
      <c r="BH229" s="297">
        <v>0</v>
      </c>
      <c r="BI229" s="297">
        <v>0</v>
      </c>
      <c r="BJ229" s="297">
        <v>0</v>
      </c>
      <c r="BK229" s="297">
        <v>10413</v>
      </c>
      <c r="BL229" s="299">
        <v>14204</v>
      </c>
      <c r="BM229" s="297">
        <v>3551</v>
      </c>
      <c r="BN229" s="297">
        <v>3551</v>
      </c>
      <c r="BO229" s="297">
        <v>3551</v>
      </c>
      <c r="BP229" s="297">
        <v>3551</v>
      </c>
      <c r="BQ229" s="297">
        <v>0</v>
      </c>
      <c r="BR229" s="297">
        <v>0</v>
      </c>
      <c r="BS229" s="297">
        <v>14204</v>
      </c>
      <c r="BT229" s="397">
        <v>43730</v>
      </c>
      <c r="BU229" s="297">
        <v>8987</v>
      </c>
      <c r="BV229" s="297">
        <v>8987</v>
      </c>
      <c r="BW229" s="297">
        <v>8987</v>
      </c>
      <c r="BX229" s="297">
        <v>8987</v>
      </c>
      <c r="BY229" s="297">
        <v>7783</v>
      </c>
      <c r="BZ229" s="297">
        <v>0</v>
      </c>
      <c r="CA229" s="297">
        <v>43730</v>
      </c>
      <c r="CB229" s="299">
        <v>137880.28367055001</v>
      </c>
      <c r="CC229" s="297">
        <v>122137</v>
      </c>
      <c r="CD229" s="297">
        <v>9488</v>
      </c>
      <c r="CE229" s="297">
        <v>6255</v>
      </c>
      <c r="CF229" s="297">
        <v>0</v>
      </c>
      <c r="CG229" s="297">
        <v>0</v>
      </c>
      <c r="CH229" s="297">
        <v>0</v>
      </c>
      <c r="CI229" s="297">
        <v>137880.28367055001</v>
      </c>
    </row>
    <row r="230" spans="1:87">
      <c r="A230" s="295">
        <v>36810</v>
      </c>
      <c r="B230" s="296" t="s">
        <v>581</v>
      </c>
      <c r="C230" s="299">
        <v>-21857789</v>
      </c>
      <c r="D230" s="297">
        <v>-9501835</v>
      </c>
      <c r="E230" s="297">
        <v>-3014036</v>
      </c>
      <c r="F230" s="297">
        <v>-3878536</v>
      </c>
      <c r="G230" s="297">
        <v>1399288</v>
      </c>
      <c r="H230" s="297">
        <v>0</v>
      </c>
      <c r="I230" s="297">
        <v>-36852908</v>
      </c>
      <c r="J230" s="356">
        <v>180828895</v>
      </c>
      <c r="K230" s="357">
        <v>215093342</v>
      </c>
      <c r="L230" s="357">
        <v>153078548</v>
      </c>
      <c r="M230" s="357">
        <v>146440908</v>
      </c>
      <c r="N230" s="357">
        <v>226447725</v>
      </c>
      <c r="O230" s="356">
        <v>17837611</v>
      </c>
      <c r="P230" s="357">
        <v>6753490.25</v>
      </c>
      <c r="Q230" s="357">
        <v>11084120.75</v>
      </c>
      <c r="R230" s="398">
        <v>6.6799999999999998E-2</v>
      </c>
      <c r="S230" s="399">
        <v>5.8491161000000002E-3</v>
      </c>
      <c r="T230" s="400">
        <v>180828895</v>
      </c>
      <c r="U230" s="400">
        <v>101100153.44311377</v>
      </c>
      <c r="V230" s="401">
        <v>1.788611479227352</v>
      </c>
      <c r="W230" s="401">
        <v>7.7152503694909322E-2</v>
      </c>
      <c r="X230" s="397">
        <v>1464440</v>
      </c>
      <c r="Y230" s="297">
        <v>1070333</v>
      </c>
      <c r="Z230" s="297">
        <v>131369</v>
      </c>
      <c r="AA230" s="297">
        <v>131369</v>
      </c>
      <c r="AB230" s="297">
        <v>131369</v>
      </c>
      <c r="AC230" s="297">
        <v>0</v>
      </c>
      <c r="AD230" s="297">
        <v>0</v>
      </c>
      <c r="AE230" s="297">
        <v>1464440</v>
      </c>
      <c r="AF230" s="299">
        <v>6771262</v>
      </c>
      <c r="AG230" s="299">
        <v>1952082</v>
      </c>
      <c r="AH230" s="299">
        <v>1952082</v>
      </c>
      <c r="AI230" s="299">
        <v>1504380</v>
      </c>
      <c r="AJ230" s="299">
        <v>681359</v>
      </c>
      <c r="AK230" s="299">
        <v>681359</v>
      </c>
      <c r="AL230" s="299">
        <v>0</v>
      </c>
      <c r="AM230" s="297">
        <v>6771262</v>
      </c>
      <c r="AN230" s="397">
        <v>14790247</v>
      </c>
      <c r="AO230" s="297">
        <v>3669650</v>
      </c>
      <c r="AP230" s="297">
        <v>3669650</v>
      </c>
      <c r="AQ230" s="297">
        <v>3669650</v>
      </c>
      <c r="AR230" s="297">
        <v>1890649</v>
      </c>
      <c r="AS230" s="297">
        <v>1890649</v>
      </c>
      <c r="AT230" s="297">
        <v>0</v>
      </c>
      <c r="AU230" s="297">
        <v>14790247</v>
      </c>
      <c r="AV230" s="299">
        <v>43945352</v>
      </c>
      <c r="AW230" s="297">
        <v>21902099</v>
      </c>
      <c r="AX230" s="297">
        <v>11339430</v>
      </c>
      <c r="AY230" s="297">
        <v>5351911</v>
      </c>
      <c r="AZ230" s="297">
        <v>5351911</v>
      </c>
      <c r="BA230" s="297">
        <v>0</v>
      </c>
      <c r="BB230" s="297">
        <v>0</v>
      </c>
      <c r="BC230" s="297">
        <v>43945352</v>
      </c>
      <c r="BD230" s="397">
        <v>254220</v>
      </c>
      <c r="BE230" s="297">
        <v>105414</v>
      </c>
      <c r="BF230" s="297">
        <v>87571</v>
      </c>
      <c r="BG230" s="297">
        <v>61235</v>
      </c>
      <c r="BH230" s="297">
        <v>0</v>
      </c>
      <c r="BI230" s="297">
        <v>0</v>
      </c>
      <c r="BJ230" s="297">
        <v>0</v>
      </c>
      <c r="BK230" s="297">
        <v>254220</v>
      </c>
      <c r="BL230" s="299">
        <v>346720</v>
      </c>
      <c r="BM230" s="297">
        <v>86680</v>
      </c>
      <c r="BN230" s="297">
        <v>86680</v>
      </c>
      <c r="BO230" s="297">
        <v>86680</v>
      </c>
      <c r="BP230" s="297">
        <v>86680</v>
      </c>
      <c r="BQ230" s="297">
        <v>0</v>
      </c>
      <c r="BR230" s="297">
        <v>0</v>
      </c>
      <c r="BS230" s="297">
        <v>346720</v>
      </c>
      <c r="BT230" s="397">
        <v>1067588</v>
      </c>
      <c r="BU230" s="297">
        <v>219397</v>
      </c>
      <c r="BV230" s="297">
        <v>219397</v>
      </c>
      <c r="BW230" s="297">
        <v>219397</v>
      </c>
      <c r="BX230" s="297">
        <v>219397</v>
      </c>
      <c r="BY230" s="297">
        <v>189998</v>
      </c>
      <c r="BZ230" s="297">
        <v>0</v>
      </c>
      <c r="CA230" s="297">
        <v>1067588</v>
      </c>
      <c r="CB230" s="299">
        <v>3366067.46548791</v>
      </c>
      <c r="CC230" s="297">
        <v>2981722</v>
      </c>
      <c r="CD230" s="297">
        <v>231630</v>
      </c>
      <c r="CE230" s="297">
        <v>152715</v>
      </c>
      <c r="CF230" s="297">
        <v>0</v>
      </c>
      <c r="CG230" s="297">
        <v>0</v>
      </c>
      <c r="CH230" s="297">
        <v>0</v>
      </c>
      <c r="CI230" s="297">
        <v>3366067.46548791</v>
      </c>
    </row>
    <row r="231" spans="1:87">
      <c r="A231" s="295">
        <v>36900</v>
      </c>
      <c r="B231" s="296" t="s">
        <v>582</v>
      </c>
      <c r="C231" s="299">
        <v>-2192399</v>
      </c>
      <c r="D231" s="297">
        <v>-1216375</v>
      </c>
      <c r="E231" s="297">
        <v>-490254</v>
      </c>
      <c r="F231" s="297">
        <v>-546511</v>
      </c>
      <c r="G231" s="297">
        <v>-138367</v>
      </c>
      <c r="H231" s="297">
        <v>0</v>
      </c>
      <c r="I231" s="297">
        <v>-4583906</v>
      </c>
      <c r="J231" s="356">
        <v>15849111</v>
      </c>
      <c r="K231" s="357">
        <v>18852287</v>
      </c>
      <c r="L231" s="357">
        <v>13416876</v>
      </c>
      <c r="M231" s="357">
        <v>12835107</v>
      </c>
      <c r="N231" s="357">
        <v>19847465</v>
      </c>
      <c r="O231" s="356">
        <v>1563413</v>
      </c>
      <c r="P231" s="357">
        <v>628691.93999999994</v>
      </c>
      <c r="Q231" s="357">
        <v>934721.06</v>
      </c>
      <c r="R231" s="398">
        <v>6.6799999999999998E-2</v>
      </c>
      <c r="S231" s="399">
        <v>5.1265749999999998E-4</v>
      </c>
      <c r="T231" s="400">
        <v>15849111</v>
      </c>
      <c r="U231" s="400">
        <v>9411555.9880239516</v>
      </c>
      <c r="V231" s="401">
        <v>1.6840053887123161</v>
      </c>
      <c r="W231" s="401">
        <v>7.7152503694909322E-2</v>
      </c>
      <c r="X231" s="397">
        <v>453056</v>
      </c>
      <c r="Y231" s="297">
        <v>255191</v>
      </c>
      <c r="Z231" s="297">
        <v>65955</v>
      </c>
      <c r="AA231" s="297">
        <v>65955</v>
      </c>
      <c r="AB231" s="297">
        <v>65955</v>
      </c>
      <c r="AC231" s="297">
        <v>0</v>
      </c>
      <c r="AD231" s="297">
        <v>0</v>
      </c>
      <c r="AE231" s="297">
        <v>453056</v>
      </c>
      <c r="AF231" s="299">
        <v>2272042</v>
      </c>
      <c r="AG231" s="299">
        <v>609103</v>
      </c>
      <c r="AH231" s="299">
        <v>609103</v>
      </c>
      <c r="AI231" s="299">
        <v>412378</v>
      </c>
      <c r="AJ231" s="299">
        <v>320729</v>
      </c>
      <c r="AK231" s="299">
        <v>320729</v>
      </c>
      <c r="AL231" s="299">
        <v>0</v>
      </c>
      <c r="AM231" s="297">
        <v>2272042</v>
      </c>
      <c r="AN231" s="397">
        <v>1296321</v>
      </c>
      <c r="AO231" s="297">
        <v>321634</v>
      </c>
      <c r="AP231" s="297">
        <v>321634</v>
      </c>
      <c r="AQ231" s="297">
        <v>321634</v>
      </c>
      <c r="AR231" s="297">
        <v>165710</v>
      </c>
      <c r="AS231" s="297">
        <v>165710</v>
      </c>
      <c r="AT231" s="297">
        <v>0</v>
      </c>
      <c r="AU231" s="297">
        <v>1296321</v>
      </c>
      <c r="AV231" s="299">
        <v>3851678</v>
      </c>
      <c r="AW231" s="297">
        <v>1919653</v>
      </c>
      <c r="AX231" s="297">
        <v>993867</v>
      </c>
      <c r="AY231" s="297">
        <v>469079</v>
      </c>
      <c r="AZ231" s="297">
        <v>469079</v>
      </c>
      <c r="BA231" s="297">
        <v>0</v>
      </c>
      <c r="BB231" s="297">
        <v>0</v>
      </c>
      <c r="BC231" s="297">
        <v>3851678</v>
      </c>
      <c r="BD231" s="397">
        <v>22281</v>
      </c>
      <c r="BE231" s="297">
        <v>9239</v>
      </c>
      <c r="BF231" s="297">
        <v>7675</v>
      </c>
      <c r="BG231" s="297">
        <v>5367</v>
      </c>
      <c r="BH231" s="297">
        <v>0</v>
      </c>
      <c r="BI231" s="297">
        <v>0</v>
      </c>
      <c r="BJ231" s="297">
        <v>0</v>
      </c>
      <c r="BK231" s="297">
        <v>22281</v>
      </c>
      <c r="BL231" s="299">
        <v>30388</v>
      </c>
      <c r="BM231" s="297">
        <v>7597</v>
      </c>
      <c r="BN231" s="297">
        <v>7597</v>
      </c>
      <c r="BO231" s="297">
        <v>7597</v>
      </c>
      <c r="BP231" s="297">
        <v>7597</v>
      </c>
      <c r="BQ231" s="297">
        <v>0</v>
      </c>
      <c r="BR231" s="297">
        <v>0</v>
      </c>
      <c r="BS231" s="297">
        <v>30388</v>
      </c>
      <c r="BT231" s="397">
        <v>93571</v>
      </c>
      <c r="BU231" s="297">
        <v>19230</v>
      </c>
      <c r="BV231" s="297">
        <v>19230</v>
      </c>
      <c r="BW231" s="297">
        <v>19230</v>
      </c>
      <c r="BX231" s="297">
        <v>19230</v>
      </c>
      <c r="BY231" s="297">
        <v>16653</v>
      </c>
      <c r="BZ231" s="297">
        <v>0</v>
      </c>
      <c r="CA231" s="297">
        <v>93571</v>
      </c>
      <c r="CB231" s="299">
        <v>295025.72733824997</v>
      </c>
      <c r="CC231" s="297">
        <v>261339</v>
      </c>
      <c r="CD231" s="297">
        <v>20302</v>
      </c>
      <c r="CE231" s="297">
        <v>13385</v>
      </c>
      <c r="CF231" s="297">
        <v>0</v>
      </c>
      <c r="CG231" s="297">
        <v>0</v>
      </c>
      <c r="CH231" s="297">
        <v>0</v>
      </c>
      <c r="CI231" s="297">
        <v>295025.72733824997</v>
      </c>
    </row>
    <row r="232" spans="1:87">
      <c r="A232" s="295">
        <v>36901</v>
      </c>
      <c r="B232" s="296" t="s">
        <v>583</v>
      </c>
      <c r="C232" s="299">
        <v>-635225</v>
      </c>
      <c r="D232" s="297">
        <v>-330648</v>
      </c>
      <c r="E232" s="297">
        <v>-180818</v>
      </c>
      <c r="F232" s="297">
        <v>-331123</v>
      </c>
      <c r="G232" s="297">
        <v>-160749</v>
      </c>
      <c r="H232" s="297">
        <v>0</v>
      </c>
      <c r="I232" s="297">
        <v>-1638563</v>
      </c>
      <c r="J232" s="356">
        <v>5751407</v>
      </c>
      <c r="K232" s="357">
        <v>6841215</v>
      </c>
      <c r="L232" s="357">
        <v>4868785</v>
      </c>
      <c r="M232" s="357">
        <v>4657670</v>
      </c>
      <c r="N232" s="357">
        <v>7202350</v>
      </c>
      <c r="O232" s="356">
        <v>567339</v>
      </c>
      <c r="P232" s="357">
        <v>242473.38</v>
      </c>
      <c r="Q232" s="357">
        <v>324865.62</v>
      </c>
      <c r="R232" s="398">
        <v>6.6799999999999998E-2</v>
      </c>
      <c r="S232" s="399">
        <v>1.8603580000000001E-4</v>
      </c>
      <c r="T232" s="400">
        <v>5751407</v>
      </c>
      <c r="U232" s="400">
        <v>3629841.0179640721</v>
      </c>
      <c r="V232" s="401">
        <v>1.5844790368328268</v>
      </c>
      <c r="W232" s="401">
        <v>7.7152503694909322E-2</v>
      </c>
      <c r="X232" s="397">
        <v>499415</v>
      </c>
      <c r="Y232" s="297">
        <v>258861</v>
      </c>
      <c r="Z232" s="297">
        <v>140582</v>
      </c>
      <c r="AA232" s="297">
        <v>98302</v>
      </c>
      <c r="AB232" s="297">
        <v>1670</v>
      </c>
      <c r="AC232" s="297">
        <v>0</v>
      </c>
      <c r="AD232" s="297">
        <v>0</v>
      </c>
      <c r="AE232" s="297">
        <v>499415</v>
      </c>
      <c r="AF232" s="299">
        <v>1134630</v>
      </c>
      <c r="AG232" s="299">
        <v>226926</v>
      </c>
      <c r="AH232" s="299">
        <v>226926</v>
      </c>
      <c r="AI232" s="299">
        <v>226926</v>
      </c>
      <c r="AJ232" s="299">
        <v>226926</v>
      </c>
      <c r="AK232" s="299">
        <v>226926</v>
      </c>
      <c r="AL232" s="299">
        <v>0</v>
      </c>
      <c r="AM232" s="297">
        <v>1134630</v>
      </c>
      <c r="AN232" s="397">
        <v>470416</v>
      </c>
      <c r="AO232" s="297">
        <v>116716</v>
      </c>
      <c r="AP232" s="297">
        <v>116716</v>
      </c>
      <c r="AQ232" s="297">
        <v>116716</v>
      </c>
      <c r="AR232" s="297">
        <v>60134</v>
      </c>
      <c r="AS232" s="297">
        <v>60134</v>
      </c>
      <c r="AT232" s="297">
        <v>0</v>
      </c>
      <c r="AU232" s="297">
        <v>470416</v>
      </c>
      <c r="AV232" s="299">
        <v>1397717</v>
      </c>
      <c r="AW232" s="297">
        <v>696614</v>
      </c>
      <c r="AX232" s="297">
        <v>360660</v>
      </c>
      <c r="AY232" s="297">
        <v>170222</v>
      </c>
      <c r="AZ232" s="297">
        <v>170222</v>
      </c>
      <c r="BA232" s="297">
        <v>0</v>
      </c>
      <c r="BB232" s="297">
        <v>0</v>
      </c>
      <c r="BC232" s="297">
        <v>1397717</v>
      </c>
      <c r="BD232" s="397">
        <v>8086</v>
      </c>
      <c r="BE232" s="297">
        <v>3353</v>
      </c>
      <c r="BF232" s="297">
        <v>2785</v>
      </c>
      <c r="BG232" s="297">
        <v>1948</v>
      </c>
      <c r="BH232" s="297">
        <v>0</v>
      </c>
      <c r="BI232" s="297">
        <v>0</v>
      </c>
      <c r="BJ232" s="297">
        <v>0</v>
      </c>
      <c r="BK232" s="297">
        <v>8086</v>
      </c>
      <c r="BL232" s="299">
        <v>11028</v>
      </c>
      <c r="BM232" s="297">
        <v>2757</v>
      </c>
      <c r="BN232" s="297">
        <v>2757</v>
      </c>
      <c r="BO232" s="297">
        <v>2757</v>
      </c>
      <c r="BP232" s="297">
        <v>2757</v>
      </c>
      <c r="BQ232" s="297">
        <v>0</v>
      </c>
      <c r="BR232" s="297">
        <v>0</v>
      </c>
      <c r="BS232" s="297">
        <v>11028</v>
      </c>
      <c r="BT232" s="397">
        <v>33955</v>
      </c>
      <c r="BU232" s="297">
        <v>6978</v>
      </c>
      <c r="BV232" s="297">
        <v>6978</v>
      </c>
      <c r="BW232" s="297">
        <v>6978</v>
      </c>
      <c r="BX232" s="297">
        <v>6978</v>
      </c>
      <c r="BY232" s="297">
        <v>6043</v>
      </c>
      <c r="BZ232" s="297">
        <v>0</v>
      </c>
      <c r="CA232" s="297">
        <v>33955</v>
      </c>
      <c r="CB232" s="299">
        <v>107060.45889498001</v>
      </c>
      <c r="CC232" s="297">
        <v>94836</v>
      </c>
      <c r="CD232" s="297">
        <v>7367</v>
      </c>
      <c r="CE232" s="297">
        <v>4857</v>
      </c>
      <c r="CF232" s="297">
        <v>0</v>
      </c>
      <c r="CG232" s="297">
        <v>0</v>
      </c>
      <c r="CH232" s="297">
        <v>0</v>
      </c>
      <c r="CI232" s="297">
        <v>107060.45889498001</v>
      </c>
    </row>
    <row r="233" spans="1:87">
      <c r="A233" s="295">
        <v>36905</v>
      </c>
      <c r="B233" s="296" t="s">
        <v>584</v>
      </c>
      <c r="C233" s="299">
        <v>-496964</v>
      </c>
      <c r="D233" s="297">
        <v>-161647</v>
      </c>
      <c r="E233" s="297">
        <v>-24091</v>
      </c>
      <c r="F233" s="297">
        <v>-187327</v>
      </c>
      <c r="G233" s="297">
        <v>38320</v>
      </c>
      <c r="H233" s="297">
        <v>0</v>
      </c>
      <c r="I233" s="297">
        <v>-831709</v>
      </c>
      <c r="J233" s="356">
        <v>5978739</v>
      </c>
      <c r="K233" s="357">
        <v>7111623</v>
      </c>
      <c r="L233" s="357">
        <v>5061230</v>
      </c>
      <c r="M233" s="357">
        <v>4841770</v>
      </c>
      <c r="N233" s="357">
        <v>7487032</v>
      </c>
      <c r="O233" s="356">
        <v>589764</v>
      </c>
      <c r="P233" s="357">
        <v>252086.83</v>
      </c>
      <c r="Q233" s="357">
        <v>337677.17000000004</v>
      </c>
      <c r="R233" s="398">
        <v>6.6799999999999998E-2</v>
      </c>
      <c r="S233" s="399">
        <v>1.9338910000000001E-4</v>
      </c>
      <c r="T233" s="400">
        <v>5978739</v>
      </c>
      <c r="U233" s="400">
        <v>3773754.9401197606</v>
      </c>
      <c r="V233" s="401">
        <v>1.584294448067755</v>
      </c>
      <c r="W233" s="401">
        <v>7.7152503694909322E-2</v>
      </c>
      <c r="X233" s="397">
        <v>550871</v>
      </c>
      <c r="Y233" s="297">
        <v>273841</v>
      </c>
      <c r="Z233" s="297">
        <v>169589</v>
      </c>
      <c r="AA233" s="297">
        <v>107441</v>
      </c>
      <c r="AB233" s="297">
        <v>0</v>
      </c>
      <c r="AC233" s="297">
        <v>0</v>
      </c>
      <c r="AD233" s="297">
        <v>0</v>
      </c>
      <c r="AE233" s="297">
        <v>550871</v>
      </c>
      <c r="AF233" s="299">
        <v>339572</v>
      </c>
      <c r="AG233" s="299">
        <v>77275</v>
      </c>
      <c r="AH233" s="299">
        <v>77275</v>
      </c>
      <c r="AI233" s="299">
        <v>77275</v>
      </c>
      <c r="AJ233" s="299">
        <v>77275</v>
      </c>
      <c r="AK233" s="299">
        <v>30472</v>
      </c>
      <c r="AL233" s="299">
        <v>0</v>
      </c>
      <c r="AM233" s="297">
        <v>339572</v>
      </c>
      <c r="AN233" s="397">
        <v>489009</v>
      </c>
      <c r="AO233" s="297">
        <v>121329</v>
      </c>
      <c r="AP233" s="297">
        <v>121329</v>
      </c>
      <c r="AQ233" s="297">
        <v>121329</v>
      </c>
      <c r="AR233" s="297">
        <v>62510</v>
      </c>
      <c r="AS233" s="297">
        <v>62510</v>
      </c>
      <c r="AT233" s="297">
        <v>0</v>
      </c>
      <c r="AU233" s="297">
        <v>489009</v>
      </c>
      <c r="AV233" s="299">
        <v>1452963</v>
      </c>
      <c r="AW233" s="297">
        <v>724148</v>
      </c>
      <c r="AX233" s="297">
        <v>374915</v>
      </c>
      <c r="AY233" s="297">
        <v>176950</v>
      </c>
      <c r="AZ233" s="297">
        <v>176950</v>
      </c>
      <c r="BA233" s="297">
        <v>0</v>
      </c>
      <c r="BB233" s="297">
        <v>0</v>
      </c>
      <c r="BC233" s="297">
        <v>1452963</v>
      </c>
      <c r="BD233" s="397">
        <v>8405</v>
      </c>
      <c r="BE233" s="297">
        <v>3485</v>
      </c>
      <c r="BF233" s="297">
        <v>2895</v>
      </c>
      <c r="BG233" s="297">
        <v>2025</v>
      </c>
      <c r="BH233" s="297">
        <v>0</v>
      </c>
      <c r="BI233" s="297">
        <v>0</v>
      </c>
      <c r="BJ233" s="297">
        <v>0</v>
      </c>
      <c r="BK233" s="297">
        <v>8405</v>
      </c>
      <c r="BL233" s="299">
        <v>11464</v>
      </c>
      <c r="BM233" s="297">
        <v>2866</v>
      </c>
      <c r="BN233" s="297">
        <v>2866</v>
      </c>
      <c r="BO233" s="297">
        <v>2866</v>
      </c>
      <c r="BP233" s="297">
        <v>2866</v>
      </c>
      <c r="BQ233" s="297">
        <v>0</v>
      </c>
      <c r="BR233" s="297">
        <v>0</v>
      </c>
      <c r="BS233" s="297">
        <v>11464</v>
      </c>
      <c r="BT233" s="397">
        <v>35298</v>
      </c>
      <c r="BU233" s="297">
        <v>7254</v>
      </c>
      <c r="BV233" s="297">
        <v>7254</v>
      </c>
      <c r="BW233" s="297">
        <v>7254</v>
      </c>
      <c r="BX233" s="297">
        <v>7254</v>
      </c>
      <c r="BY233" s="297">
        <v>6282</v>
      </c>
      <c r="BZ233" s="297">
        <v>0</v>
      </c>
      <c r="CA233" s="297">
        <v>35298</v>
      </c>
      <c r="CB233" s="299">
        <v>111292.15877421001</v>
      </c>
      <c r="CC233" s="297">
        <v>98585</v>
      </c>
      <c r="CD233" s="297">
        <v>7658</v>
      </c>
      <c r="CE233" s="297">
        <v>5049</v>
      </c>
      <c r="CF233" s="297">
        <v>0</v>
      </c>
      <c r="CG233" s="297">
        <v>0</v>
      </c>
      <c r="CH233" s="297">
        <v>0</v>
      </c>
      <c r="CI233" s="297">
        <v>111292.15877421001</v>
      </c>
    </row>
    <row r="234" spans="1:87">
      <c r="A234" s="295">
        <v>37000</v>
      </c>
      <c r="B234" s="296" t="s">
        <v>585</v>
      </c>
      <c r="C234" s="299">
        <v>-8029720</v>
      </c>
      <c r="D234" s="297">
        <v>-4361103</v>
      </c>
      <c r="E234" s="297">
        <v>-2077423</v>
      </c>
      <c r="F234" s="297">
        <v>-1636867</v>
      </c>
      <c r="G234" s="297">
        <v>-147468</v>
      </c>
      <c r="H234" s="297">
        <v>0</v>
      </c>
      <c r="I234" s="297">
        <v>-16252581</v>
      </c>
      <c r="J234" s="356">
        <v>51178533</v>
      </c>
      <c r="K234" s="357">
        <v>60876121</v>
      </c>
      <c r="L234" s="357">
        <v>43324577</v>
      </c>
      <c r="M234" s="357">
        <v>41445980</v>
      </c>
      <c r="N234" s="357">
        <v>64089659</v>
      </c>
      <c r="O234" s="356">
        <v>5048434</v>
      </c>
      <c r="P234" s="357">
        <v>2028977.73</v>
      </c>
      <c r="Q234" s="357">
        <v>3019456.27</v>
      </c>
      <c r="R234" s="398">
        <v>6.6799999999999998E-2</v>
      </c>
      <c r="S234" s="399">
        <v>1.6554278E-3</v>
      </c>
      <c r="T234" s="400">
        <v>51178533</v>
      </c>
      <c r="U234" s="400">
        <v>30373918.113772456</v>
      </c>
      <c r="V234" s="401">
        <v>1.6849499892736624</v>
      </c>
      <c r="W234" s="401">
        <v>7.7152503694909322E-2</v>
      </c>
      <c r="X234" s="397">
        <v>260219</v>
      </c>
      <c r="Y234" s="297">
        <v>135656</v>
      </c>
      <c r="Z234" s="297">
        <v>41521</v>
      </c>
      <c r="AA234" s="297">
        <v>41521</v>
      </c>
      <c r="AB234" s="297">
        <v>41521</v>
      </c>
      <c r="AC234" s="297">
        <v>0</v>
      </c>
      <c r="AD234" s="297">
        <v>0</v>
      </c>
      <c r="AE234" s="297">
        <v>260219</v>
      </c>
      <c r="AF234" s="299">
        <v>7584568</v>
      </c>
      <c r="AG234" s="299">
        <v>2228698</v>
      </c>
      <c r="AH234" s="299">
        <v>2228698</v>
      </c>
      <c r="AI234" s="299">
        <v>1654498</v>
      </c>
      <c r="AJ234" s="299">
        <v>736337</v>
      </c>
      <c r="AK234" s="299">
        <v>736337</v>
      </c>
      <c r="AL234" s="299">
        <v>0</v>
      </c>
      <c r="AM234" s="297">
        <v>7584568</v>
      </c>
      <c r="AN234" s="397">
        <v>4185963</v>
      </c>
      <c r="AO234" s="297">
        <v>1038591</v>
      </c>
      <c r="AP234" s="297">
        <v>1038591</v>
      </c>
      <c r="AQ234" s="297">
        <v>1038591</v>
      </c>
      <c r="AR234" s="297">
        <v>535095</v>
      </c>
      <c r="AS234" s="297">
        <v>535095</v>
      </c>
      <c r="AT234" s="297">
        <v>0</v>
      </c>
      <c r="AU234" s="297">
        <v>4185963</v>
      </c>
      <c r="AV234" s="299">
        <v>12437496</v>
      </c>
      <c r="AW234" s="297">
        <v>6198773</v>
      </c>
      <c r="AX234" s="297">
        <v>3209307</v>
      </c>
      <c r="AY234" s="297">
        <v>1514708</v>
      </c>
      <c r="AZ234" s="297">
        <v>1514708</v>
      </c>
      <c r="BA234" s="297">
        <v>0</v>
      </c>
      <c r="BB234" s="297">
        <v>0</v>
      </c>
      <c r="BC234" s="297">
        <v>12437496</v>
      </c>
      <c r="BD234" s="397">
        <v>71950</v>
      </c>
      <c r="BE234" s="297">
        <v>29835</v>
      </c>
      <c r="BF234" s="297">
        <v>24784</v>
      </c>
      <c r="BG234" s="297">
        <v>17331</v>
      </c>
      <c r="BH234" s="297">
        <v>0</v>
      </c>
      <c r="BI234" s="297">
        <v>0</v>
      </c>
      <c r="BJ234" s="297">
        <v>0</v>
      </c>
      <c r="BK234" s="297">
        <v>71950</v>
      </c>
      <c r="BL234" s="299">
        <v>98128</v>
      </c>
      <c r="BM234" s="297">
        <v>24532</v>
      </c>
      <c r="BN234" s="297">
        <v>24532</v>
      </c>
      <c r="BO234" s="297">
        <v>24532</v>
      </c>
      <c r="BP234" s="297">
        <v>24532</v>
      </c>
      <c r="BQ234" s="297">
        <v>0</v>
      </c>
      <c r="BR234" s="297">
        <v>0</v>
      </c>
      <c r="BS234" s="297">
        <v>98128</v>
      </c>
      <c r="BT234" s="397">
        <v>302151</v>
      </c>
      <c r="BU234" s="297">
        <v>62094</v>
      </c>
      <c r="BV234" s="297">
        <v>62094</v>
      </c>
      <c r="BW234" s="297">
        <v>62094</v>
      </c>
      <c r="BX234" s="297">
        <v>62094</v>
      </c>
      <c r="BY234" s="297">
        <v>53774</v>
      </c>
      <c r="BZ234" s="297">
        <v>0</v>
      </c>
      <c r="CA234" s="297">
        <v>302151</v>
      </c>
      <c r="CB234" s="299">
        <v>952670.72217017994</v>
      </c>
      <c r="CC234" s="297">
        <v>843893</v>
      </c>
      <c r="CD234" s="297">
        <v>65556</v>
      </c>
      <c r="CE234" s="297">
        <v>43222</v>
      </c>
      <c r="CF234" s="297">
        <v>0</v>
      </c>
      <c r="CG234" s="297">
        <v>0</v>
      </c>
      <c r="CH234" s="297">
        <v>0</v>
      </c>
      <c r="CI234" s="297">
        <v>952670.72217017994</v>
      </c>
    </row>
    <row r="235" spans="1:87" ht="31.5">
      <c r="A235" s="295">
        <v>37001</v>
      </c>
      <c r="B235" s="296" t="s">
        <v>728</v>
      </c>
      <c r="C235" s="299">
        <v>344654</v>
      </c>
      <c r="D235" s="297">
        <v>391045</v>
      </c>
      <c r="E235" s="297">
        <v>382467</v>
      </c>
      <c r="F235" s="297">
        <v>253956</v>
      </c>
      <c r="G235" s="297">
        <v>146276</v>
      </c>
      <c r="H235" s="297">
        <v>0</v>
      </c>
      <c r="I235" s="297">
        <v>1518398</v>
      </c>
      <c r="J235" s="356">
        <v>5126427</v>
      </c>
      <c r="K235" s="357">
        <v>6097810</v>
      </c>
      <c r="L235" s="357">
        <v>4339716</v>
      </c>
      <c r="M235" s="357">
        <v>4151541</v>
      </c>
      <c r="N235" s="357">
        <v>6419702</v>
      </c>
      <c r="O235" s="356">
        <v>505689</v>
      </c>
      <c r="P235" s="357">
        <v>193697.99</v>
      </c>
      <c r="Q235" s="357">
        <v>311991.01</v>
      </c>
      <c r="R235" s="398">
        <v>6.6799999999999998E-2</v>
      </c>
      <c r="S235" s="399">
        <v>1.6582009999999999E-4</v>
      </c>
      <c r="T235" s="400">
        <v>5126427</v>
      </c>
      <c r="U235" s="400">
        <v>2899670.5089820358</v>
      </c>
      <c r="V235" s="401">
        <v>1.7679343167164514</v>
      </c>
      <c r="W235" s="401">
        <v>7.7152503694909322E-2</v>
      </c>
      <c r="X235" s="397">
        <v>2412716</v>
      </c>
      <c r="Y235" s="297">
        <v>939316</v>
      </c>
      <c r="Z235" s="297">
        <v>608802</v>
      </c>
      <c r="AA235" s="297">
        <v>428989</v>
      </c>
      <c r="AB235" s="297">
        <v>348319</v>
      </c>
      <c r="AC235" s="297">
        <v>87290</v>
      </c>
      <c r="AD235" s="297">
        <v>0</v>
      </c>
      <c r="AE235" s="297">
        <v>2412716</v>
      </c>
      <c r="AF235" s="299">
        <v>0</v>
      </c>
      <c r="AG235" s="299">
        <v>0</v>
      </c>
      <c r="AH235" s="299">
        <v>0</v>
      </c>
      <c r="AI235" s="299">
        <v>0</v>
      </c>
      <c r="AJ235" s="299">
        <v>0</v>
      </c>
      <c r="AK235" s="299">
        <v>0</v>
      </c>
      <c r="AL235" s="299">
        <v>0</v>
      </c>
      <c r="AM235" s="297">
        <v>0</v>
      </c>
      <c r="AN235" s="397">
        <v>419298</v>
      </c>
      <c r="AO235" s="297">
        <v>104033</v>
      </c>
      <c r="AP235" s="297">
        <v>104033</v>
      </c>
      <c r="AQ235" s="297">
        <v>104033</v>
      </c>
      <c r="AR235" s="297">
        <v>53599</v>
      </c>
      <c r="AS235" s="297">
        <v>53599</v>
      </c>
      <c r="AT235" s="297">
        <v>0</v>
      </c>
      <c r="AU235" s="297">
        <v>419298</v>
      </c>
      <c r="AV235" s="299">
        <v>1245833</v>
      </c>
      <c r="AW235" s="297">
        <v>620916</v>
      </c>
      <c r="AX235" s="297">
        <v>321468</v>
      </c>
      <c r="AY235" s="297">
        <v>151725</v>
      </c>
      <c r="AZ235" s="297">
        <v>151725</v>
      </c>
      <c r="BA235" s="297">
        <v>0</v>
      </c>
      <c r="BB235" s="297">
        <v>0</v>
      </c>
      <c r="BC235" s="297">
        <v>1245833</v>
      </c>
      <c r="BD235" s="397">
        <v>7207</v>
      </c>
      <c r="BE235" s="297">
        <v>2988</v>
      </c>
      <c r="BF235" s="297">
        <v>2483</v>
      </c>
      <c r="BG235" s="297">
        <v>1736</v>
      </c>
      <c r="BH235" s="297">
        <v>0</v>
      </c>
      <c r="BI235" s="297">
        <v>0</v>
      </c>
      <c r="BJ235" s="297">
        <v>0</v>
      </c>
      <c r="BK235" s="297">
        <v>7207</v>
      </c>
      <c r="BL235" s="299">
        <v>9828</v>
      </c>
      <c r="BM235" s="297">
        <v>2457</v>
      </c>
      <c r="BN235" s="297">
        <v>2457</v>
      </c>
      <c r="BO235" s="297">
        <v>2457</v>
      </c>
      <c r="BP235" s="297">
        <v>2457</v>
      </c>
      <c r="BQ235" s="297">
        <v>0</v>
      </c>
      <c r="BR235" s="297">
        <v>0</v>
      </c>
      <c r="BS235" s="297">
        <v>9828</v>
      </c>
      <c r="BT235" s="397">
        <v>30266</v>
      </c>
      <c r="BU235" s="297">
        <v>6220</v>
      </c>
      <c r="BV235" s="297">
        <v>6220</v>
      </c>
      <c r="BW235" s="297">
        <v>6220</v>
      </c>
      <c r="BX235" s="297">
        <v>6220</v>
      </c>
      <c r="BY235" s="297">
        <v>5386</v>
      </c>
      <c r="BZ235" s="297">
        <v>0</v>
      </c>
      <c r="CA235" s="297">
        <v>30266</v>
      </c>
      <c r="CB235" s="299">
        <v>95426.665190309999</v>
      </c>
      <c r="CC235" s="297">
        <v>84531</v>
      </c>
      <c r="CD235" s="297">
        <v>6567</v>
      </c>
      <c r="CE235" s="297">
        <v>4329</v>
      </c>
      <c r="CF235" s="297">
        <v>0</v>
      </c>
      <c r="CG235" s="297">
        <v>0</v>
      </c>
      <c r="CH235" s="297">
        <v>0</v>
      </c>
      <c r="CI235" s="297">
        <v>95426.665190309999</v>
      </c>
    </row>
    <row r="236" spans="1:87">
      <c r="A236" s="295">
        <v>37005</v>
      </c>
      <c r="B236" s="296" t="s">
        <v>586</v>
      </c>
      <c r="C236" s="299">
        <v>-1535403</v>
      </c>
      <c r="D236" s="297">
        <v>-333607</v>
      </c>
      <c r="E236" s="297">
        <v>151585</v>
      </c>
      <c r="F236" s="297">
        <v>124693</v>
      </c>
      <c r="G236" s="297">
        <v>449756</v>
      </c>
      <c r="H236" s="297">
        <v>0</v>
      </c>
      <c r="I236" s="297">
        <v>-1142976</v>
      </c>
      <c r="J236" s="356">
        <v>14965543</v>
      </c>
      <c r="K236" s="357">
        <v>17801296</v>
      </c>
      <c r="L236" s="357">
        <v>12668902</v>
      </c>
      <c r="M236" s="357">
        <v>12119566</v>
      </c>
      <c r="N236" s="357">
        <v>18740994</v>
      </c>
      <c r="O236" s="356">
        <v>1476255</v>
      </c>
      <c r="P236" s="357">
        <v>637715.49</v>
      </c>
      <c r="Q236" s="357">
        <v>838539.51</v>
      </c>
      <c r="R236" s="398">
        <v>6.6799999999999998E-2</v>
      </c>
      <c r="S236" s="399">
        <v>4.8407749999999997E-4</v>
      </c>
      <c r="T236" s="400">
        <v>14965543</v>
      </c>
      <c r="U236" s="400">
        <v>9546639.0718562882</v>
      </c>
      <c r="V236" s="401">
        <v>1.5676242588995288</v>
      </c>
      <c r="W236" s="401">
        <v>7.7152503694909322E-2</v>
      </c>
      <c r="X236" s="397">
        <v>1907606</v>
      </c>
      <c r="Y236" s="297">
        <v>414857</v>
      </c>
      <c r="Z236" s="297">
        <v>414857</v>
      </c>
      <c r="AA236" s="297">
        <v>400166</v>
      </c>
      <c r="AB236" s="297">
        <v>400166</v>
      </c>
      <c r="AC236" s="297">
        <v>277560</v>
      </c>
      <c r="AD236" s="297">
        <v>0</v>
      </c>
      <c r="AE236" s="297">
        <v>1907606</v>
      </c>
      <c r="AF236" s="299">
        <v>439802</v>
      </c>
      <c r="AG236" s="299">
        <v>214266</v>
      </c>
      <c r="AH236" s="299">
        <v>112768</v>
      </c>
      <c r="AI236" s="299">
        <v>112768</v>
      </c>
      <c r="AJ236" s="299">
        <v>0</v>
      </c>
      <c r="AK236" s="299">
        <v>0</v>
      </c>
      <c r="AL236" s="299">
        <v>0</v>
      </c>
      <c r="AM236" s="297">
        <v>439802</v>
      </c>
      <c r="AN236" s="397">
        <v>1224053</v>
      </c>
      <c r="AO236" s="297">
        <v>303703</v>
      </c>
      <c r="AP236" s="297">
        <v>303703</v>
      </c>
      <c r="AQ236" s="297">
        <v>303703</v>
      </c>
      <c r="AR236" s="297">
        <v>156472</v>
      </c>
      <c r="AS236" s="297">
        <v>156472</v>
      </c>
      <c r="AT236" s="297">
        <v>0</v>
      </c>
      <c r="AU236" s="297">
        <v>1224053</v>
      </c>
      <c r="AV236" s="299">
        <v>3636952</v>
      </c>
      <c r="AW236" s="297">
        <v>1812635</v>
      </c>
      <c r="AX236" s="297">
        <v>938460</v>
      </c>
      <c r="AY236" s="297">
        <v>442928</v>
      </c>
      <c r="AZ236" s="297">
        <v>442928</v>
      </c>
      <c r="BA236" s="297">
        <v>0</v>
      </c>
      <c r="BB236" s="297">
        <v>0</v>
      </c>
      <c r="BC236" s="297">
        <v>3636952</v>
      </c>
      <c r="BD236" s="397">
        <v>21039</v>
      </c>
      <c r="BE236" s="297">
        <v>8724</v>
      </c>
      <c r="BF236" s="297">
        <v>7247</v>
      </c>
      <c r="BG236" s="297">
        <v>5068</v>
      </c>
      <c r="BH236" s="297">
        <v>0</v>
      </c>
      <c r="BI236" s="297">
        <v>0</v>
      </c>
      <c r="BJ236" s="297">
        <v>0</v>
      </c>
      <c r="BK236" s="297">
        <v>21039</v>
      </c>
      <c r="BL236" s="299">
        <v>28696</v>
      </c>
      <c r="BM236" s="297">
        <v>7174</v>
      </c>
      <c r="BN236" s="297">
        <v>7174</v>
      </c>
      <c r="BO236" s="297">
        <v>7174</v>
      </c>
      <c r="BP236" s="297">
        <v>7174</v>
      </c>
      <c r="BQ236" s="297">
        <v>0</v>
      </c>
      <c r="BR236" s="297">
        <v>0</v>
      </c>
      <c r="BS236" s="297">
        <v>28696</v>
      </c>
      <c r="BT236" s="397">
        <v>88354</v>
      </c>
      <c r="BU236" s="297">
        <v>18157</v>
      </c>
      <c r="BV236" s="297">
        <v>18157</v>
      </c>
      <c r="BW236" s="297">
        <v>18157</v>
      </c>
      <c r="BX236" s="297">
        <v>18157</v>
      </c>
      <c r="BY236" s="297">
        <v>15724</v>
      </c>
      <c r="BZ236" s="297">
        <v>0</v>
      </c>
      <c r="CA236" s="297">
        <v>88354</v>
      </c>
      <c r="CB236" s="299">
        <v>278578.42034025001</v>
      </c>
      <c r="CC236" s="297">
        <v>246770</v>
      </c>
      <c r="CD236" s="297">
        <v>19170</v>
      </c>
      <c r="CE236" s="297">
        <v>12639</v>
      </c>
      <c r="CF236" s="297">
        <v>0</v>
      </c>
      <c r="CG236" s="297">
        <v>0</v>
      </c>
      <c r="CH236" s="297">
        <v>0</v>
      </c>
      <c r="CI236" s="297">
        <v>278578.42034025001</v>
      </c>
    </row>
    <row r="237" spans="1:87">
      <c r="A237" s="295">
        <v>37100</v>
      </c>
      <c r="B237" s="296" t="s">
        <v>587</v>
      </c>
      <c r="C237" s="299">
        <v>-9234850</v>
      </c>
      <c r="D237" s="297">
        <v>-3731851</v>
      </c>
      <c r="E237" s="297">
        <v>-432584</v>
      </c>
      <c r="F237" s="297">
        <v>-1482589</v>
      </c>
      <c r="G237" s="297">
        <v>887360</v>
      </c>
      <c r="H237" s="297">
        <v>0</v>
      </c>
      <c r="I237" s="297">
        <v>-13994514</v>
      </c>
      <c r="J237" s="356">
        <v>92235177</v>
      </c>
      <c r="K237" s="357">
        <v>109712402</v>
      </c>
      <c r="L237" s="357">
        <v>78080590</v>
      </c>
      <c r="M237" s="357">
        <v>74694937</v>
      </c>
      <c r="N237" s="357">
        <v>115503918</v>
      </c>
      <c r="O237" s="356">
        <v>9098409</v>
      </c>
      <c r="P237" s="357">
        <v>3441146.33</v>
      </c>
      <c r="Q237" s="357">
        <v>5657262.6699999999</v>
      </c>
      <c r="R237" s="398">
        <v>6.6799999999999998E-2</v>
      </c>
      <c r="S237" s="399">
        <v>2.9834516E-3</v>
      </c>
      <c r="T237" s="400">
        <v>92235177</v>
      </c>
      <c r="U237" s="400">
        <v>51514166.616766468</v>
      </c>
      <c r="V237" s="401">
        <v>1.7904817850625956</v>
      </c>
      <c r="W237" s="401">
        <v>7.7152503694909322E-2</v>
      </c>
      <c r="X237" s="397">
        <v>3402530</v>
      </c>
      <c r="Y237" s="297">
        <v>1856689</v>
      </c>
      <c r="Z237" s="297">
        <v>578365</v>
      </c>
      <c r="AA237" s="297">
        <v>578365</v>
      </c>
      <c r="AB237" s="297">
        <v>389111</v>
      </c>
      <c r="AC237" s="297">
        <v>0</v>
      </c>
      <c r="AD237" s="297">
        <v>0</v>
      </c>
      <c r="AE237" s="297">
        <v>3402530</v>
      </c>
      <c r="AF237" s="299">
        <v>1306369</v>
      </c>
      <c r="AG237" s="299">
        <v>392315</v>
      </c>
      <c r="AH237" s="299">
        <v>392315</v>
      </c>
      <c r="AI237" s="299">
        <v>173913</v>
      </c>
      <c r="AJ237" s="299">
        <v>173913</v>
      </c>
      <c r="AK237" s="299">
        <v>173913</v>
      </c>
      <c r="AL237" s="299">
        <v>0</v>
      </c>
      <c r="AM237" s="297">
        <v>1306369</v>
      </c>
      <c r="AN237" s="397">
        <v>7544043</v>
      </c>
      <c r="AO237" s="297">
        <v>1871774</v>
      </c>
      <c r="AP237" s="297">
        <v>1871774</v>
      </c>
      <c r="AQ237" s="297">
        <v>1871774</v>
      </c>
      <c r="AR237" s="297">
        <v>964361</v>
      </c>
      <c r="AS237" s="297">
        <v>964361</v>
      </c>
      <c r="AT237" s="297">
        <v>0</v>
      </c>
      <c r="AU237" s="297">
        <v>7544043</v>
      </c>
      <c r="AV237" s="299">
        <v>22415153</v>
      </c>
      <c r="AW237" s="297">
        <v>11171577</v>
      </c>
      <c r="AX237" s="297">
        <v>5783889</v>
      </c>
      <c r="AY237" s="297">
        <v>2729843</v>
      </c>
      <c r="AZ237" s="297">
        <v>2729843</v>
      </c>
      <c r="BA237" s="297">
        <v>0</v>
      </c>
      <c r="BB237" s="297">
        <v>0</v>
      </c>
      <c r="BC237" s="297">
        <v>22415153</v>
      </c>
      <c r="BD237" s="397">
        <v>129670</v>
      </c>
      <c r="BE237" s="297">
        <v>53769</v>
      </c>
      <c r="BF237" s="297">
        <v>44667</v>
      </c>
      <c r="BG237" s="297">
        <v>31234</v>
      </c>
      <c r="BH237" s="297">
        <v>0</v>
      </c>
      <c r="BI237" s="297">
        <v>0</v>
      </c>
      <c r="BJ237" s="297">
        <v>0</v>
      </c>
      <c r="BK237" s="297">
        <v>129670</v>
      </c>
      <c r="BL237" s="299">
        <v>176852</v>
      </c>
      <c r="BM237" s="297">
        <v>44213</v>
      </c>
      <c r="BN237" s="297">
        <v>44213</v>
      </c>
      <c r="BO237" s="297">
        <v>44213</v>
      </c>
      <c r="BP237" s="297">
        <v>44213</v>
      </c>
      <c r="BQ237" s="297">
        <v>0</v>
      </c>
      <c r="BR237" s="297">
        <v>0</v>
      </c>
      <c r="BS237" s="297">
        <v>176852</v>
      </c>
      <c r="BT237" s="397">
        <v>544543</v>
      </c>
      <c r="BU237" s="297">
        <v>111908</v>
      </c>
      <c r="BV237" s="297">
        <v>111908</v>
      </c>
      <c r="BW237" s="297">
        <v>111908</v>
      </c>
      <c r="BX237" s="297">
        <v>111908</v>
      </c>
      <c r="BY237" s="297">
        <v>96912</v>
      </c>
      <c r="BZ237" s="297">
        <v>0</v>
      </c>
      <c r="CA237" s="297">
        <v>544543</v>
      </c>
      <c r="CB237" s="299">
        <v>1716925.9754679601</v>
      </c>
      <c r="CC237" s="297">
        <v>1520883</v>
      </c>
      <c r="CD237" s="297">
        <v>118147</v>
      </c>
      <c r="CE237" s="297">
        <v>77895</v>
      </c>
      <c r="CF237" s="297">
        <v>0</v>
      </c>
      <c r="CG237" s="297">
        <v>0</v>
      </c>
      <c r="CH237" s="297">
        <v>0</v>
      </c>
      <c r="CI237" s="297">
        <v>1716925.9754679601</v>
      </c>
    </row>
    <row r="238" spans="1:87">
      <c r="A238" s="295">
        <v>37200</v>
      </c>
      <c r="B238" s="296" t="s">
        <v>588</v>
      </c>
      <c r="C238" s="299">
        <v>-2433800</v>
      </c>
      <c r="D238" s="297">
        <v>-1420032</v>
      </c>
      <c r="E238" s="297">
        <v>-647126</v>
      </c>
      <c r="F238" s="297">
        <v>-703577</v>
      </c>
      <c r="G238" s="297">
        <v>-163740</v>
      </c>
      <c r="H238" s="297">
        <v>0</v>
      </c>
      <c r="I238" s="297">
        <v>-5368275</v>
      </c>
      <c r="J238" s="356">
        <v>17273516</v>
      </c>
      <c r="K238" s="357">
        <v>20546596</v>
      </c>
      <c r="L238" s="357">
        <v>14622689</v>
      </c>
      <c r="M238" s="357">
        <v>13988635</v>
      </c>
      <c r="N238" s="357">
        <v>21631213</v>
      </c>
      <c r="O238" s="356">
        <v>1703922</v>
      </c>
      <c r="P238" s="357">
        <v>723784.67</v>
      </c>
      <c r="Q238" s="357">
        <v>980137.33</v>
      </c>
      <c r="R238" s="398">
        <v>6.6799999999999998E-2</v>
      </c>
      <c r="S238" s="399">
        <v>5.5873149999999998E-4</v>
      </c>
      <c r="T238" s="400">
        <v>17273516</v>
      </c>
      <c r="U238" s="400">
        <v>10835099.850299401</v>
      </c>
      <c r="V238" s="401">
        <v>1.5942184417915344</v>
      </c>
      <c r="W238" s="401">
        <v>7.7152503694909322E-2</v>
      </c>
      <c r="X238" s="397">
        <v>256217</v>
      </c>
      <c r="Y238" s="297">
        <v>256217</v>
      </c>
      <c r="Z238" s="297">
        <v>0</v>
      </c>
      <c r="AA238" s="297">
        <v>0</v>
      </c>
      <c r="AB238" s="297">
        <v>0</v>
      </c>
      <c r="AC238" s="297">
        <v>0</v>
      </c>
      <c r="AD238" s="297">
        <v>0</v>
      </c>
      <c r="AE238" s="297">
        <v>256217</v>
      </c>
      <c r="AF238" s="299">
        <v>2611082</v>
      </c>
      <c r="AG238" s="299">
        <v>686300</v>
      </c>
      <c r="AH238" s="299">
        <v>686300</v>
      </c>
      <c r="AI238" s="299">
        <v>490369</v>
      </c>
      <c r="AJ238" s="299">
        <v>385621</v>
      </c>
      <c r="AK238" s="299">
        <v>362492</v>
      </c>
      <c r="AL238" s="299">
        <v>0</v>
      </c>
      <c r="AM238" s="297">
        <v>2611082</v>
      </c>
      <c r="AN238" s="397">
        <v>1412825</v>
      </c>
      <c r="AO238" s="297">
        <v>350540</v>
      </c>
      <c r="AP238" s="297">
        <v>350540</v>
      </c>
      <c r="AQ238" s="297">
        <v>350540</v>
      </c>
      <c r="AR238" s="297">
        <v>180603</v>
      </c>
      <c r="AS238" s="297">
        <v>180603</v>
      </c>
      <c r="AT238" s="297">
        <v>0</v>
      </c>
      <c r="AU238" s="297">
        <v>1412825</v>
      </c>
      <c r="AV238" s="299">
        <v>4197840</v>
      </c>
      <c r="AW238" s="297">
        <v>2092178</v>
      </c>
      <c r="AX238" s="297">
        <v>1083189</v>
      </c>
      <c r="AY238" s="297">
        <v>511236</v>
      </c>
      <c r="AZ238" s="297">
        <v>511236</v>
      </c>
      <c r="BA238" s="297">
        <v>0</v>
      </c>
      <c r="BB238" s="297">
        <v>0</v>
      </c>
      <c r="BC238" s="297">
        <v>4197840</v>
      </c>
      <c r="BD238" s="397">
        <v>24284</v>
      </c>
      <c r="BE238" s="297">
        <v>10070</v>
      </c>
      <c r="BF238" s="297">
        <v>8365</v>
      </c>
      <c r="BG238" s="297">
        <v>5849</v>
      </c>
      <c r="BH238" s="297">
        <v>0</v>
      </c>
      <c r="BI238" s="297">
        <v>0</v>
      </c>
      <c r="BJ238" s="297">
        <v>0</v>
      </c>
      <c r="BK238" s="297">
        <v>24284</v>
      </c>
      <c r="BL238" s="299">
        <v>33120</v>
      </c>
      <c r="BM238" s="297">
        <v>8280</v>
      </c>
      <c r="BN238" s="297">
        <v>8280</v>
      </c>
      <c r="BO238" s="297">
        <v>8280</v>
      </c>
      <c r="BP238" s="297">
        <v>8280</v>
      </c>
      <c r="BQ238" s="297">
        <v>0</v>
      </c>
      <c r="BR238" s="297">
        <v>0</v>
      </c>
      <c r="BS238" s="297">
        <v>33120</v>
      </c>
      <c r="BT238" s="397">
        <v>101980</v>
      </c>
      <c r="BU238" s="297">
        <v>20958</v>
      </c>
      <c r="BV238" s="297">
        <v>20958</v>
      </c>
      <c r="BW238" s="297">
        <v>20958</v>
      </c>
      <c r="BX238" s="297">
        <v>20958</v>
      </c>
      <c r="BY238" s="297">
        <v>18149</v>
      </c>
      <c r="BZ238" s="297">
        <v>0</v>
      </c>
      <c r="CA238" s="297">
        <v>101980</v>
      </c>
      <c r="CB238" s="299">
        <v>321540.53568764997</v>
      </c>
      <c r="CC238" s="297">
        <v>284826</v>
      </c>
      <c r="CD238" s="297">
        <v>22126</v>
      </c>
      <c r="CE238" s="297">
        <v>14588</v>
      </c>
      <c r="CF238" s="297">
        <v>0</v>
      </c>
      <c r="CG238" s="297">
        <v>0</v>
      </c>
      <c r="CH238" s="297">
        <v>0</v>
      </c>
      <c r="CI238" s="297">
        <v>321540.53568764997</v>
      </c>
    </row>
    <row r="239" spans="1:87">
      <c r="A239" s="295">
        <v>37300</v>
      </c>
      <c r="B239" s="296" t="s">
        <v>589</v>
      </c>
      <c r="C239" s="299">
        <v>-6381317</v>
      </c>
      <c r="D239" s="297">
        <v>-3699997</v>
      </c>
      <c r="E239" s="297">
        <v>-2017432</v>
      </c>
      <c r="F239" s="297">
        <v>-2006718</v>
      </c>
      <c r="G239" s="297">
        <v>31460</v>
      </c>
      <c r="H239" s="297">
        <v>0</v>
      </c>
      <c r="I239" s="297">
        <v>-14074004</v>
      </c>
      <c r="J239" s="356">
        <v>46340205</v>
      </c>
      <c r="K239" s="357">
        <v>55121001</v>
      </c>
      <c r="L239" s="357">
        <v>39228749</v>
      </c>
      <c r="M239" s="357">
        <v>37527751</v>
      </c>
      <c r="N239" s="357">
        <v>58030737</v>
      </c>
      <c r="O239" s="356">
        <v>4571164</v>
      </c>
      <c r="P239" s="357">
        <v>1752595.4</v>
      </c>
      <c r="Q239" s="357">
        <v>2818568.6</v>
      </c>
      <c r="R239" s="398">
        <v>6.6799999999999998E-2</v>
      </c>
      <c r="S239" s="399">
        <v>1.4989266E-3</v>
      </c>
      <c r="T239" s="400">
        <v>46340205</v>
      </c>
      <c r="U239" s="400">
        <v>26236458.083832335</v>
      </c>
      <c r="V239" s="401">
        <v>1.7662523215569321</v>
      </c>
      <c r="W239" s="401">
        <v>7.7152503694909322E-2</v>
      </c>
      <c r="X239" s="397">
        <v>725708</v>
      </c>
      <c r="Y239" s="297">
        <v>725708</v>
      </c>
      <c r="Z239" s="297">
        <v>0</v>
      </c>
      <c r="AA239" s="297">
        <v>0</v>
      </c>
      <c r="AB239" s="297">
        <v>0</v>
      </c>
      <c r="AC239" s="297">
        <v>0</v>
      </c>
      <c r="AD239" s="297">
        <v>0</v>
      </c>
      <c r="AE239" s="297">
        <v>725708</v>
      </c>
      <c r="AF239" s="299">
        <v>6715539</v>
      </c>
      <c r="AG239" s="299">
        <v>1731590</v>
      </c>
      <c r="AH239" s="299">
        <v>1731590</v>
      </c>
      <c r="AI239" s="299">
        <v>1596894</v>
      </c>
      <c r="AJ239" s="299">
        <v>1153727</v>
      </c>
      <c r="AK239" s="299">
        <v>501738</v>
      </c>
      <c r="AL239" s="299">
        <v>0</v>
      </c>
      <c r="AM239" s="297">
        <v>6715539</v>
      </c>
      <c r="AN239" s="397">
        <v>3790230</v>
      </c>
      <c r="AO239" s="297">
        <v>940405</v>
      </c>
      <c r="AP239" s="297">
        <v>940405</v>
      </c>
      <c r="AQ239" s="297">
        <v>940405</v>
      </c>
      <c r="AR239" s="297">
        <v>484508</v>
      </c>
      <c r="AS239" s="297">
        <v>484508</v>
      </c>
      <c r="AT239" s="297">
        <v>0</v>
      </c>
      <c r="AU239" s="297">
        <v>3790230</v>
      </c>
      <c r="AV239" s="299">
        <v>11261677</v>
      </c>
      <c r="AW239" s="297">
        <v>5612752</v>
      </c>
      <c r="AX239" s="297">
        <v>2905905</v>
      </c>
      <c r="AY239" s="297">
        <v>1371510</v>
      </c>
      <c r="AZ239" s="297">
        <v>1371510</v>
      </c>
      <c r="BA239" s="297">
        <v>0</v>
      </c>
      <c r="BB239" s="297">
        <v>0</v>
      </c>
      <c r="BC239" s="297">
        <v>11261677</v>
      </c>
      <c r="BD239" s="397">
        <v>65147</v>
      </c>
      <c r="BE239" s="297">
        <v>27014</v>
      </c>
      <c r="BF239" s="297">
        <v>22441</v>
      </c>
      <c r="BG239" s="297">
        <v>15692</v>
      </c>
      <c r="BH239" s="297">
        <v>0</v>
      </c>
      <c r="BI239" s="297">
        <v>0</v>
      </c>
      <c r="BJ239" s="297">
        <v>0</v>
      </c>
      <c r="BK239" s="297">
        <v>65147</v>
      </c>
      <c r="BL239" s="299">
        <v>88852</v>
      </c>
      <c r="BM239" s="297">
        <v>22213</v>
      </c>
      <c r="BN239" s="297">
        <v>22213</v>
      </c>
      <c r="BO239" s="297">
        <v>22213</v>
      </c>
      <c r="BP239" s="297">
        <v>22213</v>
      </c>
      <c r="BQ239" s="297">
        <v>0</v>
      </c>
      <c r="BR239" s="297">
        <v>0</v>
      </c>
      <c r="BS239" s="297">
        <v>88852</v>
      </c>
      <c r="BT239" s="397">
        <v>273586</v>
      </c>
      <c r="BU239" s="297">
        <v>56224</v>
      </c>
      <c r="BV239" s="297">
        <v>56224</v>
      </c>
      <c r="BW239" s="297">
        <v>56224</v>
      </c>
      <c r="BX239" s="297">
        <v>56224</v>
      </c>
      <c r="BY239" s="297">
        <v>48690</v>
      </c>
      <c r="BZ239" s="297">
        <v>0</v>
      </c>
      <c r="CA239" s="297">
        <v>273586</v>
      </c>
      <c r="CB239" s="299">
        <v>862606.92644046003</v>
      </c>
      <c r="CC239" s="297">
        <v>764112</v>
      </c>
      <c r="CD239" s="297">
        <v>59359</v>
      </c>
      <c r="CE239" s="297">
        <v>39136</v>
      </c>
      <c r="CF239" s="297">
        <v>0</v>
      </c>
      <c r="CG239" s="297">
        <v>0</v>
      </c>
      <c r="CH239" s="297">
        <v>0</v>
      </c>
      <c r="CI239" s="297">
        <v>862606.92644046003</v>
      </c>
    </row>
    <row r="240" spans="1:87">
      <c r="A240" s="295">
        <v>37301</v>
      </c>
      <c r="B240" s="296" t="s">
        <v>590</v>
      </c>
      <c r="C240" s="299">
        <v>-635116</v>
      </c>
      <c r="D240" s="297">
        <v>-354842</v>
      </c>
      <c r="E240" s="297">
        <v>-107574</v>
      </c>
      <c r="F240" s="297">
        <v>-169752</v>
      </c>
      <c r="G240" s="297">
        <v>17134</v>
      </c>
      <c r="H240" s="297">
        <v>0</v>
      </c>
      <c r="I240" s="297">
        <v>-1250150</v>
      </c>
      <c r="J240" s="356">
        <v>5634274</v>
      </c>
      <c r="K240" s="357">
        <v>6701887</v>
      </c>
      <c r="L240" s="357">
        <v>4769628</v>
      </c>
      <c r="M240" s="357">
        <v>4562812</v>
      </c>
      <c r="N240" s="357">
        <v>7055668</v>
      </c>
      <c r="O240" s="356">
        <v>555785</v>
      </c>
      <c r="P240" s="357">
        <v>222937.89</v>
      </c>
      <c r="Q240" s="357">
        <v>332847.11</v>
      </c>
      <c r="R240" s="398">
        <v>6.6799999999999998E-2</v>
      </c>
      <c r="S240" s="399">
        <v>1.8224699999999999E-4</v>
      </c>
      <c r="T240" s="400">
        <v>5634274</v>
      </c>
      <c r="U240" s="400">
        <v>3337393.562874252</v>
      </c>
      <c r="V240" s="401">
        <v>1.6882258246904551</v>
      </c>
      <c r="W240" s="401">
        <v>7.7152503694909322E-2</v>
      </c>
      <c r="X240" s="397">
        <v>162763</v>
      </c>
      <c r="Y240" s="297">
        <v>143567</v>
      </c>
      <c r="Z240" s="297">
        <v>9598</v>
      </c>
      <c r="AA240" s="297">
        <v>9598</v>
      </c>
      <c r="AB240" s="297">
        <v>0</v>
      </c>
      <c r="AC240" s="297">
        <v>0</v>
      </c>
      <c r="AD240" s="297">
        <v>0</v>
      </c>
      <c r="AE240" s="297">
        <v>162763</v>
      </c>
      <c r="AF240" s="299">
        <v>429999</v>
      </c>
      <c r="AG240" s="299">
        <v>125111</v>
      </c>
      <c r="AH240" s="299">
        <v>125111</v>
      </c>
      <c r="AI240" s="299">
        <v>66041</v>
      </c>
      <c r="AJ240" s="299">
        <v>66041</v>
      </c>
      <c r="AK240" s="299">
        <v>47695</v>
      </c>
      <c r="AL240" s="299">
        <v>0</v>
      </c>
      <c r="AM240" s="297">
        <v>429999</v>
      </c>
      <c r="AN240" s="397">
        <v>460835</v>
      </c>
      <c r="AO240" s="297">
        <v>114339</v>
      </c>
      <c r="AP240" s="297">
        <v>114339</v>
      </c>
      <c r="AQ240" s="297">
        <v>114339</v>
      </c>
      <c r="AR240" s="297">
        <v>58909</v>
      </c>
      <c r="AS240" s="297">
        <v>58909</v>
      </c>
      <c r="AT240" s="297">
        <v>0</v>
      </c>
      <c r="AU240" s="297">
        <v>460835</v>
      </c>
      <c r="AV240" s="299">
        <v>1369251</v>
      </c>
      <c r="AW240" s="297">
        <v>682426</v>
      </c>
      <c r="AX240" s="297">
        <v>353314</v>
      </c>
      <c r="AY240" s="297">
        <v>166755</v>
      </c>
      <c r="AZ240" s="297">
        <v>166755</v>
      </c>
      <c r="BA240" s="297">
        <v>0</v>
      </c>
      <c r="BB240" s="297">
        <v>0</v>
      </c>
      <c r="BC240" s="297">
        <v>1369251</v>
      </c>
      <c r="BD240" s="397">
        <v>7922</v>
      </c>
      <c r="BE240" s="297">
        <v>3285</v>
      </c>
      <c r="BF240" s="297">
        <v>2729</v>
      </c>
      <c r="BG240" s="297">
        <v>1908</v>
      </c>
      <c r="BH240" s="297">
        <v>0</v>
      </c>
      <c r="BI240" s="297">
        <v>0</v>
      </c>
      <c r="BJ240" s="297">
        <v>0</v>
      </c>
      <c r="BK240" s="297">
        <v>7922</v>
      </c>
      <c r="BL240" s="299">
        <v>10804</v>
      </c>
      <c r="BM240" s="297">
        <v>2701</v>
      </c>
      <c r="BN240" s="297">
        <v>2701</v>
      </c>
      <c r="BO240" s="297">
        <v>2701</v>
      </c>
      <c r="BP240" s="297">
        <v>2701</v>
      </c>
      <c r="BQ240" s="297">
        <v>0</v>
      </c>
      <c r="BR240" s="297">
        <v>0</v>
      </c>
      <c r="BS240" s="297">
        <v>10804</v>
      </c>
      <c r="BT240" s="397">
        <v>33264</v>
      </c>
      <c r="BU240" s="297">
        <v>6836</v>
      </c>
      <c r="BV240" s="297">
        <v>6836</v>
      </c>
      <c r="BW240" s="297">
        <v>6836</v>
      </c>
      <c r="BX240" s="297">
        <v>6836</v>
      </c>
      <c r="BY240" s="297">
        <v>5920</v>
      </c>
      <c r="BZ240" s="297">
        <v>0</v>
      </c>
      <c r="CA240" s="297">
        <v>33264</v>
      </c>
      <c r="CB240" s="299">
        <v>104880.0685257</v>
      </c>
      <c r="CC240" s="297">
        <v>92905</v>
      </c>
      <c r="CD240" s="297">
        <v>7217</v>
      </c>
      <c r="CE240" s="297">
        <v>4758</v>
      </c>
      <c r="CF240" s="297">
        <v>0</v>
      </c>
      <c r="CG240" s="297">
        <v>0</v>
      </c>
      <c r="CH240" s="297">
        <v>0</v>
      </c>
      <c r="CI240" s="297">
        <v>104880.0685257</v>
      </c>
    </row>
    <row r="241" spans="1:87">
      <c r="A241" s="295">
        <v>37305</v>
      </c>
      <c r="B241" s="296" t="s">
        <v>591</v>
      </c>
      <c r="C241" s="299">
        <v>-2028884</v>
      </c>
      <c r="D241" s="297">
        <v>-732412</v>
      </c>
      <c r="E241" s="297">
        <v>-303835</v>
      </c>
      <c r="F241" s="297">
        <v>-338138</v>
      </c>
      <c r="G241" s="297">
        <v>190291</v>
      </c>
      <c r="H241" s="297">
        <v>0</v>
      </c>
      <c r="I241" s="297">
        <v>-3212978</v>
      </c>
      <c r="J241" s="356">
        <v>11559328</v>
      </c>
      <c r="K241" s="357">
        <v>13749653</v>
      </c>
      <c r="L241" s="357">
        <v>9785411</v>
      </c>
      <c r="M241" s="357">
        <v>9361106</v>
      </c>
      <c r="N241" s="357">
        <v>14475472</v>
      </c>
      <c r="O241" s="356">
        <v>1140254</v>
      </c>
      <c r="P241" s="357">
        <v>494288.24</v>
      </c>
      <c r="Q241" s="357">
        <v>645965.76</v>
      </c>
      <c r="R241" s="398">
        <v>6.6799999999999998E-2</v>
      </c>
      <c r="S241" s="399">
        <v>3.7389960000000001E-4</v>
      </c>
      <c r="T241" s="400">
        <v>11559328</v>
      </c>
      <c r="U241" s="400">
        <v>7399524.5508982036</v>
      </c>
      <c r="V241" s="401">
        <v>1.5621717206947914</v>
      </c>
      <c r="W241" s="401">
        <v>7.7152503694909322E-2</v>
      </c>
      <c r="X241" s="397">
        <v>286435</v>
      </c>
      <c r="Y241" s="297">
        <v>57287</v>
      </c>
      <c r="Z241" s="297">
        <v>57287</v>
      </c>
      <c r="AA241" s="297">
        <v>57287</v>
      </c>
      <c r="AB241" s="297">
        <v>57287</v>
      </c>
      <c r="AC241" s="297">
        <v>57287</v>
      </c>
      <c r="AD241" s="297">
        <v>0</v>
      </c>
      <c r="AE241" s="297">
        <v>286435</v>
      </c>
      <c r="AF241" s="299">
        <v>1482858</v>
      </c>
      <c r="AG241" s="299">
        <v>745296</v>
      </c>
      <c r="AH241" s="299">
        <v>298690</v>
      </c>
      <c r="AI241" s="299">
        <v>256221</v>
      </c>
      <c r="AJ241" s="299">
        <v>182651</v>
      </c>
      <c r="AK241" s="299">
        <v>0</v>
      </c>
      <c r="AL241" s="299">
        <v>0</v>
      </c>
      <c r="AM241" s="297">
        <v>1482858</v>
      </c>
      <c r="AN241" s="397">
        <v>945454</v>
      </c>
      <c r="AO241" s="297">
        <v>234579</v>
      </c>
      <c r="AP241" s="297">
        <v>234579</v>
      </c>
      <c r="AQ241" s="297">
        <v>234579</v>
      </c>
      <c r="AR241" s="297">
        <v>120858</v>
      </c>
      <c r="AS241" s="297">
        <v>120858</v>
      </c>
      <c r="AT241" s="297">
        <v>0</v>
      </c>
      <c r="AU241" s="297">
        <v>945454</v>
      </c>
      <c r="AV241" s="299">
        <v>2809168</v>
      </c>
      <c r="AW241" s="297">
        <v>1400072</v>
      </c>
      <c r="AX241" s="297">
        <v>724863</v>
      </c>
      <c r="AY241" s="297">
        <v>342116</v>
      </c>
      <c r="AZ241" s="297">
        <v>342116</v>
      </c>
      <c r="BA241" s="297">
        <v>0</v>
      </c>
      <c r="BB241" s="297">
        <v>0</v>
      </c>
      <c r="BC241" s="297">
        <v>2809168</v>
      </c>
      <c r="BD241" s="397">
        <v>16251</v>
      </c>
      <c r="BE241" s="297">
        <v>6739</v>
      </c>
      <c r="BF241" s="297">
        <v>5598</v>
      </c>
      <c r="BG241" s="297">
        <v>3914</v>
      </c>
      <c r="BH241" s="297">
        <v>0</v>
      </c>
      <c r="BI241" s="297">
        <v>0</v>
      </c>
      <c r="BJ241" s="297">
        <v>0</v>
      </c>
      <c r="BK241" s="297">
        <v>16251</v>
      </c>
      <c r="BL241" s="299">
        <v>22164</v>
      </c>
      <c r="BM241" s="297">
        <v>5541</v>
      </c>
      <c r="BN241" s="297">
        <v>5541</v>
      </c>
      <c r="BO241" s="297">
        <v>5541</v>
      </c>
      <c r="BP241" s="297">
        <v>5541</v>
      </c>
      <c r="BQ241" s="297">
        <v>0</v>
      </c>
      <c r="BR241" s="297">
        <v>0</v>
      </c>
      <c r="BS241" s="297">
        <v>22164</v>
      </c>
      <c r="BT241" s="397">
        <v>68245</v>
      </c>
      <c r="BU241" s="297">
        <v>14025</v>
      </c>
      <c r="BV241" s="297">
        <v>14025</v>
      </c>
      <c r="BW241" s="297">
        <v>14025</v>
      </c>
      <c r="BX241" s="297">
        <v>14025</v>
      </c>
      <c r="BY241" s="297">
        <v>12145</v>
      </c>
      <c r="BZ241" s="297">
        <v>0</v>
      </c>
      <c r="CA241" s="297">
        <v>68245</v>
      </c>
      <c r="CB241" s="299">
        <v>215172.90089675999</v>
      </c>
      <c r="CC241" s="297">
        <v>190604</v>
      </c>
      <c r="CD241" s="297">
        <v>14807</v>
      </c>
      <c r="CE241" s="297">
        <v>9762</v>
      </c>
      <c r="CF241" s="297">
        <v>0</v>
      </c>
      <c r="CG241" s="297">
        <v>0</v>
      </c>
      <c r="CH241" s="297">
        <v>0</v>
      </c>
      <c r="CI241" s="297">
        <v>215172.90089675999</v>
      </c>
    </row>
    <row r="242" spans="1:87">
      <c r="A242" s="295">
        <v>37400</v>
      </c>
      <c r="B242" s="296" t="s">
        <v>592</v>
      </c>
      <c r="C242" s="299">
        <v>-30327674</v>
      </c>
      <c r="D242" s="297">
        <v>-13789654</v>
      </c>
      <c r="E242" s="297">
        <v>-4174526</v>
      </c>
      <c r="F242" s="297">
        <v>-6395928</v>
      </c>
      <c r="G242" s="297">
        <v>844785</v>
      </c>
      <c r="H242" s="297">
        <v>0</v>
      </c>
      <c r="I242" s="297">
        <v>-53842997</v>
      </c>
      <c r="J242" s="356">
        <v>241874724</v>
      </c>
      <c r="K242" s="357">
        <v>287706468</v>
      </c>
      <c r="L242" s="357">
        <v>204756167</v>
      </c>
      <c r="M242" s="357">
        <v>195877733</v>
      </c>
      <c r="N242" s="357">
        <v>302893964</v>
      </c>
      <c r="O242" s="356">
        <v>23859390</v>
      </c>
      <c r="P242" s="357">
        <v>8978481.5199999996</v>
      </c>
      <c r="Q242" s="357">
        <v>14880908.48</v>
      </c>
      <c r="R242" s="398">
        <v>6.6799999999999998E-2</v>
      </c>
      <c r="S242" s="399">
        <v>7.8237128000000003E-3</v>
      </c>
      <c r="T242" s="400">
        <v>241874724</v>
      </c>
      <c r="U242" s="400">
        <v>134408405.98802394</v>
      </c>
      <c r="V242" s="401">
        <v>1.7995505729124674</v>
      </c>
      <c r="W242" s="401">
        <v>7.7152503694909322E-2</v>
      </c>
      <c r="X242" s="397">
        <v>1245115</v>
      </c>
      <c r="Y242" s="297">
        <v>1245115</v>
      </c>
      <c r="Z242" s="297">
        <v>0</v>
      </c>
      <c r="AA242" s="297">
        <v>0</v>
      </c>
      <c r="AB242" s="297">
        <v>0</v>
      </c>
      <c r="AC242" s="297">
        <v>0</v>
      </c>
      <c r="AD242" s="297">
        <v>0</v>
      </c>
      <c r="AE242" s="297">
        <v>1245115</v>
      </c>
      <c r="AF242" s="299">
        <v>12892416</v>
      </c>
      <c r="AG242" s="299">
        <v>3515470</v>
      </c>
      <c r="AH242" s="299">
        <v>3515470</v>
      </c>
      <c r="AI242" s="299">
        <v>1979509</v>
      </c>
      <c r="AJ242" s="299">
        <v>1943702</v>
      </c>
      <c r="AK242" s="299">
        <v>1938265</v>
      </c>
      <c r="AL242" s="299">
        <v>0</v>
      </c>
      <c r="AM242" s="297">
        <v>12892416</v>
      </c>
      <c r="AN242" s="397">
        <v>19783270</v>
      </c>
      <c r="AO242" s="297">
        <v>4908483</v>
      </c>
      <c r="AP242" s="297">
        <v>4908483</v>
      </c>
      <c r="AQ242" s="297">
        <v>4908483</v>
      </c>
      <c r="AR242" s="297">
        <v>2528911</v>
      </c>
      <c r="AS242" s="297">
        <v>2528911</v>
      </c>
      <c r="AT242" s="297">
        <v>0</v>
      </c>
      <c r="AU242" s="297">
        <v>19783270</v>
      </c>
      <c r="AV242" s="299">
        <v>58780815</v>
      </c>
      <c r="AW242" s="297">
        <v>29296005</v>
      </c>
      <c r="AX242" s="297">
        <v>15167495</v>
      </c>
      <c r="AY242" s="297">
        <v>7158657</v>
      </c>
      <c r="AZ242" s="297">
        <v>7158657</v>
      </c>
      <c r="BA242" s="297">
        <v>0</v>
      </c>
      <c r="BB242" s="297">
        <v>0</v>
      </c>
      <c r="BC242" s="297">
        <v>58780815</v>
      </c>
      <c r="BD242" s="397">
        <v>340043</v>
      </c>
      <c r="BE242" s="297">
        <v>141001</v>
      </c>
      <c r="BF242" s="297">
        <v>117134</v>
      </c>
      <c r="BG242" s="297">
        <v>81908</v>
      </c>
      <c r="BH242" s="297">
        <v>0</v>
      </c>
      <c r="BI242" s="297">
        <v>0</v>
      </c>
      <c r="BJ242" s="297">
        <v>0</v>
      </c>
      <c r="BK242" s="297">
        <v>340043</v>
      </c>
      <c r="BL242" s="299">
        <v>463772</v>
      </c>
      <c r="BM242" s="297">
        <v>115943</v>
      </c>
      <c r="BN242" s="297">
        <v>115943</v>
      </c>
      <c r="BO242" s="297">
        <v>115943</v>
      </c>
      <c r="BP242" s="297">
        <v>115943</v>
      </c>
      <c r="BQ242" s="297">
        <v>0</v>
      </c>
      <c r="BR242" s="297">
        <v>0</v>
      </c>
      <c r="BS242" s="297">
        <v>463772</v>
      </c>
      <c r="BT242" s="397">
        <v>1427993</v>
      </c>
      <c r="BU242" s="297">
        <v>293463</v>
      </c>
      <c r="BV242" s="297">
        <v>293463</v>
      </c>
      <c r="BW242" s="297">
        <v>293463</v>
      </c>
      <c r="BX242" s="297">
        <v>293463</v>
      </c>
      <c r="BY242" s="297">
        <v>254140</v>
      </c>
      <c r="BZ242" s="297">
        <v>0</v>
      </c>
      <c r="CA242" s="297">
        <v>1427993</v>
      </c>
      <c r="CB242" s="299">
        <v>4502414.4956536805</v>
      </c>
      <c r="CC242" s="297">
        <v>3988318</v>
      </c>
      <c r="CD242" s="297">
        <v>309826</v>
      </c>
      <c r="CE242" s="297">
        <v>204270</v>
      </c>
      <c r="CF242" s="297">
        <v>0</v>
      </c>
      <c r="CG242" s="297">
        <v>0</v>
      </c>
      <c r="CH242" s="297">
        <v>0</v>
      </c>
      <c r="CI242" s="297">
        <v>4502414.4956536805</v>
      </c>
    </row>
    <row r="243" spans="1:87">
      <c r="A243" s="295">
        <v>37405</v>
      </c>
      <c r="B243" s="296" t="s">
        <v>593</v>
      </c>
      <c r="C243" s="299">
        <v>-7158188</v>
      </c>
      <c r="D243" s="297">
        <v>-3152940</v>
      </c>
      <c r="E243" s="297">
        <v>-1860955</v>
      </c>
      <c r="F243" s="297">
        <v>-1434167</v>
      </c>
      <c r="G243" s="297">
        <v>671333</v>
      </c>
      <c r="H243" s="297">
        <v>0</v>
      </c>
      <c r="I243" s="297">
        <v>-12934917</v>
      </c>
      <c r="J243" s="356">
        <v>48734068</v>
      </c>
      <c r="K243" s="357">
        <v>57968465</v>
      </c>
      <c r="L243" s="357">
        <v>41255245</v>
      </c>
      <c r="M243" s="357">
        <v>39466376</v>
      </c>
      <c r="N243" s="357">
        <v>61028514</v>
      </c>
      <c r="O243" s="356">
        <v>4807303</v>
      </c>
      <c r="P243" s="357">
        <v>1970272.02</v>
      </c>
      <c r="Q243" s="357">
        <v>2837030.98</v>
      </c>
      <c r="R243" s="398">
        <v>6.6799999999999998E-2</v>
      </c>
      <c r="S243" s="399">
        <v>1.5763588E-3</v>
      </c>
      <c r="T243" s="400">
        <v>48734068</v>
      </c>
      <c r="U243" s="400">
        <v>29495090.11976048</v>
      </c>
      <c r="V243" s="401">
        <v>1.6522773045317873</v>
      </c>
      <c r="W243" s="401">
        <v>7.7152503694909322E-2</v>
      </c>
      <c r="X243" s="397">
        <v>1224643</v>
      </c>
      <c r="Y243" s="297">
        <v>446435</v>
      </c>
      <c r="Z243" s="297">
        <v>446435</v>
      </c>
      <c r="AA243" s="297">
        <v>110591</v>
      </c>
      <c r="AB243" s="297">
        <v>110591</v>
      </c>
      <c r="AC243" s="297">
        <v>110591</v>
      </c>
      <c r="AD243" s="297">
        <v>0</v>
      </c>
      <c r="AE243" s="297">
        <v>1224643</v>
      </c>
      <c r="AF243" s="299">
        <v>5657771</v>
      </c>
      <c r="AG243" s="299">
        <v>1951501</v>
      </c>
      <c r="AH243" s="299">
        <v>1529284</v>
      </c>
      <c r="AI243" s="299">
        <v>1529284</v>
      </c>
      <c r="AJ243" s="299">
        <v>647702</v>
      </c>
      <c r="AK243" s="299">
        <v>0</v>
      </c>
      <c r="AL243" s="299">
        <v>0</v>
      </c>
      <c r="AM243" s="297">
        <v>5657771</v>
      </c>
      <c r="AN243" s="397">
        <v>3986027</v>
      </c>
      <c r="AO243" s="297">
        <v>988984</v>
      </c>
      <c r="AP243" s="297">
        <v>988984</v>
      </c>
      <c r="AQ243" s="297">
        <v>988984</v>
      </c>
      <c r="AR243" s="297">
        <v>509537</v>
      </c>
      <c r="AS243" s="297">
        <v>509537</v>
      </c>
      <c r="AT243" s="297">
        <v>0</v>
      </c>
      <c r="AU243" s="297">
        <v>3986027</v>
      </c>
      <c r="AV243" s="299">
        <v>11843438</v>
      </c>
      <c r="AW243" s="297">
        <v>5902698</v>
      </c>
      <c r="AX243" s="297">
        <v>3056019</v>
      </c>
      <c r="AY243" s="297">
        <v>1442360</v>
      </c>
      <c r="AZ243" s="297">
        <v>1442360</v>
      </c>
      <c r="BA243" s="297">
        <v>0</v>
      </c>
      <c r="BB243" s="297">
        <v>0</v>
      </c>
      <c r="BC243" s="297">
        <v>11843438</v>
      </c>
      <c r="BD243" s="397">
        <v>68514</v>
      </c>
      <c r="BE243" s="297">
        <v>28410</v>
      </c>
      <c r="BF243" s="297">
        <v>23601</v>
      </c>
      <c r="BG243" s="297">
        <v>16503</v>
      </c>
      <c r="BH243" s="297">
        <v>0</v>
      </c>
      <c r="BI243" s="297">
        <v>0</v>
      </c>
      <c r="BJ243" s="297">
        <v>0</v>
      </c>
      <c r="BK243" s="297">
        <v>68514</v>
      </c>
      <c r="BL243" s="299">
        <v>93444</v>
      </c>
      <c r="BM243" s="297">
        <v>23361</v>
      </c>
      <c r="BN243" s="297">
        <v>23361</v>
      </c>
      <c r="BO243" s="297">
        <v>23361</v>
      </c>
      <c r="BP243" s="297">
        <v>23361</v>
      </c>
      <c r="BQ243" s="297">
        <v>0</v>
      </c>
      <c r="BR243" s="297">
        <v>0</v>
      </c>
      <c r="BS243" s="297">
        <v>93444</v>
      </c>
      <c r="BT243" s="397">
        <v>287719</v>
      </c>
      <c r="BU243" s="297">
        <v>59128</v>
      </c>
      <c r="BV243" s="297">
        <v>59128</v>
      </c>
      <c r="BW243" s="297">
        <v>59128</v>
      </c>
      <c r="BX243" s="297">
        <v>59128</v>
      </c>
      <c r="BY243" s="297">
        <v>51205</v>
      </c>
      <c r="BZ243" s="297">
        <v>0</v>
      </c>
      <c r="CA243" s="297">
        <v>287719</v>
      </c>
      <c r="CB243" s="299">
        <v>907167.84893628</v>
      </c>
      <c r="CC243" s="297">
        <v>803585</v>
      </c>
      <c r="CD243" s="297">
        <v>62425</v>
      </c>
      <c r="CE243" s="297">
        <v>41157</v>
      </c>
      <c r="CF243" s="297">
        <v>0</v>
      </c>
      <c r="CG243" s="297">
        <v>0</v>
      </c>
      <c r="CH243" s="297">
        <v>0</v>
      </c>
      <c r="CI243" s="297">
        <v>907167.84893628</v>
      </c>
    </row>
    <row r="244" spans="1:87">
      <c r="A244" s="295">
        <v>37500</v>
      </c>
      <c r="B244" s="296" t="s">
        <v>594</v>
      </c>
      <c r="C244" s="299">
        <v>-3578142</v>
      </c>
      <c r="D244" s="297">
        <v>-1785801</v>
      </c>
      <c r="E244" s="297">
        <v>-705283</v>
      </c>
      <c r="F244" s="297">
        <v>-791761</v>
      </c>
      <c r="G244" s="297">
        <v>85714</v>
      </c>
      <c r="H244" s="297">
        <v>0</v>
      </c>
      <c r="I244" s="297">
        <v>-6775273</v>
      </c>
      <c r="J244" s="356">
        <v>25148994</v>
      </c>
      <c r="K244" s="357">
        <v>29914363</v>
      </c>
      <c r="L244" s="357">
        <v>21289582</v>
      </c>
      <c r="M244" s="357">
        <v>20366444</v>
      </c>
      <c r="N244" s="357">
        <v>31493487</v>
      </c>
      <c r="O244" s="356">
        <v>2480787</v>
      </c>
      <c r="P244" s="357">
        <v>1044730.69</v>
      </c>
      <c r="Q244" s="357">
        <v>1436056.31</v>
      </c>
      <c r="R244" s="398">
        <v>6.6799999999999998E-2</v>
      </c>
      <c r="S244" s="399">
        <v>8.1347280000000004E-4</v>
      </c>
      <c r="T244" s="400">
        <v>25148994</v>
      </c>
      <c r="U244" s="400">
        <v>15639680.988023952</v>
      </c>
      <c r="V244" s="401">
        <v>1.6080247429124535</v>
      </c>
      <c r="W244" s="401">
        <v>7.7152503694909322E-2</v>
      </c>
      <c r="X244" s="397">
        <v>56666</v>
      </c>
      <c r="Y244" s="297">
        <v>56666</v>
      </c>
      <c r="Z244" s="297">
        <v>0</v>
      </c>
      <c r="AA244" s="297">
        <v>0</v>
      </c>
      <c r="AB244" s="297">
        <v>0</v>
      </c>
      <c r="AC244" s="297">
        <v>0</v>
      </c>
      <c r="AD244" s="297">
        <v>0</v>
      </c>
      <c r="AE244" s="297">
        <v>56666</v>
      </c>
      <c r="AF244" s="299">
        <v>2444629</v>
      </c>
      <c r="AG244" s="299">
        <v>717540</v>
      </c>
      <c r="AH244" s="299">
        <v>717540</v>
      </c>
      <c r="AI244" s="299">
        <v>477055</v>
      </c>
      <c r="AJ244" s="299">
        <v>328840</v>
      </c>
      <c r="AK244" s="299">
        <v>203654</v>
      </c>
      <c r="AL244" s="299">
        <v>0</v>
      </c>
      <c r="AM244" s="297">
        <v>2444629</v>
      </c>
      <c r="AN244" s="397">
        <v>2056971</v>
      </c>
      <c r="AO244" s="297">
        <v>510361</v>
      </c>
      <c r="AP244" s="297">
        <v>510361</v>
      </c>
      <c r="AQ244" s="297">
        <v>510361</v>
      </c>
      <c r="AR244" s="297">
        <v>262944</v>
      </c>
      <c r="AS244" s="297">
        <v>262944</v>
      </c>
      <c r="AT244" s="297">
        <v>0</v>
      </c>
      <c r="AU244" s="297">
        <v>2056971</v>
      </c>
      <c r="AV244" s="299">
        <v>6111752</v>
      </c>
      <c r="AW244" s="297">
        <v>3046061</v>
      </c>
      <c r="AX244" s="297">
        <v>1577045</v>
      </c>
      <c r="AY244" s="297">
        <v>744323</v>
      </c>
      <c r="AZ244" s="297">
        <v>744323</v>
      </c>
      <c r="BA244" s="297">
        <v>0</v>
      </c>
      <c r="BB244" s="297">
        <v>0</v>
      </c>
      <c r="BC244" s="297">
        <v>6111752</v>
      </c>
      <c r="BD244" s="397">
        <v>35356</v>
      </c>
      <c r="BE244" s="297">
        <v>14661</v>
      </c>
      <c r="BF244" s="297">
        <v>12179</v>
      </c>
      <c r="BG244" s="297">
        <v>8516</v>
      </c>
      <c r="BH244" s="297">
        <v>0</v>
      </c>
      <c r="BI244" s="297">
        <v>0</v>
      </c>
      <c r="BJ244" s="297">
        <v>0</v>
      </c>
      <c r="BK244" s="297">
        <v>35356</v>
      </c>
      <c r="BL244" s="299">
        <v>48220</v>
      </c>
      <c r="BM244" s="297">
        <v>12055</v>
      </c>
      <c r="BN244" s="297">
        <v>12055</v>
      </c>
      <c r="BO244" s="297">
        <v>12055</v>
      </c>
      <c r="BP244" s="297">
        <v>12055</v>
      </c>
      <c r="BQ244" s="297">
        <v>0</v>
      </c>
      <c r="BR244" s="297">
        <v>0</v>
      </c>
      <c r="BS244" s="297">
        <v>48220</v>
      </c>
      <c r="BT244" s="397">
        <v>148476</v>
      </c>
      <c r="BU244" s="297">
        <v>30513</v>
      </c>
      <c r="BV244" s="297">
        <v>30513</v>
      </c>
      <c r="BW244" s="297">
        <v>30513</v>
      </c>
      <c r="BX244" s="297">
        <v>30513</v>
      </c>
      <c r="BY244" s="297">
        <v>26424</v>
      </c>
      <c r="BZ244" s="297">
        <v>0</v>
      </c>
      <c r="CA244" s="297">
        <v>148476</v>
      </c>
      <c r="CB244" s="299">
        <v>468139.84870968002</v>
      </c>
      <c r="CC244" s="297">
        <v>414687</v>
      </c>
      <c r="CD244" s="297">
        <v>32214</v>
      </c>
      <c r="CE244" s="297">
        <v>21239</v>
      </c>
      <c r="CF244" s="297">
        <v>0</v>
      </c>
      <c r="CG244" s="297">
        <v>0</v>
      </c>
      <c r="CH244" s="297">
        <v>0</v>
      </c>
      <c r="CI244" s="297">
        <v>468139.84870968002</v>
      </c>
    </row>
    <row r="245" spans="1:87">
      <c r="A245" s="295">
        <v>37600</v>
      </c>
      <c r="B245" s="296" t="s">
        <v>595</v>
      </c>
      <c r="C245" s="299">
        <v>-22837170</v>
      </c>
      <c r="D245" s="297">
        <v>-13307468</v>
      </c>
      <c r="E245" s="297">
        <v>-6523641</v>
      </c>
      <c r="F245" s="297">
        <v>-5836832</v>
      </c>
      <c r="G245" s="297">
        <v>-40623</v>
      </c>
      <c r="H245" s="297">
        <v>0</v>
      </c>
      <c r="I245" s="297">
        <v>-48545734</v>
      </c>
      <c r="J245" s="356">
        <v>148027281</v>
      </c>
      <c r="K245" s="357">
        <v>176076299</v>
      </c>
      <c r="L245" s="357">
        <v>125310732</v>
      </c>
      <c r="M245" s="357">
        <v>119877132</v>
      </c>
      <c r="N245" s="357">
        <v>185371043</v>
      </c>
      <c r="O245" s="356">
        <v>14601942</v>
      </c>
      <c r="P245" s="357">
        <v>5712371.4900000002</v>
      </c>
      <c r="Q245" s="357">
        <v>8889570.5099999998</v>
      </c>
      <c r="R245" s="398">
        <v>6.6799999999999998E-2</v>
      </c>
      <c r="S245" s="399">
        <v>4.7881106000000001E-3</v>
      </c>
      <c r="T245" s="400">
        <v>148027281</v>
      </c>
      <c r="U245" s="400">
        <v>85514543.263473064</v>
      </c>
      <c r="V245" s="401">
        <v>1.7310187875753855</v>
      </c>
      <c r="W245" s="401">
        <v>7.7152503694909322E-2</v>
      </c>
      <c r="X245" s="397">
        <v>1353573</v>
      </c>
      <c r="Y245" s="297">
        <v>1353573</v>
      </c>
      <c r="Z245" s="297">
        <v>0</v>
      </c>
      <c r="AA245" s="297">
        <v>0</v>
      </c>
      <c r="AB245" s="297">
        <v>0</v>
      </c>
      <c r="AC245" s="297">
        <v>0</v>
      </c>
      <c r="AD245" s="297">
        <v>0</v>
      </c>
      <c r="AE245" s="297">
        <v>1353573</v>
      </c>
      <c r="AF245" s="299">
        <v>24075551</v>
      </c>
      <c r="AG245" s="299">
        <v>7019670</v>
      </c>
      <c r="AH245" s="299">
        <v>7019670</v>
      </c>
      <c r="AI245" s="299">
        <v>5180291</v>
      </c>
      <c r="AJ245" s="299">
        <v>3112071</v>
      </c>
      <c r="AK245" s="299">
        <v>1743849</v>
      </c>
      <c r="AL245" s="299">
        <v>0</v>
      </c>
      <c r="AM245" s="297">
        <v>24075551</v>
      </c>
      <c r="AN245" s="397">
        <v>12107357</v>
      </c>
      <c r="AO245" s="297">
        <v>3003990</v>
      </c>
      <c r="AP245" s="297">
        <v>3003990</v>
      </c>
      <c r="AQ245" s="297">
        <v>3003990</v>
      </c>
      <c r="AR245" s="297">
        <v>1547693</v>
      </c>
      <c r="AS245" s="297">
        <v>1547693</v>
      </c>
      <c r="AT245" s="297">
        <v>0</v>
      </c>
      <c r="AU245" s="297">
        <v>12107357</v>
      </c>
      <c r="AV245" s="299">
        <v>35973846</v>
      </c>
      <c r="AW245" s="297">
        <v>17929149</v>
      </c>
      <c r="AX245" s="297">
        <v>9282504</v>
      </c>
      <c r="AY245" s="297">
        <v>4381097</v>
      </c>
      <c r="AZ245" s="297">
        <v>4381097</v>
      </c>
      <c r="BA245" s="297">
        <v>0</v>
      </c>
      <c r="BB245" s="297">
        <v>0</v>
      </c>
      <c r="BC245" s="297">
        <v>35973846</v>
      </c>
      <c r="BD245" s="397">
        <v>208106</v>
      </c>
      <c r="BE245" s="297">
        <v>86293</v>
      </c>
      <c r="BF245" s="297">
        <v>71686</v>
      </c>
      <c r="BG245" s="297">
        <v>50127</v>
      </c>
      <c r="BH245" s="297">
        <v>0</v>
      </c>
      <c r="BI245" s="297">
        <v>0</v>
      </c>
      <c r="BJ245" s="297">
        <v>0</v>
      </c>
      <c r="BK245" s="297">
        <v>208106</v>
      </c>
      <c r="BL245" s="299">
        <v>283828</v>
      </c>
      <c r="BM245" s="297">
        <v>70957</v>
      </c>
      <c r="BN245" s="297">
        <v>70957</v>
      </c>
      <c r="BO245" s="297">
        <v>70957</v>
      </c>
      <c r="BP245" s="297">
        <v>70957</v>
      </c>
      <c r="BQ245" s="297">
        <v>0</v>
      </c>
      <c r="BR245" s="297">
        <v>0</v>
      </c>
      <c r="BS245" s="297">
        <v>283828</v>
      </c>
      <c r="BT245" s="397">
        <v>873932</v>
      </c>
      <c r="BU245" s="297">
        <v>179600</v>
      </c>
      <c r="BV245" s="297">
        <v>179600</v>
      </c>
      <c r="BW245" s="297">
        <v>179600</v>
      </c>
      <c r="BX245" s="297">
        <v>179600</v>
      </c>
      <c r="BY245" s="297">
        <v>155533</v>
      </c>
      <c r="BZ245" s="297">
        <v>0</v>
      </c>
      <c r="CA245" s="297">
        <v>873932</v>
      </c>
      <c r="CB245" s="299">
        <v>2755476.7312308601</v>
      </c>
      <c r="CC245" s="297">
        <v>2440850</v>
      </c>
      <c r="CD245" s="297">
        <v>189613</v>
      </c>
      <c r="CE245" s="297">
        <v>125013</v>
      </c>
      <c r="CF245" s="297">
        <v>0</v>
      </c>
      <c r="CG245" s="297">
        <v>0</v>
      </c>
      <c r="CH245" s="297">
        <v>0</v>
      </c>
      <c r="CI245" s="297">
        <v>2755476.7312308601</v>
      </c>
    </row>
    <row r="246" spans="1:87">
      <c r="A246" s="295">
        <v>37601</v>
      </c>
      <c r="B246" s="296" t="s">
        <v>596</v>
      </c>
      <c r="C246" s="299">
        <v>393773</v>
      </c>
      <c r="D246" s="297">
        <v>1091257</v>
      </c>
      <c r="E246" s="297">
        <v>1223014</v>
      </c>
      <c r="F246" s="297">
        <v>190270</v>
      </c>
      <c r="G246" s="297">
        <v>299597</v>
      </c>
      <c r="H246" s="297">
        <v>0</v>
      </c>
      <c r="I246" s="297">
        <v>3197911</v>
      </c>
      <c r="J246" s="356">
        <v>15130360</v>
      </c>
      <c r="K246" s="357">
        <v>17997344</v>
      </c>
      <c r="L246" s="357">
        <v>12808426</v>
      </c>
      <c r="M246" s="357">
        <v>12253040</v>
      </c>
      <c r="N246" s="357">
        <v>18947390</v>
      </c>
      <c r="O246" s="356">
        <v>1492513</v>
      </c>
      <c r="P246" s="357">
        <v>484957.32</v>
      </c>
      <c r="Q246" s="357">
        <v>1007555.6799999999</v>
      </c>
      <c r="R246" s="398">
        <v>6.6799999999999998E-2</v>
      </c>
      <c r="S246" s="399">
        <v>4.8940870000000001E-4</v>
      </c>
      <c r="T246" s="400">
        <v>15130360</v>
      </c>
      <c r="U246" s="400">
        <v>7259840.1197604798</v>
      </c>
      <c r="V246" s="401">
        <v>2.0841175219295582</v>
      </c>
      <c r="W246" s="401">
        <v>7.7152503694909322E-2</v>
      </c>
      <c r="X246" s="397">
        <v>5837443</v>
      </c>
      <c r="Y246" s="297">
        <v>2148885</v>
      </c>
      <c r="Z246" s="297">
        <v>1733954</v>
      </c>
      <c r="AA246" s="297">
        <v>1360322</v>
      </c>
      <c r="AB246" s="297">
        <v>468777</v>
      </c>
      <c r="AC246" s="297">
        <v>125505</v>
      </c>
      <c r="AD246" s="297">
        <v>0</v>
      </c>
      <c r="AE246" s="297">
        <v>5837443</v>
      </c>
      <c r="AF246" s="299">
        <v>0</v>
      </c>
      <c r="AG246" s="299">
        <v>0</v>
      </c>
      <c r="AH246" s="299">
        <v>0</v>
      </c>
      <c r="AI246" s="299">
        <v>0</v>
      </c>
      <c r="AJ246" s="299">
        <v>0</v>
      </c>
      <c r="AK246" s="299">
        <v>0</v>
      </c>
      <c r="AL246" s="299">
        <v>0</v>
      </c>
      <c r="AM246" s="297">
        <v>0</v>
      </c>
      <c r="AN246" s="397">
        <v>1237533</v>
      </c>
      <c r="AO246" s="297">
        <v>307048</v>
      </c>
      <c r="AP246" s="297">
        <v>307048</v>
      </c>
      <c r="AQ246" s="297">
        <v>307048</v>
      </c>
      <c r="AR246" s="297">
        <v>158195</v>
      </c>
      <c r="AS246" s="297">
        <v>158195</v>
      </c>
      <c r="AT246" s="297">
        <v>0</v>
      </c>
      <c r="AU246" s="297">
        <v>1237533</v>
      </c>
      <c r="AV246" s="299">
        <v>3677006</v>
      </c>
      <c r="AW246" s="297">
        <v>1832598</v>
      </c>
      <c r="AX246" s="297">
        <v>948796</v>
      </c>
      <c r="AY246" s="297">
        <v>447806</v>
      </c>
      <c r="AZ246" s="297">
        <v>447806</v>
      </c>
      <c r="BA246" s="297">
        <v>0</v>
      </c>
      <c r="BB246" s="297">
        <v>0</v>
      </c>
      <c r="BC246" s="297">
        <v>3677006</v>
      </c>
      <c r="BD246" s="397">
        <v>21271</v>
      </c>
      <c r="BE246" s="297">
        <v>8820</v>
      </c>
      <c r="BF246" s="297">
        <v>7327</v>
      </c>
      <c r="BG246" s="297">
        <v>5124</v>
      </c>
      <c r="BH246" s="297">
        <v>0</v>
      </c>
      <c r="BI246" s="297">
        <v>0</v>
      </c>
      <c r="BJ246" s="297">
        <v>0</v>
      </c>
      <c r="BK246" s="297">
        <v>21271</v>
      </c>
      <c r="BL246" s="299">
        <v>29012</v>
      </c>
      <c r="BM246" s="297">
        <v>7253</v>
      </c>
      <c r="BN246" s="297">
        <v>7253</v>
      </c>
      <c r="BO246" s="297">
        <v>7253</v>
      </c>
      <c r="BP246" s="297">
        <v>7253</v>
      </c>
      <c r="BQ246" s="297">
        <v>0</v>
      </c>
      <c r="BR246" s="297">
        <v>0</v>
      </c>
      <c r="BS246" s="297">
        <v>29012</v>
      </c>
      <c r="BT246" s="397">
        <v>89327</v>
      </c>
      <c r="BU246" s="297">
        <v>18357</v>
      </c>
      <c r="BV246" s="297">
        <v>18357</v>
      </c>
      <c r="BW246" s="297">
        <v>18357</v>
      </c>
      <c r="BX246" s="297">
        <v>18357</v>
      </c>
      <c r="BY246" s="297">
        <v>15898</v>
      </c>
      <c r="BZ246" s="297">
        <v>0</v>
      </c>
      <c r="CA246" s="297">
        <v>89327</v>
      </c>
      <c r="CB246" s="299">
        <v>281646.43584296998</v>
      </c>
      <c r="CC246" s="297">
        <v>249487</v>
      </c>
      <c r="CD246" s="297">
        <v>19381</v>
      </c>
      <c r="CE246" s="297">
        <v>12778</v>
      </c>
      <c r="CF246" s="297">
        <v>0</v>
      </c>
      <c r="CG246" s="297">
        <v>0</v>
      </c>
      <c r="CH246" s="297">
        <v>0</v>
      </c>
      <c r="CI246" s="297">
        <v>281646.43584296998</v>
      </c>
    </row>
    <row r="247" spans="1:87">
      <c r="A247" s="295">
        <v>37605</v>
      </c>
      <c r="B247" s="296" t="s">
        <v>597</v>
      </c>
      <c r="C247" s="299">
        <v>-2576050</v>
      </c>
      <c r="D247" s="297">
        <v>-1062495</v>
      </c>
      <c r="E247" s="297">
        <v>-505844</v>
      </c>
      <c r="F247" s="297">
        <v>-565321</v>
      </c>
      <c r="G247" s="297">
        <v>98635</v>
      </c>
      <c r="H247" s="297">
        <v>0</v>
      </c>
      <c r="I247" s="297">
        <v>-4611075</v>
      </c>
      <c r="J247" s="356">
        <v>19184464</v>
      </c>
      <c r="K247" s="357">
        <v>22819641</v>
      </c>
      <c r="L247" s="357">
        <v>16240380</v>
      </c>
      <c r="M247" s="357">
        <v>15536181</v>
      </c>
      <c r="N247" s="357">
        <v>24024248</v>
      </c>
      <c r="O247" s="356">
        <v>1892424</v>
      </c>
      <c r="P247" s="357">
        <v>767804.77</v>
      </c>
      <c r="Q247" s="357">
        <v>1124619.23</v>
      </c>
      <c r="R247" s="398">
        <v>6.6799999999999998E-2</v>
      </c>
      <c r="S247" s="399">
        <v>6.2054329999999998E-4</v>
      </c>
      <c r="T247" s="400">
        <v>19184464</v>
      </c>
      <c r="U247" s="400">
        <v>11494083.383233534</v>
      </c>
      <c r="V247" s="401">
        <v>1.6690729795804731</v>
      </c>
      <c r="W247" s="401">
        <v>7.7152503694909322E-2</v>
      </c>
      <c r="X247" s="397">
        <v>168308</v>
      </c>
      <c r="Y247" s="297">
        <v>84154</v>
      </c>
      <c r="Z247" s="297">
        <v>84154</v>
      </c>
      <c r="AA247" s="297">
        <v>0</v>
      </c>
      <c r="AB247" s="297">
        <v>0</v>
      </c>
      <c r="AC247" s="297">
        <v>0</v>
      </c>
      <c r="AD247" s="297">
        <v>0</v>
      </c>
      <c r="AE247" s="297">
        <v>168308</v>
      </c>
      <c r="AF247" s="299">
        <v>1432603</v>
      </c>
      <c r="AG247" s="299">
        <v>434818</v>
      </c>
      <c r="AH247" s="299">
        <v>331745</v>
      </c>
      <c r="AI247" s="299">
        <v>331745</v>
      </c>
      <c r="AJ247" s="299">
        <v>212190</v>
      </c>
      <c r="AK247" s="299">
        <v>122105</v>
      </c>
      <c r="AL247" s="299">
        <v>0</v>
      </c>
      <c r="AM247" s="297">
        <v>1432603</v>
      </c>
      <c r="AN247" s="397">
        <v>1569124</v>
      </c>
      <c r="AO247" s="297">
        <v>389320</v>
      </c>
      <c r="AP247" s="297">
        <v>389320</v>
      </c>
      <c r="AQ247" s="297">
        <v>389320</v>
      </c>
      <c r="AR247" s="297">
        <v>200582</v>
      </c>
      <c r="AS247" s="297">
        <v>200582</v>
      </c>
      <c r="AT247" s="297">
        <v>0</v>
      </c>
      <c r="AU247" s="297">
        <v>1569124</v>
      </c>
      <c r="AV247" s="299">
        <v>4662242</v>
      </c>
      <c r="AW247" s="297">
        <v>2323633</v>
      </c>
      <c r="AX247" s="297">
        <v>1203021</v>
      </c>
      <c r="AY247" s="297">
        <v>567794</v>
      </c>
      <c r="AZ247" s="297">
        <v>567794</v>
      </c>
      <c r="BA247" s="297">
        <v>0</v>
      </c>
      <c r="BB247" s="297">
        <v>0</v>
      </c>
      <c r="BC247" s="297">
        <v>4662242</v>
      </c>
      <c r="BD247" s="397">
        <v>26972</v>
      </c>
      <c r="BE247" s="297">
        <v>11184</v>
      </c>
      <c r="BF247" s="297">
        <v>9291</v>
      </c>
      <c r="BG247" s="297">
        <v>6497</v>
      </c>
      <c r="BH247" s="297">
        <v>0</v>
      </c>
      <c r="BI247" s="297">
        <v>0</v>
      </c>
      <c r="BJ247" s="297">
        <v>0</v>
      </c>
      <c r="BK247" s="297">
        <v>26972</v>
      </c>
      <c r="BL247" s="299">
        <v>36784</v>
      </c>
      <c r="BM247" s="297">
        <v>9196</v>
      </c>
      <c r="BN247" s="297">
        <v>9196</v>
      </c>
      <c r="BO247" s="297">
        <v>9196</v>
      </c>
      <c r="BP247" s="297">
        <v>9196</v>
      </c>
      <c r="BQ247" s="297">
        <v>0</v>
      </c>
      <c r="BR247" s="297">
        <v>0</v>
      </c>
      <c r="BS247" s="297">
        <v>36784</v>
      </c>
      <c r="BT247" s="397">
        <v>113262</v>
      </c>
      <c r="BU247" s="297">
        <v>23276</v>
      </c>
      <c r="BV247" s="297">
        <v>23276</v>
      </c>
      <c r="BW247" s="297">
        <v>23276</v>
      </c>
      <c r="BX247" s="297">
        <v>23276</v>
      </c>
      <c r="BY247" s="297">
        <v>20157</v>
      </c>
      <c r="BZ247" s="297">
        <v>0</v>
      </c>
      <c r="CA247" s="297">
        <v>113262</v>
      </c>
      <c r="CB247" s="299">
        <v>357112.18196823</v>
      </c>
      <c r="CC247" s="297">
        <v>316336</v>
      </c>
      <c r="CD247" s="297">
        <v>24574</v>
      </c>
      <c r="CE247" s="297">
        <v>16202</v>
      </c>
      <c r="CF247" s="297">
        <v>0</v>
      </c>
      <c r="CG247" s="297">
        <v>0</v>
      </c>
      <c r="CH247" s="297">
        <v>0</v>
      </c>
      <c r="CI247" s="297">
        <v>357112.18196823</v>
      </c>
    </row>
    <row r="248" spans="1:87">
      <c r="A248" s="295">
        <v>37610</v>
      </c>
      <c r="B248" s="296" t="s">
        <v>598</v>
      </c>
      <c r="C248" s="299">
        <v>-6731307</v>
      </c>
      <c r="D248" s="297">
        <v>-3898476</v>
      </c>
      <c r="E248" s="297">
        <v>-1334434</v>
      </c>
      <c r="F248" s="297">
        <v>-1551996</v>
      </c>
      <c r="G248" s="297">
        <v>-49755</v>
      </c>
      <c r="H248" s="297">
        <v>0</v>
      </c>
      <c r="I248" s="297">
        <v>-13565968</v>
      </c>
      <c r="J248" s="356">
        <v>48282533</v>
      </c>
      <c r="K248" s="357">
        <v>57431371</v>
      </c>
      <c r="L248" s="357">
        <v>40873003</v>
      </c>
      <c r="M248" s="357">
        <v>39100709</v>
      </c>
      <c r="N248" s="357">
        <v>60463068</v>
      </c>
      <c r="O248" s="356">
        <v>4762762</v>
      </c>
      <c r="P248" s="357">
        <v>1784832.81</v>
      </c>
      <c r="Q248" s="357">
        <v>2977929.19</v>
      </c>
      <c r="R248" s="398">
        <v>6.6799999999999998E-2</v>
      </c>
      <c r="S248" s="399">
        <v>1.5617534000000001E-3</v>
      </c>
      <c r="T248" s="400">
        <v>48282533</v>
      </c>
      <c r="U248" s="400">
        <v>26719054.041916169</v>
      </c>
      <c r="V248" s="401">
        <v>1.8070449995817814</v>
      </c>
      <c r="W248" s="401">
        <v>7.7152503694909322E-2</v>
      </c>
      <c r="X248" s="397">
        <v>717002</v>
      </c>
      <c r="Y248" s="297">
        <v>717002</v>
      </c>
      <c r="Z248" s="297">
        <v>0</v>
      </c>
      <c r="AA248" s="297">
        <v>0</v>
      </c>
      <c r="AB248" s="297">
        <v>0</v>
      </c>
      <c r="AC248" s="297">
        <v>0</v>
      </c>
      <c r="AD248" s="297">
        <v>0</v>
      </c>
      <c r="AE248" s="297">
        <v>717002</v>
      </c>
      <c r="AF248" s="299">
        <v>5859953</v>
      </c>
      <c r="AG248" s="299">
        <v>1847565</v>
      </c>
      <c r="AH248" s="299">
        <v>1847565</v>
      </c>
      <c r="AI248" s="299">
        <v>896269</v>
      </c>
      <c r="AJ248" s="299">
        <v>663252</v>
      </c>
      <c r="AK248" s="299">
        <v>605302</v>
      </c>
      <c r="AL248" s="299">
        <v>0</v>
      </c>
      <c r="AM248" s="297">
        <v>5859953</v>
      </c>
      <c r="AN248" s="397">
        <v>3949096</v>
      </c>
      <c r="AO248" s="297">
        <v>979821</v>
      </c>
      <c r="AP248" s="297">
        <v>979821</v>
      </c>
      <c r="AQ248" s="297">
        <v>979821</v>
      </c>
      <c r="AR248" s="297">
        <v>504816</v>
      </c>
      <c r="AS248" s="297">
        <v>504816</v>
      </c>
      <c r="AT248" s="297">
        <v>0</v>
      </c>
      <c r="AU248" s="297">
        <v>3949096</v>
      </c>
      <c r="AV248" s="299">
        <v>11733705</v>
      </c>
      <c r="AW248" s="297">
        <v>5848008</v>
      </c>
      <c r="AX248" s="297">
        <v>3027704</v>
      </c>
      <c r="AY248" s="297">
        <v>1428996</v>
      </c>
      <c r="AZ248" s="297">
        <v>1428996</v>
      </c>
      <c r="BA248" s="297">
        <v>0</v>
      </c>
      <c r="BB248" s="297">
        <v>0</v>
      </c>
      <c r="BC248" s="297">
        <v>11733705</v>
      </c>
      <c r="BD248" s="397">
        <v>67878</v>
      </c>
      <c r="BE248" s="297">
        <v>28146</v>
      </c>
      <c r="BF248" s="297">
        <v>23382</v>
      </c>
      <c r="BG248" s="297">
        <v>16350</v>
      </c>
      <c r="BH248" s="297">
        <v>0</v>
      </c>
      <c r="BI248" s="297">
        <v>0</v>
      </c>
      <c r="BJ248" s="297">
        <v>0</v>
      </c>
      <c r="BK248" s="297">
        <v>67878</v>
      </c>
      <c r="BL248" s="299">
        <v>92576</v>
      </c>
      <c r="BM248" s="297">
        <v>23144</v>
      </c>
      <c r="BN248" s="297">
        <v>23144</v>
      </c>
      <c r="BO248" s="297">
        <v>23144</v>
      </c>
      <c r="BP248" s="297">
        <v>23144</v>
      </c>
      <c r="BQ248" s="297">
        <v>0</v>
      </c>
      <c r="BR248" s="297">
        <v>0</v>
      </c>
      <c r="BS248" s="297">
        <v>92576</v>
      </c>
      <c r="BT248" s="397">
        <v>285053</v>
      </c>
      <c r="BU248" s="297">
        <v>58581</v>
      </c>
      <c r="BV248" s="297">
        <v>58581</v>
      </c>
      <c r="BW248" s="297">
        <v>58581</v>
      </c>
      <c r="BX248" s="297">
        <v>58581</v>
      </c>
      <c r="BY248" s="297">
        <v>50731</v>
      </c>
      <c r="BZ248" s="297">
        <v>0</v>
      </c>
      <c r="CA248" s="297">
        <v>285053</v>
      </c>
      <c r="CB248" s="299">
        <v>898762.68806754006</v>
      </c>
      <c r="CC248" s="297">
        <v>796140</v>
      </c>
      <c r="CD248" s="297">
        <v>61847</v>
      </c>
      <c r="CE248" s="297">
        <v>40776</v>
      </c>
      <c r="CF248" s="297">
        <v>0</v>
      </c>
      <c r="CG248" s="297">
        <v>0</v>
      </c>
      <c r="CH248" s="297">
        <v>0</v>
      </c>
      <c r="CI248" s="297">
        <v>898762.68806754006</v>
      </c>
    </row>
    <row r="249" spans="1:87">
      <c r="A249" s="295">
        <v>37700</v>
      </c>
      <c r="B249" s="296" t="s">
        <v>599</v>
      </c>
      <c r="C249" s="299">
        <v>-9544450</v>
      </c>
      <c r="D249" s="297">
        <v>-5078623</v>
      </c>
      <c r="E249" s="297">
        <v>-2327246</v>
      </c>
      <c r="F249" s="297">
        <v>-2479578</v>
      </c>
      <c r="G249" s="297">
        <v>-81940</v>
      </c>
      <c r="H249" s="297">
        <v>0</v>
      </c>
      <c r="I249" s="297">
        <v>-19511837</v>
      </c>
      <c r="J249" s="356">
        <v>64411115</v>
      </c>
      <c r="K249" s="357">
        <v>76616085</v>
      </c>
      <c r="L249" s="357">
        <v>54526462</v>
      </c>
      <c r="M249" s="357">
        <v>52162140</v>
      </c>
      <c r="N249" s="357">
        <v>80660507</v>
      </c>
      <c r="O249" s="356">
        <v>6353743</v>
      </c>
      <c r="P249" s="357">
        <v>2580375.11</v>
      </c>
      <c r="Q249" s="357">
        <v>3773367.89</v>
      </c>
      <c r="R249" s="398">
        <v>6.6799999999999998E-2</v>
      </c>
      <c r="S249" s="399">
        <v>2.0834507E-3</v>
      </c>
      <c r="T249" s="400">
        <v>64411115</v>
      </c>
      <c r="U249" s="400">
        <v>38628369.910179637</v>
      </c>
      <c r="V249" s="401">
        <v>1.667456202520881</v>
      </c>
      <c r="W249" s="401">
        <v>7.7152503694909322E-2</v>
      </c>
      <c r="X249" s="397">
        <v>269813</v>
      </c>
      <c r="Y249" s="297">
        <v>269813</v>
      </c>
      <c r="Z249" s="297">
        <v>0</v>
      </c>
      <c r="AA249" s="297">
        <v>0</v>
      </c>
      <c r="AB249" s="297">
        <v>0</v>
      </c>
      <c r="AC249" s="297">
        <v>0</v>
      </c>
      <c r="AD249" s="297">
        <v>0</v>
      </c>
      <c r="AE249" s="297">
        <v>269813</v>
      </c>
      <c r="AF249" s="299">
        <v>8544958</v>
      </c>
      <c r="AG249" s="299">
        <v>2342613</v>
      </c>
      <c r="AH249" s="299">
        <v>2342613</v>
      </c>
      <c r="AI249" s="299">
        <v>1742714</v>
      </c>
      <c r="AJ249" s="299">
        <v>1293953</v>
      </c>
      <c r="AK249" s="299">
        <v>823065</v>
      </c>
      <c r="AL249" s="299">
        <v>0</v>
      </c>
      <c r="AM249" s="297">
        <v>8544958</v>
      </c>
      <c r="AN249" s="397">
        <v>5268275</v>
      </c>
      <c r="AO249" s="297">
        <v>1307126</v>
      </c>
      <c r="AP249" s="297">
        <v>1307126</v>
      </c>
      <c r="AQ249" s="297">
        <v>1307126</v>
      </c>
      <c r="AR249" s="297">
        <v>673448</v>
      </c>
      <c r="AS249" s="297">
        <v>673448</v>
      </c>
      <c r="AT249" s="297">
        <v>0</v>
      </c>
      <c r="AU249" s="297">
        <v>5268275</v>
      </c>
      <c r="AV249" s="299">
        <v>15653301</v>
      </c>
      <c r="AW249" s="297">
        <v>7801511</v>
      </c>
      <c r="AX249" s="297">
        <v>4039096</v>
      </c>
      <c r="AY249" s="297">
        <v>1906347</v>
      </c>
      <c r="AZ249" s="297">
        <v>1906347</v>
      </c>
      <c r="BA249" s="297">
        <v>0</v>
      </c>
      <c r="BB249" s="297">
        <v>0</v>
      </c>
      <c r="BC249" s="297">
        <v>15653301</v>
      </c>
      <c r="BD249" s="397">
        <v>90553</v>
      </c>
      <c r="BE249" s="297">
        <v>37548</v>
      </c>
      <c r="BF249" s="297">
        <v>31193</v>
      </c>
      <c r="BG249" s="297">
        <v>21812</v>
      </c>
      <c r="BH249" s="297">
        <v>0</v>
      </c>
      <c r="BI249" s="297">
        <v>0</v>
      </c>
      <c r="BJ249" s="297">
        <v>0</v>
      </c>
      <c r="BK249" s="297">
        <v>90553</v>
      </c>
      <c r="BL249" s="299">
        <v>123504</v>
      </c>
      <c r="BM249" s="297">
        <v>30876</v>
      </c>
      <c r="BN249" s="297">
        <v>30876</v>
      </c>
      <c r="BO249" s="297">
        <v>30876</v>
      </c>
      <c r="BP249" s="297">
        <v>30876</v>
      </c>
      <c r="BQ249" s="297">
        <v>0</v>
      </c>
      <c r="BR249" s="297">
        <v>0</v>
      </c>
      <c r="BS249" s="297">
        <v>123504</v>
      </c>
      <c r="BT249" s="397">
        <v>380274</v>
      </c>
      <c r="BU249" s="297">
        <v>78149</v>
      </c>
      <c r="BV249" s="297">
        <v>78149</v>
      </c>
      <c r="BW249" s="297">
        <v>78149</v>
      </c>
      <c r="BX249" s="297">
        <v>78149</v>
      </c>
      <c r="BY249" s="297">
        <v>67677</v>
      </c>
      <c r="BZ249" s="297">
        <v>0</v>
      </c>
      <c r="CA249" s="297">
        <v>380274</v>
      </c>
      <c r="CB249" s="299">
        <v>1198990.66753317</v>
      </c>
      <c r="CC249" s="297">
        <v>1062087</v>
      </c>
      <c r="CD249" s="297">
        <v>82506</v>
      </c>
      <c r="CE249" s="297">
        <v>54397</v>
      </c>
      <c r="CF249" s="297">
        <v>0</v>
      </c>
      <c r="CG249" s="297">
        <v>0</v>
      </c>
      <c r="CH249" s="297">
        <v>0</v>
      </c>
      <c r="CI249" s="297">
        <v>1198990.66753317</v>
      </c>
    </row>
    <row r="250" spans="1:87">
      <c r="A250" s="295">
        <v>37705</v>
      </c>
      <c r="B250" s="296" t="s">
        <v>600</v>
      </c>
      <c r="C250" s="299">
        <v>-2613210</v>
      </c>
      <c r="D250" s="297">
        <v>-1012475</v>
      </c>
      <c r="E250" s="297">
        <v>-634733</v>
      </c>
      <c r="F250" s="297">
        <v>-707453</v>
      </c>
      <c r="G250" s="297">
        <v>172930</v>
      </c>
      <c r="H250" s="297">
        <v>0</v>
      </c>
      <c r="I250" s="297">
        <v>-4794941</v>
      </c>
      <c r="J250" s="356">
        <v>19792552</v>
      </c>
      <c r="K250" s="357">
        <v>23542953</v>
      </c>
      <c r="L250" s="357">
        <v>16755150</v>
      </c>
      <c r="M250" s="357">
        <v>16028629</v>
      </c>
      <c r="N250" s="357">
        <v>24785743</v>
      </c>
      <c r="O250" s="356">
        <v>1952408</v>
      </c>
      <c r="P250" s="357">
        <v>816655.94</v>
      </c>
      <c r="Q250" s="357">
        <v>1135752.06</v>
      </c>
      <c r="R250" s="398">
        <v>6.6799999999999998E-2</v>
      </c>
      <c r="S250" s="399">
        <v>6.4021260000000002E-4</v>
      </c>
      <c r="T250" s="400">
        <v>19792552</v>
      </c>
      <c r="U250" s="400">
        <v>12225388.323353292</v>
      </c>
      <c r="V250" s="401">
        <v>1.6189712323650032</v>
      </c>
      <c r="W250" s="401">
        <v>7.7152503694909322E-2</v>
      </c>
      <c r="X250" s="397">
        <v>566748</v>
      </c>
      <c r="Y250" s="297">
        <v>283374</v>
      </c>
      <c r="Z250" s="297">
        <v>283374</v>
      </c>
      <c r="AA250" s="297">
        <v>0</v>
      </c>
      <c r="AB250" s="297">
        <v>0</v>
      </c>
      <c r="AC250" s="297">
        <v>0</v>
      </c>
      <c r="AD250" s="297">
        <v>0</v>
      </c>
      <c r="AE250" s="297">
        <v>566748</v>
      </c>
      <c r="AF250" s="299">
        <v>1908824</v>
      </c>
      <c r="AG250" s="299">
        <v>600660</v>
      </c>
      <c r="AH250" s="299">
        <v>455115</v>
      </c>
      <c r="AI250" s="299">
        <v>455115</v>
      </c>
      <c r="AJ250" s="299">
        <v>343128</v>
      </c>
      <c r="AK250" s="299">
        <v>54806</v>
      </c>
      <c r="AL250" s="299">
        <v>0</v>
      </c>
      <c r="AM250" s="297">
        <v>1908824</v>
      </c>
      <c r="AN250" s="397">
        <v>1618860</v>
      </c>
      <c r="AO250" s="297">
        <v>401660</v>
      </c>
      <c r="AP250" s="297">
        <v>401660</v>
      </c>
      <c r="AQ250" s="297">
        <v>401660</v>
      </c>
      <c r="AR250" s="297">
        <v>206940</v>
      </c>
      <c r="AS250" s="297">
        <v>206940</v>
      </c>
      <c r="AT250" s="297">
        <v>0</v>
      </c>
      <c r="AU250" s="297">
        <v>1618860</v>
      </c>
      <c r="AV250" s="299">
        <v>4810020</v>
      </c>
      <c r="AW250" s="297">
        <v>2397285</v>
      </c>
      <c r="AX250" s="297">
        <v>1241153</v>
      </c>
      <c r="AY250" s="297">
        <v>585791</v>
      </c>
      <c r="AZ250" s="297">
        <v>585791</v>
      </c>
      <c r="BA250" s="297">
        <v>0</v>
      </c>
      <c r="BB250" s="297">
        <v>0</v>
      </c>
      <c r="BC250" s="297">
        <v>4810020</v>
      </c>
      <c r="BD250" s="397">
        <v>27825</v>
      </c>
      <c r="BE250" s="297">
        <v>11538</v>
      </c>
      <c r="BF250" s="297">
        <v>9585</v>
      </c>
      <c r="BG250" s="297">
        <v>6702</v>
      </c>
      <c r="BH250" s="297">
        <v>0</v>
      </c>
      <c r="BI250" s="297">
        <v>0</v>
      </c>
      <c r="BJ250" s="297">
        <v>0</v>
      </c>
      <c r="BK250" s="297">
        <v>27825</v>
      </c>
      <c r="BL250" s="299">
        <v>37952</v>
      </c>
      <c r="BM250" s="297">
        <v>9488</v>
      </c>
      <c r="BN250" s="297">
        <v>9488</v>
      </c>
      <c r="BO250" s="297">
        <v>9488</v>
      </c>
      <c r="BP250" s="297">
        <v>9488</v>
      </c>
      <c r="BQ250" s="297">
        <v>0</v>
      </c>
      <c r="BR250" s="297">
        <v>0</v>
      </c>
      <c r="BS250" s="297">
        <v>37952</v>
      </c>
      <c r="BT250" s="397">
        <v>116852</v>
      </c>
      <c r="BU250" s="297">
        <v>24014</v>
      </c>
      <c r="BV250" s="297">
        <v>24014</v>
      </c>
      <c r="BW250" s="297">
        <v>24014</v>
      </c>
      <c r="BX250" s="297">
        <v>24014</v>
      </c>
      <c r="BY250" s="297">
        <v>20796</v>
      </c>
      <c r="BZ250" s="297">
        <v>0</v>
      </c>
      <c r="CA250" s="297">
        <v>116852</v>
      </c>
      <c r="CB250" s="299">
        <v>368431.53170706</v>
      </c>
      <c r="CC250" s="297">
        <v>326363</v>
      </c>
      <c r="CD250" s="297">
        <v>25353</v>
      </c>
      <c r="CE250" s="297">
        <v>16715</v>
      </c>
      <c r="CF250" s="297">
        <v>0</v>
      </c>
      <c r="CG250" s="297">
        <v>0</v>
      </c>
      <c r="CH250" s="297">
        <v>0</v>
      </c>
      <c r="CI250" s="297">
        <v>368431.53170706</v>
      </c>
    </row>
    <row r="251" spans="1:87">
      <c r="A251" s="295">
        <v>37800</v>
      </c>
      <c r="B251" s="296" t="s">
        <v>601</v>
      </c>
      <c r="C251" s="299">
        <v>-28565321</v>
      </c>
      <c r="D251" s="297">
        <v>-16216999</v>
      </c>
      <c r="E251" s="297">
        <v>-9194859</v>
      </c>
      <c r="F251" s="297">
        <v>-9448738</v>
      </c>
      <c r="G251" s="297">
        <v>-864935</v>
      </c>
      <c r="H251" s="297">
        <v>0</v>
      </c>
      <c r="I251" s="297">
        <v>-64290852</v>
      </c>
      <c r="J251" s="356">
        <v>192881710</v>
      </c>
      <c r="K251" s="357">
        <v>229429991</v>
      </c>
      <c r="L251" s="357">
        <v>163281715</v>
      </c>
      <c r="M251" s="357">
        <v>156201655</v>
      </c>
      <c r="N251" s="357">
        <v>241541178</v>
      </c>
      <c r="O251" s="356">
        <v>19026544</v>
      </c>
      <c r="P251" s="357">
        <v>8023494.5999999996</v>
      </c>
      <c r="Q251" s="357">
        <v>11003049.4</v>
      </c>
      <c r="R251" s="398">
        <v>6.6799999999999998E-2</v>
      </c>
      <c r="S251" s="399">
        <v>6.2389780999999997E-3</v>
      </c>
      <c r="T251" s="400">
        <v>192881710</v>
      </c>
      <c r="U251" s="400">
        <v>120112194.61077844</v>
      </c>
      <c r="V251" s="401">
        <v>1.6058461892652114</v>
      </c>
      <c r="W251" s="401">
        <v>7.7152503694909322E-2</v>
      </c>
      <c r="X251" s="397">
        <v>1832744</v>
      </c>
      <c r="Y251" s="297">
        <v>1832744</v>
      </c>
      <c r="Z251" s="297">
        <v>0</v>
      </c>
      <c r="AA251" s="297">
        <v>0</v>
      </c>
      <c r="AB251" s="297">
        <v>0</v>
      </c>
      <c r="AC251" s="297">
        <v>0</v>
      </c>
      <c r="AD251" s="297">
        <v>0</v>
      </c>
      <c r="AE251" s="297">
        <v>1832744</v>
      </c>
      <c r="AF251" s="299">
        <v>32474865</v>
      </c>
      <c r="AG251" s="299">
        <v>8023906</v>
      </c>
      <c r="AH251" s="299">
        <v>8023906</v>
      </c>
      <c r="AI251" s="299">
        <v>7444455</v>
      </c>
      <c r="AJ251" s="299">
        <v>5898334</v>
      </c>
      <c r="AK251" s="299">
        <v>3084264</v>
      </c>
      <c r="AL251" s="299">
        <v>0</v>
      </c>
      <c r="AM251" s="297">
        <v>32474865</v>
      </c>
      <c r="AN251" s="397">
        <v>15776063</v>
      </c>
      <c r="AO251" s="297">
        <v>3914243</v>
      </c>
      <c r="AP251" s="297">
        <v>3914243</v>
      </c>
      <c r="AQ251" s="297">
        <v>3914243</v>
      </c>
      <c r="AR251" s="297">
        <v>2016667</v>
      </c>
      <c r="AS251" s="297">
        <v>2016667</v>
      </c>
      <c r="AT251" s="297">
        <v>0</v>
      </c>
      <c r="AU251" s="297">
        <v>15776063</v>
      </c>
      <c r="AV251" s="299">
        <v>46874448</v>
      </c>
      <c r="AW251" s="297">
        <v>23361943</v>
      </c>
      <c r="AX251" s="297">
        <v>12095238</v>
      </c>
      <c r="AY251" s="297">
        <v>5708633</v>
      </c>
      <c r="AZ251" s="297">
        <v>5708633</v>
      </c>
      <c r="BA251" s="297">
        <v>0</v>
      </c>
      <c r="BB251" s="297">
        <v>0</v>
      </c>
      <c r="BC251" s="297">
        <v>46874448</v>
      </c>
      <c r="BD251" s="397">
        <v>271165</v>
      </c>
      <c r="BE251" s="297">
        <v>112440</v>
      </c>
      <c r="BF251" s="297">
        <v>93408</v>
      </c>
      <c r="BG251" s="297">
        <v>65317</v>
      </c>
      <c r="BH251" s="297">
        <v>0</v>
      </c>
      <c r="BI251" s="297">
        <v>0</v>
      </c>
      <c r="BJ251" s="297">
        <v>0</v>
      </c>
      <c r="BK251" s="297">
        <v>271165</v>
      </c>
      <c r="BL251" s="299">
        <v>369832</v>
      </c>
      <c r="BM251" s="297">
        <v>92458</v>
      </c>
      <c r="BN251" s="297">
        <v>92458</v>
      </c>
      <c r="BO251" s="297">
        <v>92458</v>
      </c>
      <c r="BP251" s="297">
        <v>92458</v>
      </c>
      <c r="BQ251" s="297">
        <v>0</v>
      </c>
      <c r="BR251" s="297">
        <v>0</v>
      </c>
      <c r="BS251" s="297">
        <v>369832</v>
      </c>
      <c r="BT251" s="397">
        <v>1138746</v>
      </c>
      <c r="BU251" s="297">
        <v>234021</v>
      </c>
      <c r="BV251" s="297">
        <v>234021</v>
      </c>
      <c r="BW251" s="297">
        <v>234021</v>
      </c>
      <c r="BX251" s="297">
        <v>234021</v>
      </c>
      <c r="BY251" s="297">
        <v>202662</v>
      </c>
      <c r="BZ251" s="297">
        <v>0</v>
      </c>
      <c r="CA251" s="297">
        <v>1138746</v>
      </c>
      <c r="CB251" s="299">
        <v>3590426.45782011</v>
      </c>
      <c r="CC251" s="297">
        <v>3180463</v>
      </c>
      <c r="CD251" s="297">
        <v>247069</v>
      </c>
      <c r="CE251" s="297">
        <v>162894</v>
      </c>
      <c r="CF251" s="297">
        <v>0</v>
      </c>
      <c r="CG251" s="297">
        <v>0</v>
      </c>
      <c r="CH251" s="297">
        <v>0</v>
      </c>
      <c r="CI251" s="297">
        <v>3590426.45782011</v>
      </c>
    </row>
    <row r="252" spans="1:87">
      <c r="A252" s="295">
        <v>37801</v>
      </c>
      <c r="B252" s="296" t="s">
        <v>602</v>
      </c>
      <c r="C252" s="299">
        <v>-109541</v>
      </c>
      <c r="D252" s="297">
        <v>-72938</v>
      </c>
      <c r="E252" s="297">
        <v>-9866</v>
      </c>
      <c r="F252" s="297">
        <v>-13775</v>
      </c>
      <c r="G252" s="297">
        <v>-11464</v>
      </c>
      <c r="H252" s="297">
        <v>0</v>
      </c>
      <c r="I252" s="297">
        <v>-217584</v>
      </c>
      <c r="J252" s="356">
        <v>1931560</v>
      </c>
      <c r="K252" s="357">
        <v>2297562</v>
      </c>
      <c r="L252" s="357">
        <v>1635139</v>
      </c>
      <c r="M252" s="357">
        <v>1564238</v>
      </c>
      <c r="N252" s="357">
        <v>2418847</v>
      </c>
      <c r="O252" s="356">
        <v>190536</v>
      </c>
      <c r="P252" s="357">
        <v>59695.1</v>
      </c>
      <c r="Q252" s="357">
        <v>130840.9</v>
      </c>
      <c r="R252" s="398">
        <v>6.6799999999999998E-2</v>
      </c>
      <c r="S252" s="399">
        <v>6.2478500000000002E-5</v>
      </c>
      <c r="T252" s="400">
        <v>1931560</v>
      </c>
      <c r="U252" s="400">
        <v>893639.22155688622</v>
      </c>
      <c r="V252" s="401">
        <v>2.1614539216786639</v>
      </c>
      <c r="W252" s="401">
        <v>7.7152503694909322E-2</v>
      </c>
      <c r="X252" s="397">
        <v>330178</v>
      </c>
      <c r="Y252" s="297">
        <v>162325</v>
      </c>
      <c r="Z252" s="297">
        <v>56915</v>
      </c>
      <c r="AA252" s="297">
        <v>55469</v>
      </c>
      <c r="AB252" s="297">
        <v>55469</v>
      </c>
      <c r="AC252" s="297">
        <v>0</v>
      </c>
      <c r="AD252" s="297">
        <v>0</v>
      </c>
      <c r="AE252" s="297">
        <v>330178</v>
      </c>
      <c r="AF252" s="299">
        <v>210796</v>
      </c>
      <c r="AG252" s="299">
        <v>47806</v>
      </c>
      <c r="AH252" s="299">
        <v>47806</v>
      </c>
      <c r="AI252" s="299">
        <v>47806</v>
      </c>
      <c r="AJ252" s="299">
        <v>33689</v>
      </c>
      <c r="AK252" s="299">
        <v>33689</v>
      </c>
      <c r="AL252" s="299">
        <v>0</v>
      </c>
      <c r="AM252" s="297">
        <v>210796</v>
      </c>
      <c r="AN252" s="397">
        <v>157985</v>
      </c>
      <c r="AO252" s="297">
        <v>39198</v>
      </c>
      <c r="AP252" s="297">
        <v>39198</v>
      </c>
      <c r="AQ252" s="297">
        <v>39198</v>
      </c>
      <c r="AR252" s="297">
        <v>20195</v>
      </c>
      <c r="AS252" s="297">
        <v>20195</v>
      </c>
      <c r="AT252" s="297">
        <v>0</v>
      </c>
      <c r="AU252" s="297">
        <v>157985</v>
      </c>
      <c r="AV252" s="299">
        <v>469411</v>
      </c>
      <c r="AW252" s="297">
        <v>233952</v>
      </c>
      <c r="AX252" s="297">
        <v>121124</v>
      </c>
      <c r="AY252" s="297">
        <v>57168</v>
      </c>
      <c r="AZ252" s="297">
        <v>57168</v>
      </c>
      <c r="BA252" s="297">
        <v>0</v>
      </c>
      <c r="BB252" s="297">
        <v>0</v>
      </c>
      <c r="BC252" s="297">
        <v>469411</v>
      </c>
      <c r="BD252" s="397">
        <v>2715</v>
      </c>
      <c r="BE252" s="297">
        <v>1126</v>
      </c>
      <c r="BF252" s="297">
        <v>935</v>
      </c>
      <c r="BG252" s="297">
        <v>654</v>
      </c>
      <c r="BH252" s="297">
        <v>0</v>
      </c>
      <c r="BI252" s="297">
        <v>0</v>
      </c>
      <c r="BJ252" s="297">
        <v>0</v>
      </c>
      <c r="BK252" s="297">
        <v>2715</v>
      </c>
      <c r="BL252" s="299">
        <v>3704</v>
      </c>
      <c r="BM252" s="297">
        <v>926</v>
      </c>
      <c r="BN252" s="297">
        <v>926</v>
      </c>
      <c r="BO252" s="297">
        <v>926</v>
      </c>
      <c r="BP252" s="297">
        <v>926</v>
      </c>
      <c r="BQ252" s="297">
        <v>0</v>
      </c>
      <c r="BR252" s="297">
        <v>0</v>
      </c>
      <c r="BS252" s="297">
        <v>3704</v>
      </c>
      <c r="BT252" s="397">
        <v>11404</v>
      </c>
      <c r="BU252" s="297">
        <v>2344</v>
      </c>
      <c r="BV252" s="297">
        <v>2344</v>
      </c>
      <c r="BW252" s="297">
        <v>2344</v>
      </c>
      <c r="BX252" s="297">
        <v>2344</v>
      </c>
      <c r="BY252" s="297">
        <v>2030</v>
      </c>
      <c r="BZ252" s="297">
        <v>0</v>
      </c>
      <c r="CA252" s="297">
        <v>11404</v>
      </c>
      <c r="CB252" s="299">
        <v>35955.320863350003</v>
      </c>
      <c r="CC252" s="297">
        <v>31850</v>
      </c>
      <c r="CD252" s="297">
        <v>2474</v>
      </c>
      <c r="CE252" s="297">
        <v>1631</v>
      </c>
      <c r="CF252" s="297">
        <v>0</v>
      </c>
      <c r="CG252" s="297">
        <v>0</v>
      </c>
      <c r="CH252" s="297">
        <v>0</v>
      </c>
      <c r="CI252" s="297">
        <v>35955.320863350003</v>
      </c>
    </row>
    <row r="253" spans="1:87">
      <c r="A253" s="295">
        <v>37805</v>
      </c>
      <c r="B253" s="296" t="s">
        <v>603</v>
      </c>
      <c r="C253" s="299">
        <v>-2358743</v>
      </c>
      <c r="D253" s="297">
        <v>-807134</v>
      </c>
      <c r="E253" s="297">
        <v>-363817.99999999994</v>
      </c>
      <c r="F253" s="297">
        <v>-109771</v>
      </c>
      <c r="G253" s="297">
        <v>258643</v>
      </c>
      <c r="H253" s="297">
        <v>0</v>
      </c>
      <c r="I253" s="297">
        <v>-3380823</v>
      </c>
      <c r="J253" s="356">
        <v>15770152</v>
      </c>
      <c r="K253" s="357">
        <v>18758367</v>
      </c>
      <c r="L253" s="357">
        <v>13350035</v>
      </c>
      <c r="M253" s="357">
        <v>12771164</v>
      </c>
      <c r="N253" s="357">
        <v>19748587</v>
      </c>
      <c r="O253" s="356">
        <v>1555624</v>
      </c>
      <c r="P253" s="357">
        <v>653470.14</v>
      </c>
      <c r="Q253" s="357">
        <v>902153.86</v>
      </c>
      <c r="R253" s="398">
        <v>6.6799999999999998E-2</v>
      </c>
      <c r="S253" s="399">
        <v>5.1010349999999999E-4</v>
      </c>
      <c r="T253" s="400">
        <v>15770152</v>
      </c>
      <c r="U253" s="400">
        <v>9782487.125748504</v>
      </c>
      <c r="V253" s="401">
        <v>1.612080015775472</v>
      </c>
      <c r="W253" s="401">
        <v>7.7152503694909322E-2</v>
      </c>
      <c r="X253" s="397">
        <v>966127</v>
      </c>
      <c r="Y253" s="297">
        <v>263956</v>
      </c>
      <c r="Z253" s="297">
        <v>263956</v>
      </c>
      <c r="AA253" s="297">
        <v>180513</v>
      </c>
      <c r="AB253" s="297">
        <v>180513</v>
      </c>
      <c r="AC253" s="297">
        <v>77189</v>
      </c>
      <c r="AD253" s="297">
        <v>0</v>
      </c>
      <c r="AE253" s="297">
        <v>966127</v>
      </c>
      <c r="AF253" s="299">
        <v>1595805</v>
      </c>
      <c r="AG253" s="299">
        <v>793371</v>
      </c>
      <c r="AH253" s="299">
        <v>401216.99999999994</v>
      </c>
      <c r="AI253" s="299">
        <v>401216.99999999994</v>
      </c>
      <c r="AJ253" s="299">
        <v>0</v>
      </c>
      <c r="AK253" s="299">
        <v>0</v>
      </c>
      <c r="AL253" s="299">
        <v>0</v>
      </c>
      <c r="AM253" s="297">
        <v>1595805</v>
      </c>
      <c r="AN253" s="397">
        <v>1289863</v>
      </c>
      <c r="AO253" s="297">
        <v>320031</v>
      </c>
      <c r="AP253" s="297">
        <v>320031</v>
      </c>
      <c r="AQ253" s="297">
        <v>320031</v>
      </c>
      <c r="AR253" s="297">
        <v>164884</v>
      </c>
      <c r="AS253" s="297">
        <v>164884</v>
      </c>
      <c r="AT253" s="297">
        <v>0</v>
      </c>
      <c r="AU253" s="297">
        <v>1289863</v>
      </c>
      <c r="AV253" s="299">
        <v>3832490</v>
      </c>
      <c r="AW253" s="297">
        <v>1910090</v>
      </c>
      <c r="AX253" s="297">
        <v>988916</v>
      </c>
      <c r="AY253" s="297">
        <v>466742</v>
      </c>
      <c r="AZ253" s="297">
        <v>466742</v>
      </c>
      <c r="BA253" s="297">
        <v>0</v>
      </c>
      <c r="BB253" s="297">
        <v>0</v>
      </c>
      <c r="BC253" s="297">
        <v>3832490</v>
      </c>
      <c r="BD253" s="397">
        <v>22170</v>
      </c>
      <c r="BE253" s="297">
        <v>9193</v>
      </c>
      <c r="BF253" s="297">
        <v>7637</v>
      </c>
      <c r="BG253" s="297">
        <v>5340</v>
      </c>
      <c r="BH253" s="297">
        <v>0</v>
      </c>
      <c r="BI253" s="297">
        <v>0</v>
      </c>
      <c r="BJ253" s="297">
        <v>0</v>
      </c>
      <c r="BK253" s="297">
        <v>22170</v>
      </c>
      <c r="BL253" s="299">
        <v>30236</v>
      </c>
      <c r="BM253" s="297">
        <v>7559</v>
      </c>
      <c r="BN253" s="297">
        <v>7559</v>
      </c>
      <c r="BO253" s="297">
        <v>7559</v>
      </c>
      <c r="BP253" s="297">
        <v>7559</v>
      </c>
      <c r="BQ253" s="297">
        <v>0</v>
      </c>
      <c r="BR253" s="297">
        <v>0</v>
      </c>
      <c r="BS253" s="297">
        <v>30236</v>
      </c>
      <c r="BT253" s="397">
        <v>93105</v>
      </c>
      <c r="BU253" s="297">
        <v>19134</v>
      </c>
      <c r="BV253" s="297">
        <v>19134</v>
      </c>
      <c r="BW253" s="297">
        <v>19134</v>
      </c>
      <c r="BX253" s="297">
        <v>19134</v>
      </c>
      <c r="BY253" s="297">
        <v>16570</v>
      </c>
      <c r="BZ253" s="297">
        <v>0</v>
      </c>
      <c r="CA253" s="297">
        <v>93105</v>
      </c>
      <c r="CB253" s="299">
        <v>293555.94350085</v>
      </c>
      <c r="CC253" s="297">
        <v>260037</v>
      </c>
      <c r="CD253" s="297">
        <v>20201</v>
      </c>
      <c r="CE253" s="297">
        <v>13318</v>
      </c>
      <c r="CF253" s="297">
        <v>0</v>
      </c>
      <c r="CG253" s="297">
        <v>0</v>
      </c>
      <c r="CH253" s="297">
        <v>0</v>
      </c>
      <c r="CI253" s="297">
        <v>293555.94350085</v>
      </c>
    </row>
    <row r="254" spans="1:87">
      <c r="A254" s="295">
        <v>37900</v>
      </c>
      <c r="B254" s="296" t="s">
        <v>604</v>
      </c>
      <c r="C254" s="299">
        <v>-15225571</v>
      </c>
      <c r="D254" s="297">
        <v>-7495061</v>
      </c>
      <c r="E254" s="297">
        <v>-2214900</v>
      </c>
      <c r="F254" s="297">
        <v>-1357997</v>
      </c>
      <c r="G254" s="297">
        <v>1792905</v>
      </c>
      <c r="H254" s="297">
        <v>0</v>
      </c>
      <c r="I254" s="297">
        <v>-24500624</v>
      </c>
      <c r="J254" s="356">
        <v>110720701</v>
      </c>
      <c r="K254" s="357">
        <v>131700665</v>
      </c>
      <c r="L254" s="357">
        <v>93729291</v>
      </c>
      <c r="M254" s="357">
        <v>89665095</v>
      </c>
      <c r="N254" s="357">
        <v>138652901</v>
      </c>
      <c r="O254" s="356">
        <v>10921887</v>
      </c>
      <c r="P254" s="357">
        <v>4414872.76</v>
      </c>
      <c r="Q254" s="357">
        <v>6507014.2400000002</v>
      </c>
      <c r="R254" s="398">
        <v>6.6799999999999998E-2</v>
      </c>
      <c r="S254" s="399">
        <v>3.5813869000000001E-3</v>
      </c>
      <c r="T254" s="400">
        <v>110720701</v>
      </c>
      <c r="U254" s="400">
        <v>66090909.580838323</v>
      </c>
      <c r="V254" s="401">
        <v>1.6752788197682962</v>
      </c>
      <c r="W254" s="401">
        <v>7.7152503694909322E-2</v>
      </c>
      <c r="X254" s="397">
        <v>3649065</v>
      </c>
      <c r="Y254" s="297">
        <v>1089963</v>
      </c>
      <c r="Z254" s="297">
        <v>680056</v>
      </c>
      <c r="AA254" s="297">
        <v>680056</v>
      </c>
      <c r="AB254" s="297">
        <v>680056</v>
      </c>
      <c r="AC254" s="297">
        <v>518934</v>
      </c>
      <c r="AD254" s="297">
        <v>0</v>
      </c>
      <c r="AE254" s="297">
        <v>3649065</v>
      </c>
      <c r="AF254" s="299">
        <v>8834166</v>
      </c>
      <c r="AG254" s="299">
        <v>3472001</v>
      </c>
      <c r="AH254" s="299">
        <v>3472001</v>
      </c>
      <c r="AI254" s="299">
        <v>1890164</v>
      </c>
      <c r="AJ254" s="299">
        <v>0</v>
      </c>
      <c r="AK254" s="299">
        <v>0</v>
      </c>
      <c r="AL254" s="299">
        <v>0</v>
      </c>
      <c r="AM254" s="297">
        <v>8834166</v>
      </c>
      <c r="AN254" s="397">
        <v>9056000</v>
      </c>
      <c r="AO254" s="297">
        <v>2246910</v>
      </c>
      <c r="AP254" s="297">
        <v>2246910</v>
      </c>
      <c r="AQ254" s="297">
        <v>2246910</v>
      </c>
      <c r="AR254" s="297">
        <v>1157636</v>
      </c>
      <c r="AS254" s="297">
        <v>1157636</v>
      </c>
      <c r="AT254" s="297">
        <v>0</v>
      </c>
      <c r="AU254" s="297">
        <v>9056000</v>
      </c>
      <c r="AV254" s="299">
        <v>26907537</v>
      </c>
      <c r="AW254" s="297">
        <v>13410554</v>
      </c>
      <c r="AX254" s="297">
        <v>6943081</v>
      </c>
      <c r="AY254" s="297">
        <v>3276951</v>
      </c>
      <c r="AZ254" s="297">
        <v>3276951</v>
      </c>
      <c r="BA254" s="297">
        <v>0</v>
      </c>
      <c r="BB254" s="297">
        <v>0</v>
      </c>
      <c r="BC254" s="297">
        <v>26907537</v>
      </c>
      <c r="BD254" s="397">
        <v>155658</v>
      </c>
      <c r="BE254" s="297">
        <v>64545</v>
      </c>
      <c r="BF254" s="297">
        <v>53619</v>
      </c>
      <c r="BG254" s="297">
        <v>37494</v>
      </c>
      <c r="BH254" s="297">
        <v>0</v>
      </c>
      <c r="BI254" s="297">
        <v>0</v>
      </c>
      <c r="BJ254" s="297">
        <v>0</v>
      </c>
      <c r="BK254" s="297">
        <v>155658</v>
      </c>
      <c r="BL254" s="299">
        <v>212296</v>
      </c>
      <c r="BM254" s="297">
        <v>53074</v>
      </c>
      <c r="BN254" s="297">
        <v>53074</v>
      </c>
      <c r="BO254" s="297">
        <v>53074</v>
      </c>
      <c r="BP254" s="297">
        <v>53074</v>
      </c>
      <c r="BQ254" s="297">
        <v>0</v>
      </c>
      <c r="BR254" s="297">
        <v>0</v>
      </c>
      <c r="BS254" s="297">
        <v>212296</v>
      </c>
      <c r="BT254" s="397">
        <v>653679</v>
      </c>
      <c r="BU254" s="297">
        <v>134336</v>
      </c>
      <c r="BV254" s="297">
        <v>134336</v>
      </c>
      <c r="BW254" s="297">
        <v>134336</v>
      </c>
      <c r="BX254" s="297">
        <v>134336</v>
      </c>
      <c r="BY254" s="297">
        <v>116335</v>
      </c>
      <c r="BZ254" s="297">
        <v>0</v>
      </c>
      <c r="CA254" s="297">
        <v>653679</v>
      </c>
      <c r="CB254" s="299">
        <v>2061027.6355113899</v>
      </c>
      <c r="CC254" s="297">
        <v>1825695</v>
      </c>
      <c r="CD254" s="297">
        <v>141826</v>
      </c>
      <c r="CE254" s="297">
        <v>93507</v>
      </c>
      <c r="CF254" s="297">
        <v>0</v>
      </c>
      <c r="CG254" s="297">
        <v>0</v>
      </c>
      <c r="CH254" s="297">
        <v>0</v>
      </c>
      <c r="CI254" s="297">
        <v>2061027.6355113899</v>
      </c>
    </row>
    <row r="255" spans="1:87">
      <c r="A255" s="295">
        <v>37901</v>
      </c>
      <c r="B255" s="296" t="s">
        <v>605</v>
      </c>
      <c r="C255" s="299">
        <v>-57903</v>
      </c>
      <c r="D255" s="297">
        <v>194119</v>
      </c>
      <c r="E255" s="297">
        <v>156949</v>
      </c>
      <c r="F255" s="297">
        <v>42591</v>
      </c>
      <c r="G255" s="297">
        <v>93746</v>
      </c>
      <c r="H255" s="297">
        <v>0</v>
      </c>
      <c r="I255" s="297">
        <v>429502</v>
      </c>
      <c r="J255" s="356">
        <v>3125127</v>
      </c>
      <c r="K255" s="357">
        <v>3717294</v>
      </c>
      <c r="L255" s="357">
        <v>2645539</v>
      </c>
      <c r="M255" s="357">
        <v>2530826</v>
      </c>
      <c r="N255" s="357">
        <v>3913523</v>
      </c>
      <c r="O255" s="356">
        <v>308274</v>
      </c>
      <c r="P255" s="357">
        <v>123791.61</v>
      </c>
      <c r="Q255" s="357">
        <v>184482.39</v>
      </c>
      <c r="R255" s="398">
        <v>6.6799999999999998E-2</v>
      </c>
      <c r="S255" s="399">
        <v>1.010858E-4</v>
      </c>
      <c r="T255" s="400">
        <v>3125127</v>
      </c>
      <c r="U255" s="400">
        <v>1853167.8143712576</v>
      </c>
      <c r="V255" s="401">
        <v>1.6863702120038668</v>
      </c>
      <c r="W255" s="401">
        <v>7.7152503694909322E-2</v>
      </c>
      <c r="X255" s="397">
        <v>996946</v>
      </c>
      <c r="Y255" s="297">
        <v>326866</v>
      </c>
      <c r="Z255" s="297">
        <v>326866</v>
      </c>
      <c r="AA255" s="297">
        <v>185310</v>
      </c>
      <c r="AB255" s="297">
        <v>100116</v>
      </c>
      <c r="AC255" s="297">
        <v>57788</v>
      </c>
      <c r="AD255" s="297">
        <v>0</v>
      </c>
      <c r="AE255" s="297">
        <v>996946</v>
      </c>
      <c r="AF255" s="299">
        <v>22256</v>
      </c>
      <c r="AG255" s="299">
        <v>22256</v>
      </c>
      <c r="AH255" s="299">
        <v>0</v>
      </c>
      <c r="AI255" s="299">
        <v>0</v>
      </c>
      <c r="AJ255" s="299">
        <v>0</v>
      </c>
      <c r="AK255" s="299">
        <v>0</v>
      </c>
      <c r="AL255" s="299">
        <v>0</v>
      </c>
      <c r="AM255" s="297">
        <v>22256</v>
      </c>
      <c r="AN255" s="397">
        <v>255609</v>
      </c>
      <c r="AO255" s="297">
        <v>63420</v>
      </c>
      <c r="AP255" s="297">
        <v>63420</v>
      </c>
      <c r="AQ255" s="297">
        <v>63420</v>
      </c>
      <c r="AR255" s="297">
        <v>32675</v>
      </c>
      <c r="AS255" s="297">
        <v>32675</v>
      </c>
      <c r="AT255" s="297">
        <v>0</v>
      </c>
      <c r="AU255" s="297">
        <v>255609</v>
      </c>
      <c r="AV255" s="299">
        <v>759474</v>
      </c>
      <c r="AW255" s="297">
        <v>378517</v>
      </c>
      <c r="AX255" s="297">
        <v>195971</v>
      </c>
      <c r="AY255" s="297">
        <v>92493</v>
      </c>
      <c r="AZ255" s="297">
        <v>92493</v>
      </c>
      <c r="BA255" s="297">
        <v>0</v>
      </c>
      <c r="BB255" s="297">
        <v>0</v>
      </c>
      <c r="BC255" s="297">
        <v>759474</v>
      </c>
      <c r="BD255" s="397">
        <v>4393</v>
      </c>
      <c r="BE255" s="297">
        <v>1822</v>
      </c>
      <c r="BF255" s="297">
        <v>1513</v>
      </c>
      <c r="BG255" s="297">
        <v>1058</v>
      </c>
      <c r="BH255" s="297">
        <v>0</v>
      </c>
      <c r="BI255" s="297">
        <v>0</v>
      </c>
      <c r="BJ255" s="297">
        <v>0</v>
      </c>
      <c r="BK255" s="297">
        <v>4393</v>
      </c>
      <c r="BL255" s="299">
        <v>5992</v>
      </c>
      <c r="BM255" s="297">
        <v>1498</v>
      </c>
      <c r="BN255" s="297">
        <v>1498</v>
      </c>
      <c r="BO255" s="297">
        <v>1498</v>
      </c>
      <c r="BP255" s="297">
        <v>1498</v>
      </c>
      <c r="BQ255" s="297">
        <v>0</v>
      </c>
      <c r="BR255" s="297">
        <v>0</v>
      </c>
      <c r="BS255" s="297">
        <v>5992</v>
      </c>
      <c r="BT255" s="397">
        <v>18450</v>
      </c>
      <c r="BU255" s="297">
        <v>3792</v>
      </c>
      <c r="BV255" s="297">
        <v>3792</v>
      </c>
      <c r="BW255" s="297">
        <v>3792</v>
      </c>
      <c r="BX255" s="297">
        <v>3792</v>
      </c>
      <c r="BY255" s="297">
        <v>3284</v>
      </c>
      <c r="BZ255" s="297">
        <v>0</v>
      </c>
      <c r="CA255" s="297">
        <v>18450</v>
      </c>
      <c r="CB255" s="299">
        <v>58173.169549979997</v>
      </c>
      <c r="CC255" s="297">
        <v>51531</v>
      </c>
      <c r="CD255" s="297">
        <v>4003</v>
      </c>
      <c r="CE255" s="297">
        <v>2639</v>
      </c>
      <c r="CF255" s="297">
        <v>0</v>
      </c>
      <c r="CG255" s="297">
        <v>0</v>
      </c>
      <c r="CH255" s="297">
        <v>0</v>
      </c>
      <c r="CI255" s="297">
        <v>58173.169549979997</v>
      </c>
    </row>
    <row r="256" spans="1:87">
      <c r="A256" s="295">
        <v>37905</v>
      </c>
      <c r="B256" s="296" t="s">
        <v>606</v>
      </c>
      <c r="C256" s="299">
        <v>-1730689</v>
      </c>
      <c r="D256" s="297">
        <v>-838691</v>
      </c>
      <c r="E256" s="297">
        <v>-254410</v>
      </c>
      <c r="F256" s="297">
        <v>-219897</v>
      </c>
      <c r="G256" s="297">
        <v>149470</v>
      </c>
      <c r="H256" s="297">
        <v>0</v>
      </c>
      <c r="I256" s="297">
        <v>-2894217</v>
      </c>
      <c r="J256" s="356">
        <v>12116146</v>
      </c>
      <c r="K256" s="357">
        <v>14411979</v>
      </c>
      <c r="L256" s="357">
        <v>10256779</v>
      </c>
      <c r="M256" s="357">
        <v>9812035</v>
      </c>
      <c r="N256" s="357">
        <v>15172761</v>
      </c>
      <c r="O256" s="356">
        <v>1195180</v>
      </c>
      <c r="P256" s="357">
        <v>543317.81999999995</v>
      </c>
      <c r="Q256" s="357">
        <v>651862.18000000005</v>
      </c>
      <c r="R256" s="398">
        <v>6.6799999999999998E-2</v>
      </c>
      <c r="S256" s="399">
        <v>3.9191049999999999E-4</v>
      </c>
      <c r="T256" s="400">
        <v>12116146</v>
      </c>
      <c r="U256" s="400">
        <v>8133500.2994011967</v>
      </c>
      <c r="V256" s="401">
        <v>1.4896595013209766</v>
      </c>
      <c r="W256" s="401">
        <v>7.7152503694909322E-2</v>
      </c>
      <c r="X256" s="397">
        <v>50300</v>
      </c>
      <c r="Y256" s="297">
        <v>10060</v>
      </c>
      <c r="Z256" s="297">
        <v>10060</v>
      </c>
      <c r="AA256" s="297">
        <v>10060</v>
      </c>
      <c r="AB256" s="297">
        <v>10060</v>
      </c>
      <c r="AC256" s="297">
        <v>10060</v>
      </c>
      <c r="AD256" s="297">
        <v>0</v>
      </c>
      <c r="AE256" s="297">
        <v>50300</v>
      </c>
      <c r="AF256" s="299">
        <v>830823</v>
      </c>
      <c r="AG256" s="299">
        <v>335284</v>
      </c>
      <c r="AH256" s="299">
        <v>334090</v>
      </c>
      <c r="AI256" s="299">
        <v>154516</v>
      </c>
      <c r="AJ256" s="299">
        <v>6933</v>
      </c>
      <c r="AK256" s="299">
        <v>0</v>
      </c>
      <c r="AL256" s="299">
        <v>0</v>
      </c>
      <c r="AM256" s="297">
        <v>830823</v>
      </c>
      <c r="AN256" s="397">
        <v>990996</v>
      </c>
      <c r="AO256" s="297">
        <v>245879</v>
      </c>
      <c r="AP256" s="297">
        <v>245879</v>
      </c>
      <c r="AQ256" s="297">
        <v>245879</v>
      </c>
      <c r="AR256" s="297">
        <v>126680</v>
      </c>
      <c r="AS256" s="297">
        <v>126680</v>
      </c>
      <c r="AT256" s="297">
        <v>0</v>
      </c>
      <c r="AU256" s="297">
        <v>990996</v>
      </c>
      <c r="AV256" s="299">
        <v>2944487</v>
      </c>
      <c r="AW256" s="297">
        <v>1467514</v>
      </c>
      <c r="AX256" s="297">
        <v>759780</v>
      </c>
      <c r="AY256" s="297">
        <v>358596</v>
      </c>
      <c r="AZ256" s="297">
        <v>358596</v>
      </c>
      <c r="BA256" s="297">
        <v>0</v>
      </c>
      <c r="BB256" s="297">
        <v>0</v>
      </c>
      <c r="BC256" s="297">
        <v>2944487</v>
      </c>
      <c r="BD256" s="397">
        <v>17034</v>
      </c>
      <c r="BE256" s="297">
        <v>7063</v>
      </c>
      <c r="BF256" s="297">
        <v>5868</v>
      </c>
      <c r="BG256" s="297">
        <v>4103</v>
      </c>
      <c r="BH256" s="297">
        <v>0</v>
      </c>
      <c r="BI256" s="297">
        <v>0</v>
      </c>
      <c r="BJ256" s="297">
        <v>0</v>
      </c>
      <c r="BK256" s="297">
        <v>17034</v>
      </c>
      <c r="BL256" s="299">
        <v>23232</v>
      </c>
      <c r="BM256" s="297">
        <v>5808</v>
      </c>
      <c r="BN256" s="297">
        <v>5808</v>
      </c>
      <c r="BO256" s="297">
        <v>5808</v>
      </c>
      <c r="BP256" s="297">
        <v>5808</v>
      </c>
      <c r="BQ256" s="297">
        <v>0</v>
      </c>
      <c r="BR256" s="297">
        <v>0</v>
      </c>
      <c r="BS256" s="297">
        <v>23232</v>
      </c>
      <c r="BT256" s="397">
        <v>71532</v>
      </c>
      <c r="BU256" s="297">
        <v>14700</v>
      </c>
      <c r="BV256" s="297">
        <v>14700</v>
      </c>
      <c r="BW256" s="297">
        <v>14700</v>
      </c>
      <c r="BX256" s="297">
        <v>14700</v>
      </c>
      <c r="BY256" s="297">
        <v>12731</v>
      </c>
      <c r="BZ256" s="297">
        <v>0</v>
      </c>
      <c r="CA256" s="297">
        <v>71532</v>
      </c>
      <c r="CB256" s="299">
        <v>225537.86946255001</v>
      </c>
      <c r="CC256" s="297">
        <v>199785</v>
      </c>
      <c r="CD256" s="297">
        <v>15520</v>
      </c>
      <c r="CE256" s="297">
        <v>10232</v>
      </c>
      <c r="CF256" s="297">
        <v>0</v>
      </c>
      <c r="CG256" s="297">
        <v>0</v>
      </c>
      <c r="CH256" s="297">
        <v>0</v>
      </c>
      <c r="CI256" s="297">
        <v>225537.86946255001</v>
      </c>
    </row>
    <row r="257" spans="1:87">
      <c r="A257" s="295">
        <v>38000</v>
      </c>
      <c r="B257" s="296" t="s">
        <v>607</v>
      </c>
      <c r="C257" s="299">
        <v>-23584624</v>
      </c>
      <c r="D257" s="297">
        <v>-12165578</v>
      </c>
      <c r="E257" s="297">
        <v>-5434887</v>
      </c>
      <c r="F257" s="297">
        <v>-5747576</v>
      </c>
      <c r="G257" s="297">
        <v>275682</v>
      </c>
      <c r="H257" s="297">
        <v>0</v>
      </c>
      <c r="I257" s="297">
        <v>-46656983</v>
      </c>
      <c r="J257" s="356">
        <v>182967376</v>
      </c>
      <c r="K257" s="357">
        <v>217637034</v>
      </c>
      <c r="L257" s="357">
        <v>154888854</v>
      </c>
      <c r="M257" s="357">
        <v>148172717</v>
      </c>
      <c r="N257" s="357">
        <v>229125694</v>
      </c>
      <c r="O257" s="356">
        <v>18048558</v>
      </c>
      <c r="P257" s="357">
        <v>7070760.6799999997</v>
      </c>
      <c r="Q257" s="357">
        <v>10977797.32</v>
      </c>
      <c r="R257" s="398">
        <v>6.6799999999999998E-2</v>
      </c>
      <c r="S257" s="399">
        <v>5.9182877000000002E-3</v>
      </c>
      <c r="T257" s="400">
        <v>182967376</v>
      </c>
      <c r="U257" s="400">
        <v>105849710.77844311</v>
      </c>
      <c r="V257" s="401">
        <v>1.7285581099316742</v>
      </c>
      <c r="W257" s="401">
        <v>7.7152503694909322E-2</v>
      </c>
      <c r="X257" s="397">
        <v>2033098</v>
      </c>
      <c r="Y257" s="297">
        <v>2033098</v>
      </c>
      <c r="Z257" s="297">
        <v>0</v>
      </c>
      <c r="AA257" s="297">
        <v>0</v>
      </c>
      <c r="AB257" s="297">
        <v>0</v>
      </c>
      <c r="AC257" s="297">
        <v>0</v>
      </c>
      <c r="AD257" s="297">
        <v>0</v>
      </c>
      <c r="AE257" s="297">
        <v>2033098</v>
      </c>
      <c r="AF257" s="299">
        <v>16770931</v>
      </c>
      <c r="AG257" s="299">
        <v>4393619</v>
      </c>
      <c r="AH257" s="299">
        <v>4393619</v>
      </c>
      <c r="AI257" s="299">
        <v>3774455</v>
      </c>
      <c r="AJ257" s="299">
        <v>2379667</v>
      </c>
      <c r="AK257" s="299">
        <v>1829571</v>
      </c>
      <c r="AL257" s="299">
        <v>0</v>
      </c>
      <c r="AM257" s="297">
        <v>16770931</v>
      </c>
      <c r="AN257" s="397">
        <v>14965156</v>
      </c>
      <c r="AO257" s="297">
        <v>3713047</v>
      </c>
      <c r="AP257" s="297">
        <v>3713047</v>
      </c>
      <c r="AQ257" s="297">
        <v>3713047</v>
      </c>
      <c r="AR257" s="297">
        <v>1913008</v>
      </c>
      <c r="AS257" s="297">
        <v>1913008</v>
      </c>
      <c r="AT257" s="297">
        <v>0</v>
      </c>
      <c r="AU257" s="297">
        <v>14965156</v>
      </c>
      <c r="AV257" s="299">
        <v>44465049</v>
      </c>
      <c r="AW257" s="297">
        <v>22161113</v>
      </c>
      <c r="AX257" s="297">
        <v>11473530</v>
      </c>
      <c r="AY257" s="297">
        <v>5415203</v>
      </c>
      <c r="AZ257" s="297">
        <v>5415203</v>
      </c>
      <c r="BA257" s="297">
        <v>0</v>
      </c>
      <c r="BB257" s="297">
        <v>0</v>
      </c>
      <c r="BC257" s="297">
        <v>44465049</v>
      </c>
      <c r="BD257" s="397">
        <v>257227</v>
      </c>
      <c r="BE257" s="297">
        <v>106661</v>
      </c>
      <c r="BF257" s="297">
        <v>88607</v>
      </c>
      <c r="BG257" s="297">
        <v>61959</v>
      </c>
      <c r="BH257" s="297">
        <v>0</v>
      </c>
      <c r="BI257" s="297">
        <v>0</v>
      </c>
      <c r="BJ257" s="297">
        <v>0</v>
      </c>
      <c r="BK257" s="297">
        <v>257227</v>
      </c>
      <c r="BL257" s="299">
        <v>350824</v>
      </c>
      <c r="BM257" s="297">
        <v>87706</v>
      </c>
      <c r="BN257" s="297">
        <v>87706</v>
      </c>
      <c r="BO257" s="297">
        <v>87706</v>
      </c>
      <c r="BP257" s="297">
        <v>87706</v>
      </c>
      <c r="BQ257" s="297">
        <v>0</v>
      </c>
      <c r="BR257" s="297">
        <v>0</v>
      </c>
      <c r="BS257" s="297">
        <v>350824</v>
      </c>
      <c r="BT257" s="397">
        <v>1080213</v>
      </c>
      <c r="BU257" s="297">
        <v>221992</v>
      </c>
      <c r="BV257" s="297">
        <v>221992</v>
      </c>
      <c r="BW257" s="297">
        <v>221992</v>
      </c>
      <c r="BX257" s="297">
        <v>221992</v>
      </c>
      <c r="BY257" s="297">
        <v>192245</v>
      </c>
      <c r="BZ257" s="297">
        <v>0</v>
      </c>
      <c r="CA257" s="297">
        <v>1080213</v>
      </c>
      <c r="CB257" s="299">
        <v>3405874.5522878701</v>
      </c>
      <c r="CC257" s="297">
        <v>3016984</v>
      </c>
      <c r="CD257" s="297">
        <v>234369</v>
      </c>
      <c r="CE257" s="297">
        <v>154521</v>
      </c>
      <c r="CF257" s="297">
        <v>0</v>
      </c>
      <c r="CG257" s="297">
        <v>0</v>
      </c>
      <c r="CH257" s="297">
        <v>0</v>
      </c>
      <c r="CI257" s="297">
        <v>3405874.5522878701</v>
      </c>
    </row>
    <row r="258" spans="1:87">
      <c r="A258" s="295">
        <v>38005</v>
      </c>
      <c r="B258" s="296" t="s">
        <v>608</v>
      </c>
      <c r="C258" s="299">
        <v>-5191088</v>
      </c>
      <c r="D258" s="297">
        <v>-1288999</v>
      </c>
      <c r="E258" s="297">
        <v>7253</v>
      </c>
      <c r="F258" s="297">
        <v>-449017</v>
      </c>
      <c r="G258" s="297">
        <v>662911</v>
      </c>
      <c r="H258" s="297">
        <v>0</v>
      </c>
      <c r="I258" s="297">
        <v>-6258940</v>
      </c>
      <c r="J258" s="356">
        <v>37459720</v>
      </c>
      <c r="K258" s="357">
        <v>44557792</v>
      </c>
      <c r="L258" s="357">
        <v>31711080</v>
      </c>
      <c r="M258" s="357">
        <v>30336055</v>
      </c>
      <c r="N258" s="357">
        <v>46909916</v>
      </c>
      <c r="O258" s="356">
        <v>3695161</v>
      </c>
      <c r="P258" s="357">
        <v>1501280.66</v>
      </c>
      <c r="Q258" s="357">
        <v>2193880.34</v>
      </c>
      <c r="R258" s="398">
        <v>6.6799999999999998E-2</v>
      </c>
      <c r="S258" s="399">
        <v>1.2116772E-3</v>
      </c>
      <c r="T258" s="400">
        <v>37459720</v>
      </c>
      <c r="U258" s="400">
        <v>22474261.377245508</v>
      </c>
      <c r="V258" s="401">
        <v>1.6667831423339592</v>
      </c>
      <c r="W258" s="401">
        <v>7.7152503694909322E-2</v>
      </c>
      <c r="X258" s="397">
        <v>1514006</v>
      </c>
      <c r="Y258" s="297">
        <v>347201</v>
      </c>
      <c r="Z258" s="297">
        <v>347201</v>
      </c>
      <c r="AA258" s="297">
        <v>347201</v>
      </c>
      <c r="AB258" s="297">
        <v>240510</v>
      </c>
      <c r="AC258" s="297">
        <v>231893</v>
      </c>
      <c r="AD258" s="297">
        <v>0</v>
      </c>
      <c r="AE258" s="297">
        <v>1514006</v>
      </c>
      <c r="AF258" s="299">
        <v>1237997</v>
      </c>
      <c r="AG258" s="299">
        <v>1192985</v>
      </c>
      <c r="AH258" s="299">
        <v>45012</v>
      </c>
      <c r="AI258" s="299">
        <v>0</v>
      </c>
      <c r="AJ258" s="299">
        <v>0</v>
      </c>
      <c r="AK258" s="299">
        <v>0</v>
      </c>
      <c r="AL258" s="299">
        <v>0</v>
      </c>
      <c r="AM258" s="297">
        <v>1237997</v>
      </c>
      <c r="AN258" s="397">
        <v>3063883</v>
      </c>
      <c r="AO258" s="297">
        <v>760189</v>
      </c>
      <c r="AP258" s="297">
        <v>760189</v>
      </c>
      <c r="AQ258" s="297">
        <v>760189</v>
      </c>
      <c r="AR258" s="297">
        <v>391659</v>
      </c>
      <c r="AS258" s="297">
        <v>391659</v>
      </c>
      <c r="AT258" s="297">
        <v>0</v>
      </c>
      <c r="AU258" s="297">
        <v>3063883</v>
      </c>
      <c r="AV258" s="299">
        <v>9103526</v>
      </c>
      <c r="AW258" s="297">
        <v>4537143</v>
      </c>
      <c r="AX258" s="297">
        <v>2349026</v>
      </c>
      <c r="AY258" s="297">
        <v>1108678</v>
      </c>
      <c r="AZ258" s="297">
        <v>1108678</v>
      </c>
      <c r="BA258" s="297">
        <v>0</v>
      </c>
      <c r="BB258" s="297">
        <v>0</v>
      </c>
      <c r="BC258" s="297">
        <v>9103526</v>
      </c>
      <c r="BD258" s="397">
        <v>52663</v>
      </c>
      <c r="BE258" s="297">
        <v>21837</v>
      </c>
      <c r="BF258" s="297">
        <v>18141</v>
      </c>
      <c r="BG258" s="297">
        <v>12685</v>
      </c>
      <c r="BH258" s="297">
        <v>0</v>
      </c>
      <c r="BI258" s="297">
        <v>0</v>
      </c>
      <c r="BJ258" s="297">
        <v>0</v>
      </c>
      <c r="BK258" s="297">
        <v>52663</v>
      </c>
      <c r="BL258" s="299">
        <v>71824</v>
      </c>
      <c r="BM258" s="297">
        <v>17956</v>
      </c>
      <c r="BN258" s="297">
        <v>17956</v>
      </c>
      <c r="BO258" s="297">
        <v>17956</v>
      </c>
      <c r="BP258" s="297">
        <v>17956</v>
      </c>
      <c r="BQ258" s="297">
        <v>0</v>
      </c>
      <c r="BR258" s="297">
        <v>0</v>
      </c>
      <c r="BS258" s="297">
        <v>71824</v>
      </c>
      <c r="BT258" s="397">
        <v>221157</v>
      </c>
      <c r="BU258" s="297">
        <v>45449</v>
      </c>
      <c r="BV258" s="297">
        <v>45449</v>
      </c>
      <c r="BW258" s="297">
        <v>45449</v>
      </c>
      <c r="BX258" s="297">
        <v>45449</v>
      </c>
      <c r="BY258" s="297">
        <v>39359</v>
      </c>
      <c r="BZ258" s="297">
        <v>0</v>
      </c>
      <c r="CA258" s="297">
        <v>221157</v>
      </c>
      <c r="CB258" s="299">
        <v>697299.75125532004</v>
      </c>
      <c r="CC258" s="297">
        <v>617680</v>
      </c>
      <c r="CD258" s="297">
        <v>47983</v>
      </c>
      <c r="CE258" s="297">
        <v>31636</v>
      </c>
      <c r="CF258" s="297">
        <v>0</v>
      </c>
      <c r="CG258" s="297">
        <v>0</v>
      </c>
      <c r="CH258" s="297">
        <v>0</v>
      </c>
      <c r="CI258" s="297">
        <v>697299.75125532004</v>
      </c>
    </row>
    <row r="259" spans="1:87">
      <c r="A259" s="295">
        <v>38100</v>
      </c>
      <c r="B259" s="296" t="s">
        <v>609</v>
      </c>
      <c r="C259" s="299">
        <v>-11073143</v>
      </c>
      <c r="D259" s="297">
        <v>-5542459</v>
      </c>
      <c r="E259" s="297">
        <v>-2876693</v>
      </c>
      <c r="F259" s="297">
        <v>-3215703</v>
      </c>
      <c r="G259" s="297">
        <v>-479466</v>
      </c>
      <c r="H259" s="297">
        <v>0</v>
      </c>
      <c r="I259" s="297">
        <v>-23187464</v>
      </c>
      <c r="J259" s="356">
        <v>78775016</v>
      </c>
      <c r="K259" s="357">
        <v>93701736</v>
      </c>
      <c r="L259" s="357">
        <v>66686052</v>
      </c>
      <c r="M259" s="357">
        <v>63794477</v>
      </c>
      <c r="N259" s="357">
        <v>98648079</v>
      </c>
      <c r="O259" s="356">
        <v>7770650</v>
      </c>
      <c r="P259" s="357">
        <v>3201618.28</v>
      </c>
      <c r="Q259" s="357">
        <v>4569031.7200000007</v>
      </c>
      <c r="R259" s="398">
        <v>6.6799999999999998E-2</v>
      </c>
      <c r="S259" s="399">
        <v>2.5480673999999999E-3</v>
      </c>
      <c r="T259" s="400">
        <v>78775016</v>
      </c>
      <c r="U259" s="400">
        <v>47928417.36526946</v>
      </c>
      <c r="V259" s="401">
        <v>1.6435972713149303</v>
      </c>
      <c r="W259" s="401">
        <v>7.7152503694909322E-2</v>
      </c>
      <c r="X259" s="397">
        <v>261019</v>
      </c>
      <c r="Y259" s="297">
        <v>261019</v>
      </c>
      <c r="Z259" s="297">
        <v>0</v>
      </c>
      <c r="AA259" s="297">
        <v>0</v>
      </c>
      <c r="AB259" s="297">
        <v>0</v>
      </c>
      <c r="AC259" s="297">
        <v>0</v>
      </c>
      <c r="AD259" s="297">
        <v>0</v>
      </c>
      <c r="AE259" s="297">
        <v>261019</v>
      </c>
      <c r="AF259" s="299">
        <v>9705970</v>
      </c>
      <c r="AG259" s="299">
        <v>2196309</v>
      </c>
      <c r="AH259" s="299">
        <v>2196309</v>
      </c>
      <c r="AI259" s="299">
        <v>2161809</v>
      </c>
      <c r="AJ259" s="299">
        <v>1765679</v>
      </c>
      <c r="AK259" s="299">
        <v>1385864</v>
      </c>
      <c r="AL259" s="299">
        <v>0</v>
      </c>
      <c r="AM259" s="297">
        <v>9705970</v>
      </c>
      <c r="AN259" s="397">
        <v>6443118</v>
      </c>
      <c r="AO259" s="297">
        <v>1598620</v>
      </c>
      <c r="AP259" s="297">
        <v>1598620</v>
      </c>
      <c r="AQ259" s="297">
        <v>1598620</v>
      </c>
      <c r="AR259" s="297">
        <v>823629</v>
      </c>
      <c r="AS259" s="297">
        <v>823629</v>
      </c>
      <c r="AT259" s="297">
        <v>0</v>
      </c>
      <c r="AU259" s="297">
        <v>6443118</v>
      </c>
      <c r="AV259" s="299">
        <v>19144041</v>
      </c>
      <c r="AW259" s="297">
        <v>9541275</v>
      </c>
      <c r="AX259" s="297">
        <v>4939829</v>
      </c>
      <c r="AY259" s="297">
        <v>2331469</v>
      </c>
      <c r="AZ259" s="297">
        <v>2331469</v>
      </c>
      <c r="BA259" s="297">
        <v>0</v>
      </c>
      <c r="BB259" s="297">
        <v>0</v>
      </c>
      <c r="BC259" s="297">
        <v>19144041</v>
      </c>
      <c r="BD259" s="397">
        <v>110747</v>
      </c>
      <c r="BE259" s="297">
        <v>45922</v>
      </c>
      <c r="BF259" s="297">
        <v>38149</v>
      </c>
      <c r="BG259" s="297">
        <v>26676</v>
      </c>
      <c r="BH259" s="297">
        <v>0</v>
      </c>
      <c r="BI259" s="297">
        <v>0</v>
      </c>
      <c r="BJ259" s="297">
        <v>0</v>
      </c>
      <c r="BK259" s="297">
        <v>110747</v>
      </c>
      <c r="BL259" s="299">
        <v>151044</v>
      </c>
      <c r="BM259" s="297">
        <v>37761</v>
      </c>
      <c r="BN259" s="297">
        <v>37761</v>
      </c>
      <c r="BO259" s="297">
        <v>37761</v>
      </c>
      <c r="BP259" s="297">
        <v>37761</v>
      </c>
      <c r="BQ259" s="297">
        <v>0</v>
      </c>
      <c r="BR259" s="297">
        <v>0</v>
      </c>
      <c r="BS259" s="297">
        <v>151044</v>
      </c>
      <c r="BT259" s="397">
        <v>465076</v>
      </c>
      <c r="BU259" s="297">
        <v>95577</v>
      </c>
      <c r="BV259" s="297">
        <v>95577</v>
      </c>
      <c r="BW259" s="297">
        <v>95577</v>
      </c>
      <c r="BX259" s="297">
        <v>95577</v>
      </c>
      <c r="BY259" s="297">
        <v>82770</v>
      </c>
      <c r="BZ259" s="297">
        <v>0</v>
      </c>
      <c r="CA259" s="297">
        <v>465076</v>
      </c>
      <c r="CB259" s="299">
        <v>1466369.7263609399</v>
      </c>
      <c r="CC259" s="297">
        <v>1298936</v>
      </c>
      <c r="CD259" s="297">
        <v>100906</v>
      </c>
      <c r="CE259" s="297">
        <v>66528</v>
      </c>
      <c r="CF259" s="297">
        <v>0</v>
      </c>
      <c r="CG259" s="297">
        <v>0</v>
      </c>
      <c r="CH259" s="297">
        <v>0</v>
      </c>
      <c r="CI259" s="297">
        <v>1466369.7263609399</v>
      </c>
    </row>
    <row r="260" spans="1:87">
      <c r="A260" s="295">
        <v>38105</v>
      </c>
      <c r="B260" s="296" t="s">
        <v>610</v>
      </c>
      <c r="C260" s="299">
        <v>-2466788</v>
      </c>
      <c r="D260" s="297">
        <v>-994568</v>
      </c>
      <c r="E260" s="297">
        <v>-432016</v>
      </c>
      <c r="F260" s="297">
        <v>-444102</v>
      </c>
      <c r="G260" s="297">
        <v>69115</v>
      </c>
      <c r="H260" s="297">
        <v>0</v>
      </c>
      <c r="I260" s="297">
        <v>-4268359</v>
      </c>
      <c r="J260" s="356">
        <v>15446961</v>
      </c>
      <c r="K260" s="357">
        <v>18373935</v>
      </c>
      <c r="L260" s="357">
        <v>13076441</v>
      </c>
      <c r="M260" s="357">
        <v>12509433</v>
      </c>
      <c r="N260" s="357">
        <v>19343862</v>
      </c>
      <c r="O260" s="356">
        <v>1523744</v>
      </c>
      <c r="P260" s="357">
        <v>652228.81000000006</v>
      </c>
      <c r="Q260" s="357">
        <v>871515.19</v>
      </c>
      <c r="R260" s="398">
        <v>6.6799999999999998E-2</v>
      </c>
      <c r="S260" s="399">
        <v>4.9964949999999997E-4</v>
      </c>
      <c r="T260" s="400">
        <v>15446961</v>
      </c>
      <c r="U260" s="400">
        <v>9763904.3413173668</v>
      </c>
      <c r="V260" s="401">
        <v>1.5820475559796259</v>
      </c>
      <c r="W260" s="401">
        <v>7.7152503694909322E-2</v>
      </c>
      <c r="X260" s="397">
        <v>0</v>
      </c>
      <c r="Y260" s="297">
        <v>0</v>
      </c>
      <c r="Z260" s="297">
        <v>0</v>
      </c>
      <c r="AA260" s="297">
        <v>0</v>
      </c>
      <c r="AB260" s="297">
        <v>0</v>
      </c>
      <c r="AC260" s="297">
        <v>0</v>
      </c>
      <c r="AD260" s="297">
        <v>0</v>
      </c>
      <c r="AE260" s="297">
        <v>0</v>
      </c>
      <c r="AF260" s="299">
        <v>1573595</v>
      </c>
      <c r="AG260" s="299">
        <v>674950</v>
      </c>
      <c r="AH260" s="299">
        <v>338423</v>
      </c>
      <c r="AI260" s="299">
        <v>291835</v>
      </c>
      <c r="AJ260" s="299">
        <v>159767</v>
      </c>
      <c r="AK260" s="299">
        <v>108620</v>
      </c>
      <c r="AL260" s="299">
        <v>0</v>
      </c>
      <c r="AM260" s="297">
        <v>1573595</v>
      </c>
      <c r="AN260" s="397">
        <v>1263428</v>
      </c>
      <c r="AO260" s="297">
        <v>313473</v>
      </c>
      <c r="AP260" s="297">
        <v>313473</v>
      </c>
      <c r="AQ260" s="297">
        <v>313473</v>
      </c>
      <c r="AR260" s="297">
        <v>161505</v>
      </c>
      <c r="AS260" s="297">
        <v>161505</v>
      </c>
      <c r="AT260" s="297">
        <v>0</v>
      </c>
      <c r="AU260" s="297">
        <v>1263428</v>
      </c>
      <c r="AV260" s="299">
        <v>3753947</v>
      </c>
      <c r="AW260" s="297">
        <v>1870945</v>
      </c>
      <c r="AX260" s="297">
        <v>968649</v>
      </c>
      <c r="AY260" s="297">
        <v>457177</v>
      </c>
      <c r="AZ260" s="297">
        <v>457177</v>
      </c>
      <c r="BA260" s="297">
        <v>0</v>
      </c>
      <c r="BB260" s="297">
        <v>0</v>
      </c>
      <c r="BC260" s="297">
        <v>3753947</v>
      </c>
      <c r="BD260" s="397">
        <v>21717</v>
      </c>
      <c r="BE260" s="297">
        <v>9005</v>
      </c>
      <c r="BF260" s="297">
        <v>7481</v>
      </c>
      <c r="BG260" s="297">
        <v>5231</v>
      </c>
      <c r="BH260" s="297">
        <v>0</v>
      </c>
      <c r="BI260" s="297">
        <v>0</v>
      </c>
      <c r="BJ260" s="297">
        <v>0</v>
      </c>
      <c r="BK260" s="297">
        <v>21717</v>
      </c>
      <c r="BL260" s="299">
        <v>29620</v>
      </c>
      <c r="BM260" s="297">
        <v>7405</v>
      </c>
      <c r="BN260" s="297">
        <v>7405</v>
      </c>
      <c r="BO260" s="297">
        <v>7405</v>
      </c>
      <c r="BP260" s="297">
        <v>7405</v>
      </c>
      <c r="BQ260" s="297">
        <v>0</v>
      </c>
      <c r="BR260" s="297">
        <v>0</v>
      </c>
      <c r="BS260" s="297">
        <v>29620</v>
      </c>
      <c r="BT260" s="397">
        <v>91197</v>
      </c>
      <c r="BU260" s="297">
        <v>18742</v>
      </c>
      <c r="BV260" s="297">
        <v>18742</v>
      </c>
      <c r="BW260" s="297">
        <v>18742</v>
      </c>
      <c r="BX260" s="297">
        <v>18742</v>
      </c>
      <c r="BY260" s="297">
        <v>16230</v>
      </c>
      <c r="BZ260" s="297">
        <v>0</v>
      </c>
      <c r="CA260" s="297">
        <v>91197</v>
      </c>
      <c r="CB260" s="299">
        <v>287539.84317344998</v>
      </c>
      <c r="CC260" s="297">
        <v>254708</v>
      </c>
      <c r="CD260" s="297">
        <v>19787</v>
      </c>
      <c r="CE260" s="297">
        <v>13045</v>
      </c>
      <c r="CF260" s="297">
        <v>0</v>
      </c>
      <c r="CG260" s="297">
        <v>0</v>
      </c>
      <c r="CH260" s="297">
        <v>0</v>
      </c>
      <c r="CI260" s="297">
        <v>287539.84317344998</v>
      </c>
    </row>
    <row r="261" spans="1:87">
      <c r="A261" s="295">
        <v>38200</v>
      </c>
      <c r="B261" s="296" t="s">
        <v>611</v>
      </c>
      <c r="C261" s="299">
        <v>-11461533</v>
      </c>
      <c r="D261" s="297">
        <v>-6138269</v>
      </c>
      <c r="E261" s="297">
        <v>-2798585</v>
      </c>
      <c r="F261" s="297">
        <v>-2854534</v>
      </c>
      <c r="G261" s="297">
        <v>12123</v>
      </c>
      <c r="H261" s="297">
        <v>0</v>
      </c>
      <c r="I261" s="297">
        <v>-23240798</v>
      </c>
      <c r="J261" s="356">
        <v>73513006</v>
      </c>
      <c r="K261" s="357">
        <v>87442651</v>
      </c>
      <c r="L261" s="357">
        <v>62231559</v>
      </c>
      <c r="M261" s="357">
        <v>59533136</v>
      </c>
      <c r="N261" s="357">
        <v>92058588</v>
      </c>
      <c r="O261" s="356">
        <v>7251586</v>
      </c>
      <c r="P261" s="357">
        <v>3021237.65</v>
      </c>
      <c r="Q261" s="357">
        <v>4230348.3499999996</v>
      </c>
      <c r="R261" s="398">
        <v>6.6799999999999998E-2</v>
      </c>
      <c r="S261" s="399">
        <v>2.3778617E-3</v>
      </c>
      <c r="T261" s="400">
        <v>73513006</v>
      </c>
      <c r="U261" s="400">
        <v>45228108.532934129</v>
      </c>
      <c r="V261" s="401">
        <v>1.6253831607056797</v>
      </c>
      <c r="W261" s="401">
        <v>7.7152503694909322E-2</v>
      </c>
      <c r="X261" s="397">
        <v>81565</v>
      </c>
      <c r="Y261" s="297">
        <v>81565</v>
      </c>
      <c r="Z261" s="297">
        <v>0</v>
      </c>
      <c r="AA261" s="297">
        <v>0</v>
      </c>
      <c r="AB261" s="297">
        <v>0</v>
      </c>
      <c r="AC261" s="297">
        <v>0</v>
      </c>
      <c r="AD261" s="297">
        <v>0</v>
      </c>
      <c r="AE261" s="297">
        <v>81565</v>
      </c>
      <c r="AF261" s="299">
        <v>10497822</v>
      </c>
      <c r="AG261" s="299">
        <v>3015635</v>
      </c>
      <c r="AH261" s="299">
        <v>3015635</v>
      </c>
      <c r="AI261" s="299">
        <v>2131453</v>
      </c>
      <c r="AJ261" s="299">
        <v>1501369</v>
      </c>
      <c r="AK261" s="299">
        <v>833730</v>
      </c>
      <c r="AL261" s="299">
        <v>0</v>
      </c>
      <c r="AM261" s="297">
        <v>10497822</v>
      </c>
      <c r="AN261" s="397">
        <v>6012731</v>
      </c>
      <c r="AO261" s="297">
        <v>1491836</v>
      </c>
      <c r="AP261" s="297">
        <v>1491836</v>
      </c>
      <c r="AQ261" s="297">
        <v>1491836</v>
      </c>
      <c r="AR261" s="297">
        <v>768612</v>
      </c>
      <c r="AS261" s="297">
        <v>768612</v>
      </c>
      <c r="AT261" s="297">
        <v>0</v>
      </c>
      <c r="AU261" s="297">
        <v>6012731</v>
      </c>
      <c r="AV261" s="299">
        <v>17865258</v>
      </c>
      <c r="AW261" s="297">
        <v>8903937</v>
      </c>
      <c r="AX261" s="297">
        <v>4609858</v>
      </c>
      <c r="AY261" s="297">
        <v>2175731</v>
      </c>
      <c r="AZ261" s="297">
        <v>2175731</v>
      </c>
      <c r="BA261" s="297">
        <v>0</v>
      </c>
      <c r="BB261" s="297">
        <v>0</v>
      </c>
      <c r="BC261" s="297">
        <v>17865258</v>
      </c>
      <c r="BD261" s="397">
        <v>103349</v>
      </c>
      <c r="BE261" s="297">
        <v>42854</v>
      </c>
      <c r="BF261" s="297">
        <v>35601</v>
      </c>
      <c r="BG261" s="297">
        <v>24894</v>
      </c>
      <c r="BH261" s="297">
        <v>0</v>
      </c>
      <c r="BI261" s="297">
        <v>0</v>
      </c>
      <c r="BJ261" s="297">
        <v>0</v>
      </c>
      <c r="BK261" s="297">
        <v>103349</v>
      </c>
      <c r="BL261" s="299">
        <v>140952</v>
      </c>
      <c r="BM261" s="297">
        <v>35238</v>
      </c>
      <c r="BN261" s="297">
        <v>35238</v>
      </c>
      <c r="BO261" s="297">
        <v>35238</v>
      </c>
      <c r="BP261" s="297">
        <v>35238</v>
      </c>
      <c r="BQ261" s="297">
        <v>0</v>
      </c>
      <c r="BR261" s="297">
        <v>0</v>
      </c>
      <c r="BS261" s="297">
        <v>140952</v>
      </c>
      <c r="BT261" s="397">
        <v>434010</v>
      </c>
      <c r="BU261" s="297">
        <v>89192</v>
      </c>
      <c r="BV261" s="297">
        <v>89192</v>
      </c>
      <c r="BW261" s="297">
        <v>89192</v>
      </c>
      <c r="BX261" s="297">
        <v>89192</v>
      </c>
      <c r="BY261" s="297">
        <v>77241</v>
      </c>
      <c r="BZ261" s="297">
        <v>0</v>
      </c>
      <c r="CA261" s="297">
        <v>434010</v>
      </c>
      <c r="CB261" s="299">
        <v>1368419.2224872699</v>
      </c>
      <c r="CC261" s="297">
        <v>1212170</v>
      </c>
      <c r="CD261" s="297">
        <v>94165</v>
      </c>
      <c r="CE261" s="297">
        <v>62084</v>
      </c>
      <c r="CF261" s="297">
        <v>0</v>
      </c>
      <c r="CG261" s="297">
        <v>0</v>
      </c>
      <c r="CH261" s="297">
        <v>0</v>
      </c>
      <c r="CI261" s="297">
        <v>1368419.2224872699</v>
      </c>
    </row>
    <row r="262" spans="1:87">
      <c r="A262" s="295">
        <v>38205</v>
      </c>
      <c r="B262" s="296" t="s">
        <v>612</v>
      </c>
      <c r="C262" s="299">
        <v>-1356741</v>
      </c>
      <c r="D262" s="297">
        <v>-419126</v>
      </c>
      <c r="E262" s="297">
        <v>-62077</v>
      </c>
      <c r="F262" s="297">
        <v>-152090</v>
      </c>
      <c r="G262" s="297">
        <v>107386</v>
      </c>
      <c r="H262" s="297">
        <v>0</v>
      </c>
      <c r="I262" s="297">
        <v>-1882648</v>
      </c>
      <c r="J262" s="356">
        <v>11778770</v>
      </c>
      <c r="K262" s="357">
        <v>14010676</v>
      </c>
      <c r="L262" s="357">
        <v>9971177</v>
      </c>
      <c r="M262" s="357">
        <v>9538817</v>
      </c>
      <c r="N262" s="357">
        <v>14750274</v>
      </c>
      <c r="O262" s="356">
        <v>1161900</v>
      </c>
      <c r="P262" s="357">
        <v>483251.54</v>
      </c>
      <c r="Q262" s="357">
        <v>678648.46</v>
      </c>
      <c r="R262" s="398">
        <v>6.6799999999999998E-2</v>
      </c>
      <c r="S262" s="399">
        <v>3.8099770000000002E-4</v>
      </c>
      <c r="T262" s="400">
        <v>11778770</v>
      </c>
      <c r="U262" s="400">
        <v>7234304.4910179637</v>
      </c>
      <c r="V262" s="401">
        <v>1.6281827803383722</v>
      </c>
      <c r="W262" s="401">
        <v>7.7152503694909322E-2</v>
      </c>
      <c r="X262" s="397">
        <v>444240</v>
      </c>
      <c r="Y262" s="297">
        <v>129254</v>
      </c>
      <c r="Z262" s="297">
        <v>129254</v>
      </c>
      <c r="AA262" s="297">
        <v>92866</v>
      </c>
      <c r="AB262" s="297">
        <v>92866</v>
      </c>
      <c r="AC262" s="297">
        <v>0</v>
      </c>
      <c r="AD262" s="297">
        <v>0</v>
      </c>
      <c r="AE262" s="297">
        <v>444240</v>
      </c>
      <c r="AF262" s="299">
        <v>272049</v>
      </c>
      <c r="AG262" s="299">
        <v>119665</v>
      </c>
      <c r="AH262" s="299">
        <v>48050</v>
      </c>
      <c r="AI262" s="299">
        <v>48050</v>
      </c>
      <c r="AJ262" s="299">
        <v>28142</v>
      </c>
      <c r="AK262" s="299">
        <v>28142</v>
      </c>
      <c r="AL262" s="299">
        <v>0</v>
      </c>
      <c r="AM262" s="297">
        <v>272049</v>
      </c>
      <c r="AN262" s="397">
        <v>963402</v>
      </c>
      <c r="AO262" s="297">
        <v>239032</v>
      </c>
      <c r="AP262" s="297">
        <v>239032</v>
      </c>
      <c r="AQ262" s="297">
        <v>239032</v>
      </c>
      <c r="AR262" s="297">
        <v>123152</v>
      </c>
      <c r="AS262" s="297">
        <v>123152</v>
      </c>
      <c r="AT262" s="297">
        <v>0</v>
      </c>
      <c r="AU262" s="297">
        <v>963402</v>
      </c>
      <c r="AV262" s="299">
        <v>2862497</v>
      </c>
      <c r="AW262" s="297">
        <v>1426651</v>
      </c>
      <c r="AX262" s="297">
        <v>738624</v>
      </c>
      <c r="AY262" s="297">
        <v>348611</v>
      </c>
      <c r="AZ262" s="297">
        <v>348611</v>
      </c>
      <c r="BA262" s="297">
        <v>0</v>
      </c>
      <c r="BB262" s="297">
        <v>0</v>
      </c>
      <c r="BC262" s="297">
        <v>2862497</v>
      </c>
      <c r="BD262" s="397">
        <v>16559</v>
      </c>
      <c r="BE262" s="297">
        <v>6866</v>
      </c>
      <c r="BF262" s="297">
        <v>5704</v>
      </c>
      <c r="BG262" s="297">
        <v>3989</v>
      </c>
      <c r="BH262" s="297">
        <v>0</v>
      </c>
      <c r="BI262" s="297">
        <v>0</v>
      </c>
      <c r="BJ262" s="297">
        <v>0</v>
      </c>
      <c r="BK262" s="297">
        <v>16559</v>
      </c>
      <c r="BL262" s="299">
        <v>22584</v>
      </c>
      <c r="BM262" s="297">
        <v>5646</v>
      </c>
      <c r="BN262" s="297">
        <v>5646</v>
      </c>
      <c r="BO262" s="297">
        <v>5646</v>
      </c>
      <c r="BP262" s="297">
        <v>5646</v>
      </c>
      <c r="BQ262" s="297">
        <v>0</v>
      </c>
      <c r="BR262" s="297">
        <v>0</v>
      </c>
      <c r="BS262" s="297">
        <v>22584</v>
      </c>
      <c r="BT262" s="397">
        <v>69540</v>
      </c>
      <c r="BU262" s="297">
        <v>14291</v>
      </c>
      <c r="BV262" s="297">
        <v>14291</v>
      </c>
      <c r="BW262" s="297">
        <v>14291</v>
      </c>
      <c r="BX262" s="297">
        <v>14291</v>
      </c>
      <c r="BY262" s="297">
        <v>12376</v>
      </c>
      <c r="BZ262" s="297">
        <v>0</v>
      </c>
      <c r="CA262" s="297">
        <v>69540</v>
      </c>
      <c r="CB262" s="299">
        <v>219257.73748887001</v>
      </c>
      <c r="CC262" s="297">
        <v>194222</v>
      </c>
      <c r="CD262" s="297">
        <v>15088</v>
      </c>
      <c r="CE262" s="297">
        <v>9948</v>
      </c>
      <c r="CF262" s="297">
        <v>0</v>
      </c>
      <c r="CG262" s="297">
        <v>0</v>
      </c>
      <c r="CH262" s="297">
        <v>0</v>
      </c>
      <c r="CI262" s="297">
        <v>219257.73748887001</v>
      </c>
    </row>
    <row r="263" spans="1:87">
      <c r="A263" s="295">
        <v>38210</v>
      </c>
      <c r="B263" s="296" t="s">
        <v>613</v>
      </c>
      <c r="C263" s="299">
        <v>-3983884</v>
      </c>
      <c r="D263" s="297">
        <v>-2164804</v>
      </c>
      <c r="E263" s="297">
        <v>-1031453</v>
      </c>
      <c r="F263" s="297">
        <v>-1048188</v>
      </c>
      <c r="G263" s="297">
        <v>36840</v>
      </c>
      <c r="H263" s="297">
        <v>0</v>
      </c>
      <c r="I263" s="297">
        <v>-8191489</v>
      </c>
      <c r="J263" s="356">
        <v>28718104</v>
      </c>
      <c r="K263" s="357">
        <v>34159767</v>
      </c>
      <c r="L263" s="357">
        <v>24310969</v>
      </c>
      <c r="M263" s="357">
        <v>23256821</v>
      </c>
      <c r="N263" s="357">
        <v>35962998</v>
      </c>
      <c r="O263" s="356">
        <v>2832857</v>
      </c>
      <c r="P263" s="357">
        <v>1152596.03</v>
      </c>
      <c r="Q263" s="357">
        <v>1680260.97</v>
      </c>
      <c r="R263" s="398">
        <v>6.6799999999999998E-2</v>
      </c>
      <c r="S263" s="399">
        <v>9.2891969999999997E-4</v>
      </c>
      <c r="T263" s="400">
        <v>28718104</v>
      </c>
      <c r="U263" s="400">
        <v>17254431.586826347</v>
      </c>
      <c r="V263" s="401">
        <v>1.6643900354229053</v>
      </c>
      <c r="W263" s="401">
        <v>7.7152503694909322E-2</v>
      </c>
      <c r="X263" s="397">
        <v>292335</v>
      </c>
      <c r="Y263" s="297">
        <v>292335</v>
      </c>
      <c r="Z263" s="297">
        <v>0</v>
      </c>
      <c r="AA263" s="297">
        <v>0</v>
      </c>
      <c r="AB263" s="297">
        <v>0</v>
      </c>
      <c r="AC263" s="297">
        <v>0</v>
      </c>
      <c r="AD263" s="297">
        <v>0</v>
      </c>
      <c r="AE263" s="297">
        <v>292335</v>
      </c>
      <c r="AF263" s="299">
        <v>3473874</v>
      </c>
      <c r="AG263" s="299">
        <v>944937</v>
      </c>
      <c r="AH263" s="299">
        <v>944937</v>
      </c>
      <c r="AI263" s="299">
        <v>770836</v>
      </c>
      <c r="AJ263" s="299">
        <v>519569</v>
      </c>
      <c r="AK263" s="299">
        <v>293595</v>
      </c>
      <c r="AL263" s="299">
        <v>0</v>
      </c>
      <c r="AM263" s="297">
        <v>3473874</v>
      </c>
      <c r="AN263" s="397">
        <v>2348894</v>
      </c>
      <c r="AO263" s="297">
        <v>582791</v>
      </c>
      <c r="AP263" s="297">
        <v>582791</v>
      </c>
      <c r="AQ263" s="297">
        <v>582791</v>
      </c>
      <c r="AR263" s="297">
        <v>300261</v>
      </c>
      <c r="AS263" s="297">
        <v>300261</v>
      </c>
      <c r="AT263" s="297">
        <v>0</v>
      </c>
      <c r="AU263" s="297">
        <v>2348894</v>
      </c>
      <c r="AV263" s="299">
        <v>6979123</v>
      </c>
      <c r="AW263" s="297">
        <v>3478353</v>
      </c>
      <c r="AX263" s="297">
        <v>1800857</v>
      </c>
      <c r="AY263" s="297">
        <v>849957</v>
      </c>
      <c r="AZ263" s="297">
        <v>849957</v>
      </c>
      <c r="BA263" s="297">
        <v>0</v>
      </c>
      <c r="BB263" s="297">
        <v>0</v>
      </c>
      <c r="BC263" s="297">
        <v>6979123</v>
      </c>
      <c r="BD263" s="397">
        <v>40373</v>
      </c>
      <c r="BE263" s="297">
        <v>16741</v>
      </c>
      <c r="BF263" s="297">
        <v>13907</v>
      </c>
      <c r="BG263" s="297">
        <v>9725</v>
      </c>
      <c r="BH263" s="297">
        <v>0</v>
      </c>
      <c r="BI263" s="297">
        <v>0</v>
      </c>
      <c r="BJ263" s="297">
        <v>0</v>
      </c>
      <c r="BK263" s="297">
        <v>40373</v>
      </c>
      <c r="BL263" s="299">
        <v>55064</v>
      </c>
      <c r="BM263" s="297">
        <v>13766</v>
      </c>
      <c r="BN263" s="297">
        <v>13766</v>
      </c>
      <c r="BO263" s="297">
        <v>13766</v>
      </c>
      <c r="BP263" s="297">
        <v>13766</v>
      </c>
      <c r="BQ263" s="297">
        <v>0</v>
      </c>
      <c r="BR263" s="297">
        <v>0</v>
      </c>
      <c r="BS263" s="297">
        <v>55064</v>
      </c>
      <c r="BT263" s="397">
        <v>169548</v>
      </c>
      <c r="BU263" s="297">
        <v>34843</v>
      </c>
      <c r="BV263" s="297">
        <v>34843</v>
      </c>
      <c r="BW263" s="297">
        <v>34843</v>
      </c>
      <c r="BX263" s="297">
        <v>34843</v>
      </c>
      <c r="BY263" s="297">
        <v>30174</v>
      </c>
      <c r="BZ263" s="297">
        <v>0</v>
      </c>
      <c r="CA263" s="297">
        <v>169548</v>
      </c>
      <c r="CB263" s="299">
        <v>534577.58860707004</v>
      </c>
      <c r="CC263" s="297">
        <v>473538</v>
      </c>
      <c r="CD263" s="297">
        <v>36786</v>
      </c>
      <c r="CE263" s="297">
        <v>24253</v>
      </c>
      <c r="CF263" s="297">
        <v>0</v>
      </c>
      <c r="CG263" s="297">
        <v>0</v>
      </c>
      <c r="CH263" s="297">
        <v>0</v>
      </c>
      <c r="CI263" s="297">
        <v>534577.58860707004</v>
      </c>
    </row>
    <row r="264" spans="1:87">
      <c r="A264" s="295">
        <v>38300</v>
      </c>
      <c r="B264" s="296" t="s">
        <v>614</v>
      </c>
      <c r="C264" s="299">
        <v>-8796724</v>
      </c>
      <c r="D264" s="297">
        <v>-4785204</v>
      </c>
      <c r="E264" s="297">
        <v>-2241526</v>
      </c>
      <c r="F264" s="297">
        <v>-1965179</v>
      </c>
      <c r="G264" s="297">
        <v>-150653</v>
      </c>
      <c r="H264" s="297">
        <v>0</v>
      </c>
      <c r="I264" s="297">
        <v>-17939286</v>
      </c>
      <c r="J264" s="356">
        <v>58212276</v>
      </c>
      <c r="K264" s="357">
        <v>69242656</v>
      </c>
      <c r="L264" s="357">
        <v>49278909</v>
      </c>
      <c r="M264" s="357">
        <v>47142125</v>
      </c>
      <c r="N264" s="357">
        <v>72897848</v>
      </c>
      <c r="O264" s="356">
        <v>5742268</v>
      </c>
      <c r="P264" s="357">
        <v>2311466.64</v>
      </c>
      <c r="Q264" s="357">
        <v>3430801.36</v>
      </c>
      <c r="R264" s="398">
        <v>6.6799999999999998E-2</v>
      </c>
      <c r="S264" s="399">
        <v>1.8829421999999999E-3</v>
      </c>
      <c r="T264" s="400">
        <v>58212276</v>
      </c>
      <c r="U264" s="400">
        <v>34602794.011976048</v>
      </c>
      <c r="V264" s="401">
        <v>1.6822998738151809</v>
      </c>
      <c r="W264" s="401">
        <v>7.7152503694909322E-2</v>
      </c>
      <c r="X264" s="397">
        <v>268368</v>
      </c>
      <c r="Y264" s="297">
        <v>268368</v>
      </c>
      <c r="Z264" s="297">
        <v>0</v>
      </c>
      <c r="AA264" s="297">
        <v>0</v>
      </c>
      <c r="AB264" s="297">
        <v>0</v>
      </c>
      <c r="AC264" s="297">
        <v>0</v>
      </c>
      <c r="AD264" s="297">
        <v>0</v>
      </c>
      <c r="AE264" s="297">
        <v>268368</v>
      </c>
      <c r="AF264" s="299">
        <v>8052367</v>
      </c>
      <c r="AG264" s="299">
        <v>2312504</v>
      </c>
      <c r="AH264" s="299">
        <v>2312504</v>
      </c>
      <c r="AI264" s="299">
        <v>1713249</v>
      </c>
      <c r="AJ264" s="299">
        <v>893657</v>
      </c>
      <c r="AK264" s="299">
        <v>820453</v>
      </c>
      <c r="AL264" s="299">
        <v>0</v>
      </c>
      <c r="AM264" s="297">
        <v>8052367</v>
      </c>
      <c r="AN264" s="397">
        <v>4761263</v>
      </c>
      <c r="AO264" s="297">
        <v>1181330</v>
      </c>
      <c r="AP264" s="297">
        <v>1181330</v>
      </c>
      <c r="AQ264" s="297">
        <v>1181330</v>
      </c>
      <c r="AR264" s="297">
        <v>608636</v>
      </c>
      <c r="AS264" s="297">
        <v>608636</v>
      </c>
      <c r="AT264" s="297">
        <v>0</v>
      </c>
      <c r="AU264" s="297">
        <v>4761263</v>
      </c>
      <c r="AV264" s="299">
        <v>14146848</v>
      </c>
      <c r="AW264" s="297">
        <v>7050704</v>
      </c>
      <c r="AX264" s="297">
        <v>3650379</v>
      </c>
      <c r="AY264" s="297">
        <v>1722883</v>
      </c>
      <c r="AZ264" s="297">
        <v>1722883</v>
      </c>
      <c r="BA264" s="297">
        <v>0</v>
      </c>
      <c r="BB264" s="297">
        <v>0</v>
      </c>
      <c r="BC264" s="297">
        <v>14146848</v>
      </c>
      <c r="BD264" s="397">
        <v>81839</v>
      </c>
      <c r="BE264" s="297">
        <v>33935</v>
      </c>
      <c r="BF264" s="297">
        <v>28191</v>
      </c>
      <c r="BG264" s="297">
        <v>19713</v>
      </c>
      <c r="BH264" s="297">
        <v>0</v>
      </c>
      <c r="BI264" s="297">
        <v>0</v>
      </c>
      <c r="BJ264" s="297">
        <v>0</v>
      </c>
      <c r="BK264" s="297">
        <v>81839</v>
      </c>
      <c r="BL264" s="299">
        <v>111616</v>
      </c>
      <c r="BM264" s="297">
        <v>27904</v>
      </c>
      <c r="BN264" s="297">
        <v>27904</v>
      </c>
      <c r="BO264" s="297">
        <v>27904</v>
      </c>
      <c r="BP264" s="297">
        <v>27904</v>
      </c>
      <c r="BQ264" s="297">
        <v>0</v>
      </c>
      <c r="BR264" s="297">
        <v>0</v>
      </c>
      <c r="BS264" s="297">
        <v>111616</v>
      </c>
      <c r="BT264" s="397">
        <v>343677</v>
      </c>
      <c r="BU264" s="297">
        <v>70628</v>
      </c>
      <c r="BV264" s="297">
        <v>70628</v>
      </c>
      <c r="BW264" s="297">
        <v>70628</v>
      </c>
      <c r="BX264" s="297">
        <v>70628</v>
      </c>
      <c r="BY264" s="297">
        <v>61164</v>
      </c>
      <c r="BZ264" s="297">
        <v>0</v>
      </c>
      <c r="CA264" s="297">
        <v>343677</v>
      </c>
      <c r="CB264" s="299">
        <v>1083601.41437682</v>
      </c>
      <c r="CC264" s="297">
        <v>959873</v>
      </c>
      <c r="CD264" s="297">
        <v>74566</v>
      </c>
      <c r="CE264" s="297">
        <v>49162</v>
      </c>
      <c r="CF264" s="297">
        <v>0</v>
      </c>
      <c r="CG264" s="297">
        <v>0</v>
      </c>
      <c r="CH264" s="297">
        <v>0</v>
      </c>
      <c r="CI264" s="297">
        <v>1083601.41437682</v>
      </c>
    </row>
    <row r="265" spans="1:87">
      <c r="A265" s="295">
        <v>38400</v>
      </c>
      <c r="B265" s="296" t="s">
        <v>615</v>
      </c>
      <c r="C265" s="299">
        <v>-10502849</v>
      </c>
      <c r="D265" s="297">
        <v>-5260855</v>
      </c>
      <c r="E265" s="297">
        <v>-2200261</v>
      </c>
      <c r="F265" s="297">
        <v>-1802768</v>
      </c>
      <c r="G265" s="297">
        <v>-170358</v>
      </c>
      <c r="H265" s="297">
        <v>0</v>
      </c>
      <c r="I265" s="297">
        <v>-19937091</v>
      </c>
      <c r="J265" s="356">
        <v>75503862</v>
      </c>
      <c r="K265" s="357">
        <v>89810746</v>
      </c>
      <c r="L265" s="357">
        <v>63916895</v>
      </c>
      <c r="M265" s="357">
        <v>61145394</v>
      </c>
      <c r="N265" s="357">
        <v>94551690</v>
      </c>
      <c r="O265" s="356">
        <v>7447972</v>
      </c>
      <c r="P265" s="357">
        <v>3016117.16</v>
      </c>
      <c r="Q265" s="357">
        <v>4431854.84</v>
      </c>
      <c r="R265" s="398">
        <v>6.6799999999999998E-2</v>
      </c>
      <c r="S265" s="399">
        <v>2.4422582000000002E-3</v>
      </c>
      <c r="T265" s="400">
        <v>75503862</v>
      </c>
      <c r="U265" s="400">
        <v>45151454.491017967</v>
      </c>
      <c r="V265" s="401">
        <v>1.6722354318623351</v>
      </c>
      <c r="W265" s="401">
        <v>7.7152503694909322E-2</v>
      </c>
      <c r="X265" s="397">
        <v>2813851</v>
      </c>
      <c r="Y265" s="297">
        <v>935368</v>
      </c>
      <c r="Z265" s="297">
        <v>626161</v>
      </c>
      <c r="AA265" s="297">
        <v>626161</v>
      </c>
      <c r="AB265" s="297">
        <v>626161</v>
      </c>
      <c r="AC265" s="297">
        <v>0</v>
      </c>
      <c r="AD265" s="297">
        <v>0</v>
      </c>
      <c r="AE265" s="297">
        <v>2813851</v>
      </c>
      <c r="AF265" s="299">
        <v>9579091</v>
      </c>
      <c r="AG265" s="299">
        <v>2679816</v>
      </c>
      <c r="AH265" s="299">
        <v>2679816</v>
      </c>
      <c r="AI265" s="299">
        <v>2141223</v>
      </c>
      <c r="AJ265" s="299">
        <v>1039118</v>
      </c>
      <c r="AK265" s="299">
        <v>1039118</v>
      </c>
      <c r="AL265" s="299">
        <v>0</v>
      </c>
      <c r="AM265" s="297">
        <v>9579091</v>
      </c>
      <c r="AN265" s="397">
        <v>6175566</v>
      </c>
      <c r="AO265" s="297">
        <v>1532237</v>
      </c>
      <c r="AP265" s="297">
        <v>1532237</v>
      </c>
      <c r="AQ265" s="297">
        <v>1532237</v>
      </c>
      <c r="AR265" s="297">
        <v>789427</v>
      </c>
      <c r="AS265" s="297">
        <v>789427</v>
      </c>
      <c r="AT265" s="297">
        <v>0</v>
      </c>
      <c r="AU265" s="297">
        <v>6175566</v>
      </c>
      <c r="AV265" s="299">
        <v>18349079</v>
      </c>
      <c r="AW265" s="297">
        <v>9145071</v>
      </c>
      <c r="AX265" s="297">
        <v>4734701</v>
      </c>
      <c r="AY265" s="297">
        <v>2234654</v>
      </c>
      <c r="AZ265" s="297">
        <v>2234654</v>
      </c>
      <c r="BA265" s="297">
        <v>0</v>
      </c>
      <c r="BB265" s="297">
        <v>0</v>
      </c>
      <c r="BC265" s="297">
        <v>18349079</v>
      </c>
      <c r="BD265" s="397">
        <v>106148</v>
      </c>
      <c r="BE265" s="297">
        <v>44015</v>
      </c>
      <c r="BF265" s="297">
        <v>36565</v>
      </c>
      <c r="BG265" s="297">
        <v>25568</v>
      </c>
      <c r="BH265" s="297">
        <v>0</v>
      </c>
      <c r="BI265" s="297">
        <v>0</v>
      </c>
      <c r="BJ265" s="297">
        <v>0</v>
      </c>
      <c r="BK265" s="297">
        <v>106148</v>
      </c>
      <c r="BL265" s="299">
        <v>144772</v>
      </c>
      <c r="BM265" s="297">
        <v>36193</v>
      </c>
      <c r="BN265" s="297">
        <v>36193</v>
      </c>
      <c r="BO265" s="297">
        <v>36193</v>
      </c>
      <c r="BP265" s="297">
        <v>36193</v>
      </c>
      <c r="BQ265" s="297">
        <v>0</v>
      </c>
      <c r="BR265" s="297">
        <v>0</v>
      </c>
      <c r="BS265" s="297">
        <v>144772</v>
      </c>
      <c r="BT265" s="397">
        <v>445764</v>
      </c>
      <c r="BU265" s="297">
        <v>91608</v>
      </c>
      <c r="BV265" s="297">
        <v>91608</v>
      </c>
      <c r="BW265" s="297">
        <v>91608</v>
      </c>
      <c r="BX265" s="297">
        <v>91608</v>
      </c>
      <c r="BY265" s="297">
        <v>79332</v>
      </c>
      <c r="BZ265" s="297">
        <v>0</v>
      </c>
      <c r="CA265" s="297">
        <v>445764</v>
      </c>
      <c r="CB265" s="299">
        <v>1405478.3199364201</v>
      </c>
      <c r="CC265" s="297">
        <v>1244998</v>
      </c>
      <c r="CD265" s="297">
        <v>96716</v>
      </c>
      <c r="CE265" s="297">
        <v>63765</v>
      </c>
      <c r="CF265" s="297">
        <v>0</v>
      </c>
      <c r="CG265" s="297">
        <v>0</v>
      </c>
      <c r="CH265" s="297">
        <v>0</v>
      </c>
      <c r="CI265" s="297">
        <v>1405478.3199364201</v>
      </c>
    </row>
    <row r="266" spans="1:87">
      <c r="A266" s="295">
        <v>38402</v>
      </c>
      <c r="B266" s="296" t="s">
        <v>616</v>
      </c>
      <c r="C266" s="299">
        <v>-22170</v>
      </c>
      <c r="D266" s="297">
        <v>290135</v>
      </c>
      <c r="E266" s="297">
        <v>-50026</v>
      </c>
      <c r="F266" s="297">
        <v>-228245</v>
      </c>
      <c r="G266" s="297">
        <v>3832</v>
      </c>
      <c r="H266" s="297">
        <v>0</v>
      </c>
      <c r="I266" s="297">
        <v>-6474</v>
      </c>
      <c r="J266" s="356">
        <v>5780323</v>
      </c>
      <c r="K266" s="357">
        <v>6875610</v>
      </c>
      <c r="L266" s="357">
        <v>4893263</v>
      </c>
      <c r="M266" s="357">
        <v>4681086</v>
      </c>
      <c r="N266" s="357">
        <v>7238560</v>
      </c>
      <c r="O266" s="356">
        <v>570192</v>
      </c>
      <c r="P266" s="357">
        <v>201822.83</v>
      </c>
      <c r="Q266" s="357">
        <v>368369.17000000004</v>
      </c>
      <c r="R266" s="398">
        <v>6.6799999999999998E-2</v>
      </c>
      <c r="S266" s="399">
        <v>1.869711E-4</v>
      </c>
      <c r="T266" s="400">
        <v>5780323</v>
      </c>
      <c r="U266" s="400">
        <v>3021299.8502994012</v>
      </c>
      <c r="V266" s="401">
        <v>1.9131907743043737</v>
      </c>
      <c r="W266" s="401">
        <v>7.7152503694909322E-2</v>
      </c>
      <c r="X266" s="397">
        <v>1551980</v>
      </c>
      <c r="Y266" s="297">
        <v>770190</v>
      </c>
      <c r="Z266" s="297">
        <v>657513</v>
      </c>
      <c r="AA266" s="297">
        <v>124277</v>
      </c>
      <c r="AB266" s="297">
        <v>0</v>
      </c>
      <c r="AC266" s="297">
        <v>0</v>
      </c>
      <c r="AD266" s="297">
        <v>0</v>
      </c>
      <c r="AE266" s="297">
        <v>1551980</v>
      </c>
      <c r="AF266" s="299">
        <v>550061</v>
      </c>
      <c r="AG266" s="299">
        <v>121846</v>
      </c>
      <c r="AH266" s="299">
        <v>121846</v>
      </c>
      <c r="AI266" s="299">
        <v>121846</v>
      </c>
      <c r="AJ266" s="299">
        <v>121846</v>
      </c>
      <c r="AK266" s="299">
        <v>62677</v>
      </c>
      <c r="AL266" s="299">
        <v>0</v>
      </c>
      <c r="AM266" s="297">
        <v>550061</v>
      </c>
      <c r="AN266" s="397">
        <v>472781</v>
      </c>
      <c r="AO266" s="297">
        <v>117303</v>
      </c>
      <c r="AP266" s="297">
        <v>117303</v>
      </c>
      <c r="AQ266" s="297">
        <v>117303</v>
      </c>
      <c r="AR266" s="297">
        <v>60436</v>
      </c>
      <c r="AS266" s="297">
        <v>60436</v>
      </c>
      <c r="AT266" s="297">
        <v>0</v>
      </c>
      <c r="AU266" s="297">
        <v>472781</v>
      </c>
      <c r="AV266" s="299">
        <v>1404744</v>
      </c>
      <c r="AW266" s="297">
        <v>700116</v>
      </c>
      <c r="AX266" s="297">
        <v>362473</v>
      </c>
      <c r="AY266" s="297">
        <v>171078</v>
      </c>
      <c r="AZ266" s="297">
        <v>171078</v>
      </c>
      <c r="BA266" s="297">
        <v>0</v>
      </c>
      <c r="BB266" s="297">
        <v>0</v>
      </c>
      <c r="BC266" s="297">
        <v>1404744</v>
      </c>
      <c r="BD266" s="397">
        <v>8126</v>
      </c>
      <c r="BE266" s="297">
        <v>3370</v>
      </c>
      <c r="BF266" s="297">
        <v>2799</v>
      </c>
      <c r="BG266" s="297">
        <v>1957</v>
      </c>
      <c r="BH266" s="297">
        <v>0</v>
      </c>
      <c r="BI266" s="297">
        <v>0</v>
      </c>
      <c r="BJ266" s="297">
        <v>0</v>
      </c>
      <c r="BK266" s="297">
        <v>8126</v>
      </c>
      <c r="BL266" s="299">
        <v>11084</v>
      </c>
      <c r="BM266" s="297">
        <v>2771</v>
      </c>
      <c r="BN266" s="297">
        <v>2771</v>
      </c>
      <c r="BO266" s="297">
        <v>2771</v>
      </c>
      <c r="BP266" s="297">
        <v>2771</v>
      </c>
      <c r="BQ266" s="297">
        <v>0</v>
      </c>
      <c r="BR266" s="297">
        <v>0</v>
      </c>
      <c r="BS266" s="297">
        <v>11084</v>
      </c>
      <c r="BT266" s="397">
        <v>34126</v>
      </c>
      <c r="BU266" s="297">
        <v>7013</v>
      </c>
      <c r="BV266" s="297">
        <v>7013</v>
      </c>
      <c r="BW266" s="297">
        <v>7013</v>
      </c>
      <c r="BX266" s="297">
        <v>7013</v>
      </c>
      <c r="BY266" s="297">
        <v>6073</v>
      </c>
      <c r="BZ266" s="297">
        <v>0</v>
      </c>
      <c r="CA266" s="297">
        <v>34126</v>
      </c>
      <c r="CB266" s="299">
        <v>107598.70823841001</v>
      </c>
      <c r="CC266" s="297">
        <v>95313</v>
      </c>
      <c r="CD266" s="297">
        <v>7404</v>
      </c>
      <c r="CE266" s="297">
        <v>4882</v>
      </c>
      <c r="CF266" s="297">
        <v>0</v>
      </c>
      <c r="CG266" s="297">
        <v>0</v>
      </c>
      <c r="CH266" s="297">
        <v>0</v>
      </c>
      <c r="CI266" s="297">
        <v>107598.70823841001</v>
      </c>
    </row>
    <row r="267" spans="1:87">
      <c r="A267" s="295">
        <v>38405</v>
      </c>
      <c r="B267" s="296" t="s">
        <v>617</v>
      </c>
      <c r="C267" s="299">
        <v>-2753984</v>
      </c>
      <c r="D267" s="297">
        <v>-1163029</v>
      </c>
      <c r="E267" s="297">
        <v>-894991</v>
      </c>
      <c r="F267" s="297">
        <v>-590114</v>
      </c>
      <c r="G267" s="297">
        <v>51107</v>
      </c>
      <c r="H267" s="297">
        <v>0</v>
      </c>
      <c r="I267" s="297">
        <v>-5351011</v>
      </c>
      <c r="J267" s="356">
        <v>18612492</v>
      </c>
      <c r="K267" s="357">
        <v>22139289</v>
      </c>
      <c r="L267" s="357">
        <v>15756183</v>
      </c>
      <c r="M267" s="357">
        <v>15072979</v>
      </c>
      <c r="N267" s="357">
        <v>23307981</v>
      </c>
      <c r="O267" s="356">
        <v>1836003</v>
      </c>
      <c r="P267" s="357">
        <v>720393.68</v>
      </c>
      <c r="Q267" s="357">
        <v>1115609.3199999998</v>
      </c>
      <c r="R267" s="398">
        <v>6.6799999999999998E-2</v>
      </c>
      <c r="S267" s="399">
        <v>6.0204219999999997E-4</v>
      </c>
      <c r="T267" s="400">
        <v>18612492</v>
      </c>
      <c r="U267" s="400">
        <v>10784336.526946109</v>
      </c>
      <c r="V267" s="401">
        <v>1.7258819727568957</v>
      </c>
      <c r="W267" s="401">
        <v>7.7152503694909322E-2</v>
      </c>
      <c r="X267" s="397">
        <v>707322</v>
      </c>
      <c r="Y267" s="297">
        <v>353661</v>
      </c>
      <c r="Z267" s="297">
        <v>353661</v>
      </c>
      <c r="AA267" s="297">
        <v>0</v>
      </c>
      <c r="AB267" s="297">
        <v>0</v>
      </c>
      <c r="AC267" s="297">
        <v>0</v>
      </c>
      <c r="AD267" s="297">
        <v>0</v>
      </c>
      <c r="AE267" s="297">
        <v>707322</v>
      </c>
      <c r="AF267" s="299">
        <v>2811333</v>
      </c>
      <c r="AG267" s="299">
        <v>948607</v>
      </c>
      <c r="AH267" s="299">
        <v>726082</v>
      </c>
      <c r="AI267" s="299">
        <v>726082</v>
      </c>
      <c r="AJ267" s="299">
        <v>247511</v>
      </c>
      <c r="AK267" s="299">
        <v>163051</v>
      </c>
      <c r="AL267" s="299">
        <v>0</v>
      </c>
      <c r="AM267" s="297">
        <v>2811333</v>
      </c>
      <c r="AN267" s="397">
        <v>1522342</v>
      </c>
      <c r="AO267" s="297">
        <v>377712</v>
      </c>
      <c r="AP267" s="297">
        <v>377712</v>
      </c>
      <c r="AQ267" s="297">
        <v>377712</v>
      </c>
      <c r="AR267" s="297">
        <v>194602</v>
      </c>
      <c r="AS267" s="297">
        <v>194602</v>
      </c>
      <c r="AT267" s="297">
        <v>0</v>
      </c>
      <c r="AU267" s="297">
        <v>1522342</v>
      </c>
      <c r="AV267" s="299">
        <v>4523240</v>
      </c>
      <c r="AW267" s="297">
        <v>2254356</v>
      </c>
      <c r="AX267" s="297">
        <v>1167153</v>
      </c>
      <c r="AY267" s="297">
        <v>550866</v>
      </c>
      <c r="AZ267" s="297">
        <v>550866</v>
      </c>
      <c r="BA267" s="297">
        <v>0</v>
      </c>
      <c r="BB267" s="297">
        <v>0</v>
      </c>
      <c r="BC267" s="297">
        <v>4523240</v>
      </c>
      <c r="BD267" s="397">
        <v>26167</v>
      </c>
      <c r="BE267" s="297">
        <v>10850</v>
      </c>
      <c r="BF267" s="297">
        <v>9014</v>
      </c>
      <c r="BG267" s="297">
        <v>6303</v>
      </c>
      <c r="BH267" s="297">
        <v>0</v>
      </c>
      <c r="BI267" s="297">
        <v>0</v>
      </c>
      <c r="BJ267" s="297">
        <v>0</v>
      </c>
      <c r="BK267" s="297">
        <v>26167</v>
      </c>
      <c r="BL267" s="299">
        <v>35688</v>
      </c>
      <c r="BM267" s="297">
        <v>8922</v>
      </c>
      <c r="BN267" s="297">
        <v>8922</v>
      </c>
      <c r="BO267" s="297">
        <v>8922</v>
      </c>
      <c r="BP267" s="297">
        <v>8922</v>
      </c>
      <c r="BQ267" s="297">
        <v>0</v>
      </c>
      <c r="BR267" s="297">
        <v>0</v>
      </c>
      <c r="BS267" s="297">
        <v>35688</v>
      </c>
      <c r="BT267" s="397">
        <v>109885</v>
      </c>
      <c r="BU267" s="297">
        <v>22582</v>
      </c>
      <c r="BV267" s="297">
        <v>22582</v>
      </c>
      <c r="BW267" s="297">
        <v>22582</v>
      </c>
      <c r="BX267" s="297">
        <v>22582</v>
      </c>
      <c r="BY267" s="297">
        <v>19556</v>
      </c>
      <c r="BZ267" s="297">
        <v>0</v>
      </c>
      <c r="CA267" s="297">
        <v>109885</v>
      </c>
      <c r="CB267" s="299">
        <v>346465.11158681998</v>
      </c>
      <c r="CC267" s="297">
        <v>306905</v>
      </c>
      <c r="CD267" s="297">
        <v>23841</v>
      </c>
      <c r="CE267" s="297">
        <v>15719</v>
      </c>
      <c r="CF267" s="297">
        <v>0</v>
      </c>
      <c r="CG267" s="297">
        <v>0</v>
      </c>
      <c r="CH267" s="297">
        <v>0</v>
      </c>
      <c r="CI267" s="297">
        <v>346465.11158681998</v>
      </c>
    </row>
    <row r="268" spans="1:87">
      <c r="A268" s="295">
        <v>38500</v>
      </c>
      <c r="B268" s="296" t="s">
        <v>618</v>
      </c>
      <c r="C268" s="299">
        <v>-8832028</v>
      </c>
      <c r="D268" s="297">
        <v>-4485179</v>
      </c>
      <c r="E268" s="297">
        <v>-1956028</v>
      </c>
      <c r="F268" s="297">
        <v>-1701998</v>
      </c>
      <c r="G268" s="297">
        <v>135761</v>
      </c>
      <c r="H268" s="297">
        <v>0</v>
      </c>
      <c r="I268" s="297">
        <v>-16839472</v>
      </c>
      <c r="J268" s="356">
        <v>56979482</v>
      </c>
      <c r="K268" s="357">
        <v>67776266</v>
      </c>
      <c r="L268" s="357">
        <v>48235302</v>
      </c>
      <c r="M268" s="357">
        <v>46143771</v>
      </c>
      <c r="N268" s="357">
        <v>71354050</v>
      </c>
      <c r="O268" s="356">
        <v>5620660</v>
      </c>
      <c r="P268" s="357">
        <v>2325736.0499999998</v>
      </c>
      <c r="Q268" s="357">
        <v>3294923.95</v>
      </c>
      <c r="R268" s="398">
        <v>6.6799999999999998E-2</v>
      </c>
      <c r="S268" s="399">
        <v>1.8430661E-3</v>
      </c>
      <c r="T268" s="400">
        <v>56979482</v>
      </c>
      <c r="U268" s="400">
        <v>34816407.934131734</v>
      </c>
      <c r="V268" s="401">
        <v>1.636569806621005</v>
      </c>
      <c r="W268" s="401">
        <v>7.7152503694909322E-2</v>
      </c>
      <c r="X268" s="397">
        <v>0</v>
      </c>
      <c r="Y268" s="297">
        <v>0</v>
      </c>
      <c r="Z268" s="297">
        <v>0</v>
      </c>
      <c r="AA268" s="297">
        <v>0</v>
      </c>
      <c r="AB268" s="297">
        <v>0</v>
      </c>
      <c r="AC268" s="297">
        <v>0</v>
      </c>
      <c r="AD268" s="297">
        <v>0</v>
      </c>
      <c r="AE268" s="297">
        <v>0</v>
      </c>
      <c r="AF268" s="299">
        <v>6899248</v>
      </c>
      <c r="AG268" s="299">
        <v>2222443</v>
      </c>
      <c r="AH268" s="299">
        <v>2064845</v>
      </c>
      <c r="AI268" s="299">
        <v>1438938</v>
      </c>
      <c r="AJ268" s="299">
        <v>653168</v>
      </c>
      <c r="AK268" s="299">
        <v>519854</v>
      </c>
      <c r="AL268" s="299">
        <v>0</v>
      </c>
      <c r="AM268" s="297">
        <v>6899248</v>
      </c>
      <c r="AN268" s="397">
        <v>4660431</v>
      </c>
      <c r="AO268" s="297">
        <v>1156313</v>
      </c>
      <c r="AP268" s="297">
        <v>1156313</v>
      </c>
      <c r="AQ268" s="297">
        <v>1156313</v>
      </c>
      <c r="AR268" s="297">
        <v>595747</v>
      </c>
      <c r="AS268" s="297">
        <v>595747</v>
      </c>
      <c r="AT268" s="297">
        <v>0</v>
      </c>
      <c r="AU268" s="297">
        <v>4660431</v>
      </c>
      <c r="AV268" s="299">
        <v>13847253</v>
      </c>
      <c r="AW268" s="297">
        <v>6901387</v>
      </c>
      <c r="AX268" s="297">
        <v>3573073</v>
      </c>
      <c r="AY268" s="297">
        <v>1686396</v>
      </c>
      <c r="AZ268" s="297">
        <v>1686396</v>
      </c>
      <c r="BA268" s="297">
        <v>0</v>
      </c>
      <c r="BB268" s="297">
        <v>0</v>
      </c>
      <c r="BC268" s="297">
        <v>13847253</v>
      </c>
      <c r="BD268" s="397">
        <v>80105</v>
      </c>
      <c r="BE268" s="297">
        <v>33216</v>
      </c>
      <c r="BF268" s="297">
        <v>27594</v>
      </c>
      <c r="BG268" s="297">
        <v>19295</v>
      </c>
      <c r="BH268" s="297">
        <v>0</v>
      </c>
      <c r="BI268" s="297">
        <v>0</v>
      </c>
      <c r="BJ268" s="297">
        <v>0</v>
      </c>
      <c r="BK268" s="297">
        <v>80105</v>
      </c>
      <c r="BL268" s="299">
        <v>109252</v>
      </c>
      <c r="BM268" s="297">
        <v>27313</v>
      </c>
      <c r="BN268" s="297">
        <v>27313</v>
      </c>
      <c r="BO268" s="297">
        <v>27313</v>
      </c>
      <c r="BP268" s="297">
        <v>27313</v>
      </c>
      <c r="BQ268" s="297">
        <v>0</v>
      </c>
      <c r="BR268" s="297">
        <v>0</v>
      </c>
      <c r="BS268" s="297">
        <v>109252</v>
      </c>
      <c r="BT268" s="397">
        <v>336399</v>
      </c>
      <c r="BU268" s="297">
        <v>69132</v>
      </c>
      <c r="BV268" s="297">
        <v>69132</v>
      </c>
      <c r="BW268" s="297">
        <v>69132</v>
      </c>
      <c r="BX268" s="297">
        <v>69132</v>
      </c>
      <c r="BY268" s="297">
        <v>59869</v>
      </c>
      <c r="BZ268" s="297">
        <v>0</v>
      </c>
      <c r="CA268" s="297">
        <v>336399</v>
      </c>
      <c r="CB268" s="299">
        <v>1060653.3927329101</v>
      </c>
      <c r="CC268" s="297">
        <v>939546</v>
      </c>
      <c r="CD268" s="297">
        <v>72987</v>
      </c>
      <c r="CE268" s="297">
        <v>48121</v>
      </c>
      <c r="CF268" s="297">
        <v>0</v>
      </c>
      <c r="CG268" s="297">
        <v>0</v>
      </c>
      <c r="CH268" s="297">
        <v>0</v>
      </c>
      <c r="CI268" s="297">
        <v>1060653.3927329101</v>
      </c>
    </row>
    <row r="269" spans="1:87">
      <c r="A269" s="295">
        <v>38600</v>
      </c>
      <c r="B269" s="296" t="s">
        <v>619</v>
      </c>
      <c r="C269" s="299">
        <v>-10606646</v>
      </c>
      <c r="D269" s="297">
        <v>-6168922</v>
      </c>
      <c r="E269" s="297">
        <v>-2975409</v>
      </c>
      <c r="F269" s="297">
        <v>-2985599</v>
      </c>
      <c r="G269" s="297">
        <v>-87302</v>
      </c>
      <c r="H269" s="297">
        <v>0</v>
      </c>
      <c r="I269" s="297">
        <v>-22823878</v>
      </c>
      <c r="J269" s="356">
        <v>71052749</v>
      </c>
      <c r="K269" s="357">
        <v>84516212</v>
      </c>
      <c r="L269" s="357">
        <v>60148858</v>
      </c>
      <c r="M269" s="357">
        <v>57540743</v>
      </c>
      <c r="N269" s="357">
        <v>88977667</v>
      </c>
      <c r="O269" s="356">
        <v>7008898</v>
      </c>
      <c r="P269" s="357">
        <v>2930581.95</v>
      </c>
      <c r="Q269" s="357">
        <v>4078316.05</v>
      </c>
      <c r="R269" s="398">
        <v>6.6799999999999998E-2</v>
      </c>
      <c r="S269" s="399">
        <v>2.2982819E-3</v>
      </c>
      <c r="T269" s="400">
        <v>71052749</v>
      </c>
      <c r="U269" s="400">
        <v>43870987.275449105</v>
      </c>
      <c r="V269" s="401">
        <v>1.6195839987344491</v>
      </c>
      <c r="W269" s="401">
        <v>7.7152503694909322E-2</v>
      </c>
      <c r="X269" s="397">
        <v>786222</v>
      </c>
      <c r="Y269" s="297">
        <v>786222</v>
      </c>
      <c r="Z269" s="297">
        <v>0</v>
      </c>
      <c r="AA269" s="297">
        <v>0</v>
      </c>
      <c r="AB269" s="297">
        <v>0</v>
      </c>
      <c r="AC269" s="297">
        <v>0</v>
      </c>
      <c r="AD269" s="297">
        <v>0</v>
      </c>
      <c r="AE269" s="297">
        <v>786222</v>
      </c>
      <c r="AF269" s="299">
        <v>11214757</v>
      </c>
      <c r="AG269" s="299">
        <v>3150793</v>
      </c>
      <c r="AH269" s="299">
        <v>3150793</v>
      </c>
      <c r="AI269" s="299">
        <v>2330604</v>
      </c>
      <c r="AJ269" s="299">
        <v>1677720</v>
      </c>
      <c r="AK269" s="299">
        <v>904847</v>
      </c>
      <c r="AL269" s="299">
        <v>0</v>
      </c>
      <c r="AM269" s="297">
        <v>11214757</v>
      </c>
      <c r="AN269" s="397">
        <v>5811503</v>
      </c>
      <c r="AO269" s="297">
        <v>1441908</v>
      </c>
      <c r="AP269" s="297">
        <v>1441908</v>
      </c>
      <c r="AQ269" s="297">
        <v>1441908</v>
      </c>
      <c r="AR269" s="297">
        <v>742889</v>
      </c>
      <c r="AS269" s="297">
        <v>742889</v>
      </c>
      <c r="AT269" s="297">
        <v>0</v>
      </c>
      <c r="AU269" s="297">
        <v>5811503</v>
      </c>
      <c r="AV269" s="299">
        <v>17267362</v>
      </c>
      <c r="AW269" s="297">
        <v>8605949</v>
      </c>
      <c r="AX269" s="297">
        <v>4455580</v>
      </c>
      <c r="AY269" s="297">
        <v>2102916</v>
      </c>
      <c r="AZ269" s="297">
        <v>2102916</v>
      </c>
      <c r="BA269" s="297">
        <v>0</v>
      </c>
      <c r="BB269" s="297">
        <v>0</v>
      </c>
      <c r="BC269" s="297">
        <v>17267362</v>
      </c>
      <c r="BD269" s="397">
        <v>99890</v>
      </c>
      <c r="BE269" s="297">
        <v>41420</v>
      </c>
      <c r="BF269" s="297">
        <v>34409</v>
      </c>
      <c r="BG269" s="297">
        <v>24061</v>
      </c>
      <c r="BH269" s="297">
        <v>0</v>
      </c>
      <c r="BI269" s="297">
        <v>0</v>
      </c>
      <c r="BJ269" s="297">
        <v>0</v>
      </c>
      <c r="BK269" s="297">
        <v>99890</v>
      </c>
      <c r="BL269" s="299">
        <v>136236</v>
      </c>
      <c r="BM269" s="297">
        <v>34059</v>
      </c>
      <c r="BN269" s="297">
        <v>34059</v>
      </c>
      <c r="BO269" s="297">
        <v>34059</v>
      </c>
      <c r="BP269" s="297">
        <v>34059</v>
      </c>
      <c r="BQ269" s="297">
        <v>0</v>
      </c>
      <c r="BR269" s="297">
        <v>0</v>
      </c>
      <c r="BS269" s="297">
        <v>136236</v>
      </c>
      <c r="BT269" s="397">
        <v>419485</v>
      </c>
      <c r="BU269" s="297">
        <v>86207</v>
      </c>
      <c r="BV269" s="297">
        <v>86207</v>
      </c>
      <c r="BW269" s="297">
        <v>86207</v>
      </c>
      <c r="BX269" s="297">
        <v>86207</v>
      </c>
      <c r="BY269" s="297">
        <v>74656</v>
      </c>
      <c r="BZ269" s="297">
        <v>0</v>
      </c>
      <c r="CA269" s="297">
        <v>419485</v>
      </c>
      <c r="CB269" s="299">
        <v>1322622.3924858901</v>
      </c>
      <c r="CC269" s="297">
        <v>1171602</v>
      </c>
      <c r="CD269" s="297">
        <v>91014</v>
      </c>
      <c r="CE269" s="297">
        <v>60006</v>
      </c>
      <c r="CF269" s="297">
        <v>0</v>
      </c>
      <c r="CG269" s="297">
        <v>0</v>
      </c>
      <c r="CH269" s="297">
        <v>0</v>
      </c>
      <c r="CI269" s="297">
        <v>1322622.3924858901</v>
      </c>
    </row>
    <row r="270" spans="1:87">
      <c r="A270" s="295">
        <v>38601</v>
      </c>
      <c r="B270" s="296" t="s">
        <v>620</v>
      </c>
      <c r="C270" s="299">
        <v>-148600</v>
      </c>
      <c r="D270" s="297">
        <v>-33931</v>
      </c>
      <c r="E270" s="297">
        <v>-18650</v>
      </c>
      <c r="F270" s="297">
        <v>-36693</v>
      </c>
      <c r="G270" s="297">
        <v>-13165</v>
      </c>
      <c r="H270" s="297">
        <v>0</v>
      </c>
      <c r="I270" s="297">
        <v>-251039</v>
      </c>
      <c r="J270" s="356">
        <v>1046409</v>
      </c>
      <c r="K270" s="357">
        <v>1244689</v>
      </c>
      <c r="L270" s="357">
        <v>885825</v>
      </c>
      <c r="M270" s="357">
        <v>847415</v>
      </c>
      <c r="N270" s="357">
        <v>1310394</v>
      </c>
      <c r="O270" s="356">
        <v>103222</v>
      </c>
      <c r="P270" s="357">
        <v>36347.68</v>
      </c>
      <c r="Q270" s="357">
        <v>66874.320000000007</v>
      </c>
      <c r="R270" s="398">
        <v>6.6799999999999998E-2</v>
      </c>
      <c r="S270" s="399">
        <v>3.3847299999999997E-5</v>
      </c>
      <c r="T270" s="400">
        <v>1046409</v>
      </c>
      <c r="U270" s="400">
        <v>544126.9461077844</v>
      </c>
      <c r="V270" s="401">
        <v>1.9230971880461147</v>
      </c>
      <c r="W270" s="401">
        <v>7.7152503694909322E-2</v>
      </c>
      <c r="X270" s="397">
        <v>95270</v>
      </c>
      <c r="Y270" s="297">
        <v>35723</v>
      </c>
      <c r="Z270" s="297">
        <v>35723</v>
      </c>
      <c r="AA270" s="297">
        <v>16051</v>
      </c>
      <c r="AB270" s="297">
        <v>7773</v>
      </c>
      <c r="AC270" s="297">
        <v>0</v>
      </c>
      <c r="AD270" s="297">
        <v>0</v>
      </c>
      <c r="AE270" s="297">
        <v>95270</v>
      </c>
      <c r="AF270" s="299">
        <v>163760</v>
      </c>
      <c r="AG270" s="299">
        <v>62940</v>
      </c>
      <c r="AH270" s="299">
        <v>25205</v>
      </c>
      <c r="AI270" s="299">
        <v>25205</v>
      </c>
      <c r="AJ270" s="299">
        <v>25205</v>
      </c>
      <c r="AK270" s="299">
        <v>25205</v>
      </c>
      <c r="AL270" s="299">
        <v>0</v>
      </c>
      <c r="AM270" s="297">
        <v>163760</v>
      </c>
      <c r="AN270" s="397">
        <v>85587</v>
      </c>
      <c r="AO270" s="297">
        <v>21235</v>
      </c>
      <c r="AP270" s="297">
        <v>21235</v>
      </c>
      <c r="AQ270" s="297">
        <v>21235</v>
      </c>
      <c r="AR270" s="297">
        <v>10941</v>
      </c>
      <c r="AS270" s="297">
        <v>10941</v>
      </c>
      <c r="AT270" s="297">
        <v>0</v>
      </c>
      <c r="AU270" s="297">
        <v>85587</v>
      </c>
      <c r="AV270" s="299">
        <v>254300</v>
      </c>
      <c r="AW270" s="297">
        <v>126742</v>
      </c>
      <c r="AX270" s="297">
        <v>65618</v>
      </c>
      <c r="AY270" s="297">
        <v>30970</v>
      </c>
      <c r="AZ270" s="297">
        <v>30970</v>
      </c>
      <c r="BA270" s="297">
        <v>0</v>
      </c>
      <c r="BB270" s="297">
        <v>0</v>
      </c>
      <c r="BC270" s="297">
        <v>254300</v>
      </c>
      <c r="BD270" s="397">
        <v>1471</v>
      </c>
      <c r="BE270" s="297">
        <v>610</v>
      </c>
      <c r="BF270" s="297">
        <v>507</v>
      </c>
      <c r="BG270" s="297">
        <v>354</v>
      </c>
      <c r="BH270" s="297">
        <v>0</v>
      </c>
      <c r="BI270" s="297">
        <v>0</v>
      </c>
      <c r="BJ270" s="297">
        <v>0</v>
      </c>
      <c r="BK270" s="297">
        <v>1471</v>
      </c>
      <c r="BL270" s="299">
        <v>2008</v>
      </c>
      <c r="BM270" s="297">
        <v>502</v>
      </c>
      <c r="BN270" s="297">
        <v>502</v>
      </c>
      <c r="BO270" s="297">
        <v>502</v>
      </c>
      <c r="BP270" s="297">
        <v>502</v>
      </c>
      <c r="BQ270" s="297">
        <v>0</v>
      </c>
      <c r="BR270" s="297">
        <v>0</v>
      </c>
      <c r="BS270" s="297">
        <v>2008</v>
      </c>
      <c r="BT270" s="397">
        <v>6178</v>
      </c>
      <c r="BU270" s="297">
        <v>1270</v>
      </c>
      <c r="BV270" s="297">
        <v>1270</v>
      </c>
      <c r="BW270" s="297">
        <v>1270</v>
      </c>
      <c r="BX270" s="297">
        <v>1270</v>
      </c>
      <c r="BY270" s="297">
        <v>1099</v>
      </c>
      <c r="BZ270" s="297">
        <v>0</v>
      </c>
      <c r="CA270" s="297">
        <v>6178</v>
      </c>
      <c r="CB270" s="299">
        <v>19478.549130629999</v>
      </c>
      <c r="CC270" s="297">
        <v>17254</v>
      </c>
      <c r="CD270" s="297">
        <v>1340</v>
      </c>
      <c r="CE270" s="297">
        <v>884</v>
      </c>
      <c r="CF270" s="297">
        <v>0</v>
      </c>
      <c r="CG270" s="297">
        <v>0</v>
      </c>
      <c r="CH270" s="297">
        <v>0</v>
      </c>
      <c r="CI270" s="297">
        <v>19478.549130629999</v>
      </c>
    </row>
    <row r="271" spans="1:87">
      <c r="A271" s="295">
        <v>38602</v>
      </c>
      <c r="B271" s="296" t="s">
        <v>621</v>
      </c>
      <c r="C271" s="299">
        <v>-412305</v>
      </c>
      <c r="D271" s="297">
        <v>-151455</v>
      </c>
      <c r="E271" s="297">
        <v>-90541</v>
      </c>
      <c r="F271" s="297">
        <v>-129541</v>
      </c>
      <c r="G271" s="297">
        <v>16800</v>
      </c>
      <c r="H271" s="297">
        <v>0</v>
      </c>
      <c r="I271" s="297">
        <v>-767042</v>
      </c>
      <c r="J271" s="356">
        <v>6784733</v>
      </c>
      <c r="K271" s="357">
        <v>8070341</v>
      </c>
      <c r="L271" s="357">
        <v>5743535</v>
      </c>
      <c r="M271" s="357">
        <v>5494489</v>
      </c>
      <c r="N271" s="357">
        <v>8496360</v>
      </c>
      <c r="O271" s="356">
        <v>669270</v>
      </c>
      <c r="P271" s="357">
        <v>249541.36</v>
      </c>
      <c r="Q271" s="357">
        <v>419728.64000000001</v>
      </c>
      <c r="R271" s="398">
        <v>6.6799999999999998E-2</v>
      </c>
      <c r="S271" s="399">
        <v>2.1945990000000001E-4</v>
      </c>
      <c r="T271" s="400">
        <v>6784733</v>
      </c>
      <c r="U271" s="400">
        <v>3735649.1017964073</v>
      </c>
      <c r="V271" s="401">
        <v>1.8162126086032391</v>
      </c>
      <c r="W271" s="401">
        <v>7.7152503694909322E-2</v>
      </c>
      <c r="X271" s="397">
        <v>795852</v>
      </c>
      <c r="Y271" s="297">
        <v>460302</v>
      </c>
      <c r="Z271" s="297">
        <v>222324</v>
      </c>
      <c r="AA271" s="297">
        <v>56613</v>
      </c>
      <c r="AB271" s="297">
        <v>56613</v>
      </c>
      <c r="AC271" s="297">
        <v>0</v>
      </c>
      <c r="AD271" s="297">
        <v>0</v>
      </c>
      <c r="AE271" s="297">
        <v>795852</v>
      </c>
      <c r="AF271" s="299">
        <v>379278</v>
      </c>
      <c r="AG271" s="299">
        <v>85582</v>
      </c>
      <c r="AH271" s="299">
        <v>85582</v>
      </c>
      <c r="AI271" s="299">
        <v>85582</v>
      </c>
      <c r="AJ271" s="299">
        <v>61266</v>
      </c>
      <c r="AK271" s="299">
        <v>61266</v>
      </c>
      <c r="AL271" s="299">
        <v>0</v>
      </c>
      <c r="AM271" s="297">
        <v>379278</v>
      </c>
      <c r="AN271" s="397">
        <v>554933</v>
      </c>
      <c r="AO271" s="297">
        <v>137686</v>
      </c>
      <c r="AP271" s="297">
        <v>137686</v>
      </c>
      <c r="AQ271" s="297">
        <v>137686</v>
      </c>
      <c r="AR271" s="297">
        <v>70937</v>
      </c>
      <c r="AS271" s="297">
        <v>70937</v>
      </c>
      <c r="AT271" s="297">
        <v>0</v>
      </c>
      <c r="AU271" s="297">
        <v>554933</v>
      </c>
      <c r="AV271" s="299">
        <v>1648838</v>
      </c>
      <c r="AW271" s="297">
        <v>821771</v>
      </c>
      <c r="AX271" s="297">
        <v>425457</v>
      </c>
      <c r="AY271" s="297">
        <v>200805</v>
      </c>
      <c r="AZ271" s="297">
        <v>200805</v>
      </c>
      <c r="BA271" s="297">
        <v>0</v>
      </c>
      <c r="BB271" s="297">
        <v>0</v>
      </c>
      <c r="BC271" s="297">
        <v>1648838</v>
      </c>
      <c r="BD271" s="397">
        <v>9539</v>
      </c>
      <c r="BE271" s="297">
        <v>3955</v>
      </c>
      <c r="BF271" s="297">
        <v>3286</v>
      </c>
      <c r="BG271" s="297">
        <v>2298</v>
      </c>
      <c r="BH271" s="297">
        <v>0</v>
      </c>
      <c r="BI271" s="297">
        <v>0</v>
      </c>
      <c r="BJ271" s="297">
        <v>0</v>
      </c>
      <c r="BK271" s="297">
        <v>9539</v>
      </c>
      <c r="BL271" s="299">
        <v>13008</v>
      </c>
      <c r="BM271" s="297">
        <v>3252</v>
      </c>
      <c r="BN271" s="297">
        <v>3252</v>
      </c>
      <c r="BO271" s="297">
        <v>3252</v>
      </c>
      <c r="BP271" s="297">
        <v>3252</v>
      </c>
      <c r="BQ271" s="297">
        <v>0</v>
      </c>
      <c r="BR271" s="297">
        <v>0</v>
      </c>
      <c r="BS271" s="297">
        <v>13008</v>
      </c>
      <c r="BT271" s="397">
        <v>40056</v>
      </c>
      <c r="BU271" s="297">
        <v>8232</v>
      </c>
      <c r="BV271" s="297">
        <v>8232</v>
      </c>
      <c r="BW271" s="297">
        <v>8232</v>
      </c>
      <c r="BX271" s="297">
        <v>8232</v>
      </c>
      <c r="BY271" s="297">
        <v>7129</v>
      </c>
      <c r="BZ271" s="297">
        <v>0</v>
      </c>
      <c r="CA271" s="297">
        <v>40056</v>
      </c>
      <c r="CB271" s="299">
        <v>126295.46357769001</v>
      </c>
      <c r="CC271" s="297">
        <v>111875</v>
      </c>
      <c r="CD271" s="297">
        <v>8691</v>
      </c>
      <c r="CE271" s="297">
        <v>5730</v>
      </c>
      <c r="CF271" s="297">
        <v>0</v>
      </c>
      <c r="CG271" s="297">
        <v>0</v>
      </c>
      <c r="CH271" s="297">
        <v>0</v>
      </c>
      <c r="CI271" s="297">
        <v>126295.46357769001</v>
      </c>
    </row>
    <row r="272" spans="1:87">
      <c r="A272" s="295">
        <v>38605</v>
      </c>
      <c r="B272" s="296" t="s">
        <v>622</v>
      </c>
      <c r="C272" s="299">
        <v>-3041203</v>
      </c>
      <c r="D272" s="297">
        <v>-1307382</v>
      </c>
      <c r="E272" s="297">
        <v>-560836</v>
      </c>
      <c r="F272" s="297">
        <v>-465107</v>
      </c>
      <c r="G272" s="297">
        <v>468962</v>
      </c>
      <c r="H272" s="297">
        <v>0</v>
      </c>
      <c r="I272" s="297">
        <v>-4905566</v>
      </c>
      <c r="J272" s="356">
        <v>19740126</v>
      </c>
      <c r="K272" s="357">
        <v>23480593</v>
      </c>
      <c r="L272" s="357">
        <v>16710768</v>
      </c>
      <c r="M272" s="357">
        <v>15986173</v>
      </c>
      <c r="N272" s="357">
        <v>24720090</v>
      </c>
      <c r="O272" s="356">
        <v>1947237</v>
      </c>
      <c r="P272" s="357">
        <v>809651.96</v>
      </c>
      <c r="Q272" s="357">
        <v>1137585.04</v>
      </c>
      <c r="R272" s="398">
        <v>6.6799999999999998E-2</v>
      </c>
      <c r="S272" s="399">
        <v>6.3851680000000005E-4</v>
      </c>
      <c r="T272" s="400">
        <v>19740126</v>
      </c>
      <c r="U272" s="400">
        <v>12120538.323353292</v>
      </c>
      <c r="V272" s="401">
        <v>1.6286509289744695</v>
      </c>
      <c r="W272" s="401">
        <v>7.7152503694909322E-2</v>
      </c>
      <c r="X272" s="397">
        <v>1209145</v>
      </c>
      <c r="Y272" s="297">
        <v>241829</v>
      </c>
      <c r="Z272" s="297">
        <v>241829</v>
      </c>
      <c r="AA272" s="297">
        <v>241829</v>
      </c>
      <c r="AB272" s="297">
        <v>241829</v>
      </c>
      <c r="AC272" s="297">
        <v>241829</v>
      </c>
      <c r="AD272" s="297">
        <v>0</v>
      </c>
      <c r="AE272" s="297">
        <v>1209145</v>
      </c>
      <c r="AF272" s="299">
        <v>2670993</v>
      </c>
      <c r="AG272" s="299">
        <v>993190</v>
      </c>
      <c r="AH272" s="299">
        <v>710704</v>
      </c>
      <c r="AI272" s="299">
        <v>623523</v>
      </c>
      <c r="AJ272" s="299">
        <v>343576</v>
      </c>
      <c r="AK272" s="299">
        <v>0</v>
      </c>
      <c r="AL272" s="299">
        <v>0</v>
      </c>
      <c r="AM272" s="297">
        <v>2670993</v>
      </c>
      <c r="AN272" s="397">
        <v>1614572</v>
      </c>
      <c r="AO272" s="297">
        <v>400596</v>
      </c>
      <c r="AP272" s="297">
        <v>400596</v>
      </c>
      <c r="AQ272" s="297">
        <v>400596</v>
      </c>
      <c r="AR272" s="297">
        <v>206392</v>
      </c>
      <c r="AS272" s="297">
        <v>206392</v>
      </c>
      <c r="AT272" s="297">
        <v>0</v>
      </c>
      <c r="AU272" s="297">
        <v>1614572</v>
      </c>
      <c r="AV272" s="299">
        <v>4797280</v>
      </c>
      <c r="AW272" s="297">
        <v>2390935</v>
      </c>
      <c r="AX272" s="297">
        <v>1237865</v>
      </c>
      <c r="AY272" s="297">
        <v>584240</v>
      </c>
      <c r="AZ272" s="297">
        <v>584240</v>
      </c>
      <c r="BA272" s="297">
        <v>0</v>
      </c>
      <c r="BB272" s="297">
        <v>0</v>
      </c>
      <c r="BC272" s="297">
        <v>4797280</v>
      </c>
      <c r="BD272" s="397">
        <v>27753</v>
      </c>
      <c r="BE272" s="297">
        <v>11508</v>
      </c>
      <c r="BF272" s="297">
        <v>9560</v>
      </c>
      <c r="BG272" s="297">
        <v>6685</v>
      </c>
      <c r="BH272" s="297">
        <v>0</v>
      </c>
      <c r="BI272" s="297">
        <v>0</v>
      </c>
      <c r="BJ272" s="297">
        <v>0</v>
      </c>
      <c r="BK272" s="297">
        <v>27753</v>
      </c>
      <c r="BL272" s="299">
        <v>37848</v>
      </c>
      <c r="BM272" s="297">
        <v>9462</v>
      </c>
      <c r="BN272" s="297">
        <v>9462</v>
      </c>
      <c r="BO272" s="297">
        <v>9462</v>
      </c>
      <c r="BP272" s="297">
        <v>9462</v>
      </c>
      <c r="BQ272" s="297">
        <v>0</v>
      </c>
      <c r="BR272" s="297">
        <v>0</v>
      </c>
      <c r="BS272" s="297">
        <v>37848</v>
      </c>
      <c r="BT272" s="397">
        <v>116543</v>
      </c>
      <c r="BU272" s="297">
        <v>23950</v>
      </c>
      <c r="BV272" s="297">
        <v>23950</v>
      </c>
      <c r="BW272" s="297">
        <v>23950</v>
      </c>
      <c r="BX272" s="297">
        <v>23950</v>
      </c>
      <c r="BY272" s="297">
        <v>20741</v>
      </c>
      <c r="BZ272" s="297">
        <v>0</v>
      </c>
      <c r="CA272" s="297">
        <v>116543</v>
      </c>
      <c r="CB272" s="299">
        <v>367455.62746608001</v>
      </c>
      <c r="CC272" s="297">
        <v>325499</v>
      </c>
      <c r="CD272" s="297">
        <v>25286</v>
      </c>
      <c r="CE272" s="297">
        <v>16671</v>
      </c>
      <c r="CF272" s="297">
        <v>0</v>
      </c>
      <c r="CG272" s="297">
        <v>0</v>
      </c>
      <c r="CH272" s="297">
        <v>0</v>
      </c>
      <c r="CI272" s="297">
        <v>367455.62746608001</v>
      </c>
    </row>
    <row r="273" spans="1:87">
      <c r="A273" s="295">
        <v>38610</v>
      </c>
      <c r="B273" s="296" t="s">
        <v>623</v>
      </c>
      <c r="C273" s="299">
        <v>-1937721</v>
      </c>
      <c r="D273" s="297">
        <v>-618417</v>
      </c>
      <c r="E273" s="297">
        <v>2321</v>
      </c>
      <c r="F273" s="297">
        <v>-234257</v>
      </c>
      <c r="G273" s="297">
        <v>139368</v>
      </c>
      <c r="H273" s="297">
        <v>0</v>
      </c>
      <c r="I273" s="297">
        <v>-2648706</v>
      </c>
      <c r="J273" s="356">
        <v>17517159</v>
      </c>
      <c r="K273" s="357">
        <v>20836406</v>
      </c>
      <c r="L273" s="357">
        <v>14828942</v>
      </c>
      <c r="M273" s="357">
        <v>14185944</v>
      </c>
      <c r="N273" s="357">
        <v>21936321</v>
      </c>
      <c r="O273" s="356">
        <v>1727955</v>
      </c>
      <c r="P273" s="357">
        <v>673829.4</v>
      </c>
      <c r="Q273" s="357">
        <v>1054125.6000000001</v>
      </c>
      <c r="R273" s="398">
        <v>6.6799999999999998E-2</v>
      </c>
      <c r="S273" s="399">
        <v>5.666124E-4</v>
      </c>
      <c r="T273" s="400">
        <v>17517159</v>
      </c>
      <c r="U273" s="400">
        <v>10087266.467065869</v>
      </c>
      <c r="V273" s="401">
        <v>1.7365615409479016</v>
      </c>
      <c r="W273" s="401">
        <v>7.7152503694909322E-2</v>
      </c>
      <c r="X273" s="397">
        <v>820799</v>
      </c>
      <c r="Y273" s="297">
        <v>223476</v>
      </c>
      <c r="Z273" s="297">
        <v>223476</v>
      </c>
      <c r="AA273" s="297">
        <v>223476</v>
      </c>
      <c r="AB273" s="297">
        <v>150371</v>
      </c>
      <c r="AC273" s="297">
        <v>0</v>
      </c>
      <c r="AD273" s="297">
        <v>0</v>
      </c>
      <c r="AE273" s="297">
        <v>820799</v>
      </c>
      <c r="AF273" s="299">
        <v>413589</v>
      </c>
      <c r="AG273" s="299">
        <v>129217</v>
      </c>
      <c r="AH273" s="299">
        <v>97811</v>
      </c>
      <c r="AI273" s="299">
        <v>62187</v>
      </c>
      <c r="AJ273" s="299">
        <v>62187</v>
      </c>
      <c r="AK273" s="299">
        <v>62187</v>
      </c>
      <c r="AL273" s="299">
        <v>0</v>
      </c>
      <c r="AM273" s="297">
        <v>413589</v>
      </c>
      <c r="AN273" s="397">
        <v>1432753</v>
      </c>
      <c r="AO273" s="297">
        <v>355484</v>
      </c>
      <c r="AP273" s="297">
        <v>355484</v>
      </c>
      <c r="AQ273" s="297">
        <v>355484</v>
      </c>
      <c r="AR273" s="297">
        <v>183150</v>
      </c>
      <c r="AS273" s="297">
        <v>183150</v>
      </c>
      <c r="AT273" s="297">
        <v>0</v>
      </c>
      <c r="AU273" s="297">
        <v>1432753</v>
      </c>
      <c r="AV273" s="299">
        <v>4257050</v>
      </c>
      <c r="AW273" s="297">
        <v>2121688</v>
      </c>
      <c r="AX273" s="297">
        <v>1098467</v>
      </c>
      <c r="AY273" s="297">
        <v>518447</v>
      </c>
      <c r="AZ273" s="297">
        <v>518447</v>
      </c>
      <c r="BA273" s="297">
        <v>0</v>
      </c>
      <c r="BB273" s="297">
        <v>0</v>
      </c>
      <c r="BC273" s="297">
        <v>4257050</v>
      </c>
      <c r="BD273" s="397">
        <v>24627</v>
      </c>
      <c r="BE273" s="297">
        <v>10212</v>
      </c>
      <c r="BF273" s="297">
        <v>8483</v>
      </c>
      <c r="BG273" s="297">
        <v>5932</v>
      </c>
      <c r="BH273" s="297">
        <v>0</v>
      </c>
      <c r="BI273" s="297">
        <v>0</v>
      </c>
      <c r="BJ273" s="297">
        <v>0</v>
      </c>
      <c r="BK273" s="297">
        <v>24627</v>
      </c>
      <c r="BL273" s="299">
        <v>33588</v>
      </c>
      <c r="BM273" s="297">
        <v>8397</v>
      </c>
      <c r="BN273" s="297">
        <v>8397</v>
      </c>
      <c r="BO273" s="297">
        <v>8397</v>
      </c>
      <c r="BP273" s="297">
        <v>8397</v>
      </c>
      <c r="BQ273" s="297">
        <v>0</v>
      </c>
      <c r="BR273" s="297">
        <v>0</v>
      </c>
      <c r="BS273" s="297">
        <v>33588</v>
      </c>
      <c r="BT273" s="397">
        <v>103419</v>
      </c>
      <c r="BU273" s="297">
        <v>21253</v>
      </c>
      <c r="BV273" s="297">
        <v>21253</v>
      </c>
      <c r="BW273" s="297">
        <v>21253</v>
      </c>
      <c r="BX273" s="297">
        <v>21253</v>
      </c>
      <c r="BY273" s="297">
        <v>18405</v>
      </c>
      <c r="BZ273" s="297">
        <v>0</v>
      </c>
      <c r="CA273" s="297">
        <v>103419</v>
      </c>
      <c r="CB273" s="299">
        <v>326075.86045044003</v>
      </c>
      <c r="CC273" s="297">
        <v>288844</v>
      </c>
      <c r="CD273" s="297">
        <v>22438</v>
      </c>
      <c r="CE273" s="297">
        <v>14794</v>
      </c>
      <c r="CF273" s="297">
        <v>0</v>
      </c>
      <c r="CG273" s="297">
        <v>0</v>
      </c>
      <c r="CH273" s="297">
        <v>0</v>
      </c>
      <c r="CI273" s="297">
        <v>326075.86045044003</v>
      </c>
    </row>
    <row r="274" spans="1:87">
      <c r="A274" s="295">
        <v>38620</v>
      </c>
      <c r="B274" s="296" t="s">
        <v>624</v>
      </c>
      <c r="C274" s="299">
        <v>-1848657</v>
      </c>
      <c r="D274" s="297">
        <v>-851110</v>
      </c>
      <c r="E274" s="297">
        <v>-291691</v>
      </c>
      <c r="F274" s="297">
        <v>-185491</v>
      </c>
      <c r="G274" s="297">
        <v>155221</v>
      </c>
      <c r="H274" s="297">
        <v>0</v>
      </c>
      <c r="I274" s="297">
        <v>-3021728</v>
      </c>
      <c r="J274" s="356">
        <v>12364138</v>
      </c>
      <c r="K274" s="357">
        <v>14706963</v>
      </c>
      <c r="L274" s="357">
        <v>10466714</v>
      </c>
      <c r="M274" s="357">
        <v>10012867</v>
      </c>
      <c r="N274" s="357">
        <v>15483316</v>
      </c>
      <c r="O274" s="356">
        <v>1219643</v>
      </c>
      <c r="P274" s="357">
        <v>526035.49</v>
      </c>
      <c r="Q274" s="357">
        <v>693607.51</v>
      </c>
      <c r="R274" s="398">
        <v>6.6799999999999998E-2</v>
      </c>
      <c r="S274" s="399">
        <v>3.9993210000000001E-4</v>
      </c>
      <c r="T274" s="400">
        <v>12364138</v>
      </c>
      <c r="U274" s="400">
        <v>7874782.7844311381</v>
      </c>
      <c r="V274" s="401">
        <v>1.5700925775939565</v>
      </c>
      <c r="W274" s="401">
        <v>7.7152503694909322E-2</v>
      </c>
      <c r="X274" s="397">
        <v>181349</v>
      </c>
      <c r="Y274" s="297">
        <v>42098</v>
      </c>
      <c r="Z274" s="297">
        <v>42098</v>
      </c>
      <c r="AA274" s="297">
        <v>42098</v>
      </c>
      <c r="AB274" s="297">
        <v>42098</v>
      </c>
      <c r="AC274" s="297">
        <v>12957</v>
      </c>
      <c r="AD274" s="297">
        <v>0</v>
      </c>
      <c r="AE274" s="297">
        <v>181349</v>
      </c>
      <c r="AF274" s="299">
        <v>1046120</v>
      </c>
      <c r="AG274" s="299">
        <v>456523</v>
      </c>
      <c r="AH274" s="299">
        <v>368013</v>
      </c>
      <c r="AI274" s="299">
        <v>221584</v>
      </c>
      <c r="AJ274" s="299">
        <v>0</v>
      </c>
      <c r="AK274" s="299">
        <v>0</v>
      </c>
      <c r="AL274" s="299">
        <v>0</v>
      </c>
      <c r="AM274" s="297">
        <v>1046120</v>
      </c>
      <c r="AN274" s="397">
        <v>1011280</v>
      </c>
      <c r="AO274" s="297">
        <v>250912</v>
      </c>
      <c r="AP274" s="297">
        <v>250912</v>
      </c>
      <c r="AQ274" s="297">
        <v>250912</v>
      </c>
      <c r="AR274" s="297">
        <v>129273</v>
      </c>
      <c r="AS274" s="297">
        <v>129273</v>
      </c>
      <c r="AT274" s="297">
        <v>0</v>
      </c>
      <c r="AU274" s="297">
        <v>1011280</v>
      </c>
      <c r="AV274" s="299">
        <v>3004754</v>
      </c>
      <c r="AW274" s="297">
        <v>1497551</v>
      </c>
      <c r="AX274" s="297">
        <v>775331</v>
      </c>
      <c r="AY274" s="297">
        <v>365936</v>
      </c>
      <c r="AZ274" s="297">
        <v>365936</v>
      </c>
      <c r="BA274" s="297">
        <v>0</v>
      </c>
      <c r="BB274" s="297">
        <v>0</v>
      </c>
      <c r="BC274" s="297">
        <v>3004754</v>
      </c>
      <c r="BD274" s="397">
        <v>17383</v>
      </c>
      <c r="BE274" s="297">
        <v>7208</v>
      </c>
      <c r="BF274" s="297">
        <v>5988</v>
      </c>
      <c r="BG274" s="297">
        <v>4187</v>
      </c>
      <c r="BH274" s="297">
        <v>0</v>
      </c>
      <c r="BI274" s="297">
        <v>0</v>
      </c>
      <c r="BJ274" s="297">
        <v>0</v>
      </c>
      <c r="BK274" s="297">
        <v>17383</v>
      </c>
      <c r="BL274" s="299">
        <v>23708</v>
      </c>
      <c r="BM274" s="297">
        <v>5927</v>
      </c>
      <c r="BN274" s="297">
        <v>5927</v>
      </c>
      <c r="BO274" s="297">
        <v>5927</v>
      </c>
      <c r="BP274" s="297">
        <v>5927</v>
      </c>
      <c r="BQ274" s="297">
        <v>0</v>
      </c>
      <c r="BR274" s="297">
        <v>0</v>
      </c>
      <c r="BS274" s="297">
        <v>23708</v>
      </c>
      <c r="BT274" s="397">
        <v>72996</v>
      </c>
      <c r="BU274" s="297">
        <v>15001</v>
      </c>
      <c r="BV274" s="297">
        <v>15001</v>
      </c>
      <c r="BW274" s="297">
        <v>15001</v>
      </c>
      <c r="BX274" s="297">
        <v>15001</v>
      </c>
      <c r="BY274" s="297">
        <v>12991</v>
      </c>
      <c r="BZ274" s="297">
        <v>0</v>
      </c>
      <c r="CA274" s="297">
        <v>72996</v>
      </c>
      <c r="CB274" s="299">
        <v>230154.16469751002</v>
      </c>
      <c r="CC274" s="297">
        <v>203875</v>
      </c>
      <c r="CD274" s="297">
        <v>15838</v>
      </c>
      <c r="CE274" s="297">
        <v>10442</v>
      </c>
      <c r="CF274" s="297">
        <v>0</v>
      </c>
      <c r="CG274" s="297">
        <v>0</v>
      </c>
      <c r="CH274" s="297">
        <v>0</v>
      </c>
      <c r="CI274" s="297">
        <v>230154.16469751002</v>
      </c>
    </row>
    <row r="275" spans="1:87">
      <c r="A275" s="295">
        <v>38700</v>
      </c>
      <c r="B275" s="296" t="s">
        <v>625</v>
      </c>
      <c r="C275" s="299">
        <v>-3077012</v>
      </c>
      <c r="D275" s="297">
        <v>-1642939</v>
      </c>
      <c r="E275" s="297">
        <v>-689744</v>
      </c>
      <c r="F275" s="297">
        <v>-760114</v>
      </c>
      <c r="G275" s="297">
        <v>93418</v>
      </c>
      <c r="H275" s="297">
        <v>0</v>
      </c>
      <c r="I275" s="297">
        <v>-6076391</v>
      </c>
      <c r="J275" s="356">
        <v>22543397</v>
      </c>
      <c r="K275" s="357">
        <v>26815043</v>
      </c>
      <c r="L275" s="357">
        <v>19083844</v>
      </c>
      <c r="M275" s="357">
        <v>18256350</v>
      </c>
      <c r="N275" s="357">
        <v>28230560</v>
      </c>
      <c r="O275" s="356">
        <v>2223762</v>
      </c>
      <c r="P275" s="357">
        <v>863788.86</v>
      </c>
      <c r="Q275" s="357">
        <v>1359973.1400000001</v>
      </c>
      <c r="R275" s="398">
        <v>6.6799999999999998E-2</v>
      </c>
      <c r="S275" s="399">
        <v>7.2919179999999997E-4</v>
      </c>
      <c r="T275" s="400">
        <v>22543397</v>
      </c>
      <c r="U275" s="400">
        <v>12930970.958083833</v>
      </c>
      <c r="V275" s="401">
        <v>1.7433645990757509</v>
      </c>
      <c r="W275" s="401">
        <v>7.7152503694909322E-2</v>
      </c>
      <c r="X275" s="397">
        <v>223364</v>
      </c>
      <c r="Y275" s="297">
        <v>223364</v>
      </c>
      <c r="Z275" s="297">
        <v>0</v>
      </c>
      <c r="AA275" s="297">
        <v>0</v>
      </c>
      <c r="AB275" s="297">
        <v>0</v>
      </c>
      <c r="AC275" s="297">
        <v>0</v>
      </c>
      <c r="AD275" s="297">
        <v>0</v>
      </c>
      <c r="AE275" s="297">
        <v>223364</v>
      </c>
      <c r="AF275" s="299">
        <v>2366998</v>
      </c>
      <c r="AG275" s="299">
        <v>685356</v>
      </c>
      <c r="AH275" s="299">
        <v>685356</v>
      </c>
      <c r="AI275" s="299">
        <v>485162</v>
      </c>
      <c r="AJ275" s="299">
        <v>345154</v>
      </c>
      <c r="AK275" s="299">
        <v>165970</v>
      </c>
      <c r="AL275" s="299">
        <v>0</v>
      </c>
      <c r="AM275" s="297">
        <v>2366998</v>
      </c>
      <c r="AN275" s="397">
        <v>1843856</v>
      </c>
      <c r="AO275" s="297">
        <v>457484</v>
      </c>
      <c r="AP275" s="297">
        <v>457484</v>
      </c>
      <c r="AQ275" s="297">
        <v>457484</v>
      </c>
      <c r="AR275" s="297">
        <v>235702</v>
      </c>
      <c r="AS275" s="297">
        <v>235702</v>
      </c>
      <c r="AT275" s="297">
        <v>0</v>
      </c>
      <c r="AU275" s="297">
        <v>1843856</v>
      </c>
      <c r="AV275" s="299">
        <v>5478535</v>
      </c>
      <c r="AW275" s="297">
        <v>2730469</v>
      </c>
      <c r="AX275" s="297">
        <v>1413653</v>
      </c>
      <c r="AY275" s="297">
        <v>667207</v>
      </c>
      <c r="AZ275" s="297">
        <v>667207</v>
      </c>
      <c r="BA275" s="297">
        <v>0</v>
      </c>
      <c r="BB275" s="297">
        <v>0</v>
      </c>
      <c r="BC275" s="297">
        <v>5478535</v>
      </c>
      <c r="BD275" s="397">
        <v>31693</v>
      </c>
      <c r="BE275" s="297">
        <v>13142</v>
      </c>
      <c r="BF275" s="297">
        <v>10917</v>
      </c>
      <c r="BG275" s="297">
        <v>7634</v>
      </c>
      <c r="BH275" s="297">
        <v>0</v>
      </c>
      <c r="BI275" s="297">
        <v>0</v>
      </c>
      <c r="BJ275" s="297">
        <v>0</v>
      </c>
      <c r="BK275" s="297">
        <v>31693</v>
      </c>
      <c r="BL275" s="299">
        <v>43224</v>
      </c>
      <c r="BM275" s="297">
        <v>10806</v>
      </c>
      <c r="BN275" s="297">
        <v>10806</v>
      </c>
      <c r="BO275" s="297">
        <v>10806</v>
      </c>
      <c r="BP275" s="297">
        <v>10806</v>
      </c>
      <c r="BQ275" s="297">
        <v>0</v>
      </c>
      <c r="BR275" s="297">
        <v>0</v>
      </c>
      <c r="BS275" s="297">
        <v>43224</v>
      </c>
      <c r="BT275" s="397">
        <v>133093</v>
      </c>
      <c r="BU275" s="297">
        <v>27352</v>
      </c>
      <c r="BV275" s="297">
        <v>27352</v>
      </c>
      <c r="BW275" s="297">
        <v>27352</v>
      </c>
      <c r="BX275" s="297">
        <v>27352</v>
      </c>
      <c r="BY275" s="297">
        <v>23687</v>
      </c>
      <c r="BZ275" s="297">
        <v>0</v>
      </c>
      <c r="CA275" s="297">
        <v>133093</v>
      </c>
      <c r="CB275" s="299">
        <v>419637.55755857995</v>
      </c>
      <c r="CC275" s="297">
        <v>371722</v>
      </c>
      <c r="CD275" s="297">
        <v>28877</v>
      </c>
      <c r="CE275" s="297">
        <v>19039</v>
      </c>
      <c r="CF275" s="297">
        <v>0</v>
      </c>
      <c r="CG275" s="297">
        <v>0</v>
      </c>
      <c r="CH275" s="297">
        <v>0</v>
      </c>
      <c r="CI275" s="297">
        <v>419637.55755857995</v>
      </c>
    </row>
    <row r="276" spans="1:87">
      <c r="A276" s="295">
        <v>38701</v>
      </c>
      <c r="B276" s="296" t="s">
        <v>626</v>
      </c>
      <c r="C276" s="299">
        <v>-169244</v>
      </c>
      <c r="D276" s="297">
        <v>-26945</v>
      </c>
      <c r="E276" s="297">
        <v>35494</v>
      </c>
      <c r="F276" s="297">
        <v>10661</v>
      </c>
      <c r="G276" s="297">
        <v>57669</v>
      </c>
      <c r="H276" s="297">
        <v>0</v>
      </c>
      <c r="I276" s="297">
        <v>-92365</v>
      </c>
      <c r="J276" s="356">
        <v>1707768</v>
      </c>
      <c r="K276" s="357">
        <v>2031365</v>
      </c>
      <c r="L276" s="357">
        <v>1445691</v>
      </c>
      <c r="M276" s="357">
        <v>1383004</v>
      </c>
      <c r="N276" s="357">
        <v>2138597</v>
      </c>
      <c r="O276" s="356">
        <v>168460</v>
      </c>
      <c r="P276" s="357">
        <v>60101.66</v>
      </c>
      <c r="Q276" s="357">
        <v>108358.34</v>
      </c>
      <c r="R276" s="398">
        <v>6.6799999999999998E-2</v>
      </c>
      <c r="S276" s="399">
        <v>5.5239699999999999E-5</v>
      </c>
      <c r="T276" s="400">
        <v>1707768</v>
      </c>
      <c r="U276" s="400">
        <v>899725.44910179649</v>
      </c>
      <c r="V276" s="401">
        <v>1.8980990275476581</v>
      </c>
      <c r="W276" s="401">
        <v>7.7152503694909322E-2</v>
      </c>
      <c r="X276" s="397">
        <v>233091</v>
      </c>
      <c r="Y276" s="297">
        <v>50992</v>
      </c>
      <c r="Z276" s="297">
        <v>50992</v>
      </c>
      <c r="AA276" s="297">
        <v>50992</v>
      </c>
      <c r="AB276" s="297">
        <v>42096</v>
      </c>
      <c r="AC276" s="297">
        <v>38019</v>
      </c>
      <c r="AD276" s="297">
        <v>0</v>
      </c>
      <c r="AE276" s="297">
        <v>233091</v>
      </c>
      <c r="AF276" s="299">
        <v>27532</v>
      </c>
      <c r="AG276" s="299">
        <v>22136</v>
      </c>
      <c r="AH276" s="299">
        <v>5396</v>
      </c>
      <c r="AI276" s="299">
        <v>0</v>
      </c>
      <c r="AJ276" s="299">
        <v>0</v>
      </c>
      <c r="AK276" s="299">
        <v>0</v>
      </c>
      <c r="AL276" s="299">
        <v>0</v>
      </c>
      <c r="AM276" s="297">
        <v>27532</v>
      </c>
      <c r="AN276" s="397">
        <v>139681</v>
      </c>
      <c r="AO276" s="297">
        <v>34657</v>
      </c>
      <c r="AP276" s="297">
        <v>34657</v>
      </c>
      <c r="AQ276" s="297">
        <v>34657</v>
      </c>
      <c r="AR276" s="297">
        <v>17855</v>
      </c>
      <c r="AS276" s="297">
        <v>17855</v>
      </c>
      <c r="AT276" s="297">
        <v>0</v>
      </c>
      <c r="AU276" s="297">
        <v>139681</v>
      </c>
      <c r="AV276" s="299">
        <v>415025</v>
      </c>
      <c r="AW276" s="297">
        <v>206846</v>
      </c>
      <c r="AX276" s="297">
        <v>107091</v>
      </c>
      <c r="AY276" s="297">
        <v>50544</v>
      </c>
      <c r="AZ276" s="297">
        <v>50544</v>
      </c>
      <c r="BA276" s="297">
        <v>0</v>
      </c>
      <c r="BB276" s="297">
        <v>0</v>
      </c>
      <c r="BC276" s="297">
        <v>415025</v>
      </c>
      <c r="BD276" s="397">
        <v>2401</v>
      </c>
      <c r="BE276" s="297">
        <v>996</v>
      </c>
      <c r="BF276" s="297">
        <v>827</v>
      </c>
      <c r="BG276" s="297">
        <v>578</v>
      </c>
      <c r="BH276" s="297">
        <v>0</v>
      </c>
      <c r="BI276" s="297">
        <v>0</v>
      </c>
      <c r="BJ276" s="297">
        <v>0</v>
      </c>
      <c r="BK276" s="297">
        <v>2401</v>
      </c>
      <c r="BL276" s="299">
        <v>3276</v>
      </c>
      <c r="BM276" s="297">
        <v>819</v>
      </c>
      <c r="BN276" s="297">
        <v>819</v>
      </c>
      <c r="BO276" s="297">
        <v>819</v>
      </c>
      <c r="BP276" s="297">
        <v>819</v>
      </c>
      <c r="BQ276" s="297">
        <v>0</v>
      </c>
      <c r="BR276" s="297">
        <v>0</v>
      </c>
      <c r="BS276" s="297">
        <v>3276</v>
      </c>
      <c r="BT276" s="397">
        <v>10082</v>
      </c>
      <c r="BU276" s="297">
        <v>2072</v>
      </c>
      <c r="BV276" s="297">
        <v>2072</v>
      </c>
      <c r="BW276" s="297">
        <v>2072</v>
      </c>
      <c r="BX276" s="297">
        <v>2072</v>
      </c>
      <c r="BY276" s="297">
        <v>1794</v>
      </c>
      <c r="BZ276" s="297">
        <v>0</v>
      </c>
      <c r="CA276" s="297">
        <v>10082</v>
      </c>
      <c r="CB276" s="299">
        <v>31789.513799069999</v>
      </c>
      <c r="CC276" s="297">
        <v>28160</v>
      </c>
      <c r="CD276" s="297">
        <v>2188</v>
      </c>
      <c r="CE276" s="297">
        <v>1442</v>
      </c>
      <c r="CF276" s="297">
        <v>0</v>
      </c>
      <c r="CG276" s="297">
        <v>0</v>
      </c>
      <c r="CH276" s="297">
        <v>0</v>
      </c>
      <c r="CI276" s="297">
        <v>31789.513799069999</v>
      </c>
    </row>
    <row r="277" spans="1:87">
      <c r="A277" s="295">
        <v>38800</v>
      </c>
      <c r="B277" s="296" t="s">
        <v>627</v>
      </c>
      <c r="C277" s="299">
        <v>-5345979</v>
      </c>
      <c r="D277" s="297">
        <v>-2643189</v>
      </c>
      <c r="E277" s="297">
        <v>-1060733</v>
      </c>
      <c r="F277" s="297">
        <v>-1048354</v>
      </c>
      <c r="G277" s="297">
        <v>167941</v>
      </c>
      <c r="H277" s="297">
        <v>0</v>
      </c>
      <c r="I277" s="297">
        <v>-9930314</v>
      </c>
      <c r="J277" s="356">
        <v>38997294</v>
      </c>
      <c r="K277" s="357">
        <v>46386715</v>
      </c>
      <c r="L277" s="357">
        <v>33012695</v>
      </c>
      <c r="M277" s="357">
        <v>31581231</v>
      </c>
      <c r="N277" s="357">
        <v>48835384</v>
      </c>
      <c r="O277" s="356">
        <v>3846833</v>
      </c>
      <c r="P277" s="357">
        <v>1547409.71</v>
      </c>
      <c r="Q277" s="357">
        <v>2299423.29</v>
      </c>
      <c r="R277" s="398">
        <v>6.6799999999999998E-2</v>
      </c>
      <c r="S277" s="399">
        <v>1.2614118000000001E-3</v>
      </c>
      <c r="T277" s="400">
        <v>38997294</v>
      </c>
      <c r="U277" s="400">
        <v>23164816.017964073</v>
      </c>
      <c r="V277" s="401">
        <v>1.6834709142415811</v>
      </c>
      <c r="W277" s="401">
        <v>7.7152503694909322E-2</v>
      </c>
      <c r="X277" s="397">
        <v>164372</v>
      </c>
      <c r="Y277" s="297">
        <v>164372</v>
      </c>
      <c r="Z277" s="297">
        <v>0</v>
      </c>
      <c r="AA277" s="297">
        <v>0</v>
      </c>
      <c r="AB277" s="297">
        <v>0</v>
      </c>
      <c r="AC277" s="297">
        <v>0</v>
      </c>
      <c r="AD277" s="297">
        <v>0</v>
      </c>
      <c r="AE277" s="297">
        <v>164372</v>
      </c>
      <c r="AF277" s="299">
        <v>3291503</v>
      </c>
      <c r="AG277" s="299">
        <v>986689</v>
      </c>
      <c r="AH277" s="299">
        <v>986689</v>
      </c>
      <c r="AI277" s="299">
        <v>706832</v>
      </c>
      <c r="AJ277" s="299">
        <v>330525</v>
      </c>
      <c r="AK277" s="299">
        <v>280768</v>
      </c>
      <c r="AL277" s="299">
        <v>0</v>
      </c>
      <c r="AM277" s="297">
        <v>3291503</v>
      </c>
      <c r="AN277" s="397">
        <v>3189643</v>
      </c>
      <c r="AO277" s="297">
        <v>791391</v>
      </c>
      <c r="AP277" s="297">
        <v>791391</v>
      </c>
      <c r="AQ277" s="297">
        <v>791391</v>
      </c>
      <c r="AR277" s="297">
        <v>407735</v>
      </c>
      <c r="AS277" s="297">
        <v>407735</v>
      </c>
      <c r="AT277" s="297">
        <v>0</v>
      </c>
      <c r="AU277" s="297">
        <v>3189643</v>
      </c>
      <c r="AV277" s="299">
        <v>9477190</v>
      </c>
      <c r="AW277" s="297">
        <v>4723375</v>
      </c>
      <c r="AX277" s="297">
        <v>2445445</v>
      </c>
      <c r="AY277" s="297">
        <v>1154185</v>
      </c>
      <c r="AZ277" s="297">
        <v>1154185</v>
      </c>
      <c r="BA277" s="297">
        <v>0</v>
      </c>
      <c r="BB277" s="297">
        <v>0</v>
      </c>
      <c r="BC277" s="297">
        <v>9477190</v>
      </c>
      <c r="BD277" s="397">
        <v>54824</v>
      </c>
      <c r="BE277" s="297">
        <v>22733</v>
      </c>
      <c r="BF277" s="297">
        <v>18885</v>
      </c>
      <c r="BG277" s="297">
        <v>13206</v>
      </c>
      <c r="BH277" s="297">
        <v>0</v>
      </c>
      <c r="BI277" s="297">
        <v>0</v>
      </c>
      <c r="BJ277" s="297">
        <v>0</v>
      </c>
      <c r="BK277" s="297">
        <v>54824</v>
      </c>
      <c r="BL277" s="299">
        <v>74772</v>
      </c>
      <c r="BM277" s="297">
        <v>18693</v>
      </c>
      <c r="BN277" s="297">
        <v>18693</v>
      </c>
      <c r="BO277" s="297">
        <v>18693</v>
      </c>
      <c r="BP277" s="297">
        <v>18693</v>
      </c>
      <c r="BQ277" s="297">
        <v>0</v>
      </c>
      <c r="BR277" s="297">
        <v>0</v>
      </c>
      <c r="BS277" s="297">
        <v>74772</v>
      </c>
      <c r="BT277" s="397">
        <v>230234</v>
      </c>
      <c r="BU277" s="297">
        <v>47315</v>
      </c>
      <c r="BV277" s="297">
        <v>47315</v>
      </c>
      <c r="BW277" s="297">
        <v>47315</v>
      </c>
      <c r="BX277" s="297">
        <v>47315</v>
      </c>
      <c r="BY277" s="297">
        <v>40975</v>
      </c>
      <c r="BZ277" s="297">
        <v>0</v>
      </c>
      <c r="CA277" s="297">
        <v>230234</v>
      </c>
      <c r="CB277" s="299">
        <v>725921.17304058</v>
      </c>
      <c r="CC277" s="297">
        <v>643034</v>
      </c>
      <c r="CD277" s="297">
        <v>49953</v>
      </c>
      <c r="CE277" s="297">
        <v>32934</v>
      </c>
      <c r="CF277" s="297">
        <v>0</v>
      </c>
      <c r="CG277" s="297">
        <v>0</v>
      </c>
      <c r="CH277" s="297">
        <v>0</v>
      </c>
      <c r="CI277" s="297">
        <v>725921.17304058</v>
      </c>
    </row>
    <row r="278" spans="1:87">
      <c r="A278" s="295">
        <v>38801</v>
      </c>
      <c r="B278" s="296" t="s">
        <v>628</v>
      </c>
      <c r="C278" s="299">
        <v>-235391</v>
      </c>
      <c r="D278" s="297">
        <v>-99893</v>
      </c>
      <c r="E278" s="297">
        <v>-9747</v>
      </c>
      <c r="F278" s="297">
        <v>65152</v>
      </c>
      <c r="G278" s="297">
        <v>23640</v>
      </c>
      <c r="H278" s="297">
        <v>0</v>
      </c>
      <c r="I278" s="297">
        <v>-256239</v>
      </c>
      <c r="J278" s="356">
        <v>3941120</v>
      </c>
      <c r="K278" s="357">
        <v>4687905</v>
      </c>
      <c r="L278" s="357">
        <v>3336308</v>
      </c>
      <c r="M278" s="357">
        <v>3191642</v>
      </c>
      <c r="N278" s="357">
        <v>4935371</v>
      </c>
      <c r="O278" s="356">
        <v>388766</v>
      </c>
      <c r="P278" s="357">
        <v>133202.41</v>
      </c>
      <c r="Q278" s="357">
        <v>255563.59</v>
      </c>
      <c r="R278" s="398">
        <v>6.6799999999999998E-2</v>
      </c>
      <c r="S278" s="399">
        <v>1.2747999999999999E-4</v>
      </c>
      <c r="T278" s="400">
        <v>3941120</v>
      </c>
      <c r="U278" s="400">
        <v>1994048.0538922157</v>
      </c>
      <c r="V278" s="401">
        <v>1.9764418376514357</v>
      </c>
      <c r="W278" s="401">
        <v>7.7152503694909322E-2</v>
      </c>
      <c r="X278" s="397">
        <v>874869</v>
      </c>
      <c r="Y278" s="297">
        <v>355161</v>
      </c>
      <c r="Z278" s="297">
        <v>200900</v>
      </c>
      <c r="AA278" s="297">
        <v>159404</v>
      </c>
      <c r="AB278" s="297">
        <v>159404</v>
      </c>
      <c r="AC278" s="297">
        <v>0</v>
      </c>
      <c r="AD278" s="297">
        <v>0</v>
      </c>
      <c r="AE278" s="297">
        <v>874869</v>
      </c>
      <c r="AF278" s="299">
        <v>443569</v>
      </c>
      <c r="AG278" s="299">
        <v>133385</v>
      </c>
      <c r="AH278" s="299">
        <v>133385</v>
      </c>
      <c r="AI278" s="299">
        <v>133385</v>
      </c>
      <c r="AJ278" s="299">
        <v>21707</v>
      </c>
      <c r="AK278" s="299">
        <v>21707</v>
      </c>
      <c r="AL278" s="299">
        <v>0</v>
      </c>
      <c r="AM278" s="297">
        <v>443569</v>
      </c>
      <c r="AN278" s="397">
        <v>322350</v>
      </c>
      <c r="AO278" s="297">
        <v>79979</v>
      </c>
      <c r="AP278" s="297">
        <v>79979</v>
      </c>
      <c r="AQ278" s="297">
        <v>79979</v>
      </c>
      <c r="AR278" s="297">
        <v>41206</v>
      </c>
      <c r="AS278" s="297">
        <v>41206</v>
      </c>
      <c r="AT278" s="297">
        <v>0</v>
      </c>
      <c r="AU278" s="297">
        <v>322350</v>
      </c>
      <c r="AV278" s="299">
        <v>957778</v>
      </c>
      <c r="AW278" s="297">
        <v>477351</v>
      </c>
      <c r="AX278" s="297">
        <v>247140</v>
      </c>
      <c r="AY278" s="297">
        <v>116644</v>
      </c>
      <c r="AZ278" s="297">
        <v>116644</v>
      </c>
      <c r="BA278" s="297">
        <v>0</v>
      </c>
      <c r="BB278" s="297">
        <v>0</v>
      </c>
      <c r="BC278" s="297">
        <v>957778</v>
      </c>
      <c r="BD278" s="397">
        <v>5541</v>
      </c>
      <c r="BE278" s="297">
        <v>2297</v>
      </c>
      <c r="BF278" s="297">
        <v>1909</v>
      </c>
      <c r="BG278" s="297">
        <v>1335</v>
      </c>
      <c r="BH278" s="297">
        <v>0</v>
      </c>
      <c r="BI278" s="297">
        <v>0</v>
      </c>
      <c r="BJ278" s="297">
        <v>0</v>
      </c>
      <c r="BK278" s="297">
        <v>5541</v>
      </c>
      <c r="BL278" s="299">
        <v>7556</v>
      </c>
      <c r="BM278" s="297">
        <v>1889</v>
      </c>
      <c r="BN278" s="297">
        <v>1889</v>
      </c>
      <c r="BO278" s="297">
        <v>1889</v>
      </c>
      <c r="BP278" s="297">
        <v>1889</v>
      </c>
      <c r="BQ278" s="297">
        <v>0</v>
      </c>
      <c r="BR278" s="297">
        <v>0</v>
      </c>
      <c r="BS278" s="297">
        <v>7556</v>
      </c>
      <c r="BT278" s="397">
        <v>23268</v>
      </c>
      <c r="BU278" s="297">
        <v>4782</v>
      </c>
      <c r="BV278" s="297">
        <v>4782</v>
      </c>
      <c r="BW278" s="297">
        <v>4782</v>
      </c>
      <c r="BX278" s="297">
        <v>4782</v>
      </c>
      <c r="BY278" s="297">
        <v>4141</v>
      </c>
      <c r="BZ278" s="297">
        <v>0</v>
      </c>
      <c r="CA278" s="297">
        <v>23268</v>
      </c>
      <c r="CB278" s="299">
        <v>73362.585588000002</v>
      </c>
      <c r="CC278" s="297">
        <v>64986</v>
      </c>
      <c r="CD278" s="297">
        <v>5048</v>
      </c>
      <c r="CE278" s="297">
        <v>3328</v>
      </c>
      <c r="CF278" s="297">
        <v>0</v>
      </c>
      <c r="CG278" s="297">
        <v>0</v>
      </c>
      <c r="CH278" s="297">
        <v>0</v>
      </c>
      <c r="CI278" s="297">
        <v>73362.585588000002</v>
      </c>
    </row>
    <row r="279" spans="1:87">
      <c r="A279" s="295">
        <v>38900</v>
      </c>
      <c r="B279" s="296" t="s">
        <v>629</v>
      </c>
      <c r="C279" s="299">
        <v>-1151897</v>
      </c>
      <c r="D279" s="297">
        <v>-395863</v>
      </c>
      <c r="E279" s="297">
        <v>-93147</v>
      </c>
      <c r="F279" s="297">
        <v>-86714</v>
      </c>
      <c r="G279" s="297">
        <v>28108</v>
      </c>
      <c r="H279" s="297">
        <v>0</v>
      </c>
      <c r="I279" s="297">
        <v>-1699513</v>
      </c>
      <c r="J279" s="356">
        <v>8985583</v>
      </c>
      <c r="K279" s="357">
        <v>10688221</v>
      </c>
      <c r="L279" s="357">
        <v>7606638</v>
      </c>
      <c r="M279" s="357">
        <v>7276807</v>
      </c>
      <c r="N279" s="357">
        <v>11252432</v>
      </c>
      <c r="O279" s="356">
        <v>886370</v>
      </c>
      <c r="P279" s="357">
        <v>359896.23</v>
      </c>
      <c r="Q279" s="357">
        <v>526473.77</v>
      </c>
      <c r="R279" s="398">
        <v>6.6799999999999998E-2</v>
      </c>
      <c r="S279" s="399">
        <v>2.9064889999999999E-4</v>
      </c>
      <c r="T279" s="400">
        <v>8985583</v>
      </c>
      <c r="U279" s="400">
        <v>5387668.1137724547</v>
      </c>
      <c r="V279" s="401">
        <v>1.6678055905170222</v>
      </c>
      <c r="W279" s="401">
        <v>7.7152503694909322E-2</v>
      </c>
      <c r="X279" s="397">
        <v>615868</v>
      </c>
      <c r="Y279" s="297">
        <v>153967</v>
      </c>
      <c r="Z279" s="297">
        <v>153967</v>
      </c>
      <c r="AA279" s="297">
        <v>153967</v>
      </c>
      <c r="AB279" s="297">
        <v>153967</v>
      </c>
      <c r="AC279" s="297">
        <v>0</v>
      </c>
      <c r="AD279" s="297">
        <v>0</v>
      </c>
      <c r="AE279" s="297">
        <v>615868</v>
      </c>
      <c r="AF279" s="299">
        <v>747823</v>
      </c>
      <c r="AG279" s="299">
        <v>263542</v>
      </c>
      <c r="AH279" s="299">
        <v>168147</v>
      </c>
      <c r="AI279" s="299">
        <v>165570</v>
      </c>
      <c r="AJ279" s="299">
        <v>75282</v>
      </c>
      <c r="AK279" s="299">
        <v>75282</v>
      </c>
      <c r="AL279" s="299">
        <v>0</v>
      </c>
      <c r="AM279" s="297">
        <v>747823</v>
      </c>
      <c r="AN279" s="397">
        <v>734943</v>
      </c>
      <c r="AO279" s="297">
        <v>182349</v>
      </c>
      <c r="AP279" s="297">
        <v>182349</v>
      </c>
      <c r="AQ279" s="297">
        <v>182349</v>
      </c>
      <c r="AR279" s="297">
        <v>93948</v>
      </c>
      <c r="AS279" s="297">
        <v>93948</v>
      </c>
      <c r="AT279" s="297">
        <v>0</v>
      </c>
      <c r="AU279" s="297">
        <v>734943</v>
      </c>
      <c r="AV279" s="299">
        <v>2183692</v>
      </c>
      <c r="AW279" s="297">
        <v>1088339</v>
      </c>
      <c r="AX279" s="297">
        <v>563469</v>
      </c>
      <c r="AY279" s="297">
        <v>265942</v>
      </c>
      <c r="AZ279" s="297">
        <v>265942</v>
      </c>
      <c r="BA279" s="297">
        <v>0</v>
      </c>
      <c r="BB279" s="297">
        <v>0</v>
      </c>
      <c r="BC279" s="297">
        <v>2183692</v>
      </c>
      <c r="BD279" s="397">
        <v>12632</v>
      </c>
      <c r="BE279" s="297">
        <v>5238</v>
      </c>
      <c r="BF279" s="297">
        <v>4351</v>
      </c>
      <c r="BG279" s="297">
        <v>3043</v>
      </c>
      <c r="BH279" s="297">
        <v>0</v>
      </c>
      <c r="BI279" s="297">
        <v>0</v>
      </c>
      <c r="BJ279" s="297">
        <v>0</v>
      </c>
      <c r="BK279" s="297">
        <v>12632</v>
      </c>
      <c r="BL279" s="299">
        <v>17228</v>
      </c>
      <c r="BM279" s="297">
        <v>4307</v>
      </c>
      <c r="BN279" s="297">
        <v>4307</v>
      </c>
      <c r="BO279" s="297">
        <v>4307</v>
      </c>
      <c r="BP279" s="297">
        <v>4307</v>
      </c>
      <c r="BQ279" s="297">
        <v>0</v>
      </c>
      <c r="BR279" s="297">
        <v>0</v>
      </c>
      <c r="BS279" s="297">
        <v>17228</v>
      </c>
      <c r="BT279" s="397">
        <v>53050</v>
      </c>
      <c r="BU279" s="297">
        <v>10902</v>
      </c>
      <c r="BV279" s="297">
        <v>10902</v>
      </c>
      <c r="BW279" s="297">
        <v>10902</v>
      </c>
      <c r="BX279" s="297">
        <v>10902</v>
      </c>
      <c r="BY279" s="297">
        <v>9441</v>
      </c>
      <c r="BZ279" s="297">
        <v>0</v>
      </c>
      <c r="CA279" s="297">
        <v>53050</v>
      </c>
      <c r="CB279" s="299">
        <v>167263.52998359001</v>
      </c>
      <c r="CC279" s="297">
        <v>148165</v>
      </c>
      <c r="CD279" s="297">
        <v>11510</v>
      </c>
      <c r="CE279" s="297">
        <v>7589</v>
      </c>
      <c r="CF279" s="297">
        <v>0</v>
      </c>
      <c r="CG279" s="297">
        <v>0</v>
      </c>
      <c r="CH279" s="297">
        <v>0</v>
      </c>
      <c r="CI279" s="297">
        <v>167263.52998359001</v>
      </c>
    </row>
    <row r="280" spans="1:87">
      <c r="A280" s="295">
        <v>39000</v>
      </c>
      <c r="B280" s="296" t="s">
        <v>630</v>
      </c>
      <c r="C280" s="299">
        <v>-54286176</v>
      </c>
      <c r="D280" s="297">
        <v>-29620455</v>
      </c>
      <c r="E280" s="297">
        <v>-11169456</v>
      </c>
      <c r="F280" s="297">
        <v>-13769251</v>
      </c>
      <c r="G280" s="297">
        <v>-1817318</v>
      </c>
      <c r="H280" s="297">
        <v>1</v>
      </c>
      <c r="I280" s="297">
        <v>-110662655</v>
      </c>
      <c r="J280" s="356">
        <v>394572560</v>
      </c>
      <c r="K280" s="357">
        <v>469338324</v>
      </c>
      <c r="L280" s="357">
        <v>334020701</v>
      </c>
      <c r="M280" s="357">
        <v>319537227</v>
      </c>
      <c r="N280" s="357">
        <v>494113832</v>
      </c>
      <c r="O280" s="356">
        <v>38922052</v>
      </c>
      <c r="P280" s="357">
        <v>14890101.5</v>
      </c>
      <c r="Q280" s="357">
        <v>24031950.5</v>
      </c>
      <c r="R280" s="398">
        <v>6.6799999999999998E-2</v>
      </c>
      <c r="S280" s="399">
        <v>1.2762897800000001E-2</v>
      </c>
      <c r="T280" s="400">
        <v>394572560</v>
      </c>
      <c r="U280" s="400">
        <v>222905711.07784432</v>
      </c>
      <c r="V280" s="401">
        <v>1.7701321248884703</v>
      </c>
      <c r="W280" s="401">
        <v>7.7152503694909322E-2</v>
      </c>
      <c r="X280" s="397">
        <v>4344078</v>
      </c>
      <c r="Y280" s="297">
        <v>4344077</v>
      </c>
      <c r="Z280" s="297">
        <v>0</v>
      </c>
      <c r="AA280" s="297">
        <v>0</v>
      </c>
      <c r="AB280" s="297">
        <v>0</v>
      </c>
      <c r="AC280" s="297">
        <v>0</v>
      </c>
      <c r="AD280" s="297">
        <v>1</v>
      </c>
      <c r="AE280" s="297">
        <v>4344078</v>
      </c>
      <c r="AF280" s="299">
        <v>46172491</v>
      </c>
      <c r="AG280" s="299">
        <v>12860080</v>
      </c>
      <c r="AH280" s="299">
        <v>12860080</v>
      </c>
      <c r="AI280" s="299">
        <v>7588704</v>
      </c>
      <c r="AJ280" s="299">
        <v>6506292</v>
      </c>
      <c r="AK280" s="299">
        <v>6357335</v>
      </c>
      <c r="AL280" s="299">
        <v>0</v>
      </c>
      <c r="AM280" s="297">
        <v>46172491</v>
      </c>
      <c r="AN280" s="397">
        <v>32272638</v>
      </c>
      <c r="AO280" s="297">
        <v>8007255</v>
      </c>
      <c r="AP280" s="297">
        <v>8007255</v>
      </c>
      <c r="AQ280" s="297">
        <v>8007255</v>
      </c>
      <c r="AR280" s="297">
        <v>4125437</v>
      </c>
      <c r="AS280" s="297">
        <v>4125437</v>
      </c>
      <c r="AT280" s="297">
        <v>0</v>
      </c>
      <c r="AU280" s="297">
        <v>32272638</v>
      </c>
      <c r="AV280" s="299">
        <v>95889707</v>
      </c>
      <c r="AW280" s="297">
        <v>47790853</v>
      </c>
      <c r="AX280" s="297">
        <v>24742881</v>
      </c>
      <c r="AY280" s="297">
        <v>11677987</v>
      </c>
      <c r="AZ280" s="297">
        <v>11677987</v>
      </c>
      <c r="BA280" s="297">
        <v>0</v>
      </c>
      <c r="BB280" s="297">
        <v>0</v>
      </c>
      <c r="BC280" s="297">
        <v>95889707</v>
      </c>
      <c r="BD280" s="397">
        <v>554715</v>
      </c>
      <c r="BE280" s="297">
        <v>230016</v>
      </c>
      <c r="BF280" s="297">
        <v>191082</v>
      </c>
      <c r="BG280" s="297">
        <v>133617</v>
      </c>
      <c r="BH280" s="297">
        <v>0</v>
      </c>
      <c r="BI280" s="297">
        <v>0</v>
      </c>
      <c r="BJ280" s="297">
        <v>0</v>
      </c>
      <c r="BK280" s="297">
        <v>554715</v>
      </c>
      <c r="BL280" s="299">
        <v>756556</v>
      </c>
      <c r="BM280" s="297">
        <v>189139</v>
      </c>
      <c r="BN280" s="297">
        <v>189139</v>
      </c>
      <c r="BO280" s="297">
        <v>189139</v>
      </c>
      <c r="BP280" s="297">
        <v>189139</v>
      </c>
      <c r="BQ280" s="297">
        <v>0</v>
      </c>
      <c r="BR280" s="297">
        <v>0</v>
      </c>
      <c r="BS280" s="297">
        <v>756556</v>
      </c>
      <c r="BT280" s="397">
        <v>2329499</v>
      </c>
      <c r="BU280" s="297">
        <v>478730</v>
      </c>
      <c r="BV280" s="297">
        <v>478730</v>
      </c>
      <c r="BW280" s="297">
        <v>478730</v>
      </c>
      <c r="BX280" s="297">
        <v>478730</v>
      </c>
      <c r="BY280" s="297">
        <v>414580</v>
      </c>
      <c r="BZ280" s="297">
        <v>0</v>
      </c>
      <c r="CA280" s="297">
        <v>2329499</v>
      </c>
      <c r="CB280" s="299">
        <v>7344831.9909271803</v>
      </c>
      <c r="CC280" s="297">
        <v>6506182</v>
      </c>
      <c r="CD280" s="297">
        <v>505422</v>
      </c>
      <c r="CE280" s="297">
        <v>333228</v>
      </c>
      <c r="CF280" s="297">
        <v>0</v>
      </c>
      <c r="CG280" s="297">
        <v>0</v>
      </c>
      <c r="CH280" s="297">
        <v>0</v>
      </c>
      <c r="CI280" s="297">
        <v>7344831.9909271803</v>
      </c>
    </row>
    <row r="281" spans="1:87">
      <c r="A281" s="295">
        <v>39100</v>
      </c>
      <c r="B281" s="296" t="s">
        <v>631</v>
      </c>
      <c r="C281" s="299">
        <v>-9739398</v>
      </c>
      <c r="D281" s="297">
        <v>-6070954</v>
      </c>
      <c r="E281" s="297">
        <v>-3410462</v>
      </c>
      <c r="F281" s="297">
        <v>-2481615</v>
      </c>
      <c r="G281" s="297">
        <v>-372137</v>
      </c>
      <c r="H281" s="297">
        <v>0</v>
      </c>
      <c r="I281" s="297">
        <v>-22074566</v>
      </c>
      <c r="J281" s="356">
        <v>46290110</v>
      </c>
      <c r="K281" s="357">
        <v>55061413</v>
      </c>
      <c r="L281" s="357">
        <v>39186341</v>
      </c>
      <c r="M281" s="357">
        <v>37487182</v>
      </c>
      <c r="N281" s="357">
        <v>57968003</v>
      </c>
      <c r="O281" s="356">
        <v>4566222</v>
      </c>
      <c r="P281" s="357">
        <v>1925265.21</v>
      </c>
      <c r="Q281" s="357">
        <v>2640956.79</v>
      </c>
      <c r="R281" s="398">
        <v>6.6799999999999998E-2</v>
      </c>
      <c r="S281" s="399">
        <v>1.4973062E-3</v>
      </c>
      <c r="T281" s="400">
        <v>46290110</v>
      </c>
      <c r="U281" s="400">
        <v>28821335.479041915</v>
      </c>
      <c r="V281" s="401">
        <v>1.6061056585549582</v>
      </c>
      <c r="W281" s="401">
        <v>7.7152503694909322E-2</v>
      </c>
      <c r="X281" s="397">
        <v>0</v>
      </c>
      <c r="Y281" s="297">
        <v>0</v>
      </c>
      <c r="Z281" s="297">
        <v>0</v>
      </c>
      <c r="AA281" s="297">
        <v>0</v>
      </c>
      <c r="AB281" s="297">
        <v>0</v>
      </c>
      <c r="AC281" s="297">
        <v>0</v>
      </c>
      <c r="AD281" s="297">
        <v>0</v>
      </c>
      <c r="AE281" s="297">
        <v>0</v>
      </c>
      <c r="AF281" s="299">
        <v>13999133</v>
      </c>
      <c r="AG281" s="299">
        <v>4369774</v>
      </c>
      <c r="AH281" s="299">
        <v>4104675</v>
      </c>
      <c r="AI281" s="299">
        <v>2990379</v>
      </c>
      <c r="AJ281" s="299">
        <v>1629546</v>
      </c>
      <c r="AK281" s="299">
        <v>904759</v>
      </c>
      <c r="AL281" s="299">
        <v>0</v>
      </c>
      <c r="AM281" s="297">
        <v>13999133</v>
      </c>
      <c r="AN281" s="397">
        <v>3786132</v>
      </c>
      <c r="AO281" s="297">
        <v>939388</v>
      </c>
      <c r="AP281" s="297">
        <v>939388</v>
      </c>
      <c r="AQ281" s="297">
        <v>939388</v>
      </c>
      <c r="AR281" s="297">
        <v>483984</v>
      </c>
      <c r="AS281" s="297">
        <v>483984</v>
      </c>
      <c r="AT281" s="297">
        <v>0</v>
      </c>
      <c r="AU281" s="297">
        <v>3786132</v>
      </c>
      <c r="AV281" s="299">
        <v>11249503</v>
      </c>
      <c r="AW281" s="297">
        <v>5606684</v>
      </c>
      <c r="AX281" s="297">
        <v>2902763</v>
      </c>
      <c r="AY281" s="297">
        <v>1370028</v>
      </c>
      <c r="AZ281" s="297">
        <v>1370028</v>
      </c>
      <c r="BA281" s="297">
        <v>0</v>
      </c>
      <c r="BB281" s="297">
        <v>0</v>
      </c>
      <c r="BC281" s="297">
        <v>11249503</v>
      </c>
      <c r="BD281" s="397">
        <v>65078</v>
      </c>
      <c r="BE281" s="297">
        <v>26985</v>
      </c>
      <c r="BF281" s="297">
        <v>22417</v>
      </c>
      <c r="BG281" s="297">
        <v>15676</v>
      </c>
      <c r="BH281" s="297">
        <v>0</v>
      </c>
      <c r="BI281" s="297">
        <v>0</v>
      </c>
      <c r="BJ281" s="297">
        <v>0</v>
      </c>
      <c r="BK281" s="297">
        <v>65078</v>
      </c>
      <c r="BL281" s="299">
        <v>88756</v>
      </c>
      <c r="BM281" s="297">
        <v>22189</v>
      </c>
      <c r="BN281" s="297">
        <v>22189</v>
      </c>
      <c r="BO281" s="297">
        <v>22189</v>
      </c>
      <c r="BP281" s="297">
        <v>22189</v>
      </c>
      <c r="BQ281" s="297">
        <v>0</v>
      </c>
      <c r="BR281" s="297">
        <v>0</v>
      </c>
      <c r="BS281" s="297">
        <v>88756</v>
      </c>
      <c r="BT281" s="397">
        <v>273290</v>
      </c>
      <c r="BU281" s="297">
        <v>56163</v>
      </c>
      <c r="BV281" s="297">
        <v>56163</v>
      </c>
      <c r="BW281" s="297">
        <v>56163</v>
      </c>
      <c r="BX281" s="297">
        <v>56163</v>
      </c>
      <c r="BY281" s="297">
        <v>48637</v>
      </c>
      <c r="BZ281" s="297">
        <v>0</v>
      </c>
      <c r="CA281" s="297">
        <v>273290</v>
      </c>
      <c r="CB281" s="299">
        <v>861674.41362521995</v>
      </c>
      <c r="CC281" s="297">
        <v>763286</v>
      </c>
      <c r="CD281" s="297">
        <v>59295</v>
      </c>
      <c r="CE281" s="297">
        <v>39093</v>
      </c>
      <c r="CF281" s="297">
        <v>0</v>
      </c>
      <c r="CG281" s="297">
        <v>0</v>
      </c>
      <c r="CH281" s="297">
        <v>0</v>
      </c>
      <c r="CI281" s="297">
        <v>861674.41362521995</v>
      </c>
    </row>
    <row r="282" spans="1:87">
      <c r="A282" s="295">
        <v>39101</v>
      </c>
      <c r="B282" s="296" t="s">
        <v>632</v>
      </c>
      <c r="C282" s="299">
        <v>-223994</v>
      </c>
      <c r="D282" s="297">
        <v>153907</v>
      </c>
      <c r="E282" s="297">
        <v>234436</v>
      </c>
      <c r="F282" s="297">
        <v>15739</v>
      </c>
      <c r="G282" s="297">
        <v>147903</v>
      </c>
      <c r="H282" s="297">
        <v>0</v>
      </c>
      <c r="I282" s="297">
        <v>327991</v>
      </c>
      <c r="J282" s="356">
        <v>7549551</v>
      </c>
      <c r="K282" s="357">
        <v>8980081</v>
      </c>
      <c r="L282" s="357">
        <v>6390982</v>
      </c>
      <c r="M282" s="357">
        <v>6113863</v>
      </c>
      <c r="N282" s="357">
        <v>9454123</v>
      </c>
      <c r="O282" s="356">
        <v>744715</v>
      </c>
      <c r="P282" s="357">
        <v>285995.05</v>
      </c>
      <c r="Q282" s="357">
        <v>458719.95</v>
      </c>
      <c r="R282" s="398">
        <v>6.6799999999999998E-2</v>
      </c>
      <c r="S282" s="399">
        <v>2.441988E-4</v>
      </c>
      <c r="T282" s="400">
        <v>7549551</v>
      </c>
      <c r="U282" s="400">
        <v>4281363.0239520958</v>
      </c>
      <c r="V282" s="401">
        <v>1.7633522216555846</v>
      </c>
      <c r="W282" s="401">
        <v>7.7152503694909322E-2</v>
      </c>
      <c r="X282" s="397">
        <v>1645030</v>
      </c>
      <c r="Y282" s="297">
        <v>651749</v>
      </c>
      <c r="Z282" s="297">
        <v>474591</v>
      </c>
      <c r="AA282" s="297">
        <v>302948</v>
      </c>
      <c r="AB282" s="297">
        <v>154705</v>
      </c>
      <c r="AC282" s="297">
        <v>61037</v>
      </c>
      <c r="AD282" s="297">
        <v>0</v>
      </c>
      <c r="AE282" s="297">
        <v>1645030</v>
      </c>
      <c r="AF282" s="299">
        <v>0</v>
      </c>
      <c r="AG282" s="299">
        <v>0</v>
      </c>
      <c r="AH282" s="299">
        <v>0</v>
      </c>
      <c r="AI282" s="299">
        <v>0</v>
      </c>
      <c r="AJ282" s="299">
        <v>0</v>
      </c>
      <c r="AK282" s="299">
        <v>0</v>
      </c>
      <c r="AL282" s="299">
        <v>0</v>
      </c>
      <c r="AM282" s="297">
        <v>0</v>
      </c>
      <c r="AN282" s="397">
        <v>617488</v>
      </c>
      <c r="AO282" s="297">
        <v>153207</v>
      </c>
      <c r="AP282" s="297">
        <v>153207</v>
      </c>
      <c r="AQ282" s="297">
        <v>153207</v>
      </c>
      <c r="AR282" s="297">
        <v>78934</v>
      </c>
      <c r="AS282" s="297">
        <v>78934</v>
      </c>
      <c r="AT282" s="297">
        <v>0</v>
      </c>
      <c r="AU282" s="297">
        <v>617488</v>
      </c>
      <c r="AV282" s="299">
        <v>1834705</v>
      </c>
      <c r="AW282" s="297">
        <v>914406</v>
      </c>
      <c r="AX282" s="297">
        <v>473418</v>
      </c>
      <c r="AY282" s="297">
        <v>223441</v>
      </c>
      <c r="AZ282" s="297">
        <v>223441</v>
      </c>
      <c r="BA282" s="297">
        <v>0</v>
      </c>
      <c r="BB282" s="297">
        <v>0</v>
      </c>
      <c r="BC282" s="297">
        <v>1834705</v>
      </c>
      <c r="BD282" s="397">
        <v>10614</v>
      </c>
      <c r="BE282" s="297">
        <v>4401</v>
      </c>
      <c r="BF282" s="297">
        <v>3656</v>
      </c>
      <c r="BG282" s="297">
        <v>2557</v>
      </c>
      <c r="BH282" s="297">
        <v>0</v>
      </c>
      <c r="BI282" s="297">
        <v>0</v>
      </c>
      <c r="BJ282" s="297">
        <v>0</v>
      </c>
      <c r="BK282" s="297">
        <v>10614</v>
      </c>
      <c r="BL282" s="299">
        <v>14476</v>
      </c>
      <c r="BM282" s="297">
        <v>3619</v>
      </c>
      <c r="BN282" s="297">
        <v>3619</v>
      </c>
      <c r="BO282" s="297">
        <v>3619</v>
      </c>
      <c r="BP282" s="297">
        <v>3619</v>
      </c>
      <c r="BQ282" s="297">
        <v>0</v>
      </c>
      <c r="BR282" s="297">
        <v>0</v>
      </c>
      <c r="BS282" s="297">
        <v>14476</v>
      </c>
      <c r="BT282" s="397">
        <v>44571</v>
      </c>
      <c r="BU282" s="297">
        <v>9160</v>
      </c>
      <c r="BV282" s="297">
        <v>9160</v>
      </c>
      <c r="BW282" s="297">
        <v>9160</v>
      </c>
      <c r="BX282" s="297">
        <v>9160</v>
      </c>
      <c r="BY282" s="297">
        <v>7932</v>
      </c>
      <c r="BZ282" s="297">
        <v>0</v>
      </c>
      <c r="CA282" s="297">
        <v>44571</v>
      </c>
      <c r="CB282" s="299">
        <v>140532.28244027999</v>
      </c>
      <c r="CC282" s="297">
        <v>124486</v>
      </c>
      <c r="CD282" s="297">
        <v>9670</v>
      </c>
      <c r="CE282" s="297">
        <v>6376</v>
      </c>
      <c r="CF282" s="297">
        <v>0</v>
      </c>
      <c r="CG282" s="297">
        <v>0</v>
      </c>
      <c r="CH282" s="297">
        <v>0</v>
      </c>
      <c r="CI282" s="297">
        <v>140532.28244027999</v>
      </c>
    </row>
    <row r="283" spans="1:87">
      <c r="A283" s="295">
        <v>39105</v>
      </c>
      <c r="B283" s="296" t="s">
        <v>633</v>
      </c>
      <c r="C283" s="299">
        <v>-4060373</v>
      </c>
      <c r="D283" s="297">
        <v>-2185190</v>
      </c>
      <c r="E283" s="297">
        <v>-1274224</v>
      </c>
      <c r="F283" s="297">
        <v>-552459</v>
      </c>
      <c r="G283" s="297">
        <v>293876</v>
      </c>
      <c r="H283" s="297">
        <v>0</v>
      </c>
      <c r="I283" s="297">
        <v>-7778370</v>
      </c>
      <c r="J283" s="356">
        <v>19224763</v>
      </c>
      <c r="K283" s="357">
        <v>22867576</v>
      </c>
      <c r="L283" s="357">
        <v>16274494</v>
      </c>
      <c r="M283" s="357">
        <v>15568816</v>
      </c>
      <c r="N283" s="357">
        <v>24074713</v>
      </c>
      <c r="O283" s="356">
        <v>1896400</v>
      </c>
      <c r="P283" s="357">
        <v>803863.29</v>
      </c>
      <c r="Q283" s="357">
        <v>1092536.71</v>
      </c>
      <c r="R283" s="398">
        <v>6.6799999999999998E-2</v>
      </c>
      <c r="S283" s="399">
        <v>6.2184679999999996E-4</v>
      </c>
      <c r="T283" s="400">
        <v>19224763</v>
      </c>
      <c r="U283" s="400">
        <v>12033881.586826349</v>
      </c>
      <c r="V283" s="401">
        <v>1.5975529475913746</v>
      </c>
      <c r="W283" s="401">
        <v>7.7152503694909322E-2</v>
      </c>
      <c r="X283" s="397">
        <v>363365</v>
      </c>
      <c r="Y283" s="297">
        <v>72673</v>
      </c>
      <c r="Z283" s="297">
        <v>72673</v>
      </c>
      <c r="AA283" s="297">
        <v>72673</v>
      </c>
      <c r="AB283" s="297">
        <v>72673</v>
      </c>
      <c r="AC283" s="297">
        <v>72673</v>
      </c>
      <c r="AD283" s="297">
        <v>0</v>
      </c>
      <c r="AE283" s="297">
        <v>363365</v>
      </c>
      <c r="AF283" s="299">
        <v>4787923</v>
      </c>
      <c r="AG283" s="299">
        <v>1902985</v>
      </c>
      <c r="AH283" s="299">
        <v>1441247</v>
      </c>
      <c r="AI283" s="299">
        <v>1172432</v>
      </c>
      <c r="AJ283" s="299">
        <v>271259</v>
      </c>
      <c r="AK283" s="299">
        <v>0</v>
      </c>
      <c r="AL283" s="299">
        <v>0</v>
      </c>
      <c r="AM283" s="297">
        <v>4787923</v>
      </c>
      <c r="AN283" s="397">
        <v>1572420</v>
      </c>
      <c r="AO283" s="297">
        <v>390138</v>
      </c>
      <c r="AP283" s="297">
        <v>390138</v>
      </c>
      <c r="AQ283" s="297">
        <v>390138</v>
      </c>
      <c r="AR283" s="297">
        <v>201004</v>
      </c>
      <c r="AS283" s="297">
        <v>201004</v>
      </c>
      <c r="AT283" s="297">
        <v>0</v>
      </c>
      <c r="AU283" s="297">
        <v>1572420</v>
      </c>
      <c r="AV283" s="299">
        <v>4672035</v>
      </c>
      <c r="AW283" s="297">
        <v>2328514</v>
      </c>
      <c r="AX283" s="297">
        <v>1205548</v>
      </c>
      <c r="AY283" s="297">
        <v>568987</v>
      </c>
      <c r="AZ283" s="297">
        <v>568987</v>
      </c>
      <c r="BA283" s="297">
        <v>0</v>
      </c>
      <c r="BB283" s="297">
        <v>0</v>
      </c>
      <c r="BC283" s="297">
        <v>4672035</v>
      </c>
      <c r="BD283" s="397">
        <v>27027</v>
      </c>
      <c r="BE283" s="297">
        <v>11207</v>
      </c>
      <c r="BF283" s="297">
        <v>9310</v>
      </c>
      <c r="BG283" s="297">
        <v>6510</v>
      </c>
      <c r="BH283" s="297">
        <v>0</v>
      </c>
      <c r="BI283" s="297">
        <v>0</v>
      </c>
      <c r="BJ283" s="297">
        <v>0</v>
      </c>
      <c r="BK283" s="297">
        <v>27027</v>
      </c>
      <c r="BL283" s="299">
        <v>36860</v>
      </c>
      <c r="BM283" s="297">
        <v>9215</v>
      </c>
      <c r="BN283" s="297">
        <v>9215</v>
      </c>
      <c r="BO283" s="297">
        <v>9215</v>
      </c>
      <c r="BP283" s="297">
        <v>9215</v>
      </c>
      <c r="BQ283" s="297">
        <v>0</v>
      </c>
      <c r="BR283" s="297">
        <v>0</v>
      </c>
      <c r="BS283" s="297">
        <v>36860</v>
      </c>
      <c r="BT283" s="397">
        <v>113500</v>
      </c>
      <c r="BU283" s="297">
        <v>23325</v>
      </c>
      <c r="BV283" s="297">
        <v>23325</v>
      </c>
      <c r="BW283" s="297">
        <v>23325</v>
      </c>
      <c r="BX283" s="297">
        <v>23325</v>
      </c>
      <c r="BY283" s="297">
        <v>20200</v>
      </c>
      <c r="BZ283" s="297">
        <v>0</v>
      </c>
      <c r="CA283" s="297">
        <v>113500</v>
      </c>
      <c r="CB283" s="299">
        <v>357862.32418907998</v>
      </c>
      <c r="CC283" s="297">
        <v>317001</v>
      </c>
      <c r="CD283" s="297">
        <v>24626</v>
      </c>
      <c r="CE283" s="297">
        <v>16236</v>
      </c>
      <c r="CF283" s="297">
        <v>0</v>
      </c>
      <c r="CG283" s="297">
        <v>0</v>
      </c>
      <c r="CH283" s="297">
        <v>0</v>
      </c>
      <c r="CI283" s="297">
        <v>357862.32418907998</v>
      </c>
    </row>
    <row r="284" spans="1:87">
      <c r="A284" s="295">
        <v>39200</v>
      </c>
      <c r="B284" s="296" t="s">
        <v>634</v>
      </c>
      <c r="C284" s="299">
        <v>-197347506</v>
      </c>
      <c r="D284" s="297">
        <v>-91771691</v>
      </c>
      <c r="E284" s="297">
        <v>-24238172</v>
      </c>
      <c r="F284" s="297">
        <v>-35830367</v>
      </c>
      <c r="G284" s="297">
        <v>17806972</v>
      </c>
      <c r="H284" s="297">
        <v>1</v>
      </c>
      <c r="I284" s="297">
        <v>-331380763</v>
      </c>
      <c r="J284" s="356">
        <v>1808842284</v>
      </c>
      <c r="K284" s="357">
        <v>2151591602</v>
      </c>
      <c r="L284" s="357">
        <v>1531253894</v>
      </c>
      <c r="M284" s="357">
        <v>1464857180</v>
      </c>
      <c r="N284" s="357">
        <v>2265170170</v>
      </c>
      <c r="O284" s="356">
        <v>178430689</v>
      </c>
      <c r="P284" s="357">
        <v>65761409.5</v>
      </c>
      <c r="Q284" s="357">
        <v>112669279.5</v>
      </c>
      <c r="R284" s="398">
        <v>6.6799999999999998E-2</v>
      </c>
      <c r="S284" s="399">
        <v>5.8509059099999997E-2</v>
      </c>
      <c r="T284" s="400">
        <v>1808842284</v>
      </c>
      <c r="U284" s="400">
        <v>984452238.02395213</v>
      </c>
      <c r="V284" s="401">
        <v>1.8374098957109488</v>
      </c>
      <c r="W284" s="401">
        <v>7.7152503694909322E-2</v>
      </c>
      <c r="X284" s="397">
        <v>29298615</v>
      </c>
      <c r="Y284" s="297">
        <v>27885188</v>
      </c>
      <c r="Z284" s="297">
        <v>471142</v>
      </c>
      <c r="AA284" s="297">
        <v>471142</v>
      </c>
      <c r="AB284" s="297">
        <v>471142</v>
      </c>
      <c r="AC284" s="297">
        <v>0</v>
      </c>
      <c r="AD284" s="297">
        <v>1</v>
      </c>
      <c r="AE284" s="297">
        <v>29298615</v>
      </c>
      <c r="AF284" s="299">
        <v>45121987</v>
      </c>
      <c r="AG284" s="299">
        <v>15408106</v>
      </c>
      <c r="AH284" s="299">
        <v>15408106</v>
      </c>
      <c r="AI284" s="299">
        <v>8294043</v>
      </c>
      <c r="AJ284" s="299">
        <v>3005866</v>
      </c>
      <c r="AK284" s="299">
        <v>3005866</v>
      </c>
      <c r="AL284" s="299">
        <v>0</v>
      </c>
      <c r="AM284" s="297">
        <v>45121987</v>
      </c>
      <c r="AN284" s="397">
        <v>147947725</v>
      </c>
      <c r="AO284" s="297">
        <v>36707726</v>
      </c>
      <c r="AP284" s="297">
        <v>36707726</v>
      </c>
      <c r="AQ284" s="297">
        <v>36707726</v>
      </c>
      <c r="AR284" s="297">
        <v>18912274</v>
      </c>
      <c r="AS284" s="297">
        <v>18912274</v>
      </c>
      <c r="AT284" s="297">
        <v>0</v>
      </c>
      <c r="AU284" s="297">
        <v>147947725</v>
      </c>
      <c r="AV284" s="299">
        <v>439587987</v>
      </c>
      <c r="AW284" s="297">
        <v>219088009</v>
      </c>
      <c r="AX284" s="297">
        <v>113428995</v>
      </c>
      <c r="AY284" s="297">
        <v>53535492</v>
      </c>
      <c r="AZ284" s="297">
        <v>53535492</v>
      </c>
      <c r="BA284" s="297">
        <v>0</v>
      </c>
      <c r="BB284" s="297">
        <v>0</v>
      </c>
      <c r="BC284" s="297">
        <v>439587987</v>
      </c>
      <c r="BD284" s="397">
        <v>2542982</v>
      </c>
      <c r="BE284" s="297">
        <v>1054465</v>
      </c>
      <c r="BF284" s="297">
        <v>875977</v>
      </c>
      <c r="BG284" s="297">
        <v>612540</v>
      </c>
      <c r="BH284" s="297">
        <v>0</v>
      </c>
      <c r="BI284" s="297">
        <v>0</v>
      </c>
      <c r="BJ284" s="297">
        <v>0</v>
      </c>
      <c r="BK284" s="297">
        <v>2542982</v>
      </c>
      <c r="BL284" s="299">
        <v>3468280</v>
      </c>
      <c r="BM284" s="297">
        <v>867070</v>
      </c>
      <c r="BN284" s="297">
        <v>867070</v>
      </c>
      <c r="BO284" s="297">
        <v>867070</v>
      </c>
      <c r="BP284" s="297">
        <v>867070</v>
      </c>
      <c r="BQ284" s="297">
        <v>0</v>
      </c>
      <c r="BR284" s="297">
        <v>0</v>
      </c>
      <c r="BS284" s="297">
        <v>3468280</v>
      </c>
      <c r="BT284" s="397">
        <v>10679143</v>
      </c>
      <c r="BU284" s="297">
        <v>2194645</v>
      </c>
      <c r="BV284" s="297">
        <v>2194645</v>
      </c>
      <c r="BW284" s="297">
        <v>2194645</v>
      </c>
      <c r="BX284" s="297">
        <v>2194645</v>
      </c>
      <c r="BY284" s="297">
        <v>1900564</v>
      </c>
      <c r="BZ284" s="297">
        <v>0</v>
      </c>
      <c r="CA284" s="297">
        <v>10679143</v>
      </c>
      <c r="CB284" s="299">
        <v>33670974.708951205</v>
      </c>
      <c r="CC284" s="297">
        <v>29826346</v>
      </c>
      <c r="CD284" s="297">
        <v>2317009</v>
      </c>
      <c r="CE284" s="297">
        <v>1527620</v>
      </c>
      <c r="CF284" s="297">
        <v>0</v>
      </c>
      <c r="CG284" s="297">
        <v>0</v>
      </c>
      <c r="CH284" s="297">
        <v>0</v>
      </c>
      <c r="CI284" s="297">
        <v>33670974.708951205</v>
      </c>
    </row>
    <row r="285" spans="1:87">
      <c r="A285" s="295">
        <v>39201</v>
      </c>
      <c r="B285" s="296" t="s">
        <v>635</v>
      </c>
      <c r="C285" s="299">
        <v>-728606</v>
      </c>
      <c r="D285" s="297">
        <v>-382274</v>
      </c>
      <c r="E285" s="297">
        <v>-192177</v>
      </c>
      <c r="F285" s="297">
        <v>-107471</v>
      </c>
      <c r="G285" s="297">
        <v>76602</v>
      </c>
      <c r="H285" s="297">
        <v>0</v>
      </c>
      <c r="I285" s="297">
        <v>-1333926</v>
      </c>
      <c r="J285" s="356">
        <v>5126272</v>
      </c>
      <c r="K285" s="357">
        <v>6097626</v>
      </c>
      <c r="L285" s="357">
        <v>4339585</v>
      </c>
      <c r="M285" s="357">
        <v>4151416</v>
      </c>
      <c r="N285" s="357">
        <v>6419509</v>
      </c>
      <c r="O285" s="356">
        <v>505674</v>
      </c>
      <c r="P285" s="357">
        <v>165447.79</v>
      </c>
      <c r="Q285" s="357">
        <v>340226.20999999996</v>
      </c>
      <c r="R285" s="398">
        <v>6.6799999999999998E-2</v>
      </c>
      <c r="S285" s="399">
        <v>1.6581509999999999E-4</v>
      </c>
      <c r="T285" s="400">
        <v>5126272</v>
      </c>
      <c r="U285" s="400">
        <v>2476763.3233532938</v>
      </c>
      <c r="V285" s="401">
        <v>2.0697464112394606</v>
      </c>
      <c r="W285" s="401">
        <v>7.7152503694909322E-2</v>
      </c>
      <c r="X285" s="397">
        <v>118652</v>
      </c>
      <c r="Y285" s="297">
        <v>48180</v>
      </c>
      <c r="Z285" s="297">
        <v>17618</v>
      </c>
      <c r="AA285" s="297">
        <v>17618</v>
      </c>
      <c r="AB285" s="297">
        <v>17618</v>
      </c>
      <c r="AC285" s="297">
        <v>17618</v>
      </c>
      <c r="AD285" s="297">
        <v>0</v>
      </c>
      <c r="AE285" s="297">
        <v>118652</v>
      </c>
      <c r="AF285" s="299">
        <v>558287</v>
      </c>
      <c r="AG285" s="299">
        <v>182142</v>
      </c>
      <c r="AH285" s="299">
        <v>182142</v>
      </c>
      <c r="AI285" s="299">
        <v>163274</v>
      </c>
      <c r="AJ285" s="299">
        <v>30729</v>
      </c>
      <c r="AK285" s="299">
        <v>0</v>
      </c>
      <c r="AL285" s="299">
        <v>0</v>
      </c>
      <c r="AM285" s="297">
        <v>558287</v>
      </c>
      <c r="AN285" s="397">
        <v>419285</v>
      </c>
      <c r="AO285" s="297">
        <v>104030</v>
      </c>
      <c r="AP285" s="297">
        <v>104030</v>
      </c>
      <c r="AQ285" s="297">
        <v>104030</v>
      </c>
      <c r="AR285" s="297">
        <v>53598</v>
      </c>
      <c r="AS285" s="297">
        <v>53598</v>
      </c>
      <c r="AT285" s="297">
        <v>0</v>
      </c>
      <c r="AU285" s="297">
        <v>419285</v>
      </c>
      <c r="AV285" s="299">
        <v>1245796</v>
      </c>
      <c r="AW285" s="297">
        <v>620897</v>
      </c>
      <c r="AX285" s="297">
        <v>321459</v>
      </c>
      <c r="AY285" s="297">
        <v>151720</v>
      </c>
      <c r="AZ285" s="297">
        <v>151720</v>
      </c>
      <c r="BA285" s="297">
        <v>0</v>
      </c>
      <c r="BB285" s="297">
        <v>0</v>
      </c>
      <c r="BC285" s="297">
        <v>1245796</v>
      </c>
      <c r="BD285" s="397">
        <v>7207</v>
      </c>
      <c r="BE285" s="297">
        <v>2988</v>
      </c>
      <c r="BF285" s="297">
        <v>2483</v>
      </c>
      <c r="BG285" s="297">
        <v>1736</v>
      </c>
      <c r="BH285" s="297">
        <v>0</v>
      </c>
      <c r="BI285" s="297">
        <v>0</v>
      </c>
      <c r="BJ285" s="297">
        <v>0</v>
      </c>
      <c r="BK285" s="297">
        <v>7207</v>
      </c>
      <c r="BL285" s="299">
        <v>9828</v>
      </c>
      <c r="BM285" s="297">
        <v>2457</v>
      </c>
      <c r="BN285" s="297">
        <v>2457</v>
      </c>
      <c r="BO285" s="297">
        <v>2457</v>
      </c>
      <c r="BP285" s="297">
        <v>2457</v>
      </c>
      <c r="BQ285" s="297">
        <v>0</v>
      </c>
      <c r="BR285" s="297">
        <v>0</v>
      </c>
      <c r="BS285" s="297">
        <v>9828</v>
      </c>
      <c r="BT285" s="397">
        <v>30265</v>
      </c>
      <c r="BU285" s="297">
        <v>6220</v>
      </c>
      <c r="BV285" s="297">
        <v>6220</v>
      </c>
      <c r="BW285" s="297">
        <v>6220</v>
      </c>
      <c r="BX285" s="297">
        <v>6220</v>
      </c>
      <c r="BY285" s="297">
        <v>5386</v>
      </c>
      <c r="BZ285" s="297">
        <v>0</v>
      </c>
      <c r="CA285" s="297">
        <v>30265</v>
      </c>
      <c r="CB285" s="299">
        <v>95423.78777481</v>
      </c>
      <c r="CC285" s="297">
        <v>84528</v>
      </c>
      <c r="CD285" s="297">
        <v>6566</v>
      </c>
      <c r="CE285" s="297">
        <v>4329</v>
      </c>
      <c r="CF285" s="297">
        <v>0</v>
      </c>
      <c r="CG285" s="297">
        <v>0</v>
      </c>
      <c r="CH285" s="297">
        <v>0</v>
      </c>
      <c r="CI285" s="297">
        <v>95423.78777481</v>
      </c>
    </row>
    <row r="286" spans="1:87">
      <c r="A286" s="295">
        <v>39204</v>
      </c>
      <c r="B286" s="296" t="s">
        <v>636</v>
      </c>
      <c r="C286" s="299">
        <v>-12765</v>
      </c>
      <c r="D286" s="297">
        <v>211758</v>
      </c>
      <c r="E286" s="297">
        <v>133658</v>
      </c>
      <c r="F286" s="297">
        <v>-222057</v>
      </c>
      <c r="G286" s="297">
        <v>-354615</v>
      </c>
      <c r="H286" s="297">
        <v>0</v>
      </c>
      <c r="I286" s="297">
        <v>-244021</v>
      </c>
      <c r="J286" s="356">
        <v>7044566</v>
      </c>
      <c r="K286" s="357">
        <v>8379409</v>
      </c>
      <c r="L286" s="357">
        <v>5963494</v>
      </c>
      <c r="M286" s="357">
        <v>5704911</v>
      </c>
      <c r="N286" s="357">
        <v>8821743</v>
      </c>
      <c r="O286" s="356">
        <v>694901</v>
      </c>
      <c r="P286" s="357">
        <v>230883.68</v>
      </c>
      <c r="Q286" s="357">
        <v>464017.32</v>
      </c>
      <c r="R286" s="398">
        <v>6.6799999999999998E-2</v>
      </c>
      <c r="S286" s="399">
        <v>2.2786449999999999E-4</v>
      </c>
      <c r="T286" s="400">
        <v>7044566</v>
      </c>
      <c r="U286" s="400">
        <v>3456342.51497006</v>
      </c>
      <c r="V286" s="401">
        <v>2.038156221349209</v>
      </c>
      <c r="W286" s="401">
        <v>7.7152503694909322E-2</v>
      </c>
      <c r="X286" s="397">
        <v>3163277</v>
      </c>
      <c r="Y286" s="297">
        <v>1240071</v>
      </c>
      <c r="Z286" s="297">
        <v>946663</v>
      </c>
      <c r="AA286" s="297">
        <v>633259</v>
      </c>
      <c r="AB286" s="297">
        <v>343284</v>
      </c>
      <c r="AC286" s="297">
        <v>0</v>
      </c>
      <c r="AD286" s="297">
        <v>0</v>
      </c>
      <c r="AE286" s="297">
        <v>3163277</v>
      </c>
      <c r="AF286" s="299">
        <v>2178355</v>
      </c>
      <c r="AG286" s="299">
        <v>435671</v>
      </c>
      <c r="AH286" s="299">
        <v>435671</v>
      </c>
      <c r="AI286" s="299">
        <v>435671</v>
      </c>
      <c r="AJ286" s="299">
        <v>435671</v>
      </c>
      <c r="AK286" s="299">
        <v>435671</v>
      </c>
      <c r="AL286" s="299">
        <v>0</v>
      </c>
      <c r="AM286" s="297">
        <v>2178355</v>
      </c>
      <c r="AN286" s="397">
        <v>576185</v>
      </c>
      <c r="AO286" s="297">
        <v>142959</v>
      </c>
      <c r="AP286" s="297">
        <v>142959</v>
      </c>
      <c r="AQ286" s="297">
        <v>142959</v>
      </c>
      <c r="AR286" s="297">
        <v>73654</v>
      </c>
      <c r="AS286" s="297">
        <v>73654</v>
      </c>
      <c r="AT286" s="297">
        <v>0</v>
      </c>
      <c r="AU286" s="297">
        <v>576185</v>
      </c>
      <c r="AV286" s="299">
        <v>1711983</v>
      </c>
      <c r="AW286" s="297">
        <v>853242</v>
      </c>
      <c r="AX286" s="297">
        <v>441751</v>
      </c>
      <c r="AY286" s="297">
        <v>208495</v>
      </c>
      <c r="AZ286" s="297">
        <v>208495</v>
      </c>
      <c r="BA286" s="297">
        <v>0</v>
      </c>
      <c r="BB286" s="297">
        <v>0</v>
      </c>
      <c r="BC286" s="297">
        <v>1711983</v>
      </c>
      <c r="BD286" s="397">
        <v>9905</v>
      </c>
      <c r="BE286" s="297">
        <v>4107</v>
      </c>
      <c r="BF286" s="297">
        <v>3412</v>
      </c>
      <c r="BG286" s="297">
        <v>2386</v>
      </c>
      <c r="BH286" s="297">
        <v>0</v>
      </c>
      <c r="BI286" s="297">
        <v>0</v>
      </c>
      <c r="BJ286" s="297">
        <v>0</v>
      </c>
      <c r="BK286" s="297">
        <v>9905</v>
      </c>
      <c r="BL286" s="299">
        <v>13508</v>
      </c>
      <c r="BM286" s="297">
        <v>3377</v>
      </c>
      <c r="BN286" s="297">
        <v>3377</v>
      </c>
      <c r="BO286" s="297">
        <v>3377</v>
      </c>
      <c r="BP286" s="297">
        <v>3377</v>
      </c>
      <c r="BQ286" s="297">
        <v>0</v>
      </c>
      <c r="BR286" s="297">
        <v>0</v>
      </c>
      <c r="BS286" s="297">
        <v>13508</v>
      </c>
      <c r="BT286" s="397">
        <v>41590</v>
      </c>
      <c r="BU286" s="297">
        <v>8547</v>
      </c>
      <c r="BV286" s="297">
        <v>8547</v>
      </c>
      <c r="BW286" s="297">
        <v>8547</v>
      </c>
      <c r="BX286" s="297">
        <v>8547</v>
      </c>
      <c r="BY286" s="297">
        <v>7402</v>
      </c>
      <c r="BZ286" s="297">
        <v>0</v>
      </c>
      <c r="CA286" s="297">
        <v>41590</v>
      </c>
      <c r="CB286" s="299">
        <v>131132.16883995</v>
      </c>
      <c r="CC286" s="297">
        <v>116159</v>
      </c>
      <c r="CD286" s="297">
        <v>9024</v>
      </c>
      <c r="CE286" s="297">
        <v>5949</v>
      </c>
      <c r="CF286" s="297">
        <v>0</v>
      </c>
      <c r="CG286" s="297">
        <v>0</v>
      </c>
      <c r="CH286" s="297">
        <v>0</v>
      </c>
      <c r="CI286" s="297">
        <v>131132.16883995</v>
      </c>
    </row>
    <row r="287" spans="1:87">
      <c r="A287" s="295">
        <v>39205</v>
      </c>
      <c r="B287" s="296" t="s">
        <v>637</v>
      </c>
      <c r="C287" s="299">
        <v>-13875623</v>
      </c>
      <c r="D287" s="297">
        <v>-3339910</v>
      </c>
      <c r="E287" s="297">
        <v>111587</v>
      </c>
      <c r="F287" s="297">
        <v>-1935274</v>
      </c>
      <c r="G287" s="297">
        <v>3345030</v>
      </c>
      <c r="H287" s="297">
        <v>0</v>
      </c>
      <c r="I287" s="297">
        <v>-15694190</v>
      </c>
      <c r="J287" s="356">
        <v>151182084</v>
      </c>
      <c r="K287" s="357">
        <v>179828891</v>
      </c>
      <c r="L287" s="357">
        <v>127981393</v>
      </c>
      <c r="M287" s="357">
        <v>122431990</v>
      </c>
      <c r="N287" s="357">
        <v>189321728</v>
      </c>
      <c r="O287" s="356">
        <v>14913143</v>
      </c>
      <c r="P287" s="357">
        <v>5854308.29</v>
      </c>
      <c r="Q287" s="357">
        <v>9058834.7100000009</v>
      </c>
      <c r="R287" s="398">
        <v>6.6799999999999998E-2</v>
      </c>
      <c r="S287" s="399">
        <v>4.8901563000000002E-3</v>
      </c>
      <c r="T287" s="400">
        <v>151182084</v>
      </c>
      <c r="U287" s="400">
        <v>87639345.658682644</v>
      </c>
      <c r="V287" s="401">
        <v>1.7250480690349839</v>
      </c>
      <c r="W287" s="401">
        <v>7.7152503694909322E-2</v>
      </c>
      <c r="X287" s="397">
        <v>13711714</v>
      </c>
      <c r="Y287" s="297">
        <v>4419351</v>
      </c>
      <c r="Z287" s="297">
        <v>3839842</v>
      </c>
      <c r="AA287" s="297">
        <v>2241513</v>
      </c>
      <c r="AB287" s="297">
        <v>1605504</v>
      </c>
      <c r="AC287" s="297">
        <v>1605504</v>
      </c>
      <c r="AD287" s="297">
        <v>0</v>
      </c>
      <c r="AE287" s="297">
        <v>13711714</v>
      </c>
      <c r="AF287" s="299">
        <v>3031784</v>
      </c>
      <c r="AG287" s="299">
        <v>757946</v>
      </c>
      <c r="AH287" s="299">
        <v>757946</v>
      </c>
      <c r="AI287" s="299">
        <v>757946</v>
      </c>
      <c r="AJ287" s="299">
        <v>757946</v>
      </c>
      <c r="AK287" s="299">
        <v>0</v>
      </c>
      <c r="AL287" s="299">
        <v>0</v>
      </c>
      <c r="AM287" s="297">
        <v>3031784</v>
      </c>
      <c r="AN287" s="397">
        <v>12365393</v>
      </c>
      <c r="AO287" s="297">
        <v>3068012</v>
      </c>
      <c r="AP287" s="297">
        <v>3068012</v>
      </c>
      <c r="AQ287" s="297">
        <v>3068012</v>
      </c>
      <c r="AR287" s="297">
        <v>1580678</v>
      </c>
      <c r="AS287" s="297">
        <v>1580678</v>
      </c>
      <c r="AT287" s="297">
        <v>0</v>
      </c>
      <c r="AU287" s="297">
        <v>12365393</v>
      </c>
      <c r="AV287" s="299">
        <v>36740532</v>
      </c>
      <c r="AW287" s="297">
        <v>18311260</v>
      </c>
      <c r="AX287" s="297">
        <v>9480336</v>
      </c>
      <c r="AY287" s="297">
        <v>4474468</v>
      </c>
      <c r="AZ287" s="297">
        <v>4474468</v>
      </c>
      <c r="BA287" s="297">
        <v>0</v>
      </c>
      <c r="BB287" s="297">
        <v>0</v>
      </c>
      <c r="BC287" s="297">
        <v>36740532</v>
      </c>
      <c r="BD287" s="397">
        <v>212542</v>
      </c>
      <c r="BE287" s="297">
        <v>88132</v>
      </c>
      <c r="BF287" s="297">
        <v>73214</v>
      </c>
      <c r="BG287" s="297">
        <v>51196</v>
      </c>
      <c r="BH287" s="297">
        <v>0</v>
      </c>
      <c r="BI287" s="297">
        <v>0</v>
      </c>
      <c r="BJ287" s="297">
        <v>0</v>
      </c>
      <c r="BK287" s="297">
        <v>212542</v>
      </c>
      <c r="BL287" s="299">
        <v>289876</v>
      </c>
      <c r="BM287" s="297">
        <v>72469</v>
      </c>
      <c r="BN287" s="297">
        <v>72469</v>
      </c>
      <c r="BO287" s="297">
        <v>72469</v>
      </c>
      <c r="BP287" s="297">
        <v>72469</v>
      </c>
      <c r="BQ287" s="297">
        <v>0</v>
      </c>
      <c r="BR287" s="297">
        <v>0</v>
      </c>
      <c r="BS287" s="297">
        <v>289876</v>
      </c>
      <c r="BT287" s="397">
        <v>892557</v>
      </c>
      <c r="BU287" s="297">
        <v>183427</v>
      </c>
      <c r="BV287" s="297">
        <v>183427</v>
      </c>
      <c r="BW287" s="297">
        <v>183427</v>
      </c>
      <c r="BX287" s="297">
        <v>183427</v>
      </c>
      <c r="BY287" s="297">
        <v>158848</v>
      </c>
      <c r="BZ287" s="297">
        <v>0</v>
      </c>
      <c r="CA287" s="297">
        <v>892557</v>
      </c>
      <c r="CB287" s="299">
        <v>2814202.30700853</v>
      </c>
      <c r="CC287" s="297">
        <v>2492870</v>
      </c>
      <c r="CD287" s="297">
        <v>193654</v>
      </c>
      <c r="CE287" s="297">
        <v>127678</v>
      </c>
      <c r="CF287" s="297">
        <v>0</v>
      </c>
      <c r="CG287" s="297">
        <v>0</v>
      </c>
      <c r="CH287" s="297">
        <v>0</v>
      </c>
      <c r="CI287" s="297">
        <v>2814202.30700853</v>
      </c>
    </row>
    <row r="288" spans="1:87">
      <c r="A288" s="295">
        <v>39208</v>
      </c>
      <c r="B288" s="296" t="s">
        <v>638</v>
      </c>
      <c r="C288" s="299">
        <v>-1357437</v>
      </c>
      <c r="D288" s="297">
        <v>-537992</v>
      </c>
      <c r="E288" s="297">
        <v>-134359</v>
      </c>
      <c r="F288" s="297">
        <v>-160637</v>
      </c>
      <c r="G288" s="297">
        <v>-11666</v>
      </c>
      <c r="H288" s="297">
        <v>0</v>
      </c>
      <c r="I288" s="297">
        <v>-2202091</v>
      </c>
      <c r="J288" s="356">
        <v>11071835</v>
      </c>
      <c r="K288" s="357">
        <v>13169787</v>
      </c>
      <c r="L288" s="357">
        <v>9372730</v>
      </c>
      <c r="M288" s="357">
        <v>8966319</v>
      </c>
      <c r="N288" s="357">
        <v>13864996</v>
      </c>
      <c r="O288" s="356">
        <v>1092166</v>
      </c>
      <c r="P288" s="357">
        <v>369995.9</v>
      </c>
      <c r="Q288" s="357">
        <v>722170.1</v>
      </c>
      <c r="R288" s="398">
        <v>6.6799999999999998E-2</v>
      </c>
      <c r="S288" s="399">
        <v>3.5813110000000001E-4</v>
      </c>
      <c r="T288" s="400">
        <v>11071835</v>
      </c>
      <c r="U288" s="400">
        <v>5538860.7784431139</v>
      </c>
      <c r="V288" s="401">
        <v>1.9989372260611535</v>
      </c>
      <c r="W288" s="401">
        <v>7.7152503694909322E-2</v>
      </c>
      <c r="X288" s="397">
        <v>728896</v>
      </c>
      <c r="Y288" s="297">
        <v>182224</v>
      </c>
      <c r="Z288" s="297">
        <v>182224</v>
      </c>
      <c r="AA288" s="297">
        <v>182224</v>
      </c>
      <c r="AB288" s="297">
        <v>182224</v>
      </c>
      <c r="AC288" s="297">
        <v>0</v>
      </c>
      <c r="AD288" s="297">
        <v>0</v>
      </c>
      <c r="AE288" s="297">
        <v>728896</v>
      </c>
      <c r="AF288" s="299">
        <v>999475</v>
      </c>
      <c r="AG288" s="299">
        <v>255335</v>
      </c>
      <c r="AH288" s="299">
        <v>249914</v>
      </c>
      <c r="AI288" s="299">
        <v>216106</v>
      </c>
      <c r="AJ288" s="299">
        <v>139060</v>
      </c>
      <c r="AK288" s="299">
        <v>139060</v>
      </c>
      <c r="AL288" s="299">
        <v>0</v>
      </c>
      <c r="AM288" s="297">
        <v>999475</v>
      </c>
      <c r="AN288" s="397">
        <v>905581</v>
      </c>
      <c r="AO288" s="297">
        <v>224686</v>
      </c>
      <c r="AP288" s="297">
        <v>224686</v>
      </c>
      <c r="AQ288" s="297">
        <v>224686</v>
      </c>
      <c r="AR288" s="297">
        <v>115761</v>
      </c>
      <c r="AS288" s="297">
        <v>115761</v>
      </c>
      <c r="AT288" s="297">
        <v>0</v>
      </c>
      <c r="AU288" s="297">
        <v>905581</v>
      </c>
      <c r="AV288" s="299">
        <v>2690697</v>
      </c>
      <c r="AW288" s="297">
        <v>1341027</v>
      </c>
      <c r="AX288" s="297">
        <v>694293</v>
      </c>
      <c r="AY288" s="297">
        <v>327688</v>
      </c>
      <c r="AZ288" s="297">
        <v>327688</v>
      </c>
      <c r="BA288" s="297">
        <v>0</v>
      </c>
      <c r="BB288" s="297">
        <v>0</v>
      </c>
      <c r="BC288" s="297">
        <v>2690697</v>
      </c>
      <c r="BD288" s="397">
        <v>15565</v>
      </c>
      <c r="BE288" s="297">
        <v>6454</v>
      </c>
      <c r="BF288" s="297">
        <v>5362</v>
      </c>
      <c r="BG288" s="297">
        <v>3749</v>
      </c>
      <c r="BH288" s="297">
        <v>0</v>
      </c>
      <c r="BI288" s="297">
        <v>0</v>
      </c>
      <c r="BJ288" s="297">
        <v>0</v>
      </c>
      <c r="BK288" s="297">
        <v>15565</v>
      </c>
      <c r="BL288" s="299">
        <v>21228</v>
      </c>
      <c r="BM288" s="297">
        <v>5307</v>
      </c>
      <c r="BN288" s="297">
        <v>5307</v>
      </c>
      <c r="BO288" s="297">
        <v>5307</v>
      </c>
      <c r="BP288" s="297">
        <v>5307</v>
      </c>
      <c r="BQ288" s="297">
        <v>0</v>
      </c>
      <c r="BR288" s="297">
        <v>0</v>
      </c>
      <c r="BS288" s="297">
        <v>21228</v>
      </c>
      <c r="BT288" s="397">
        <v>65367</v>
      </c>
      <c r="BU288" s="297">
        <v>13433</v>
      </c>
      <c r="BV288" s="297">
        <v>13433</v>
      </c>
      <c r="BW288" s="297">
        <v>13433</v>
      </c>
      <c r="BX288" s="297">
        <v>13433</v>
      </c>
      <c r="BY288" s="297">
        <v>11633</v>
      </c>
      <c r="BZ288" s="297">
        <v>0</v>
      </c>
      <c r="CA288" s="297">
        <v>65367</v>
      </c>
      <c r="CB288" s="299">
        <v>206098.39563441</v>
      </c>
      <c r="CC288" s="297">
        <v>182566</v>
      </c>
      <c r="CD288" s="297">
        <v>14182</v>
      </c>
      <c r="CE288" s="297">
        <v>9350</v>
      </c>
      <c r="CF288" s="297">
        <v>0</v>
      </c>
      <c r="CG288" s="297">
        <v>0</v>
      </c>
      <c r="CH288" s="297">
        <v>0</v>
      </c>
      <c r="CI288" s="297">
        <v>206098.39563441</v>
      </c>
    </row>
    <row r="289" spans="1:87">
      <c r="A289" s="295">
        <v>39209</v>
      </c>
      <c r="B289" s="296" t="s">
        <v>639</v>
      </c>
      <c r="C289" s="299">
        <v>-715553</v>
      </c>
      <c r="D289" s="297">
        <v>-395568</v>
      </c>
      <c r="E289" s="297">
        <v>-165191</v>
      </c>
      <c r="F289" s="297">
        <v>-192136</v>
      </c>
      <c r="G289" s="297">
        <v>68652</v>
      </c>
      <c r="H289" s="297">
        <v>0</v>
      </c>
      <c r="I289" s="297">
        <v>-1399796</v>
      </c>
      <c r="J289" s="356">
        <v>5115381</v>
      </c>
      <c r="K289" s="357">
        <v>6084671</v>
      </c>
      <c r="L289" s="357">
        <v>4330365</v>
      </c>
      <c r="M289" s="357">
        <v>4142596</v>
      </c>
      <c r="N289" s="357">
        <v>6405870</v>
      </c>
      <c r="O289" s="356">
        <v>504599</v>
      </c>
      <c r="P289" s="357">
        <v>156262.60999999999</v>
      </c>
      <c r="Q289" s="357">
        <v>348336.39</v>
      </c>
      <c r="R289" s="398">
        <v>6.6799999999999998E-2</v>
      </c>
      <c r="S289" s="399">
        <v>1.6546280000000001E-4</v>
      </c>
      <c r="T289" s="400">
        <v>5115381</v>
      </c>
      <c r="U289" s="400">
        <v>2339260.6287425146</v>
      </c>
      <c r="V289" s="401">
        <v>2.1867512055507077</v>
      </c>
      <c r="W289" s="401">
        <v>7.7152503694909322E-2</v>
      </c>
      <c r="X289" s="397">
        <v>105078</v>
      </c>
      <c r="Y289" s="297">
        <v>65902</v>
      </c>
      <c r="Z289" s="297">
        <v>9794</v>
      </c>
      <c r="AA289" s="297">
        <v>9794</v>
      </c>
      <c r="AB289" s="297">
        <v>9794</v>
      </c>
      <c r="AC289" s="297">
        <v>9794</v>
      </c>
      <c r="AD289" s="297">
        <v>0</v>
      </c>
      <c r="AE289" s="297">
        <v>105078</v>
      </c>
      <c r="AF289" s="299">
        <v>612481</v>
      </c>
      <c r="AG289" s="299">
        <v>188074</v>
      </c>
      <c r="AH289" s="299">
        <v>188074</v>
      </c>
      <c r="AI289" s="299">
        <v>128563</v>
      </c>
      <c r="AJ289" s="299">
        <v>107770</v>
      </c>
      <c r="AK289" s="299">
        <v>0</v>
      </c>
      <c r="AL289" s="299">
        <v>0</v>
      </c>
      <c r="AM289" s="297">
        <v>612481</v>
      </c>
      <c r="AN289" s="397">
        <v>418394</v>
      </c>
      <c r="AO289" s="297">
        <v>103809</v>
      </c>
      <c r="AP289" s="297">
        <v>103809</v>
      </c>
      <c r="AQ289" s="297">
        <v>103809</v>
      </c>
      <c r="AR289" s="297">
        <v>53484</v>
      </c>
      <c r="AS289" s="297">
        <v>53484</v>
      </c>
      <c r="AT289" s="297">
        <v>0</v>
      </c>
      <c r="AU289" s="297">
        <v>418394</v>
      </c>
      <c r="AV289" s="299">
        <v>1243149</v>
      </c>
      <c r="AW289" s="297">
        <v>619578</v>
      </c>
      <c r="AX289" s="297">
        <v>320776</v>
      </c>
      <c r="AY289" s="297">
        <v>151398</v>
      </c>
      <c r="AZ289" s="297">
        <v>151398</v>
      </c>
      <c r="BA289" s="297">
        <v>0</v>
      </c>
      <c r="BB289" s="297">
        <v>0</v>
      </c>
      <c r="BC289" s="297">
        <v>1243149</v>
      </c>
      <c r="BD289" s="397">
        <v>7191</v>
      </c>
      <c r="BE289" s="297">
        <v>2982</v>
      </c>
      <c r="BF289" s="297">
        <v>2477</v>
      </c>
      <c r="BG289" s="297">
        <v>1732</v>
      </c>
      <c r="BH289" s="297">
        <v>0</v>
      </c>
      <c r="BI289" s="297">
        <v>0</v>
      </c>
      <c r="BJ289" s="297">
        <v>0</v>
      </c>
      <c r="BK289" s="297">
        <v>7191</v>
      </c>
      <c r="BL289" s="299">
        <v>9808</v>
      </c>
      <c r="BM289" s="297">
        <v>2452</v>
      </c>
      <c r="BN289" s="297">
        <v>2452</v>
      </c>
      <c r="BO289" s="297">
        <v>2452</v>
      </c>
      <c r="BP289" s="297">
        <v>2452</v>
      </c>
      <c r="BQ289" s="297">
        <v>0</v>
      </c>
      <c r="BR289" s="297">
        <v>0</v>
      </c>
      <c r="BS289" s="297">
        <v>9808</v>
      </c>
      <c r="BT289" s="397">
        <v>30200</v>
      </c>
      <c r="BU289" s="297">
        <v>6206</v>
      </c>
      <c r="BV289" s="297">
        <v>6206</v>
      </c>
      <c r="BW289" s="297">
        <v>6206</v>
      </c>
      <c r="BX289" s="297">
        <v>6206</v>
      </c>
      <c r="BY289" s="297">
        <v>5375</v>
      </c>
      <c r="BZ289" s="297">
        <v>0</v>
      </c>
      <c r="CA289" s="297">
        <v>30200</v>
      </c>
      <c r="CB289" s="299">
        <v>95221.045078680007</v>
      </c>
      <c r="CC289" s="297">
        <v>84348</v>
      </c>
      <c r="CD289" s="297">
        <v>6552</v>
      </c>
      <c r="CE289" s="297">
        <v>4320</v>
      </c>
      <c r="CF289" s="297">
        <v>0</v>
      </c>
      <c r="CG289" s="297">
        <v>0</v>
      </c>
      <c r="CH289" s="297">
        <v>0</v>
      </c>
      <c r="CI289" s="297">
        <v>95221.045078680007</v>
      </c>
    </row>
    <row r="290" spans="1:87">
      <c r="A290" s="295">
        <v>39220</v>
      </c>
      <c r="B290" s="296" t="s">
        <v>729</v>
      </c>
      <c r="C290" s="299">
        <v>185940</v>
      </c>
      <c r="D290" s="297">
        <v>304571</v>
      </c>
      <c r="E290" s="297">
        <v>358466</v>
      </c>
      <c r="F290" s="297">
        <v>87330</v>
      </c>
      <c r="G290" s="297">
        <v>-52649</v>
      </c>
      <c r="H290" s="297">
        <v>0</v>
      </c>
      <c r="I290" s="297">
        <v>883658</v>
      </c>
      <c r="J290" s="356">
        <v>1613531</v>
      </c>
      <c r="K290" s="357">
        <v>1919272</v>
      </c>
      <c r="L290" s="357">
        <v>1365916</v>
      </c>
      <c r="M290" s="357">
        <v>1306688</v>
      </c>
      <c r="N290" s="357">
        <v>2020587</v>
      </c>
      <c r="O290" s="356">
        <v>159165</v>
      </c>
      <c r="P290" s="357">
        <v>63712.68</v>
      </c>
      <c r="Q290" s="357">
        <v>95452.32</v>
      </c>
      <c r="R290" s="398">
        <v>6.6799999999999998E-2</v>
      </c>
      <c r="S290" s="399">
        <v>5.2191500000000003E-5</v>
      </c>
      <c r="T290" s="400">
        <v>1613531</v>
      </c>
      <c r="U290" s="400">
        <v>953782.63473053894</v>
      </c>
      <c r="V290" s="401">
        <v>1.6917177365635852</v>
      </c>
      <c r="W290" s="401">
        <v>7.7152503694909322E-2</v>
      </c>
      <c r="X290" s="397">
        <v>1521218</v>
      </c>
      <c r="Y290" s="297">
        <v>444324</v>
      </c>
      <c r="Z290" s="297">
        <v>444324</v>
      </c>
      <c r="AA290" s="297">
        <v>444324</v>
      </c>
      <c r="AB290" s="297">
        <v>188246</v>
      </c>
      <c r="AC290" s="297">
        <v>0</v>
      </c>
      <c r="AD290" s="297">
        <v>0</v>
      </c>
      <c r="AE290" s="297">
        <v>1521218</v>
      </c>
      <c r="AF290" s="299">
        <v>356075</v>
      </c>
      <c r="AG290" s="299">
        <v>71215</v>
      </c>
      <c r="AH290" s="299">
        <v>71215</v>
      </c>
      <c r="AI290" s="299">
        <v>71215</v>
      </c>
      <c r="AJ290" s="299">
        <v>71215</v>
      </c>
      <c r="AK290" s="299">
        <v>71215</v>
      </c>
      <c r="AL290" s="299">
        <v>0</v>
      </c>
      <c r="AM290" s="297">
        <v>356075</v>
      </c>
      <c r="AN290" s="397">
        <v>131973</v>
      </c>
      <c r="AO290" s="297">
        <v>32744</v>
      </c>
      <c r="AP290" s="297">
        <v>32744</v>
      </c>
      <c r="AQ290" s="297">
        <v>32744</v>
      </c>
      <c r="AR290" s="297">
        <v>16870</v>
      </c>
      <c r="AS290" s="297">
        <v>16870</v>
      </c>
      <c r="AT290" s="297">
        <v>0</v>
      </c>
      <c r="AU290" s="297">
        <v>131973</v>
      </c>
      <c r="AV290" s="299">
        <v>392123</v>
      </c>
      <c r="AW290" s="297">
        <v>195432</v>
      </c>
      <c r="AX290" s="297">
        <v>101181</v>
      </c>
      <c r="AY290" s="297">
        <v>47755</v>
      </c>
      <c r="AZ290" s="297">
        <v>47755</v>
      </c>
      <c r="BA290" s="297">
        <v>0</v>
      </c>
      <c r="BB290" s="297">
        <v>0</v>
      </c>
      <c r="BC290" s="297">
        <v>392123</v>
      </c>
      <c r="BD290" s="397">
        <v>2268</v>
      </c>
      <c r="BE290" s="297">
        <v>941</v>
      </c>
      <c r="BF290" s="297">
        <v>781</v>
      </c>
      <c r="BG290" s="297">
        <v>546</v>
      </c>
      <c r="BH290" s="297">
        <v>0</v>
      </c>
      <c r="BI290" s="297">
        <v>0</v>
      </c>
      <c r="BJ290" s="297">
        <v>0</v>
      </c>
      <c r="BK290" s="297">
        <v>2268</v>
      </c>
      <c r="BL290" s="299">
        <v>3092</v>
      </c>
      <c r="BM290" s="297">
        <v>773</v>
      </c>
      <c r="BN290" s="297">
        <v>773</v>
      </c>
      <c r="BO290" s="297">
        <v>773</v>
      </c>
      <c r="BP290" s="297">
        <v>773</v>
      </c>
      <c r="BQ290" s="297">
        <v>0</v>
      </c>
      <c r="BR290" s="297">
        <v>0</v>
      </c>
      <c r="BS290" s="297">
        <v>3092</v>
      </c>
      <c r="BT290" s="397">
        <v>9526</v>
      </c>
      <c r="BU290" s="297">
        <v>1958</v>
      </c>
      <c r="BV290" s="297">
        <v>1958</v>
      </c>
      <c r="BW290" s="297">
        <v>1958</v>
      </c>
      <c r="BX290" s="297">
        <v>1958</v>
      </c>
      <c r="BY290" s="297">
        <v>1695</v>
      </c>
      <c r="BZ290" s="297">
        <v>0</v>
      </c>
      <c r="CA290" s="297">
        <v>9526</v>
      </c>
      <c r="CB290" s="299">
        <v>30035.326213650002</v>
      </c>
      <c r="CC290" s="297">
        <v>26606</v>
      </c>
      <c r="CD290" s="297">
        <v>2067</v>
      </c>
      <c r="CE290" s="297">
        <v>1363</v>
      </c>
      <c r="CF290" s="297">
        <v>0</v>
      </c>
      <c r="CG290" s="297">
        <v>0</v>
      </c>
      <c r="CH290" s="297">
        <v>0</v>
      </c>
      <c r="CI290" s="297">
        <v>30035.326213650002</v>
      </c>
    </row>
    <row r="291" spans="1:87">
      <c r="A291" s="295">
        <v>39300</v>
      </c>
      <c r="B291" s="296" t="s">
        <v>640</v>
      </c>
      <c r="C291" s="299">
        <v>-3984802</v>
      </c>
      <c r="D291" s="297">
        <v>-2377687</v>
      </c>
      <c r="E291" s="297">
        <v>-1225460</v>
      </c>
      <c r="F291" s="297">
        <v>-1203522</v>
      </c>
      <c r="G291" s="297">
        <v>-214737</v>
      </c>
      <c r="H291" s="297">
        <v>0</v>
      </c>
      <c r="I291" s="297">
        <v>-9006208</v>
      </c>
      <c r="J291" s="356">
        <v>17172320</v>
      </c>
      <c r="K291" s="357">
        <v>20426225</v>
      </c>
      <c r="L291" s="357">
        <v>14537023</v>
      </c>
      <c r="M291" s="357">
        <v>13906683</v>
      </c>
      <c r="N291" s="357">
        <v>21504488</v>
      </c>
      <c r="O291" s="356">
        <v>1693939</v>
      </c>
      <c r="P291" s="357">
        <v>756711.42</v>
      </c>
      <c r="Q291" s="357">
        <v>937227.58</v>
      </c>
      <c r="R291" s="398">
        <v>6.6799999999999998E-2</v>
      </c>
      <c r="S291" s="399">
        <v>5.5545819999999995E-4</v>
      </c>
      <c r="T291" s="400">
        <v>17172320</v>
      </c>
      <c r="U291" s="400">
        <v>11328015.269461079</v>
      </c>
      <c r="V291" s="401">
        <v>1.5159160357326178</v>
      </c>
      <c r="W291" s="401">
        <v>7.7152503694909322E-2</v>
      </c>
      <c r="X291" s="397">
        <v>0</v>
      </c>
      <c r="Y291" s="297">
        <v>0</v>
      </c>
      <c r="Z291" s="297">
        <v>0</v>
      </c>
      <c r="AA291" s="297">
        <v>0</v>
      </c>
      <c r="AB291" s="297">
        <v>0</v>
      </c>
      <c r="AC291" s="297">
        <v>0</v>
      </c>
      <c r="AD291" s="297">
        <v>0</v>
      </c>
      <c r="AE291" s="297">
        <v>0</v>
      </c>
      <c r="AF291" s="299">
        <v>6010450</v>
      </c>
      <c r="AG291" s="299">
        <v>1992823</v>
      </c>
      <c r="AH291" s="299">
        <v>1648253</v>
      </c>
      <c r="AI291" s="299">
        <v>1069621</v>
      </c>
      <c r="AJ291" s="299">
        <v>887428</v>
      </c>
      <c r="AK291" s="299">
        <v>412325</v>
      </c>
      <c r="AL291" s="299">
        <v>0</v>
      </c>
      <c r="AM291" s="297">
        <v>6010450</v>
      </c>
      <c r="AN291" s="397">
        <v>1404548</v>
      </c>
      <c r="AO291" s="297">
        <v>348486</v>
      </c>
      <c r="AP291" s="297">
        <v>348486</v>
      </c>
      <c r="AQ291" s="297">
        <v>348486</v>
      </c>
      <c r="AR291" s="297">
        <v>179544</v>
      </c>
      <c r="AS291" s="297">
        <v>179544</v>
      </c>
      <c r="AT291" s="297">
        <v>0</v>
      </c>
      <c r="AU291" s="297">
        <v>1404548</v>
      </c>
      <c r="AV291" s="299">
        <v>4173247</v>
      </c>
      <c r="AW291" s="297">
        <v>2079921</v>
      </c>
      <c r="AX291" s="297">
        <v>1076843</v>
      </c>
      <c r="AY291" s="297">
        <v>508241</v>
      </c>
      <c r="AZ291" s="297">
        <v>508241</v>
      </c>
      <c r="BA291" s="297">
        <v>0</v>
      </c>
      <c r="BB291" s="297">
        <v>0</v>
      </c>
      <c r="BC291" s="297">
        <v>4173247</v>
      </c>
      <c r="BD291" s="397">
        <v>24142</v>
      </c>
      <c r="BE291" s="297">
        <v>10011</v>
      </c>
      <c r="BF291" s="297">
        <v>8316</v>
      </c>
      <c r="BG291" s="297">
        <v>5815</v>
      </c>
      <c r="BH291" s="297">
        <v>0</v>
      </c>
      <c r="BI291" s="297">
        <v>0</v>
      </c>
      <c r="BJ291" s="297">
        <v>0</v>
      </c>
      <c r="BK291" s="297">
        <v>24142</v>
      </c>
      <c r="BL291" s="299">
        <v>32928</v>
      </c>
      <c r="BM291" s="297">
        <v>8232</v>
      </c>
      <c r="BN291" s="297">
        <v>8232</v>
      </c>
      <c r="BO291" s="297">
        <v>8232</v>
      </c>
      <c r="BP291" s="297">
        <v>8232</v>
      </c>
      <c r="BQ291" s="297">
        <v>0</v>
      </c>
      <c r="BR291" s="297">
        <v>0</v>
      </c>
      <c r="BS291" s="297">
        <v>32928</v>
      </c>
      <c r="BT291" s="397">
        <v>101383</v>
      </c>
      <c r="BU291" s="297">
        <v>20835</v>
      </c>
      <c r="BV291" s="297">
        <v>20835</v>
      </c>
      <c r="BW291" s="297">
        <v>20835</v>
      </c>
      <c r="BX291" s="297">
        <v>20835</v>
      </c>
      <c r="BY291" s="297">
        <v>18043</v>
      </c>
      <c r="BZ291" s="297">
        <v>0</v>
      </c>
      <c r="CA291" s="297">
        <v>101383</v>
      </c>
      <c r="CB291" s="299">
        <v>319656.80685641995</v>
      </c>
      <c r="CC291" s="297">
        <v>283158</v>
      </c>
      <c r="CD291" s="297">
        <v>21997</v>
      </c>
      <c r="CE291" s="297">
        <v>14503</v>
      </c>
      <c r="CF291" s="297">
        <v>0</v>
      </c>
      <c r="CG291" s="297">
        <v>0</v>
      </c>
      <c r="CH291" s="297">
        <v>0</v>
      </c>
      <c r="CI291" s="297">
        <v>319656.80685641995</v>
      </c>
    </row>
    <row r="292" spans="1:87">
      <c r="A292" s="295">
        <v>39301</v>
      </c>
      <c r="B292" s="296" t="s">
        <v>641</v>
      </c>
      <c r="C292" s="299">
        <v>-238426</v>
      </c>
      <c r="D292" s="297">
        <v>-228170</v>
      </c>
      <c r="E292" s="297">
        <v>-48555</v>
      </c>
      <c r="F292" s="297">
        <v>4070</v>
      </c>
      <c r="G292" s="297">
        <v>1812</v>
      </c>
      <c r="H292" s="297">
        <v>0</v>
      </c>
      <c r="I292" s="297">
        <v>-509269</v>
      </c>
      <c r="J292" s="356">
        <v>986427</v>
      </c>
      <c r="K292" s="357">
        <v>1173340</v>
      </c>
      <c r="L292" s="357">
        <v>835048</v>
      </c>
      <c r="M292" s="357">
        <v>798839</v>
      </c>
      <c r="N292" s="357">
        <v>1235279</v>
      </c>
      <c r="O292" s="356">
        <v>97305</v>
      </c>
      <c r="P292" s="357">
        <v>41311.68</v>
      </c>
      <c r="Q292" s="357">
        <v>55993.32</v>
      </c>
      <c r="R292" s="398">
        <v>6.6799999999999998E-2</v>
      </c>
      <c r="S292" s="399">
        <v>3.1907099999999998E-5</v>
      </c>
      <c r="T292" s="400">
        <v>986427</v>
      </c>
      <c r="U292" s="400">
        <v>618438.32335329347</v>
      </c>
      <c r="V292" s="401">
        <v>1.5950289022378172</v>
      </c>
      <c r="W292" s="401">
        <v>7.7152503694909322E-2</v>
      </c>
      <c r="X292" s="397">
        <v>189328</v>
      </c>
      <c r="Y292" s="297">
        <v>94033</v>
      </c>
      <c r="Z292" s="297">
        <v>31765</v>
      </c>
      <c r="AA292" s="297">
        <v>31765</v>
      </c>
      <c r="AB292" s="297">
        <v>31765</v>
      </c>
      <c r="AC292" s="297">
        <v>0</v>
      </c>
      <c r="AD292" s="297">
        <v>0</v>
      </c>
      <c r="AE292" s="297">
        <v>189328</v>
      </c>
      <c r="AF292" s="299">
        <v>526512</v>
      </c>
      <c r="AG292" s="299">
        <v>218034</v>
      </c>
      <c r="AH292" s="299">
        <v>218034</v>
      </c>
      <c r="AI292" s="299">
        <v>71368</v>
      </c>
      <c r="AJ292" s="299">
        <v>9538</v>
      </c>
      <c r="AK292" s="299">
        <v>9538</v>
      </c>
      <c r="AL292" s="299">
        <v>0</v>
      </c>
      <c r="AM292" s="297">
        <v>526512</v>
      </c>
      <c r="AN292" s="397">
        <v>80681</v>
      </c>
      <c r="AO292" s="297">
        <v>20018</v>
      </c>
      <c r="AP292" s="297">
        <v>20018</v>
      </c>
      <c r="AQ292" s="297">
        <v>20018</v>
      </c>
      <c r="AR292" s="297">
        <v>10314</v>
      </c>
      <c r="AS292" s="297">
        <v>10314</v>
      </c>
      <c r="AT292" s="297">
        <v>0</v>
      </c>
      <c r="AU292" s="297">
        <v>80681</v>
      </c>
      <c r="AV292" s="299">
        <v>239723</v>
      </c>
      <c r="AW292" s="297">
        <v>119477</v>
      </c>
      <c r="AX292" s="297">
        <v>61857</v>
      </c>
      <c r="AY292" s="297">
        <v>29195</v>
      </c>
      <c r="AZ292" s="297">
        <v>29195</v>
      </c>
      <c r="BA292" s="297">
        <v>0</v>
      </c>
      <c r="BB292" s="297">
        <v>0</v>
      </c>
      <c r="BC292" s="297">
        <v>239723</v>
      </c>
      <c r="BD292" s="397">
        <v>1387</v>
      </c>
      <c r="BE292" s="297">
        <v>575</v>
      </c>
      <c r="BF292" s="297">
        <v>478</v>
      </c>
      <c r="BG292" s="297">
        <v>334</v>
      </c>
      <c r="BH292" s="297">
        <v>0</v>
      </c>
      <c r="BI292" s="297">
        <v>0</v>
      </c>
      <c r="BJ292" s="297">
        <v>0</v>
      </c>
      <c r="BK292" s="297">
        <v>1387</v>
      </c>
      <c r="BL292" s="299">
        <v>1892</v>
      </c>
      <c r="BM292" s="297">
        <v>473</v>
      </c>
      <c r="BN292" s="297">
        <v>473</v>
      </c>
      <c r="BO292" s="297">
        <v>473</v>
      </c>
      <c r="BP292" s="297">
        <v>473</v>
      </c>
      <c r="BQ292" s="297">
        <v>0</v>
      </c>
      <c r="BR292" s="297">
        <v>0</v>
      </c>
      <c r="BS292" s="297">
        <v>1892</v>
      </c>
      <c r="BT292" s="397">
        <v>5824</v>
      </c>
      <c r="BU292" s="297">
        <v>1197</v>
      </c>
      <c r="BV292" s="297">
        <v>1197</v>
      </c>
      <c r="BW292" s="297">
        <v>1197</v>
      </c>
      <c r="BX292" s="297">
        <v>1197</v>
      </c>
      <c r="BY292" s="297">
        <v>1036</v>
      </c>
      <c r="BZ292" s="297">
        <v>0</v>
      </c>
      <c r="CA292" s="297">
        <v>5824</v>
      </c>
      <c r="CB292" s="299">
        <v>18361.996820009997</v>
      </c>
      <c r="CC292" s="297">
        <v>16265</v>
      </c>
      <c r="CD292" s="297">
        <v>1264</v>
      </c>
      <c r="CE292" s="297">
        <v>833</v>
      </c>
      <c r="CF292" s="297">
        <v>0</v>
      </c>
      <c r="CG292" s="297">
        <v>0</v>
      </c>
      <c r="CH292" s="297">
        <v>0</v>
      </c>
      <c r="CI292" s="297">
        <v>18361.996820009997</v>
      </c>
    </row>
    <row r="293" spans="1:87">
      <c r="A293" s="295">
        <v>39400</v>
      </c>
      <c r="B293" s="296" t="s">
        <v>642</v>
      </c>
      <c r="C293" s="299">
        <v>-2606969</v>
      </c>
      <c r="D293" s="297">
        <v>-1565043</v>
      </c>
      <c r="E293" s="297">
        <v>-1153890</v>
      </c>
      <c r="F293" s="297">
        <v>-786899</v>
      </c>
      <c r="G293" s="297">
        <v>-92863</v>
      </c>
      <c r="H293" s="297">
        <v>0</v>
      </c>
      <c r="I293" s="297">
        <v>-6205664</v>
      </c>
      <c r="J293" s="356">
        <v>11889247</v>
      </c>
      <c r="K293" s="357">
        <v>14142086</v>
      </c>
      <c r="L293" s="357">
        <v>10064700</v>
      </c>
      <c r="M293" s="357">
        <v>9628285</v>
      </c>
      <c r="N293" s="357">
        <v>14888621</v>
      </c>
      <c r="O293" s="356">
        <v>1172798</v>
      </c>
      <c r="P293" s="357">
        <v>537482.6</v>
      </c>
      <c r="Q293" s="357">
        <v>635315.4</v>
      </c>
      <c r="R293" s="398">
        <v>6.6799999999999998E-2</v>
      </c>
      <c r="S293" s="399">
        <v>3.8457120000000002E-4</v>
      </c>
      <c r="T293" s="400">
        <v>11889247</v>
      </c>
      <c r="U293" s="400">
        <v>8046146.7065868266</v>
      </c>
      <c r="V293" s="401">
        <v>1.4776323914485789</v>
      </c>
      <c r="W293" s="401">
        <v>7.7152503694909322E-2</v>
      </c>
      <c r="X293" s="397">
        <v>0</v>
      </c>
      <c r="Y293" s="297">
        <v>0</v>
      </c>
      <c r="Z293" s="297">
        <v>0</v>
      </c>
      <c r="AA293" s="297">
        <v>0</v>
      </c>
      <c r="AB293" s="297">
        <v>0</v>
      </c>
      <c r="AC293" s="297">
        <v>0</v>
      </c>
      <c r="AD293" s="297">
        <v>0</v>
      </c>
      <c r="AE293" s="297">
        <v>0</v>
      </c>
      <c r="AF293" s="299">
        <v>4131554</v>
      </c>
      <c r="AG293" s="299">
        <v>1227824</v>
      </c>
      <c r="AH293" s="299">
        <v>1060020</v>
      </c>
      <c r="AI293" s="299">
        <v>1045995</v>
      </c>
      <c r="AJ293" s="299">
        <v>568052</v>
      </c>
      <c r="AK293" s="299">
        <v>229663</v>
      </c>
      <c r="AL293" s="299">
        <v>0</v>
      </c>
      <c r="AM293" s="297">
        <v>4131554</v>
      </c>
      <c r="AN293" s="397">
        <v>972438</v>
      </c>
      <c r="AO293" s="297">
        <v>241274</v>
      </c>
      <c r="AP293" s="297">
        <v>241274</v>
      </c>
      <c r="AQ293" s="297">
        <v>241274</v>
      </c>
      <c r="AR293" s="297">
        <v>124308</v>
      </c>
      <c r="AS293" s="297">
        <v>124308</v>
      </c>
      <c r="AT293" s="297">
        <v>0</v>
      </c>
      <c r="AU293" s="297">
        <v>972438</v>
      </c>
      <c r="AV293" s="299">
        <v>2889345</v>
      </c>
      <c r="AW293" s="297">
        <v>1440032</v>
      </c>
      <c r="AX293" s="297">
        <v>745552</v>
      </c>
      <c r="AY293" s="297">
        <v>351881</v>
      </c>
      <c r="AZ293" s="297">
        <v>351881</v>
      </c>
      <c r="BA293" s="297">
        <v>0</v>
      </c>
      <c r="BB293" s="297">
        <v>0</v>
      </c>
      <c r="BC293" s="297">
        <v>2889345</v>
      </c>
      <c r="BD293" s="397">
        <v>16715</v>
      </c>
      <c r="BE293" s="297">
        <v>6931</v>
      </c>
      <c r="BF293" s="297">
        <v>5758</v>
      </c>
      <c r="BG293" s="297">
        <v>4026</v>
      </c>
      <c r="BH293" s="297">
        <v>0</v>
      </c>
      <c r="BI293" s="297">
        <v>0</v>
      </c>
      <c r="BJ293" s="297">
        <v>0</v>
      </c>
      <c r="BK293" s="297">
        <v>16715</v>
      </c>
      <c r="BL293" s="299">
        <v>22796</v>
      </c>
      <c r="BM293" s="297">
        <v>5699</v>
      </c>
      <c r="BN293" s="297">
        <v>5699</v>
      </c>
      <c r="BO293" s="297">
        <v>5699</v>
      </c>
      <c r="BP293" s="297">
        <v>5699</v>
      </c>
      <c r="BQ293" s="297">
        <v>0</v>
      </c>
      <c r="BR293" s="297">
        <v>0</v>
      </c>
      <c r="BS293" s="297">
        <v>22796</v>
      </c>
      <c r="BT293" s="397">
        <v>70192</v>
      </c>
      <c r="BU293" s="297">
        <v>14425</v>
      </c>
      <c r="BV293" s="297">
        <v>14425</v>
      </c>
      <c r="BW293" s="297">
        <v>14425</v>
      </c>
      <c r="BX293" s="297">
        <v>14425</v>
      </c>
      <c r="BY293" s="297">
        <v>12492</v>
      </c>
      <c r="BZ293" s="297">
        <v>0</v>
      </c>
      <c r="CA293" s="297">
        <v>70192</v>
      </c>
      <c r="CB293" s="299">
        <v>221314.22634672001</v>
      </c>
      <c r="CC293" s="297">
        <v>196044</v>
      </c>
      <c r="CD293" s="297">
        <v>15229</v>
      </c>
      <c r="CE293" s="297">
        <v>10041</v>
      </c>
      <c r="CF293" s="297">
        <v>0</v>
      </c>
      <c r="CG293" s="297">
        <v>0</v>
      </c>
      <c r="CH293" s="297">
        <v>0</v>
      </c>
      <c r="CI293" s="297">
        <v>221314.22634672001</v>
      </c>
    </row>
    <row r="294" spans="1:87">
      <c r="A294" s="295">
        <v>39401</v>
      </c>
      <c r="B294" s="296" t="s">
        <v>643</v>
      </c>
      <c r="C294" s="299">
        <v>159569</v>
      </c>
      <c r="D294" s="297">
        <v>595349</v>
      </c>
      <c r="E294" s="297">
        <v>655743</v>
      </c>
      <c r="F294" s="297">
        <v>338998</v>
      </c>
      <c r="G294" s="297">
        <v>258014</v>
      </c>
      <c r="H294" s="297">
        <v>0</v>
      </c>
      <c r="I294" s="297">
        <v>2007673</v>
      </c>
      <c r="J294" s="356">
        <v>14494189</v>
      </c>
      <c r="K294" s="357">
        <v>17240627</v>
      </c>
      <c r="L294" s="357">
        <v>12269883</v>
      </c>
      <c r="M294" s="357">
        <v>11737848</v>
      </c>
      <c r="N294" s="357">
        <v>18150728</v>
      </c>
      <c r="O294" s="356">
        <v>1429759</v>
      </c>
      <c r="P294" s="357">
        <v>426812.37</v>
      </c>
      <c r="Q294" s="357">
        <v>1002946.63</v>
      </c>
      <c r="R294" s="398">
        <v>6.6799999999999998E-2</v>
      </c>
      <c r="S294" s="399">
        <v>4.6883100000000001E-4</v>
      </c>
      <c r="T294" s="400">
        <v>14494189</v>
      </c>
      <c r="U294" s="400">
        <v>6389406.7365269465</v>
      </c>
      <c r="V294" s="401">
        <v>2.2684717999152646</v>
      </c>
      <c r="W294" s="401">
        <v>7.7152503694909322E-2</v>
      </c>
      <c r="X294" s="397">
        <v>4536223</v>
      </c>
      <c r="Y294" s="297">
        <v>1840886</v>
      </c>
      <c r="Z294" s="297">
        <v>1211023</v>
      </c>
      <c r="AA294" s="297">
        <v>787278</v>
      </c>
      <c r="AB294" s="297">
        <v>605795</v>
      </c>
      <c r="AC294" s="297">
        <v>91241</v>
      </c>
      <c r="AD294" s="297">
        <v>0</v>
      </c>
      <c r="AE294" s="297">
        <v>4536223</v>
      </c>
      <c r="AF294" s="299">
        <v>0</v>
      </c>
      <c r="AG294" s="299">
        <v>0</v>
      </c>
      <c r="AH294" s="299">
        <v>0</v>
      </c>
      <c r="AI294" s="299">
        <v>0</v>
      </c>
      <c r="AJ294" s="299">
        <v>0</v>
      </c>
      <c r="AK294" s="299">
        <v>0</v>
      </c>
      <c r="AL294" s="299">
        <v>0</v>
      </c>
      <c r="AM294" s="297">
        <v>0</v>
      </c>
      <c r="AN294" s="397">
        <v>1185500</v>
      </c>
      <c r="AO294" s="297">
        <v>294138</v>
      </c>
      <c r="AP294" s="297">
        <v>294138</v>
      </c>
      <c r="AQ294" s="297">
        <v>294138</v>
      </c>
      <c r="AR294" s="297">
        <v>151543</v>
      </c>
      <c r="AS294" s="297">
        <v>151543</v>
      </c>
      <c r="AT294" s="297">
        <v>0</v>
      </c>
      <c r="AU294" s="297">
        <v>1185500</v>
      </c>
      <c r="AV294" s="299">
        <v>3522403</v>
      </c>
      <c r="AW294" s="297">
        <v>1755544</v>
      </c>
      <c r="AX294" s="297">
        <v>908902</v>
      </c>
      <c r="AY294" s="297">
        <v>428978</v>
      </c>
      <c r="AZ294" s="297">
        <v>428978</v>
      </c>
      <c r="BA294" s="297">
        <v>0</v>
      </c>
      <c r="BB294" s="297">
        <v>0</v>
      </c>
      <c r="BC294" s="297">
        <v>3522403</v>
      </c>
      <c r="BD294" s="397">
        <v>20376</v>
      </c>
      <c r="BE294" s="297">
        <v>8449</v>
      </c>
      <c r="BF294" s="297">
        <v>7019</v>
      </c>
      <c r="BG294" s="297">
        <v>4908</v>
      </c>
      <c r="BH294" s="297">
        <v>0</v>
      </c>
      <c r="BI294" s="297">
        <v>0</v>
      </c>
      <c r="BJ294" s="297">
        <v>0</v>
      </c>
      <c r="BK294" s="297">
        <v>20376</v>
      </c>
      <c r="BL294" s="299">
        <v>27792</v>
      </c>
      <c r="BM294" s="297">
        <v>6948</v>
      </c>
      <c r="BN294" s="297">
        <v>6948</v>
      </c>
      <c r="BO294" s="297">
        <v>6948</v>
      </c>
      <c r="BP294" s="297">
        <v>6948</v>
      </c>
      <c r="BQ294" s="297">
        <v>0</v>
      </c>
      <c r="BR294" s="297">
        <v>0</v>
      </c>
      <c r="BS294" s="297">
        <v>27792</v>
      </c>
      <c r="BT294" s="397">
        <v>85572</v>
      </c>
      <c r="BU294" s="297">
        <v>17586</v>
      </c>
      <c r="BV294" s="297">
        <v>17586</v>
      </c>
      <c r="BW294" s="297">
        <v>17586</v>
      </c>
      <c r="BX294" s="297">
        <v>17586</v>
      </c>
      <c r="BY294" s="297">
        <v>15229</v>
      </c>
      <c r="BZ294" s="297">
        <v>0</v>
      </c>
      <c r="CA294" s="297">
        <v>85572</v>
      </c>
      <c r="CB294" s="299">
        <v>269804.31725610001</v>
      </c>
      <c r="CC294" s="297">
        <v>238997</v>
      </c>
      <c r="CD294" s="297">
        <v>18566</v>
      </c>
      <c r="CE294" s="297">
        <v>12241</v>
      </c>
      <c r="CF294" s="297">
        <v>0</v>
      </c>
      <c r="CG294" s="297">
        <v>0</v>
      </c>
      <c r="CH294" s="297">
        <v>0</v>
      </c>
      <c r="CI294" s="297">
        <v>269804.31725610001</v>
      </c>
    </row>
    <row r="295" spans="1:87">
      <c r="A295" s="295">
        <v>39500</v>
      </c>
      <c r="B295" s="296" t="s">
        <v>644</v>
      </c>
      <c r="C295" s="299">
        <v>-6107337</v>
      </c>
      <c r="D295" s="297">
        <v>-2629321</v>
      </c>
      <c r="E295" s="297">
        <v>-666551</v>
      </c>
      <c r="F295" s="297">
        <v>-1354331</v>
      </c>
      <c r="G295" s="297">
        <v>148969</v>
      </c>
      <c r="H295" s="297">
        <v>0</v>
      </c>
      <c r="I295" s="297">
        <v>-10608571</v>
      </c>
      <c r="J295" s="356">
        <v>54259244</v>
      </c>
      <c r="K295" s="357">
        <v>64540582</v>
      </c>
      <c r="L295" s="357">
        <v>45932517</v>
      </c>
      <c r="M295" s="357">
        <v>43940836</v>
      </c>
      <c r="N295" s="357">
        <v>67947561</v>
      </c>
      <c r="O295" s="356">
        <v>5352326</v>
      </c>
      <c r="P295" s="357">
        <v>2100474.5299999998</v>
      </c>
      <c r="Q295" s="357">
        <v>3251851.47</v>
      </c>
      <c r="R295" s="398">
        <v>6.6799999999999998E-2</v>
      </c>
      <c r="S295" s="399">
        <v>1.7550769E-3</v>
      </c>
      <c r="T295" s="400">
        <v>54259244</v>
      </c>
      <c r="U295" s="400">
        <v>31444229.49101796</v>
      </c>
      <c r="V295" s="401">
        <v>1.7255707924247006</v>
      </c>
      <c r="W295" s="401">
        <v>7.7152503694909322E-2</v>
      </c>
      <c r="X295" s="397">
        <v>1534608</v>
      </c>
      <c r="Y295" s="297">
        <v>812436</v>
      </c>
      <c r="Z295" s="297">
        <v>301199</v>
      </c>
      <c r="AA295" s="297">
        <v>301199</v>
      </c>
      <c r="AB295" s="297">
        <v>119774</v>
      </c>
      <c r="AC295" s="297">
        <v>0</v>
      </c>
      <c r="AD295" s="297">
        <v>0</v>
      </c>
      <c r="AE295" s="297">
        <v>1534608</v>
      </c>
      <c r="AF295" s="299">
        <v>2677509</v>
      </c>
      <c r="AG295" s="299">
        <v>625734</v>
      </c>
      <c r="AH295" s="299">
        <v>625734</v>
      </c>
      <c r="AI295" s="299">
        <v>475347</v>
      </c>
      <c r="AJ295" s="299">
        <v>475347</v>
      </c>
      <c r="AK295" s="299">
        <v>475347</v>
      </c>
      <c r="AL295" s="299">
        <v>0</v>
      </c>
      <c r="AM295" s="297">
        <v>2677509</v>
      </c>
      <c r="AN295" s="397">
        <v>4437939</v>
      </c>
      <c r="AO295" s="297">
        <v>1101110</v>
      </c>
      <c r="AP295" s="297">
        <v>1101110</v>
      </c>
      <c r="AQ295" s="297">
        <v>1101110</v>
      </c>
      <c r="AR295" s="297">
        <v>567305</v>
      </c>
      <c r="AS295" s="297">
        <v>567305</v>
      </c>
      <c r="AT295" s="297">
        <v>0</v>
      </c>
      <c r="AU295" s="297">
        <v>4437939</v>
      </c>
      <c r="AV295" s="299">
        <v>13186176</v>
      </c>
      <c r="AW295" s="297">
        <v>6571911</v>
      </c>
      <c r="AX295" s="297">
        <v>3402492</v>
      </c>
      <c r="AY295" s="297">
        <v>1605886</v>
      </c>
      <c r="AZ295" s="297">
        <v>1605886</v>
      </c>
      <c r="BA295" s="297">
        <v>0</v>
      </c>
      <c r="BB295" s="297">
        <v>0</v>
      </c>
      <c r="BC295" s="297">
        <v>13186176</v>
      </c>
      <c r="BD295" s="397">
        <v>76280</v>
      </c>
      <c r="BE295" s="297">
        <v>31630</v>
      </c>
      <c r="BF295" s="297">
        <v>26276</v>
      </c>
      <c r="BG295" s="297">
        <v>18374</v>
      </c>
      <c r="BH295" s="297">
        <v>0</v>
      </c>
      <c r="BI295" s="297">
        <v>0</v>
      </c>
      <c r="BJ295" s="297">
        <v>0</v>
      </c>
      <c r="BK295" s="297">
        <v>76280</v>
      </c>
      <c r="BL295" s="299">
        <v>104036</v>
      </c>
      <c r="BM295" s="297">
        <v>26009</v>
      </c>
      <c r="BN295" s="297">
        <v>26009</v>
      </c>
      <c r="BO295" s="297">
        <v>26009</v>
      </c>
      <c r="BP295" s="297">
        <v>26009</v>
      </c>
      <c r="BQ295" s="297">
        <v>0</v>
      </c>
      <c r="BR295" s="297">
        <v>0</v>
      </c>
      <c r="BS295" s="297">
        <v>104036</v>
      </c>
      <c r="BT295" s="397">
        <v>320339</v>
      </c>
      <c r="BU295" s="297">
        <v>65832</v>
      </c>
      <c r="BV295" s="297">
        <v>65832</v>
      </c>
      <c r="BW295" s="297">
        <v>65832</v>
      </c>
      <c r="BX295" s="297">
        <v>65832</v>
      </c>
      <c r="BY295" s="297">
        <v>57011</v>
      </c>
      <c r="BZ295" s="297">
        <v>0</v>
      </c>
      <c r="CA295" s="297">
        <v>320339</v>
      </c>
      <c r="CB295" s="299">
        <v>1010017.0951503901</v>
      </c>
      <c r="CC295" s="297">
        <v>894691</v>
      </c>
      <c r="CD295" s="297">
        <v>69503</v>
      </c>
      <c r="CE295" s="297">
        <v>45824</v>
      </c>
      <c r="CF295" s="297">
        <v>0</v>
      </c>
      <c r="CG295" s="297">
        <v>0</v>
      </c>
      <c r="CH295" s="297">
        <v>0</v>
      </c>
      <c r="CI295" s="297">
        <v>1010017.0951503901</v>
      </c>
    </row>
    <row r="296" spans="1:87">
      <c r="A296" s="295">
        <v>39501</v>
      </c>
      <c r="B296" s="296" t="s">
        <v>645</v>
      </c>
      <c r="C296" s="299">
        <v>-229708</v>
      </c>
      <c r="D296" s="297">
        <v>-117948</v>
      </c>
      <c r="E296" s="297">
        <v>-41413</v>
      </c>
      <c r="F296" s="297">
        <v>-7963</v>
      </c>
      <c r="G296" s="297">
        <v>38223</v>
      </c>
      <c r="H296" s="297">
        <v>0</v>
      </c>
      <c r="I296" s="297">
        <v>-358809</v>
      </c>
      <c r="J296" s="356">
        <v>1596382</v>
      </c>
      <c r="K296" s="357">
        <v>1898874</v>
      </c>
      <c r="L296" s="357">
        <v>1351398</v>
      </c>
      <c r="M296" s="357">
        <v>1292800</v>
      </c>
      <c r="N296" s="357">
        <v>1999112</v>
      </c>
      <c r="O296" s="356">
        <v>157473</v>
      </c>
      <c r="P296" s="357">
        <v>54783.21</v>
      </c>
      <c r="Q296" s="357">
        <v>102689.79000000001</v>
      </c>
      <c r="R296" s="398">
        <v>6.6799999999999998E-2</v>
      </c>
      <c r="S296" s="399">
        <v>5.16368E-5</v>
      </c>
      <c r="T296" s="400">
        <v>1596382</v>
      </c>
      <c r="U296" s="400">
        <v>820107.93413173652</v>
      </c>
      <c r="V296" s="401">
        <v>1.9465510984113563</v>
      </c>
      <c r="W296" s="401">
        <v>7.7152503694909322E-2</v>
      </c>
      <c r="X296" s="397">
        <v>111152</v>
      </c>
      <c r="Y296" s="297">
        <v>27031</v>
      </c>
      <c r="Z296" s="297">
        <v>21422</v>
      </c>
      <c r="AA296" s="297">
        <v>21422</v>
      </c>
      <c r="AB296" s="297">
        <v>21422</v>
      </c>
      <c r="AC296" s="297">
        <v>19855</v>
      </c>
      <c r="AD296" s="297">
        <v>0</v>
      </c>
      <c r="AE296" s="297">
        <v>111152</v>
      </c>
      <c r="AF296" s="299">
        <v>191468</v>
      </c>
      <c r="AG296" s="299">
        <v>71560</v>
      </c>
      <c r="AH296" s="299">
        <v>71560</v>
      </c>
      <c r="AI296" s="299">
        <v>48348</v>
      </c>
      <c r="AJ296" s="299">
        <v>0</v>
      </c>
      <c r="AK296" s="299">
        <v>0</v>
      </c>
      <c r="AL296" s="299">
        <v>0</v>
      </c>
      <c r="AM296" s="297">
        <v>191468</v>
      </c>
      <c r="AN296" s="397">
        <v>130570</v>
      </c>
      <c r="AO296" s="297">
        <v>32396</v>
      </c>
      <c r="AP296" s="297">
        <v>32396</v>
      </c>
      <c r="AQ296" s="297">
        <v>32396</v>
      </c>
      <c r="AR296" s="297">
        <v>16691</v>
      </c>
      <c r="AS296" s="297">
        <v>16691</v>
      </c>
      <c r="AT296" s="297">
        <v>0</v>
      </c>
      <c r="AU296" s="297">
        <v>130570</v>
      </c>
      <c r="AV296" s="299">
        <v>387956</v>
      </c>
      <c r="AW296" s="297">
        <v>193355</v>
      </c>
      <c r="AX296" s="297">
        <v>100106</v>
      </c>
      <c r="AY296" s="297">
        <v>47247</v>
      </c>
      <c r="AZ296" s="297">
        <v>47247</v>
      </c>
      <c r="BA296" s="297">
        <v>0</v>
      </c>
      <c r="BB296" s="297">
        <v>0</v>
      </c>
      <c r="BC296" s="297">
        <v>387956</v>
      </c>
      <c r="BD296" s="397">
        <v>2245</v>
      </c>
      <c r="BE296" s="297">
        <v>931</v>
      </c>
      <c r="BF296" s="297">
        <v>773</v>
      </c>
      <c r="BG296" s="297">
        <v>541</v>
      </c>
      <c r="BH296" s="297">
        <v>0</v>
      </c>
      <c r="BI296" s="297">
        <v>0</v>
      </c>
      <c r="BJ296" s="297">
        <v>0</v>
      </c>
      <c r="BK296" s="297">
        <v>2245</v>
      </c>
      <c r="BL296" s="299">
        <v>3060</v>
      </c>
      <c r="BM296" s="297">
        <v>765</v>
      </c>
      <c r="BN296" s="297">
        <v>765</v>
      </c>
      <c r="BO296" s="297">
        <v>765</v>
      </c>
      <c r="BP296" s="297">
        <v>765</v>
      </c>
      <c r="BQ296" s="297">
        <v>0</v>
      </c>
      <c r="BR296" s="297">
        <v>0</v>
      </c>
      <c r="BS296" s="297">
        <v>3060</v>
      </c>
      <c r="BT296" s="397">
        <v>9425</v>
      </c>
      <c r="BU296" s="297">
        <v>1937</v>
      </c>
      <c r="BV296" s="297">
        <v>1937</v>
      </c>
      <c r="BW296" s="297">
        <v>1937</v>
      </c>
      <c r="BX296" s="297">
        <v>1937</v>
      </c>
      <c r="BY296" s="297">
        <v>1677</v>
      </c>
      <c r="BZ296" s="297">
        <v>0</v>
      </c>
      <c r="CA296" s="297">
        <v>9425</v>
      </c>
      <c r="CB296" s="299">
        <v>29716.105738080001</v>
      </c>
      <c r="CC296" s="297">
        <v>26323</v>
      </c>
      <c r="CD296" s="297">
        <v>2045</v>
      </c>
      <c r="CE296" s="297">
        <v>1348</v>
      </c>
      <c r="CF296" s="297">
        <v>0</v>
      </c>
      <c r="CG296" s="297">
        <v>0</v>
      </c>
      <c r="CH296" s="297">
        <v>0</v>
      </c>
      <c r="CI296" s="297">
        <v>29716.105738080001</v>
      </c>
    </row>
    <row r="297" spans="1:87">
      <c r="A297" s="295">
        <v>39600</v>
      </c>
      <c r="B297" s="296" t="s">
        <v>646</v>
      </c>
      <c r="C297" s="299">
        <v>-21213074</v>
      </c>
      <c r="D297" s="297">
        <v>-11539965</v>
      </c>
      <c r="E297" s="297">
        <v>-5392866</v>
      </c>
      <c r="F297" s="297">
        <v>-6039974</v>
      </c>
      <c r="G297" s="297">
        <v>-1377710</v>
      </c>
      <c r="H297" s="297">
        <v>0</v>
      </c>
      <c r="I297" s="297">
        <v>-45563589</v>
      </c>
      <c r="J297" s="356">
        <v>158536898</v>
      </c>
      <c r="K297" s="357">
        <v>188577335</v>
      </c>
      <c r="L297" s="357">
        <v>134207523</v>
      </c>
      <c r="M297" s="357">
        <v>128388149</v>
      </c>
      <c r="N297" s="357">
        <v>198531986</v>
      </c>
      <c r="O297" s="356">
        <v>15638648</v>
      </c>
      <c r="P297" s="357">
        <v>6373639.5199999996</v>
      </c>
      <c r="Q297" s="357">
        <v>9265008.4800000004</v>
      </c>
      <c r="R297" s="398">
        <v>6.6799999999999998E-2</v>
      </c>
      <c r="S297" s="399">
        <v>5.1280561000000002E-3</v>
      </c>
      <c r="T297" s="400">
        <v>158536898</v>
      </c>
      <c r="U297" s="400">
        <v>95413765.26946108</v>
      </c>
      <c r="V297" s="401">
        <v>1.6615725996377027</v>
      </c>
      <c r="W297" s="401">
        <v>7.7152503694909322E-2</v>
      </c>
      <c r="X297" s="397">
        <v>2303258</v>
      </c>
      <c r="Y297" s="297">
        <v>2062955</v>
      </c>
      <c r="Z297" s="297">
        <v>80101</v>
      </c>
      <c r="AA297" s="297">
        <v>80101</v>
      </c>
      <c r="AB297" s="297">
        <v>80101</v>
      </c>
      <c r="AC297" s="297">
        <v>0</v>
      </c>
      <c r="AD297" s="297">
        <v>0</v>
      </c>
      <c r="AE297" s="297">
        <v>2303258</v>
      </c>
      <c r="AF297" s="299">
        <v>20209660</v>
      </c>
      <c r="AG297" s="299">
        <v>4885847</v>
      </c>
      <c r="AH297" s="299">
        <v>4885847</v>
      </c>
      <c r="AI297" s="299">
        <v>4034242</v>
      </c>
      <c r="AJ297" s="299">
        <v>3201862</v>
      </c>
      <c r="AK297" s="299">
        <v>3201862</v>
      </c>
      <c r="AL297" s="299">
        <v>0</v>
      </c>
      <c r="AM297" s="297">
        <v>20209660</v>
      </c>
      <c r="AN297" s="397">
        <v>12966953</v>
      </c>
      <c r="AO297" s="297">
        <v>3217267</v>
      </c>
      <c r="AP297" s="297">
        <v>3217267</v>
      </c>
      <c r="AQ297" s="297">
        <v>3217267</v>
      </c>
      <c r="AR297" s="297">
        <v>1657576</v>
      </c>
      <c r="AS297" s="297">
        <v>1657576</v>
      </c>
      <c r="AT297" s="297">
        <v>0</v>
      </c>
      <c r="AU297" s="297">
        <v>12966953</v>
      </c>
      <c r="AV297" s="299">
        <v>38527912</v>
      </c>
      <c r="AW297" s="297">
        <v>19202079</v>
      </c>
      <c r="AX297" s="297">
        <v>9941542</v>
      </c>
      <c r="AY297" s="297">
        <v>4692145</v>
      </c>
      <c r="AZ297" s="297">
        <v>4692145</v>
      </c>
      <c r="BA297" s="297">
        <v>0</v>
      </c>
      <c r="BB297" s="297">
        <v>0</v>
      </c>
      <c r="BC297" s="297">
        <v>38527912</v>
      </c>
      <c r="BD297" s="397">
        <v>222880</v>
      </c>
      <c r="BE297" s="297">
        <v>92419</v>
      </c>
      <c r="BF297" s="297">
        <v>76775</v>
      </c>
      <c r="BG297" s="297">
        <v>53686</v>
      </c>
      <c r="BH297" s="297">
        <v>0</v>
      </c>
      <c r="BI297" s="297">
        <v>0</v>
      </c>
      <c r="BJ297" s="297">
        <v>0</v>
      </c>
      <c r="BK297" s="297">
        <v>222880</v>
      </c>
      <c r="BL297" s="299">
        <v>303980</v>
      </c>
      <c r="BM297" s="297">
        <v>75995</v>
      </c>
      <c r="BN297" s="297">
        <v>75995</v>
      </c>
      <c r="BO297" s="297">
        <v>75995</v>
      </c>
      <c r="BP297" s="297">
        <v>75995</v>
      </c>
      <c r="BQ297" s="297">
        <v>0</v>
      </c>
      <c r="BR297" s="297">
        <v>0</v>
      </c>
      <c r="BS297" s="297">
        <v>303980</v>
      </c>
      <c r="BT297" s="397">
        <v>935979</v>
      </c>
      <c r="BU297" s="297">
        <v>192351</v>
      </c>
      <c r="BV297" s="297">
        <v>192351</v>
      </c>
      <c r="BW297" s="297">
        <v>192351</v>
      </c>
      <c r="BX297" s="297">
        <v>192351</v>
      </c>
      <c r="BY297" s="297">
        <v>166576</v>
      </c>
      <c r="BZ297" s="297">
        <v>0</v>
      </c>
      <c r="CA297" s="297">
        <v>935979</v>
      </c>
      <c r="CB297" s="299">
        <v>2951109.6214019102</v>
      </c>
      <c r="CC297" s="297">
        <v>2614145</v>
      </c>
      <c r="CD297" s="297">
        <v>203075</v>
      </c>
      <c r="CE297" s="297">
        <v>133889</v>
      </c>
      <c r="CF297" s="297">
        <v>0</v>
      </c>
      <c r="CG297" s="297">
        <v>0</v>
      </c>
      <c r="CH297" s="297">
        <v>0</v>
      </c>
      <c r="CI297" s="297">
        <v>2951109.6214019102</v>
      </c>
    </row>
    <row r="298" spans="1:87">
      <c r="A298" s="295">
        <v>39605</v>
      </c>
      <c r="B298" s="296" t="s">
        <v>647</v>
      </c>
      <c r="C298" s="299">
        <v>-2774347</v>
      </c>
      <c r="D298" s="297">
        <v>-809233</v>
      </c>
      <c r="E298" s="297">
        <v>-369324</v>
      </c>
      <c r="F298" s="297">
        <v>-417221</v>
      </c>
      <c r="G298" s="297">
        <v>454972</v>
      </c>
      <c r="H298" s="297">
        <v>0</v>
      </c>
      <c r="I298" s="297">
        <v>-3915153</v>
      </c>
      <c r="J298" s="356">
        <v>25448910</v>
      </c>
      <c r="K298" s="357">
        <v>30271108</v>
      </c>
      <c r="L298" s="357">
        <v>21543471</v>
      </c>
      <c r="M298" s="357">
        <v>20609325</v>
      </c>
      <c r="N298" s="357">
        <v>31869064</v>
      </c>
      <c r="O298" s="356">
        <v>2510372</v>
      </c>
      <c r="P298" s="357">
        <v>1000000.8200000001</v>
      </c>
      <c r="Q298" s="357">
        <v>1510371.18</v>
      </c>
      <c r="R298" s="398">
        <v>6.6799999999999998E-2</v>
      </c>
      <c r="S298" s="399">
        <v>8.2317390000000005E-4</v>
      </c>
      <c r="T298" s="400">
        <v>25448910</v>
      </c>
      <c r="U298" s="400">
        <v>14970072.155688625</v>
      </c>
      <c r="V298" s="401">
        <v>1.6999857940116487</v>
      </c>
      <c r="W298" s="401">
        <v>7.7152503694909322E-2</v>
      </c>
      <c r="X298" s="397">
        <v>1631051</v>
      </c>
      <c r="Y298" s="297">
        <v>572296</v>
      </c>
      <c r="Z298" s="297">
        <v>572296</v>
      </c>
      <c r="AA298" s="297">
        <v>162153</v>
      </c>
      <c r="AB298" s="297">
        <v>162153</v>
      </c>
      <c r="AC298" s="297">
        <v>162153</v>
      </c>
      <c r="AD298" s="297">
        <v>0</v>
      </c>
      <c r="AE298" s="297">
        <v>1631051</v>
      </c>
      <c r="AF298" s="299">
        <v>1106573</v>
      </c>
      <c r="AG298" s="299">
        <v>394585</v>
      </c>
      <c r="AH298" s="299">
        <v>300528</v>
      </c>
      <c r="AI298" s="299">
        <v>300528</v>
      </c>
      <c r="AJ298" s="299">
        <v>110932</v>
      </c>
      <c r="AK298" s="299">
        <v>0</v>
      </c>
      <c r="AL298" s="299">
        <v>0</v>
      </c>
      <c r="AM298" s="297">
        <v>1106573</v>
      </c>
      <c r="AN298" s="397">
        <v>2081502</v>
      </c>
      <c r="AO298" s="297">
        <v>516447</v>
      </c>
      <c r="AP298" s="297">
        <v>516447</v>
      </c>
      <c r="AQ298" s="297">
        <v>516447</v>
      </c>
      <c r="AR298" s="297">
        <v>266080</v>
      </c>
      <c r="AS298" s="297">
        <v>266080</v>
      </c>
      <c r="AT298" s="297">
        <v>0</v>
      </c>
      <c r="AU298" s="297">
        <v>2081502</v>
      </c>
      <c r="AV298" s="299">
        <v>6184638</v>
      </c>
      <c r="AW298" s="297">
        <v>3082386</v>
      </c>
      <c r="AX298" s="297">
        <v>1595852</v>
      </c>
      <c r="AY298" s="297">
        <v>753200</v>
      </c>
      <c r="AZ298" s="297">
        <v>753200</v>
      </c>
      <c r="BA298" s="297">
        <v>0</v>
      </c>
      <c r="BB298" s="297">
        <v>0</v>
      </c>
      <c r="BC298" s="297">
        <v>6184638</v>
      </c>
      <c r="BD298" s="397">
        <v>35777</v>
      </c>
      <c r="BE298" s="297">
        <v>14835</v>
      </c>
      <c r="BF298" s="297">
        <v>12324</v>
      </c>
      <c r="BG298" s="297">
        <v>8618</v>
      </c>
      <c r="BH298" s="297">
        <v>0</v>
      </c>
      <c r="BI298" s="297">
        <v>0</v>
      </c>
      <c r="BJ298" s="297">
        <v>0</v>
      </c>
      <c r="BK298" s="297">
        <v>35777</v>
      </c>
      <c r="BL298" s="299">
        <v>48796</v>
      </c>
      <c r="BM298" s="297">
        <v>12199</v>
      </c>
      <c r="BN298" s="297">
        <v>12199</v>
      </c>
      <c r="BO298" s="297">
        <v>12199</v>
      </c>
      <c r="BP298" s="297">
        <v>12199</v>
      </c>
      <c r="BQ298" s="297">
        <v>0</v>
      </c>
      <c r="BR298" s="297">
        <v>0</v>
      </c>
      <c r="BS298" s="297">
        <v>48796</v>
      </c>
      <c r="BT298" s="397">
        <v>150247</v>
      </c>
      <c r="BU298" s="297">
        <v>30877</v>
      </c>
      <c r="BV298" s="297">
        <v>30877</v>
      </c>
      <c r="BW298" s="297">
        <v>30877</v>
      </c>
      <c r="BX298" s="297">
        <v>30877</v>
      </c>
      <c r="BY298" s="297">
        <v>26739</v>
      </c>
      <c r="BZ298" s="297">
        <v>0</v>
      </c>
      <c r="CA298" s="297">
        <v>150247</v>
      </c>
      <c r="CB298" s="299">
        <v>473722.66781109001</v>
      </c>
      <c r="CC298" s="297">
        <v>419632</v>
      </c>
      <c r="CD298" s="297">
        <v>32598</v>
      </c>
      <c r="CE298" s="297">
        <v>21492</v>
      </c>
      <c r="CF298" s="297">
        <v>0</v>
      </c>
      <c r="CG298" s="297">
        <v>0</v>
      </c>
      <c r="CH298" s="297">
        <v>0</v>
      </c>
      <c r="CI298" s="297">
        <v>473722.66781109001</v>
      </c>
    </row>
    <row r="299" spans="1:87">
      <c r="A299" s="295">
        <v>39700</v>
      </c>
      <c r="B299" s="296" t="s">
        <v>648</v>
      </c>
      <c r="C299" s="299">
        <v>-13623300</v>
      </c>
      <c r="D299" s="297">
        <v>-7266668</v>
      </c>
      <c r="E299" s="297">
        <v>-2697367</v>
      </c>
      <c r="F299" s="297">
        <v>-2800274</v>
      </c>
      <c r="G299" s="297">
        <v>285838</v>
      </c>
      <c r="H299" s="297">
        <v>0</v>
      </c>
      <c r="I299" s="297">
        <v>-26101771</v>
      </c>
      <c r="J299" s="356">
        <v>91664450</v>
      </c>
      <c r="K299" s="357">
        <v>109033531</v>
      </c>
      <c r="L299" s="357">
        <v>77597449</v>
      </c>
      <c r="M299" s="357">
        <v>74232745</v>
      </c>
      <c r="N299" s="357">
        <v>114789211</v>
      </c>
      <c r="O299" s="356">
        <v>9042110</v>
      </c>
      <c r="P299" s="357">
        <v>3594027.03</v>
      </c>
      <c r="Q299" s="357">
        <v>5448082.9700000007</v>
      </c>
      <c r="R299" s="398">
        <v>6.6799999999999998E-2</v>
      </c>
      <c r="S299" s="399">
        <v>2.9649908000000001E-3</v>
      </c>
      <c r="T299" s="400">
        <v>91664450</v>
      </c>
      <c r="U299" s="400">
        <v>53802799.850299403</v>
      </c>
      <c r="V299" s="401">
        <v>1.7037115216131249</v>
      </c>
      <c r="W299" s="401">
        <v>7.7152503694909322E-2</v>
      </c>
      <c r="X299" s="397">
        <v>382730</v>
      </c>
      <c r="Y299" s="297">
        <v>382730</v>
      </c>
      <c r="Z299" s="297">
        <v>0</v>
      </c>
      <c r="AA299" s="297">
        <v>0</v>
      </c>
      <c r="AB299" s="297">
        <v>0</v>
      </c>
      <c r="AC299" s="297">
        <v>0</v>
      </c>
      <c r="AD299" s="297">
        <v>0</v>
      </c>
      <c r="AE299" s="297">
        <v>382730</v>
      </c>
      <c r="AF299" s="299">
        <v>10493391</v>
      </c>
      <c r="AG299" s="299">
        <v>3373010</v>
      </c>
      <c r="AH299" s="299">
        <v>3373010</v>
      </c>
      <c r="AI299" s="299">
        <v>1865511</v>
      </c>
      <c r="AJ299" s="299">
        <v>1112992</v>
      </c>
      <c r="AK299" s="299">
        <v>768868</v>
      </c>
      <c r="AL299" s="299">
        <v>0</v>
      </c>
      <c r="AM299" s="297">
        <v>10493391</v>
      </c>
      <c r="AN299" s="397">
        <v>7497363</v>
      </c>
      <c r="AO299" s="297">
        <v>1860192</v>
      </c>
      <c r="AP299" s="297">
        <v>1860192</v>
      </c>
      <c r="AQ299" s="297">
        <v>1860192</v>
      </c>
      <c r="AR299" s="297">
        <v>958394</v>
      </c>
      <c r="AS299" s="297">
        <v>958394</v>
      </c>
      <c r="AT299" s="297">
        <v>0</v>
      </c>
      <c r="AU299" s="297">
        <v>7497363</v>
      </c>
      <c r="AV299" s="299">
        <v>22276454</v>
      </c>
      <c r="AW299" s="297">
        <v>11102450</v>
      </c>
      <c r="AX299" s="297">
        <v>5748100</v>
      </c>
      <c r="AY299" s="297">
        <v>2712952</v>
      </c>
      <c r="AZ299" s="297">
        <v>2712952</v>
      </c>
      <c r="BA299" s="297">
        <v>0</v>
      </c>
      <c r="BB299" s="297">
        <v>0</v>
      </c>
      <c r="BC299" s="297">
        <v>22276454</v>
      </c>
      <c r="BD299" s="397">
        <v>128868</v>
      </c>
      <c r="BE299" s="297">
        <v>53436</v>
      </c>
      <c r="BF299" s="297">
        <v>44391</v>
      </c>
      <c r="BG299" s="297">
        <v>31041</v>
      </c>
      <c r="BH299" s="297">
        <v>0</v>
      </c>
      <c r="BI299" s="297">
        <v>0</v>
      </c>
      <c r="BJ299" s="297">
        <v>0</v>
      </c>
      <c r="BK299" s="297">
        <v>128868</v>
      </c>
      <c r="BL299" s="299">
        <v>175756</v>
      </c>
      <c r="BM299" s="297">
        <v>43939</v>
      </c>
      <c r="BN299" s="297">
        <v>43939</v>
      </c>
      <c r="BO299" s="297">
        <v>43939</v>
      </c>
      <c r="BP299" s="297">
        <v>43939</v>
      </c>
      <c r="BQ299" s="297">
        <v>0</v>
      </c>
      <c r="BR299" s="297">
        <v>0</v>
      </c>
      <c r="BS299" s="297">
        <v>175756</v>
      </c>
      <c r="BT299" s="397">
        <v>541174</v>
      </c>
      <c r="BU299" s="297">
        <v>111215</v>
      </c>
      <c r="BV299" s="297">
        <v>111215</v>
      </c>
      <c r="BW299" s="297">
        <v>111215</v>
      </c>
      <c r="BX299" s="297">
        <v>111215</v>
      </c>
      <c r="BY299" s="297">
        <v>96313</v>
      </c>
      <c r="BZ299" s="297">
        <v>0</v>
      </c>
      <c r="CA299" s="297">
        <v>541174</v>
      </c>
      <c r="CB299" s="299">
        <v>1706302.0970554801</v>
      </c>
      <c r="CC299" s="297">
        <v>1511473</v>
      </c>
      <c r="CD299" s="297">
        <v>117416</v>
      </c>
      <c r="CE299" s="297">
        <v>77413</v>
      </c>
      <c r="CF299" s="297">
        <v>0</v>
      </c>
      <c r="CG299" s="297">
        <v>0</v>
      </c>
      <c r="CH299" s="297">
        <v>0</v>
      </c>
      <c r="CI299" s="297">
        <v>1706302.0970554801</v>
      </c>
    </row>
    <row r="300" spans="1:87">
      <c r="A300" s="295">
        <v>39703</v>
      </c>
      <c r="B300" s="296" t="s">
        <v>649</v>
      </c>
      <c r="C300" s="299">
        <v>25628</v>
      </c>
      <c r="D300" s="297">
        <v>287783</v>
      </c>
      <c r="E300" s="297">
        <v>114868</v>
      </c>
      <c r="F300" s="297">
        <v>-183651</v>
      </c>
      <c r="G300" s="297">
        <v>79749</v>
      </c>
      <c r="H300" s="297">
        <v>0</v>
      </c>
      <c r="I300" s="297">
        <v>324377</v>
      </c>
      <c r="J300" s="356">
        <v>6951999</v>
      </c>
      <c r="K300" s="357">
        <v>8269301</v>
      </c>
      <c r="L300" s="357">
        <v>5885132</v>
      </c>
      <c r="M300" s="357">
        <v>5629947</v>
      </c>
      <c r="N300" s="357">
        <v>8705823</v>
      </c>
      <c r="O300" s="356">
        <v>685770</v>
      </c>
      <c r="P300" s="357">
        <v>224889.67</v>
      </c>
      <c r="Q300" s="357">
        <v>460880.32999999996</v>
      </c>
      <c r="R300" s="398">
        <v>6.6799999999999998E-2</v>
      </c>
      <c r="S300" s="399">
        <v>2.248703E-4</v>
      </c>
      <c r="T300" s="400">
        <v>6951999</v>
      </c>
      <c r="U300" s="400">
        <v>3366611.8263473054</v>
      </c>
      <c r="V300" s="401">
        <v>2.0649838349622729</v>
      </c>
      <c r="W300" s="401">
        <v>7.7152503694909322E-2</v>
      </c>
      <c r="X300" s="397">
        <v>1760150</v>
      </c>
      <c r="Y300" s="297">
        <v>887740</v>
      </c>
      <c r="Z300" s="297">
        <v>638769</v>
      </c>
      <c r="AA300" s="297">
        <v>233641</v>
      </c>
      <c r="AB300" s="297">
        <v>0</v>
      </c>
      <c r="AC300" s="297">
        <v>0</v>
      </c>
      <c r="AD300" s="297">
        <v>0</v>
      </c>
      <c r="AE300" s="297">
        <v>1760150</v>
      </c>
      <c r="AF300" s="299">
        <v>222978</v>
      </c>
      <c r="AG300" s="299">
        <v>55684</v>
      </c>
      <c r="AH300" s="299">
        <v>55684</v>
      </c>
      <c r="AI300" s="299">
        <v>55684</v>
      </c>
      <c r="AJ300" s="299">
        <v>55684</v>
      </c>
      <c r="AK300" s="299">
        <v>242</v>
      </c>
      <c r="AL300" s="299">
        <v>0</v>
      </c>
      <c r="AM300" s="297">
        <v>222978</v>
      </c>
      <c r="AN300" s="397">
        <v>568614</v>
      </c>
      <c r="AO300" s="297">
        <v>141080</v>
      </c>
      <c r="AP300" s="297">
        <v>141080</v>
      </c>
      <c r="AQ300" s="297">
        <v>141080</v>
      </c>
      <c r="AR300" s="297">
        <v>72686</v>
      </c>
      <c r="AS300" s="297">
        <v>72686</v>
      </c>
      <c r="AT300" s="297">
        <v>0</v>
      </c>
      <c r="AU300" s="297">
        <v>568614</v>
      </c>
      <c r="AV300" s="299">
        <v>1689487</v>
      </c>
      <c r="AW300" s="297">
        <v>842030</v>
      </c>
      <c r="AX300" s="297">
        <v>435946</v>
      </c>
      <c r="AY300" s="297">
        <v>205755</v>
      </c>
      <c r="AZ300" s="297">
        <v>205755</v>
      </c>
      <c r="BA300" s="297">
        <v>0</v>
      </c>
      <c r="BB300" s="297">
        <v>0</v>
      </c>
      <c r="BC300" s="297">
        <v>1689487</v>
      </c>
      <c r="BD300" s="397">
        <v>9774</v>
      </c>
      <c r="BE300" s="297">
        <v>4053</v>
      </c>
      <c r="BF300" s="297">
        <v>3367</v>
      </c>
      <c r="BG300" s="297">
        <v>2354</v>
      </c>
      <c r="BH300" s="297">
        <v>0</v>
      </c>
      <c r="BI300" s="297">
        <v>0</v>
      </c>
      <c r="BJ300" s="297">
        <v>0</v>
      </c>
      <c r="BK300" s="297">
        <v>9774</v>
      </c>
      <c r="BL300" s="299">
        <v>13328</v>
      </c>
      <c r="BM300" s="297">
        <v>3332</v>
      </c>
      <c r="BN300" s="297">
        <v>3332</v>
      </c>
      <c r="BO300" s="297">
        <v>3332</v>
      </c>
      <c r="BP300" s="297">
        <v>3332</v>
      </c>
      <c r="BQ300" s="297">
        <v>0</v>
      </c>
      <c r="BR300" s="297">
        <v>0</v>
      </c>
      <c r="BS300" s="297">
        <v>13328</v>
      </c>
      <c r="BT300" s="397">
        <v>41044</v>
      </c>
      <c r="BU300" s="297">
        <v>8435</v>
      </c>
      <c r="BV300" s="297">
        <v>8435</v>
      </c>
      <c r="BW300" s="297">
        <v>8435</v>
      </c>
      <c r="BX300" s="297">
        <v>8435</v>
      </c>
      <c r="BY300" s="297">
        <v>7305</v>
      </c>
      <c r="BZ300" s="297">
        <v>0</v>
      </c>
      <c r="CA300" s="297">
        <v>41044</v>
      </c>
      <c r="CB300" s="299">
        <v>129409.05734193001</v>
      </c>
      <c r="CC300" s="297">
        <v>114633</v>
      </c>
      <c r="CD300" s="297">
        <v>8905</v>
      </c>
      <c r="CE300" s="297">
        <v>5871</v>
      </c>
      <c r="CF300" s="297">
        <v>0</v>
      </c>
      <c r="CG300" s="297">
        <v>0</v>
      </c>
      <c r="CH300" s="297">
        <v>0</v>
      </c>
      <c r="CI300" s="297">
        <v>129409.05734193001</v>
      </c>
    </row>
    <row r="301" spans="1:87">
      <c r="A301" s="295">
        <v>39705</v>
      </c>
      <c r="B301" s="296" t="s">
        <v>650</v>
      </c>
      <c r="C301" s="299">
        <v>-2939539</v>
      </c>
      <c r="D301" s="297">
        <v>-911900</v>
      </c>
      <c r="E301" s="297">
        <v>-280071</v>
      </c>
      <c r="F301" s="297">
        <v>-474107</v>
      </c>
      <c r="G301" s="297">
        <v>235876</v>
      </c>
      <c r="H301" s="297">
        <v>0</v>
      </c>
      <c r="I301" s="297">
        <v>-4369741</v>
      </c>
      <c r="J301" s="356">
        <v>23221648</v>
      </c>
      <c r="K301" s="357">
        <v>27621813</v>
      </c>
      <c r="L301" s="357">
        <v>19658010</v>
      </c>
      <c r="M301" s="357">
        <v>18805619</v>
      </c>
      <c r="N301" s="357">
        <v>29079918</v>
      </c>
      <c r="O301" s="356">
        <v>2290667</v>
      </c>
      <c r="P301" s="357">
        <v>961497.85</v>
      </c>
      <c r="Q301" s="357">
        <v>1329169.1499999999</v>
      </c>
      <c r="R301" s="398">
        <v>6.6799999999999998E-2</v>
      </c>
      <c r="S301" s="399">
        <v>7.5113060000000001E-4</v>
      </c>
      <c r="T301" s="400">
        <v>23221648</v>
      </c>
      <c r="U301" s="400">
        <v>14393680.389221556</v>
      </c>
      <c r="V301" s="401">
        <v>1.6133224701438491</v>
      </c>
      <c r="W301" s="401">
        <v>7.7152503694909322E-2</v>
      </c>
      <c r="X301" s="397">
        <v>287654</v>
      </c>
      <c r="Y301" s="297">
        <v>143827</v>
      </c>
      <c r="Z301" s="297">
        <v>143827</v>
      </c>
      <c r="AA301" s="297">
        <v>0</v>
      </c>
      <c r="AB301" s="297">
        <v>0</v>
      </c>
      <c r="AC301" s="297">
        <v>0</v>
      </c>
      <c r="AD301" s="297">
        <v>0</v>
      </c>
      <c r="AE301" s="297">
        <v>287654</v>
      </c>
      <c r="AF301" s="299">
        <v>606315</v>
      </c>
      <c r="AG301" s="299">
        <v>389669</v>
      </c>
      <c r="AH301" s="299">
        <v>69334</v>
      </c>
      <c r="AI301" s="299">
        <v>69334</v>
      </c>
      <c r="AJ301" s="299">
        <v>46662</v>
      </c>
      <c r="AK301" s="299">
        <v>31316</v>
      </c>
      <c r="AL301" s="299">
        <v>0</v>
      </c>
      <c r="AM301" s="297">
        <v>606315</v>
      </c>
      <c r="AN301" s="397">
        <v>1899331</v>
      </c>
      <c r="AO301" s="297">
        <v>471248</v>
      </c>
      <c r="AP301" s="297">
        <v>471248</v>
      </c>
      <c r="AQ301" s="297">
        <v>471248</v>
      </c>
      <c r="AR301" s="297">
        <v>242793</v>
      </c>
      <c r="AS301" s="297">
        <v>242793</v>
      </c>
      <c r="AT301" s="297">
        <v>0</v>
      </c>
      <c r="AU301" s="297">
        <v>1899331</v>
      </c>
      <c r="AV301" s="299">
        <v>5643365</v>
      </c>
      <c r="AW301" s="297">
        <v>2812619</v>
      </c>
      <c r="AX301" s="297">
        <v>1456185</v>
      </c>
      <c r="AY301" s="297">
        <v>687281</v>
      </c>
      <c r="AZ301" s="297">
        <v>687281</v>
      </c>
      <c r="BA301" s="297">
        <v>0</v>
      </c>
      <c r="BB301" s="297">
        <v>0</v>
      </c>
      <c r="BC301" s="297">
        <v>5643365</v>
      </c>
      <c r="BD301" s="397">
        <v>32647</v>
      </c>
      <c r="BE301" s="297">
        <v>13537</v>
      </c>
      <c r="BF301" s="297">
        <v>11246</v>
      </c>
      <c r="BG301" s="297">
        <v>7864</v>
      </c>
      <c r="BH301" s="297">
        <v>0</v>
      </c>
      <c r="BI301" s="297">
        <v>0</v>
      </c>
      <c r="BJ301" s="297">
        <v>0</v>
      </c>
      <c r="BK301" s="297">
        <v>32647</v>
      </c>
      <c r="BL301" s="299">
        <v>44524</v>
      </c>
      <c r="BM301" s="297">
        <v>11131</v>
      </c>
      <c r="BN301" s="297">
        <v>11131</v>
      </c>
      <c r="BO301" s="297">
        <v>11131</v>
      </c>
      <c r="BP301" s="297">
        <v>11131</v>
      </c>
      <c r="BQ301" s="297">
        <v>0</v>
      </c>
      <c r="BR301" s="297">
        <v>0</v>
      </c>
      <c r="BS301" s="297">
        <v>44524</v>
      </c>
      <c r="BT301" s="397">
        <v>137097</v>
      </c>
      <c r="BU301" s="297">
        <v>28175</v>
      </c>
      <c r="BV301" s="297">
        <v>28175</v>
      </c>
      <c r="BW301" s="297">
        <v>28175</v>
      </c>
      <c r="BX301" s="297">
        <v>28175</v>
      </c>
      <c r="BY301" s="297">
        <v>24399</v>
      </c>
      <c r="BZ301" s="297">
        <v>0</v>
      </c>
      <c r="CA301" s="297">
        <v>137097</v>
      </c>
      <c r="CB301" s="299">
        <v>432262.96619285998</v>
      </c>
      <c r="CC301" s="297">
        <v>382906</v>
      </c>
      <c r="CD301" s="297">
        <v>29745</v>
      </c>
      <c r="CE301" s="297">
        <v>19611</v>
      </c>
      <c r="CF301" s="297">
        <v>0</v>
      </c>
      <c r="CG301" s="297">
        <v>0</v>
      </c>
      <c r="CH301" s="297">
        <v>0</v>
      </c>
      <c r="CI301" s="297">
        <v>432262.96619285998</v>
      </c>
    </row>
    <row r="302" spans="1:87">
      <c r="A302" s="295">
        <v>39800</v>
      </c>
      <c r="B302" s="296" t="s">
        <v>651</v>
      </c>
      <c r="C302" s="299">
        <v>-15036170</v>
      </c>
      <c r="D302" s="297">
        <v>-8092891</v>
      </c>
      <c r="E302" s="297">
        <v>-4496270</v>
      </c>
      <c r="F302" s="297">
        <v>-3461825</v>
      </c>
      <c r="G302" s="297">
        <v>473657</v>
      </c>
      <c r="H302" s="297">
        <v>0</v>
      </c>
      <c r="I302" s="297">
        <v>-30613499</v>
      </c>
      <c r="J302" s="356">
        <v>100381769</v>
      </c>
      <c r="K302" s="357">
        <v>119402656</v>
      </c>
      <c r="L302" s="357">
        <v>84976992</v>
      </c>
      <c r="M302" s="357">
        <v>81292303</v>
      </c>
      <c r="N302" s="357">
        <v>125705702</v>
      </c>
      <c r="O302" s="356">
        <v>9902018</v>
      </c>
      <c r="P302" s="357">
        <v>4075413.97</v>
      </c>
      <c r="Q302" s="357">
        <v>5826604.0299999993</v>
      </c>
      <c r="R302" s="398">
        <v>6.6799999999999998E-2</v>
      </c>
      <c r="S302" s="399">
        <v>3.2469624000000001E-3</v>
      </c>
      <c r="T302" s="400">
        <v>100381769</v>
      </c>
      <c r="U302" s="400">
        <v>61009191.167664677</v>
      </c>
      <c r="V302" s="401">
        <v>1.6453548568466039</v>
      </c>
      <c r="W302" s="401">
        <v>7.7152503694909322E-2</v>
      </c>
      <c r="X302" s="397">
        <v>436998</v>
      </c>
      <c r="Y302" s="297">
        <v>436998</v>
      </c>
      <c r="Z302" s="297">
        <v>0</v>
      </c>
      <c r="AA302" s="297">
        <v>0</v>
      </c>
      <c r="AB302" s="297">
        <v>0</v>
      </c>
      <c r="AC302" s="297">
        <v>0</v>
      </c>
      <c r="AD302" s="297">
        <v>0</v>
      </c>
      <c r="AE302" s="297">
        <v>436998</v>
      </c>
      <c r="AF302" s="299">
        <v>13538628</v>
      </c>
      <c r="AG302" s="299">
        <v>3828945</v>
      </c>
      <c r="AH302" s="299">
        <v>3828945</v>
      </c>
      <c r="AI302" s="299">
        <v>3585304</v>
      </c>
      <c r="AJ302" s="299">
        <v>1614082</v>
      </c>
      <c r="AK302" s="299">
        <v>681352</v>
      </c>
      <c r="AL302" s="299">
        <v>0</v>
      </c>
      <c r="AM302" s="297">
        <v>13538628</v>
      </c>
      <c r="AN302" s="397">
        <v>8210364</v>
      </c>
      <c r="AO302" s="297">
        <v>2037097</v>
      </c>
      <c r="AP302" s="297">
        <v>2037097</v>
      </c>
      <c r="AQ302" s="297">
        <v>2037097</v>
      </c>
      <c r="AR302" s="297">
        <v>1049537</v>
      </c>
      <c r="AS302" s="297">
        <v>1049537</v>
      </c>
      <c r="AT302" s="297">
        <v>0</v>
      </c>
      <c r="AU302" s="297">
        <v>8210364</v>
      </c>
      <c r="AV302" s="299">
        <v>24394952</v>
      </c>
      <c r="AW302" s="297">
        <v>12158297</v>
      </c>
      <c r="AX302" s="297">
        <v>6294746</v>
      </c>
      <c r="AY302" s="297">
        <v>2970954</v>
      </c>
      <c r="AZ302" s="297">
        <v>2970954</v>
      </c>
      <c r="BA302" s="297">
        <v>0</v>
      </c>
      <c r="BB302" s="297">
        <v>0</v>
      </c>
      <c r="BC302" s="297">
        <v>24394952</v>
      </c>
      <c r="BD302" s="397">
        <v>141123</v>
      </c>
      <c r="BE302" s="297">
        <v>58518</v>
      </c>
      <c r="BF302" s="297">
        <v>48612</v>
      </c>
      <c r="BG302" s="297">
        <v>33993</v>
      </c>
      <c r="BH302" s="297">
        <v>0</v>
      </c>
      <c r="BI302" s="297">
        <v>0</v>
      </c>
      <c r="BJ302" s="297">
        <v>0</v>
      </c>
      <c r="BK302" s="297">
        <v>141123</v>
      </c>
      <c r="BL302" s="299">
        <v>192472</v>
      </c>
      <c r="BM302" s="297">
        <v>48118</v>
      </c>
      <c r="BN302" s="297">
        <v>48118</v>
      </c>
      <c r="BO302" s="297">
        <v>48118</v>
      </c>
      <c r="BP302" s="297">
        <v>48118</v>
      </c>
      <c r="BQ302" s="297">
        <v>0</v>
      </c>
      <c r="BR302" s="297">
        <v>0</v>
      </c>
      <c r="BS302" s="297">
        <v>192472</v>
      </c>
      <c r="BT302" s="397">
        <v>592639</v>
      </c>
      <c r="BU302" s="297">
        <v>121792</v>
      </c>
      <c r="BV302" s="297">
        <v>121792</v>
      </c>
      <c r="BW302" s="297">
        <v>121792</v>
      </c>
      <c r="BX302" s="297">
        <v>121792</v>
      </c>
      <c r="BY302" s="297">
        <v>105472</v>
      </c>
      <c r="BZ302" s="297">
        <v>0</v>
      </c>
      <c r="CA302" s="297">
        <v>592639</v>
      </c>
      <c r="CB302" s="299">
        <v>1868571.9875354401</v>
      </c>
      <c r="CC302" s="297">
        <v>1655214</v>
      </c>
      <c r="CD302" s="297">
        <v>128583</v>
      </c>
      <c r="CE302" s="297">
        <v>84775</v>
      </c>
      <c r="CF302" s="297">
        <v>0</v>
      </c>
      <c r="CG302" s="297">
        <v>0</v>
      </c>
      <c r="CH302" s="297">
        <v>0</v>
      </c>
      <c r="CI302" s="297">
        <v>1868571.9875354401</v>
      </c>
    </row>
    <row r="303" spans="1:87">
      <c r="A303" s="295">
        <v>39805</v>
      </c>
      <c r="B303" s="296" t="s">
        <v>652</v>
      </c>
      <c r="C303" s="299">
        <v>-1613402</v>
      </c>
      <c r="D303" s="297">
        <v>-716758</v>
      </c>
      <c r="E303" s="297">
        <v>-261288</v>
      </c>
      <c r="F303" s="297">
        <v>-478791</v>
      </c>
      <c r="G303" s="297">
        <v>62533</v>
      </c>
      <c r="H303" s="297">
        <v>0</v>
      </c>
      <c r="I303" s="297">
        <v>-3007706</v>
      </c>
      <c r="J303" s="356">
        <v>11699994</v>
      </c>
      <c r="K303" s="357">
        <v>13916973</v>
      </c>
      <c r="L303" s="357">
        <v>9904491</v>
      </c>
      <c r="M303" s="357">
        <v>9475022</v>
      </c>
      <c r="N303" s="357">
        <v>14651624</v>
      </c>
      <c r="O303" s="356">
        <v>1154129</v>
      </c>
      <c r="P303" s="357">
        <v>491533.31</v>
      </c>
      <c r="Q303" s="357">
        <v>662595.68999999994</v>
      </c>
      <c r="R303" s="398">
        <v>6.6799999999999998E-2</v>
      </c>
      <c r="S303" s="399">
        <v>3.7844959999999998E-4</v>
      </c>
      <c r="T303" s="400">
        <v>11699994</v>
      </c>
      <c r="U303" s="400">
        <v>7358283.0838323357</v>
      </c>
      <c r="V303" s="401">
        <v>1.5900440179730646</v>
      </c>
      <c r="W303" s="401">
        <v>7.7152503694909322E-2</v>
      </c>
      <c r="X303" s="397">
        <v>324951</v>
      </c>
      <c r="Y303" s="297">
        <v>108317</v>
      </c>
      <c r="Z303" s="297">
        <v>108317</v>
      </c>
      <c r="AA303" s="297">
        <v>108317</v>
      </c>
      <c r="AB303" s="297">
        <v>0</v>
      </c>
      <c r="AC303" s="297">
        <v>0</v>
      </c>
      <c r="AD303" s="297">
        <v>0</v>
      </c>
      <c r="AE303" s="297">
        <v>324951</v>
      </c>
      <c r="AF303" s="299">
        <v>1291561</v>
      </c>
      <c r="AG303" s="299">
        <v>364527</v>
      </c>
      <c r="AH303" s="299">
        <v>328091</v>
      </c>
      <c r="AI303" s="299">
        <v>263427</v>
      </c>
      <c r="AJ303" s="299">
        <v>263427</v>
      </c>
      <c r="AK303" s="299">
        <v>72089</v>
      </c>
      <c r="AL303" s="299">
        <v>0</v>
      </c>
      <c r="AM303" s="297">
        <v>1291561</v>
      </c>
      <c r="AN303" s="397">
        <v>956959</v>
      </c>
      <c r="AO303" s="297">
        <v>237434</v>
      </c>
      <c r="AP303" s="297">
        <v>237434</v>
      </c>
      <c r="AQ303" s="297">
        <v>237434</v>
      </c>
      <c r="AR303" s="297">
        <v>122329</v>
      </c>
      <c r="AS303" s="297">
        <v>122329</v>
      </c>
      <c r="AT303" s="297">
        <v>0</v>
      </c>
      <c r="AU303" s="297">
        <v>956959</v>
      </c>
      <c r="AV303" s="299">
        <v>2843353</v>
      </c>
      <c r="AW303" s="297">
        <v>1417110</v>
      </c>
      <c r="AX303" s="297">
        <v>733684</v>
      </c>
      <c r="AY303" s="297">
        <v>346279</v>
      </c>
      <c r="AZ303" s="297">
        <v>346279</v>
      </c>
      <c r="BA303" s="297">
        <v>0</v>
      </c>
      <c r="BB303" s="297">
        <v>0</v>
      </c>
      <c r="BC303" s="297">
        <v>2843353</v>
      </c>
      <c r="BD303" s="397">
        <v>16449</v>
      </c>
      <c r="BE303" s="297">
        <v>6821</v>
      </c>
      <c r="BF303" s="297">
        <v>5666</v>
      </c>
      <c r="BG303" s="297">
        <v>3962</v>
      </c>
      <c r="BH303" s="297">
        <v>0</v>
      </c>
      <c r="BI303" s="297">
        <v>0</v>
      </c>
      <c r="BJ303" s="297">
        <v>0</v>
      </c>
      <c r="BK303" s="297">
        <v>16449</v>
      </c>
      <c r="BL303" s="299">
        <v>22432</v>
      </c>
      <c r="BM303" s="297">
        <v>5608</v>
      </c>
      <c r="BN303" s="297">
        <v>5608</v>
      </c>
      <c r="BO303" s="297">
        <v>5608</v>
      </c>
      <c r="BP303" s="297">
        <v>5608</v>
      </c>
      <c r="BQ303" s="297">
        <v>0</v>
      </c>
      <c r="BR303" s="297">
        <v>0</v>
      </c>
      <c r="BS303" s="297">
        <v>22432</v>
      </c>
      <c r="BT303" s="397">
        <v>69075</v>
      </c>
      <c r="BU303" s="297">
        <v>14195</v>
      </c>
      <c r="BV303" s="297">
        <v>14195</v>
      </c>
      <c r="BW303" s="297">
        <v>14195</v>
      </c>
      <c r="BX303" s="297">
        <v>14195</v>
      </c>
      <c r="BY303" s="297">
        <v>12293</v>
      </c>
      <c r="BZ303" s="297">
        <v>0</v>
      </c>
      <c r="CA303" s="297">
        <v>69075</v>
      </c>
      <c r="CB303" s="299">
        <v>217791.34900175998</v>
      </c>
      <c r="CC303" s="297">
        <v>192923</v>
      </c>
      <c r="CD303" s="297">
        <v>14987</v>
      </c>
      <c r="CE303" s="297">
        <v>9881</v>
      </c>
      <c r="CF303" s="297">
        <v>0</v>
      </c>
      <c r="CG303" s="297">
        <v>0</v>
      </c>
      <c r="CH303" s="297">
        <v>0</v>
      </c>
      <c r="CI303" s="297">
        <v>217791.34900175998</v>
      </c>
    </row>
    <row r="304" spans="1:87">
      <c r="A304" s="295">
        <v>39900</v>
      </c>
      <c r="B304" s="296" t="s">
        <v>653</v>
      </c>
      <c r="C304" s="299">
        <v>-7288032</v>
      </c>
      <c r="D304" s="297">
        <v>-4181854</v>
      </c>
      <c r="E304" s="297">
        <v>-2008106</v>
      </c>
      <c r="F304" s="297">
        <v>-1851863</v>
      </c>
      <c r="G304" s="297">
        <v>186391</v>
      </c>
      <c r="H304" s="297">
        <v>0</v>
      </c>
      <c r="I304" s="297">
        <v>-15143464</v>
      </c>
      <c r="J304" s="356">
        <v>50651091</v>
      </c>
      <c r="K304" s="357">
        <v>60248737</v>
      </c>
      <c r="L304" s="357">
        <v>42878078</v>
      </c>
      <c r="M304" s="357">
        <v>41018841</v>
      </c>
      <c r="N304" s="357">
        <v>63429157</v>
      </c>
      <c r="O304" s="356">
        <v>4996405</v>
      </c>
      <c r="P304" s="357">
        <v>2086399.05</v>
      </c>
      <c r="Q304" s="357">
        <v>2910005.95</v>
      </c>
      <c r="R304" s="398">
        <v>6.6799999999999998E-2</v>
      </c>
      <c r="S304" s="399">
        <v>1.6383671E-3</v>
      </c>
      <c r="T304" s="400">
        <v>50651091</v>
      </c>
      <c r="U304" s="400">
        <v>31233518.712574851</v>
      </c>
      <c r="V304" s="401">
        <v>1.6216901933501169</v>
      </c>
      <c r="W304" s="401">
        <v>7.7152503694909322E-2</v>
      </c>
      <c r="X304" s="397">
        <v>617796</v>
      </c>
      <c r="Y304" s="297">
        <v>617796</v>
      </c>
      <c r="Z304" s="297">
        <v>0</v>
      </c>
      <c r="AA304" s="297">
        <v>0</v>
      </c>
      <c r="AB304" s="297">
        <v>0</v>
      </c>
      <c r="AC304" s="297">
        <v>0</v>
      </c>
      <c r="AD304" s="297">
        <v>0</v>
      </c>
      <c r="AE304" s="297">
        <v>617796</v>
      </c>
      <c r="AF304" s="299">
        <v>6925042</v>
      </c>
      <c r="AG304" s="299">
        <v>2030333</v>
      </c>
      <c r="AH304" s="299">
        <v>2030333</v>
      </c>
      <c r="AI304" s="299">
        <v>1548447</v>
      </c>
      <c r="AJ304" s="299">
        <v>919520</v>
      </c>
      <c r="AK304" s="299">
        <v>396409</v>
      </c>
      <c r="AL304" s="299">
        <v>0</v>
      </c>
      <c r="AM304" s="297">
        <v>6925042</v>
      </c>
      <c r="AN304" s="397">
        <v>4142823</v>
      </c>
      <c r="AO304" s="297">
        <v>1027887</v>
      </c>
      <c r="AP304" s="297">
        <v>1027887</v>
      </c>
      <c r="AQ304" s="297">
        <v>1027887</v>
      </c>
      <c r="AR304" s="297">
        <v>529580</v>
      </c>
      <c r="AS304" s="297">
        <v>529580</v>
      </c>
      <c r="AT304" s="297">
        <v>0</v>
      </c>
      <c r="AU304" s="297">
        <v>4142823</v>
      </c>
      <c r="AV304" s="299">
        <v>12309316</v>
      </c>
      <c r="AW304" s="297">
        <v>6134889</v>
      </c>
      <c r="AX304" s="297">
        <v>3176232</v>
      </c>
      <c r="AY304" s="297">
        <v>1499098</v>
      </c>
      <c r="AZ304" s="297">
        <v>1499098</v>
      </c>
      <c r="BA304" s="297">
        <v>0</v>
      </c>
      <c r="BB304" s="297">
        <v>0</v>
      </c>
      <c r="BC304" s="297">
        <v>12309316</v>
      </c>
      <c r="BD304" s="397">
        <v>71208</v>
      </c>
      <c r="BE304" s="297">
        <v>29527</v>
      </c>
      <c r="BF304" s="297">
        <v>24529</v>
      </c>
      <c r="BG304" s="297">
        <v>17152</v>
      </c>
      <c r="BH304" s="297">
        <v>0</v>
      </c>
      <c r="BI304" s="297">
        <v>0</v>
      </c>
      <c r="BJ304" s="297">
        <v>0</v>
      </c>
      <c r="BK304" s="297">
        <v>71208</v>
      </c>
      <c r="BL304" s="299">
        <v>97120</v>
      </c>
      <c r="BM304" s="297">
        <v>24280</v>
      </c>
      <c r="BN304" s="297">
        <v>24280</v>
      </c>
      <c r="BO304" s="297">
        <v>24280</v>
      </c>
      <c r="BP304" s="297">
        <v>24280</v>
      </c>
      <c r="BQ304" s="297">
        <v>0</v>
      </c>
      <c r="BR304" s="297">
        <v>0</v>
      </c>
      <c r="BS304" s="297">
        <v>97120</v>
      </c>
      <c r="BT304" s="397">
        <v>299037</v>
      </c>
      <c r="BU304" s="297">
        <v>61454</v>
      </c>
      <c r="BV304" s="297">
        <v>61454</v>
      </c>
      <c r="BW304" s="297">
        <v>61454</v>
      </c>
      <c r="BX304" s="297">
        <v>61454</v>
      </c>
      <c r="BY304" s="297">
        <v>53219</v>
      </c>
      <c r="BZ304" s="297">
        <v>0</v>
      </c>
      <c r="CA304" s="297">
        <v>299037</v>
      </c>
      <c r="CB304" s="299">
        <v>942852.57764600997</v>
      </c>
      <c r="CC304" s="297">
        <v>835196</v>
      </c>
      <c r="CD304" s="297">
        <v>64881</v>
      </c>
      <c r="CE304" s="297">
        <v>42776</v>
      </c>
      <c r="CF304" s="297">
        <v>0</v>
      </c>
      <c r="CG304" s="297">
        <v>0</v>
      </c>
      <c r="CH304" s="297">
        <v>0</v>
      </c>
      <c r="CI304" s="297">
        <v>942852.57764600997</v>
      </c>
    </row>
    <row r="305" spans="1:87">
      <c r="A305" s="295">
        <v>40000</v>
      </c>
      <c r="B305" s="296" t="s">
        <v>654</v>
      </c>
      <c r="C305" s="299">
        <v>-9427752</v>
      </c>
      <c r="D305" s="297">
        <v>-622905</v>
      </c>
      <c r="E305" s="297">
        <v>5165982</v>
      </c>
      <c r="F305" s="297">
        <v>962207</v>
      </c>
      <c r="G305" s="297">
        <v>2114381</v>
      </c>
      <c r="H305" s="297">
        <v>0</v>
      </c>
      <c r="I305" s="297">
        <v>-1808087</v>
      </c>
      <c r="J305" s="356">
        <v>93777451</v>
      </c>
      <c r="K305" s="357">
        <v>111546914</v>
      </c>
      <c r="L305" s="357">
        <v>79386184</v>
      </c>
      <c r="M305" s="357">
        <v>75943919</v>
      </c>
      <c r="N305" s="357">
        <v>117435271</v>
      </c>
      <c r="O305" s="356">
        <v>9250544</v>
      </c>
      <c r="P305" s="357">
        <v>5236804.58</v>
      </c>
      <c r="Q305" s="357">
        <v>4013739.42</v>
      </c>
      <c r="R305" s="398">
        <v>6.6799999999999998E-2</v>
      </c>
      <c r="S305" s="399">
        <v>3.0333382000000001E-3</v>
      </c>
      <c r="T305" s="400">
        <v>93777451</v>
      </c>
      <c r="U305" s="400">
        <v>78395278.14371258</v>
      </c>
      <c r="V305" s="401">
        <v>1.1962130018607644</v>
      </c>
      <c r="W305" s="401">
        <v>7.7152503694909322E-2</v>
      </c>
      <c r="X305" s="397">
        <v>21774787</v>
      </c>
      <c r="Y305" s="297">
        <v>6017014</v>
      </c>
      <c r="Z305" s="297">
        <v>6017014</v>
      </c>
      <c r="AA305" s="297">
        <v>6017014</v>
      </c>
      <c r="AB305" s="297">
        <v>2688383</v>
      </c>
      <c r="AC305" s="297">
        <v>1035362</v>
      </c>
      <c r="AD305" s="297">
        <v>0</v>
      </c>
      <c r="AE305" s="297">
        <v>21774787</v>
      </c>
      <c r="AF305" s="299">
        <v>7223147</v>
      </c>
      <c r="AG305" s="299">
        <v>4566640</v>
      </c>
      <c r="AH305" s="299">
        <v>2656507</v>
      </c>
      <c r="AI305" s="299">
        <v>0</v>
      </c>
      <c r="AJ305" s="299">
        <v>0</v>
      </c>
      <c r="AK305" s="299">
        <v>0</v>
      </c>
      <c r="AL305" s="299">
        <v>0</v>
      </c>
      <c r="AM305" s="297">
        <v>7223147</v>
      </c>
      <c r="AN305" s="397">
        <v>7670188</v>
      </c>
      <c r="AO305" s="297">
        <v>1903072</v>
      </c>
      <c r="AP305" s="297">
        <v>1903072</v>
      </c>
      <c r="AQ305" s="297">
        <v>1903072</v>
      </c>
      <c r="AR305" s="297">
        <v>980486</v>
      </c>
      <c r="AS305" s="297">
        <v>980486</v>
      </c>
      <c r="AT305" s="297">
        <v>0</v>
      </c>
      <c r="AU305" s="297">
        <v>7670188</v>
      </c>
      <c r="AV305" s="299">
        <v>22789959</v>
      </c>
      <c r="AW305" s="297">
        <v>11358378</v>
      </c>
      <c r="AX305" s="297">
        <v>5880602</v>
      </c>
      <c r="AY305" s="297">
        <v>2775489</v>
      </c>
      <c r="AZ305" s="297">
        <v>2775489</v>
      </c>
      <c r="BA305" s="297">
        <v>0</v>
      </c>
      <c r="BB305" s="297">
        <v>0</v>
      </c>
      <c r="BC305" s="297">
        <v>22789959</v>
      </c>
      <c r="BD305" s="397">
        <v>131838</v>
      </c>
      <c r="BE305" s="297">
        <v>54668</v>
      </c>
      <c r="BF305" s="297">
        <v>45414</v>
      </c>
      <c r="BG305" s="297">
        <v>31756</v>
      </c>
      <c r="BH305" s="297">
        <v>0</v>
      </c>
      <c r="BI305" s="297">
        <v>0</v>
      </c>
      <c r="BJ305" s="297">
        <v>0</v>
      </c>
      <c r="BK305" s="297">
        <v>131838</v>
      </c>
      <c r="BL305" s="299">
        <v>179808</v>
      </c>
      <c r="BM305" s="297">
        <v>44952</v>
      </c>
      <c r="BN305" s="297">
        <v>44952</v>
      </c>
      <c r="BO305" s="297">
        <v>44952</v>
      </c>
      <c r="BP305" s="297">
        <v>44952</v>
      </c>
      <c r="BQ305" s="297">
        <v>0</v>
      </c>
      <c r="BR305" s="297">
        <v>0</v>
      </c>
      <c r="BS305" s="297">
        <v>179808</v>
      </c>
      <c r="BT305" s="397">
        <v>553648</v>
      </c>
      <c r="BU305" s="297">
        <v>113779</v>
      </c>
      <c r="BV305" s="297">
        <v>113779</v>
      </c>
      <c r="BW305" s="297">
        <v>113779</v>
      </c>
      <c r="BX305" s="297">
        <v>113779</v>
      </c>
      <c r="BY305" s="297">
        <v>98533</v>
      </c>
      <c r="BZ305" s="297">
        <v>0</v>
      </c>
      <c r="CA305" s="297">
        <v>553648</v>
      </c>
      <c r="CB305" s="299">
        <v>1745634.87068442</v>
      </c>
      <c r="CC305" s="297">
        <v>1546314</v>
      </c>
      <c r="CD305" s="297">
        <v>120123</v>
      </c>
      <c r="CE305" s="297">
        <v>79198</v>
      </c>
      <c r="CF305" s="297">
        <v>0</v>
      </c>
      <c r="CG305" s="297">
        <v>0</v>
      </c>
      <c r="CH305" s="297">
        <v>0</v>
      </c>
      <c r="CI305" s="297">
        <v>1745634.87068442</v>
      </c>
    </row>
    <row r="306" spans="1:87">
      <c r="A306" s="295">
        <v>51000</v>
      </c>
      <c r="B306" s="296" t="s">
        <v>655</v>
      </c>
      <c r="C306" s="299">
        <v>-107627665</v>
      </c>
      <c r="D306" s="297">
        <v>-40107151</v>
      </c>
      <c r="E306" s="297">
        <v>-4498075</v>
      </c>
      <c r="F306" s="297">
        <v>-9861672</v>
      </c>
      <c r="G306" s="297">
        <v>-580448</v>
      </c>
      <c r="H306" s="297">
        <v>0</v>
      </c>
      <c r="I306" s="297">
        <v>-162675011</v>
      </c>
      <c r="J306" s="356">
        <v>776589174</v>
      </c>
      <c r="K306" s="357">
        <v>923741534</v>
      </c>
      <c r="L306" s="357">
        <v>657412317</v>
      </c>
      <c r="M306" s="357">
        <v>628906256</v>
      </c>
      <c r="N306" s="357">
        <v>972504152</v>
      </c>
      <c r="O306" s="356">
        <v>76605541</v>
      </c>
      <c r="P306" s="357">
        <v>36073658.590000004</v>
      </c>
      <c r="Q306" s="357">
        <v>40531882.409999996</v>
      </c>
      <c r="R306" s="398">
        <v>6.6799999999999984E-2</v>
      </c>
      <c r="S306" s="399">
        <v>2.51196593E-2</v>
      </c>
      <c r="T306" s="400">
        <v>776589174</v>
      </c>
      <c r="U306" s="400">
        <v>540024829.19161689</v>
      </c>
      <c r="V306" s="401">
        <v>1.4380619779325796</v>
      </c>
      <c r="W306" s="401">
        <v>7.7152503694909322E-2</v>
      </c>
      <c r="X306" s="397">
        <v>55796548</v>
      </c>
      <c r="Y306" s="297">
        <v>13949137</v>
      </c>
      <c r="Z306" s="297">
        <v>13949137</v>
      </c>
      <c r="AA306" s="297">
        <v>13949137</v>
      </c>
      <c r="AB306" s="297">
        <v>13949137</v>
      </c>
      <c r="AC306" s="297">
        <v>0</v>
      </c>
      <c r="AD306" s="297">
        <v>0</v>
      </c>
      <c r="AE306" s="297">
        <v>55796548</v>
      </c>
      <c r="AF306" s="299">
        <v>82993493</v>
      </c>
      <c r="AG306" s="299">
        <v>31492937</v>
      </c>
      <c r="AH306" s="299">
        <v>21068881</v>
      </c>
      <c r="AI306" s="299">
        <v>11399653</v>
      </c>
      <c r="AJ306" s="299">
        <v>9516011</v>
      </c>
      <c r="AK306" s="299">
        <v>9516011</v>
      </c>
      <c r="AL306" s="299">
        <v>0</v>
      </c>
      <c r="AM306" s="297">
        <v>82993493</v>
      </c>
      <c r="AN306" s="397">
        <v>63518308</v>
      </c>
      <c r="AO306" s="297">
        <v>15759706</v>
      </c>
      <c r="AP306" s="297">
        <v>15759706</v>
      </c>
      <c r="AQ306" s="297">
        <v>15759706</v>
      </c>
      <c r="AR306" s="297">
        <v>8119595</v>
      </c>
      <c r="AS306" s="297">
        <v>8119595</v>
      </c>
      <c r="AT306" s="297">
        <v>0</v>
      </c>
      <c r="AU306" s="297">
        <v>63518308</v>
      </c>
      <c r="AV306" s="299">
        <v>188728047</v>
      </c>
      <c r="AW306" s="297">
        <v>94060924</v>
      </c>
      <c r="AX306" s="297">
        <v>48698403</v>
      </c>
      <c r="AY306" s="297">
        <v>22984361</v>
      </c>
      <c r="AZ306" s="297">
        <v>22984361</v>
      </c>
      <c r="BA306" s="297">
        <v>0</v>
      </c>
      <c r="BB306" s="297">
        <v>0</v>
      </c>
      <c r="BC306" s="297">
        <v>188728047</v>
      </c>
      <c r="BD306" s="397">
        <v>1091777</v>
      </c>
      <c r="BE306" s="297">
        <v>452713</v>
      </c>
      <c r="BF306" s="297">
        <v>376083</v>
      </c>
      <c r="BG306" s="297">
        <v>262981</v>
      </c>
      <c r="BH306" s="297">
        <v>0</v>
      </c>
      <c r="BI306" s="297">
        <v>0</v>
      </c>
      <c r="BJ306" s="297">
        <v>0</v>
      </c>
      <c r="BK306" s="297">
        <v>1091777</v>
      </c>
      <c r="BL306" s="299">
        <v>1489032</v>
      </c>
      <c r="BM306" s="297">
        <v>372258</v>
      </c>
      <c r="BN306" s="297">
        <v>372258</v>
      </c>
      <c r="BO306" s="297">
        <v>372258</v>
      </c>
      <c r="BP306" s="297">
        <v>372258</v>
      </c>
      <c r="BQ306" s="297">
        <v>0</v>
      </c>
      <c r="BR306" s="297">
        <v>0</v>
      </c>
      <c r="BS306" s="297">
        <v>1489032</v>
      </c>
      <c r="BT306" s="397">
        <v>4584870</v>
      </c>
      <c r="BU306" s="297">
        <v>942225</v>
      </c>
      <c r="BV306" s="297">
        <v>942225</v>
      </c>
      <c r="BW306" s="297">
        <v>942225</v>
      </c>
      <c r="BX306" s="297">
        <v>942225</v>
      </c>
      <c r="BY306" s="297">
        <v>815968</v>
      </c>
      <c r="BZ306" s="297">
        <v>0</v>
      </c>
      <c r="CA306" s="297">
        <v>4584870</v>
      </c>
      <c r="CB306" s="299">
        <v>14455939.40490783</v>
      </c>
      <c r="CC306" s="297">
        <v>12805327</v>
      </c>
      <c r="CD306" s="297">
        <v>994760</v>
      </c>
      <c r="CE306" s="297">
        <v>655852</v>
      </c>
      <c r="CF306" s="297">
        <v>0</v>
      </c>
      <c r="CG306" s="297">
        <v>0</v>
      </c>
      <c r="CH306" s="297">
        <v>0</v>
      </c>
      <c r="CI306" s="297">
        <v>14455939.40490783</v>
      </c>
    </row>
    <row r="307" spans="1:87">
      <c r="A307" s="295">
        <v>51000.1</v>
      </c>
      <c r="B307" s="296" t="s">
        <v>656</v>
      </c>
      <c r="C307" s="299">
        <v>16337</v>
      </c>
      <c r="D307" s="297">
        <v>62066</v>
      </c>
      <c r="E307" s="297">
        <v>44002</v>
      </c>
      <c r="F307" s="297">
        <v>-26259</v>
      </c>
      <c r="G307" s="297">
        <v>38539</v>
      </c>
      <c r="H307" s="297">
        <v>0</v>
      </c>
      <c r="I307" s="297">
        <v>134685</v>
      </c>
      <c r="J307" s="356">
        <v>719134</v>
      </c>
      <c r="K307" s="357">
        <v>855399</v>
      </c>
      <c r="L307" s="357">
        <v>608774</v>
      </c>
      <c r="M307" s="357">
        <v>582377</v>
      </c>
      <c r="N307" s="357">
        <v>900554</v>
      </c>
      <c r="O307" s="356">
        <v>70938</v>
      </c>
      <c r="P307" s="357">
        <v>60734</v>
      </c>
      <c r="Q307" s="357">
        <v>10204</v>
      </c>
      <c r="R307" s="398">
        <v>6.6799999999999998E-2</v>
      </c>
      <c r="S307" s="399">
        <v>2.32612E-5</v>
      </c>
      <c r="T307" s="400">
        <v>719134</v>
      </c>
      <c r="U307" s="400">
        <v>909191.61676646711</v>
      </c>
      <c r="V307" s="401">
        <v>0.79095977870714917</v>
      </c>
      <c r="W307" s="401">
        <v>7.7152503694909322E-2</v>
      </c>
      <c r="X307" s="397">
        <v>433288</v>
      </c>
      <c r="Y307" s="297">
        <v>143043</v>
      </c>
      <c r="Z307" s="297">
        <v>135900</v>
      </c>
      <c r="AA307" s="297">
        <v>93815</v>
      </c>
      <c r="AB307" s="297">
        <v>30265</v>
      </c>
      <c r="AC307" s="297">
        <v>30265</v>
      </c>
      <c r="AD307" s="297">
        <v>0</v>
      </c>
      <c r="AE307" s="297">
        <v>433288</v>
      </c>
      <c r="AF307" s="299">
        <v>173148</v>
      </c>
      <c r="AG307" s="299">
        <v>43287</v>
      </c>
      <c r="AH307" s="299">
        <v>43287</v>
      </c>
      <c r="AI307" s="299">
        <v>43287</v>
      </c>
      <c r="AJ307" s="299">
        <v>43287</v>
      </c>
      <c r="AK307" s="299">
        <v>0</v>
      </c>
      <c r="AL307" s="299">
        <v>0</v>
      </c>
      <c r="AM307" s="297">
        <v>173148</v>
      </c>
      <c r="AN307" s="397">
        <v>58819</v>
      </c>
      <c r="AO307" s="297">
        <v>14594</v>
      </c>
      <c r="AP307" s="297">
        <v>14594</v>
      </c>
      <c r="AQ307" s="297">
        <v>14594</v>
      </c>
      <c r="AR307" s="297">
        <v>7519</v>
      </c>
      <c r="AS307" s="297">
        <v>7519</v>
      </c>
      <c r="AT307" s="297">
        <v>0</v>
      </c>
      <c r="AU307" s="297">
        <v>58819</v>
      </c>
      <c r="AV307" s="299">
        <v>174765</v>
      </c>
      <c r="AW307" s="297">
        <v>87102</v>
      </c>
      <c r="AX307" s="297">
        <v>45095</v>
      </c>
      <c r="AY307" s="297">
        <v>21284</v>
      </c>
      <c r="AZ307" s="297">
        <v>21284</v>
      </c>
      <c r="BA307" s="297">
        <v>0</v>
      </c>
      <c r="BB307" s="297">
        <v>0</v>
      </c>
      <c r="BC307" s="297">
        <v>174765</v>
      </c>
      <c r="BD307" s="397">
        <v>1011</v>
      </c>
      <c r="BE307" s="297">
        <v>419</v>
      </c>
      <c r="BF307" s="297">
        <v>348</v>
      </c>
      <c r="BG307" s="297">
        <v>244</v>
      </c>
      <c r="BH307" s="297">
        <v>0</v>
      </c>
      <c r="BI307" s="297">
        <v>0</v>
      </c>
      <c r="BJ307" s="297">
        <v>0</v>
      </c>
      <c r="BK307" s="297">
        <v>1011</v>
      </c>
      <c r="BL307" s="299">
        <v>1380</v>
      </c>
      <c r="BM307" s="297">
        <v>345</v>
      </c>
      <c r="BN307" s="297">
        <v>345</v>
      </c>
      <c r="BO307" s="297">
        <v>345</v>
      </c>
      <c r="BP307" s="297">
        <v>345</v>
      </c>
      <c r="BQ307" s="297">
        <v>0</v>
      </c>
      <c r="BR307" s="297">
        <v>0</v>
      </c>
      <c r="BS307" s="297">
        <v>1380</v>
      </c>
      <c r="BT307" s="397">
        <v>4246</v>
      </c>
      <c r="BU307" s="297">
        <v>873</v>
      </c>
      <c r="BV307" s="297">
        <v>873</v>
      </c>
      <c r="BW307" s="297">
        <v>873</v>
      </c>
      <c r="BX307" s="297">
        <v>873</v>
      </c>
      <c r="BY307" s="297">
        <v>756</v>
      </c>
      <c r="BZ307" s="297">
        <v>0</v>
      </c>
      <c r="CA307" s="297">
        <v>4246</v>
      </c>
      <c r="CB307" s="299">
        <v>13386.42748572</v>
      </c>
      <c r="CC307" s="297">
        <v>11858</v>
      </c>
      <c r="CD307" s="297">
        <v>921</v>
      </c>
      <c r="CE307" s="297">
        <v>607</v>
      </c>
      <c r="CF307" s="297">
        <v>0</v>
      </c>
      <c r="CG307" s="297">
        <v>0</v>
      </c>
      <c r="CH307" s="297">
        <v>0</v>
      </c>
      <c r="CI307" s="297">
        <v>13386.42748572</v>
      </c>
    </row>
    <row r="308" spans="1:87">
      <c r="A308" s="295">
        <v>51000.2</v>
      </c>
      <c r="B308" s="296" t="s">
        <v>657</v>
      </c>
      <c r="C308" s="299">
        <v>-1673440</v>
      </c>
      <c r="D308" s="297">
        <v>-106691</v>
      </c>
      <c r="E308" s="297">
        <v>352225</v>
      </c>
      <c r="F308" s="297">
        <v>34064</v>
      </c>
      <c r="G308" s="297">
        <v>279701</v>
      </c>
      <c r="H308" s="297">
        <v>0</v>
      </c>
      <c r="I308" s="297">
        <v>-1114141</v>
      </c>
      <c r="J308" s="356">
        <v>22409715</v>
      </c>
      <c r="K308" s="357">
        <v>26656030</v>
      </c>
      <c r="L308" s="357">
        <v>18970677</v>
      </c>
      <c r="M308" s="357">
        <v>18148090</v>
      </c>
      <c r="N308" s="357">
        <v>28063153</v>
      </c>
      <c r="O308" s="356">
        <v>2210575</v>
      </c>
      <c r="P308" s="357">
        <v>938614</v>
      </c>
      <c r="Q308" s="357">
        <v>1271961</v>
      </c>
      <c r="R308" s="398">
        <v>6.6799999999999998E-2</v>
      </c>
      <c r="S308" s="399">
        <v>7.2486770000000005E-4</v>
      </c>
      <c r="T308" s="400">
        <v>22409715</v>
      </c>
      <c r="U308" s="400">
        <v>14051107.784431139</v>
      </c>
      <c r="V308" s="401">
        <v>1.5948717598501618</v>
      </c>
      <c r="W308" s="401">
        <v>7.7152503694909322E-2</v>
      </c>
      <c r="X308" s="397">
        <v>2795294</v>
      </c>
      <c r="Y308" s="297">
        <v>926073</v>
      </c>
      <c r="Z308" s="297">
        <v>845213</v>
      </c>
      <c r="AA308" s="297">
        <v>555594</v>
      </c>
      <c r="AB308" s="297">
        <v>446563</v>
      </c>
      <c r="AC308" s="297">
        <v>21851</v>
      </c>
      <c r="AD308" s="297">
        <v>0</v>
      </c>
      <c r="AE308" s="297">
        <v>2795294</v>
      </c>
      <c r="AF308" s="299">
        <v>0</v>
      </c>
      <c r="AG308" s="299">
        <v>0</v>
      </c>
      <c r="AH308" s="299">
        <v>0</v>
      </c>
      <c r="AI308" s="299">
        <v>0</v>
      </c>
      <c r="AJ308" s="299">
        <v>0</v>
      </c>
      <c r="AK308" s="299">
        <v>0</v>
      </c>
      <c r="AL308" s="299">
        <v>0</v>
      </c>
      <c r="AM308" s="297">
        <v>0</v>
      </c>
      <c r="AN308" s="397">
        <v>1832922</v>
      </c>
      <c r="AO308" s="297">
        <v>454771</v>
      </c>
      <c r="AP308" s="297">
        <v>454771</v>
      </c>
      <c r="AQ308" s="297">
        <v>454771</v>
      </c>
      <c r="AR308" s="297">
        <v>234304</v>
      </c>
      <c r="AS308" s="297">
        <v>234304</v>
      </c>
      <c r="AT308" s="297">
        <v>0</v>
      </c>
      <c r="AU308" s="297">
        <v>1832922</v>
      </c>
      <c r="AV308" s="299">
        <v>5446048</v>
      </c>
      <c r="AW308" s="297">
        <v>2714277</v>
      </c>
      <c r="AX308" s="297">
        <v>1405270</v>
      </c>
      <c r="AY308" s="297">
        <v>663250</v>
      </c>
      <c r="AZ308" s="297">
        <v>663250</v>
      </c>
      <c r="BA308" s="297">
        <v>0</v>
      </c>
      <c r="BB308" s="297">
        <v>0</v>
      </c>
      <c r="BC308" s="297">
        <v>5446048</v>
      </c>
      <c r="BD308" s="397">
        <v>31505</v>
      </c>
      <c r="BE308" s="297">
        <v>13064</v>
      </c>
      <c r="BF308" s="297">
        <v>10852</v>
      </c>
      <c r="BG308" s="297">
        <v>7589</v>
      </c>
      <c r="BH308" s="297">
        <v>0</v>
      </c>
      <c r="BI308" s="297">
        <v>0</v>
      </c>
      <c r="BJ308" s="297">
        <v>0</v>
      </c>
      <c r="BK308" s="297">
        <v>31505</v>
      </c>
      <c r="BL308" s="299">
        <v>42968</v>
      </c>
      <c r="BM308" s="297">
        <v>10742</v>
      </c>
      <c r="BN308" s="297">
        <v>10742</v>
      </c>
      <c r="BO308" s="297">
        <v>10742</v>
      </c>
      <c r="BP308" s="297">
        <v>10742</v>
      </c>
      <c r="BQ308" s="297">
        <v>0</v>
      </c>
      <c r="BR308" s="297">
        <v>0</v>
      </c>
      <c r="BS308" s="297">
        <v>42968</v>
      </c>
      <c r="BT308" s="397">
        <v>132304</v>
      </c>
      <c r="BU308" s="297">
        <v>27189</v>
      </c>
      <c r="BV308" s="297">
        <v>27189</v>
      </c>
      <c r="BW308" s="297">
        <v>27189</v>
      </c>
      <c r="BX308" s="297">
        <v>27189</v>
      </c>
      <c r="BY308" s="297">
        <v>23546</v>
      </c>
      <c r="BZ308" s="297">
        <v>0</v>
      </c>
      <c r="CA308" s="297">
        <v>132304</v>
      </c>
      <c r="CB308" s="299">
        <v>417149.11108587001</v>
      </c>
      <c r="CC308" s="297">
        <v>369518</v>
      </c>
      <c r="CD308" s="297">
        <v>28705</v>
      </c>
      <c r="CE308" s="297">
        <v>18926</v>
      </c>
      <c r="CF308" s="297">
        <v>0</v>
      </c>
      <c r="CG308" s="297">
        <v>0</v>
      </c>
      <c r="CH308" s="297">
        <v>0</v>
      </c>
      <c r="CI308" s="297">
        <v>417149.11108587001</v>
      </c>
    </row>
    <row r="309" spans="1:87">
      <c r="A309" s="295">
        <v>60000</v>
      </c>
      <c r="B309" s="296" t="s">
        <v>658</v>
      </c>
      <c r="C309" s="299">
        <v>-454828</v>
      </c>
      <c r="D309" s="297">
        <v>70428</v>
      </c>
      <c r="E309" s="297">
        <v>240270</v>
      </c>
      <c r="F309" s="297">
        <v>18246</v>
      </c>
      <c r="G309" s="297">
        <v>145965</v>
      </c>
      <c r="H309" s="297">
        <v>0</v>
      </c>
      <c r="I309" s="297">
        <v>20081</v>
      </c>
      <c r="J309" s="356">
        <v>4430829</v>
      </c>
      <c r="K309" s="357">
        <v>5270407</v>
      </c>
      <c r="L309" s="357">
        <v>3750866</v>
      </c>
      <c r="M309" s="357">
        <v>3588224</v>
      </c>
      <c r="N309" s="357">
        <v>5548622</v>
      </c>
      <c r="O309" s="356">
        <v>437073</v>
      </c>
      <c r="P309" s="357">
        <v>241509.9</v>
      </c>
      <c r="Q309" s="357">
        <v>195563.1</v>
      </c>
      <c r="R309" s="398">
        <v>6.6799999999999998E-2</v>
      </c>
      <c r="S309" s="399">
        <v>1.4332019999999999E-4</v>
      </c>
      <c r="T309" s="400">
        <v>4430829</v>
      </c>
      <c r="U309" s="400">
        <v>3615417.6646706588</v>
      </c>
      <c r="V309" s="401">
        <v>1.2255372438148497</v>
      </c>
      <c r="W309" s="401">
        <v>7.7152503694909322E-2</v>
      </c>
      <c r="X309" s="397">
        <v>1036228</v>
      </c>
      <c r="Y309" s="297">
        <v>280480</v>
      </c>
      <c r="Z309" s="297">
        <v>280480</v>
      </c>
      <c r="AA309" s="297">
        <v>280480</v>
      </c>
      <c r="AB309" s="297">
        <v>99805</v>
      </c>
      <c r="AC309" s="297">
        <v>94983</v>
      </c>
      <c r="AD309" s="297">
        <v>0</v>
      </c>
      <c r="AE309" s="297">
        <v>1036228</v>
      </c>
      <c r="AF309" s="299">
        <v>243177</v>
      </c>
      <c r="AG309" s="299">
        <v>221335</v>
      </c>
      <c r="AH309" s="299">
        <v>21842</v>
      </c>
      <c r="AI309" s="299">
        <v>0</v>
      </c>
      <c r="AJ309" s="299">
        <v>0</v>
      </c>
      <c r="AK309" s="299">
        <v>0</v>
      </c>
      <c r="AL309" s="299">
        <v>0</v>
      </c>
      <c r="AM309" s="297">
        <v>243177</v>
      </c>
      <c r="AN309" s="397">
        <v>362404</v>
      </c>
      <c r="AO309" s="297">
        <v>89917</v>
      </c>
      <c r="AP309" s="297">
        <v>89917</v>
      </c>
      <c r="AQ309" s="297">
        <v>89917</v>
      </c>
      <c r="AR309" s="297">
        <v>46326</v>
      </c>
      <c r="AS309" s="297">
        <v>46326</v>
      </c>
      <c r="AT309" s="297">
        <v>0</v>
      </c>
      <c r="AU309" s="297">
        <v>362404</v>
      </c>
      <c r="AV309" s="299">
        <v>1076788</v>
      </c>
      <c r="AW309" s="297">
        <v>536665</v>
      </c>
      <c r="AX309" s="297">
        <v>277849</v>
      </c>
      <c r="AY309" s="297">
        <v>131137</v>
      </c>
      <c r="AZ309" s="297">
        <v>131137</v>
      </c>
      <c r="BA309" s="297">
        <v>0</v>
      </c>
      <c r="BB309" s="297">
        <v>0</v>
      </c>
      <c r="BC309" s="297">
        <v>1076788</v>
      </c>
      <c r="BD309" s="397">
        <v>6229</v>
      </c>
      <c r="BE309" s="297">
        <v>2583</v>
      </c>
      <c r="BF309" s="297">
        <v>2146</v>
      </c>
      <c r="BG309" s="297">
        <v>1500</v>
      </c>
      <c r="BH309" s="297">
        <v>0</v>
      </c>
      <c r="BI309" s="297">
        <v>0</v>
      </c>
      <c r="BJ309" s="297">
        <v>0</v>
      </c>
      <c r="BK309" s="297">
        <v>6229</v>
      </c>
      <c r="BL309" s="299">
        <v>8496</v>
      </c>
      <c r="BM309" s="297">
        <v>2124</v>
      </c>
      <c r="BN309" s="297">
        <v>2124</v>
      </c>
      <c r="BO309" s="297">
        <v>2124</v>
      </c>
      <c r="BP309" s="297">
        <v>2124</v>
      </c>
      <c r="BQ309" s="297">
        <v>0</v>
      </c>
      <c r="BR309" s="297">
        <v>0</v>
      </c>
      <c r="BS309" s="297">
        <v>8496</v>
      </c>
      <c r="BT309" s="397">
        <v>26159</v>
      </c>
      <c r="BU309" s="297">
        <v>5376</v>
      </c>
      <c r="BV309" s="297">
        <v>5376</v>
      </c>
      <c r="BW309" s="297">
        <v>5376</v>
      </c>
      <c r="BX309" s="297">
        <v>5376</v>
      </c>
      <c r="BY309" s="297">
        <v>4656</v>
      </c>
      <c r="BZ309" s="297">
        <v>0</v>
      </c>
      <c r="CA309" s="297">
        <v>26159</v>
      </c>
      <c r="CB309" s="299">
        <v>82478.352988619998</v>
      </c>
      <c r="CC309" s="297">
        <v>73061</v>
      </c>
      <c r="CD309" s="297">
        <v>5676</v>
      </c>
      <c r="CE309" s="297">
        <v>3742</v>
      </c>
      <c r="CF309" s="297">
        <v>0</v>
      </c>
      <c r="CG309" s="297">
        <v>0</v>
      </c>
      <c r="CH309" s="297">
        <v>0</v>
      </c>
      <c r="CI309" s="297">
        <v>82478.352988619998</v>
      </c>
    </row>
    <row r="310" spans="1:87">
      <c r="A310" s="295">
        <v>90901</v>
      </c>
      <c r="B310" s="296" t="s">
        <v>659</v>
      </c>
      <c r="C310" s="299">
        <v>-2145760</v>
      </c>
      <c r="D310" s="297">
        <v>-1000696</v>
      </c>
      <c r="E310" s="297">
        <v>88598</v>
      </c>
      <c r="F310" s="297">
        <v>-582983</v>
      </c>
      <c r="G310" s="297">
        <v>348697</v>
      </c>
      <c r="H310" s="297">
        <v>0</v>
      </c>
      <c r="I310" s="297">
        <v>-3292144</v>
      </c>
      <c r="J310" s="356">
        <v>25554499</v>
      </c>
      <c r="K310" s="357">
        <v>30396705</v>
      </c>
      <c r="L310" s="357">
        <v>21632857</v>
      </c>
      <c r="M310" s="357">
        <v>20694834</v>
      </c>
      <c r="N310" s="357">
        <v>32001291</v>
      </c>
      <c r="O310" s="356">
        <v>2520787</v>
      </c>
      <c r="P310" s="357">
        <v>1024291.1</v>
      </c>
      <c r="Q310" s="357">
        <v>1496495.9</v>
      </c>
      <c r="R310" s="398">
        <v>6.6799999999999998E-2</v>
      </c>
      <c r="S310" s="399">
        <v>8.2658929999999996E-4</v>
      </c>
      <c r="T310" s="400">
        <v>25554499</v>
      </c>
      <c r="U310" s="400">
        <v>15333699.101796407</v>
      </c>
      <c r="V310" s="401">
        <v>1.6665580060199683</v>
      </c>
      <c r="W310" s="401">
        <v>7.7152503694909322E-2</v>
      </c>
      <c r="X310" s="397">
        <v>2306377</v>
      </c>
      <c r="Y310" s="297">
        <v>1221521</v>
      </c>
      <c r="Z310" s="297">
        <v>487765</v>
      </c>
      <c r="AA310" s="297">
        <v>487765</v>
      </c>
      <c r="AB310" s="297">
        <v>54663</v>
      </c>
      <c r="AC310" s="297">
        <v>54663</v>
      </c>
      <c r="AD310" s="297">
        <v>0</v>
      </c>
      <c r="AE310" s="297">
        <v>2306377</v>
      </c>
      <c r="AF310" s="299">
        <v>1140470</v>
      </c>
      <c r="AG310" s="299">
        <v>402975</v>
      </c>
      <c r="AH310" s="299">
        <v>402975</v>
      </c>
      <c r="AI310" s="299">
        <v>167260</v>
      </c>
      <c r="AJ310" s="299">
        <v>167260</v>
      </c>
      <c r="AK310" s="299">
        <v>0</v>
      </c>
      <c r="AL310" s="299">
        <v>0</v>
      </c>
      <c r="AM310" s="297">
        <v>1140470</v>
      </c>
      <c r="AN310" s="397">
        <v>2090138</v>
      </c>
      <c r="AO310" s="297">
        <v>518590</v>
      </c>
      <c r="AP310" s="297">
        <v>518590</v>
      </c>
      <c r="AQ310" s="297">
        <v>518590</v>
      </c>
      <c r="AR310" s="297">
        <v>267184</v>
      </c>
      <c r="AS310" s="297">
        <v>267184</v>
      </c>
      <c r="AT310" s="297">
        <v>0</v>
      </c>
      <c r="AU310" s="297">
        <v>2090138</v>
      </c>
      <c r="AV310" s="299">
        <v>6210299</v>
      </c>
      <c r="AW310" s="297">
        <v>3095175</v>
      </c>
      <c r="AX310" s="297">
        <v>1602473</v>
      </c>
      <c r="AY310" s="297">
        <v>756325</v>
      </c>
      <c r="AZ310" s="297">
        <v>756325</v>
      </c>
      <c r="BA310" s="297">
        <v>0</v>
      </c>
      <c r="BB310" s="297">
        <v>0</v>
      </c>
      <c r="BC310" s="297">
        <v>6210299</v>
      </c>
      <c r="BD310" s="397">
        <v>35926</v>
      </c>
      <c r="BE310" s="297">
        <v>14897</v>
      </c>
      <c r="BF310" s="297">
        <v>12375</v>
      </c>
      <c r="BG310" s="297">
        <v>8654</v>
      </c>
      <c r="BH310" s="297">
        <v>0</v>
      </c>
      <c r="BI310" s="297">
        <v>0</v>
      </c>
      <c r="BJ310" s="297">
        <v>0</v>
      </c>
      <c r="BK310" s="297">
        <v>35926</v>
      </c>
      <c r="BL310" s="299">
        <v>49000</v>
      </c>
      <c r="BM310" s="297">
        <v>12250</v>
      </c>
      <c r="BN310" s="297">
        <v>12250</v>
      </c>
      <c r="BO310" s="297">
        <v>12250</v>
      </c>
      <c r="BP310" s="297">
        <v>12250</v>
      </c>
      <c r="BQ310" s="297">
        <v>0</v>
      </c>
      <c r="BR310" s="297">
        <v>0</v>
      </c>
      <c r="BS310" s="297">
        <v>49000</v>
      </c>
      <c r="BT310" s="397">
        <v>150870</v>
      </c>
      <c r="BU310" s="297">
        <v>31005</v>
      </c>
      <c r="BV310" s="297">
        <v>31005</v>
      </c>
      <c r="BW310" s="297">
        <v>31005</v>
      </c>
      <c r="BX310" s="297">
        <v>31005</v>
      </c>
      <c r="BY310" s="297">
        <v>26850</v>
      </c>
      <c r="BZ310" s="297">
        <v>0</v>
      </c>
      <c r="CA310" s="297">
        <v>150870</v>
      </c>
      <c r="CB310" s="299">
        <v>475688.17279082997</v>
      </c>
      <c r="CC310" s="297">
        <v>421373</v>
      </c>
      <c r="CD310" s="297">
        <v>32734</v>
      </c>
      <c r="CE310" s="297">
        <v>21582</v>
      </c>
      <c r="CF310" s="297">
        <v>0</v>
      </c>
      <c r="CG310" s="297">
        <v>0</v>
      </c>
      <c r="CH310" s="297">
        <v>0</v>
      </c>
      <c r="CI310" s="297">
        <v>475688.17279082997</v>
      </c>
    </row>
    <row r="311" spans="1:87">
      <c r="A311" s="295">
        <v>91041</v>
      </c>
      <c r="B311" s="296" t="s">
        <v>660</v>
      </c>
      <c r="C311" s="299">
        <v>-357094</v>
      </c>
      <c r="D311" s="297">
        <v>-126171</v>
      </c>
      <c r="E311" s="297">
        <v>2427</v>
      </c>
      <c r="F311" s="297">
        <v>-101068</v>
      </c>
      <c r="G311" s="297">
        <v>250</v>
      </c>
      <c r="H311" s="297">
        <v>0</v>
      </c>
      <c r="I311" s="297">
        <v>-581656</v>
      </c>
      <c r="J311" s="356">
        <v>5012027</v>
      </c>
      <c r="K311" s="357">
        <v>5961733</v>
      </c>
      <c r="L311" s="357">
        <v>4242872</v>
      </c>
      <c r="M311" s="357">
        <v>4058896</v>
      </c>
      <c r="N311" s="357">
        <v>6276442</v>
      </c>
      <c r="O311" s="356">
        <v>494404</v>
      </c>
      <c r="P311" s="357">
        <v>184059.4</v>
      </c>
      <c r="Q311" s="357">
        <v>310344.59999999998</v>
      </c>
      <c r="R311" s="398">
        <v>6.6799999999999998E-2</v>
      </c>
      <c r="S311" s="399">
        <v>1.6211970000000001E-4</v>
      </c>
      <c r="T311" s="400">
        <v>5012027</v>
      </c>
      <c r="U311" s="400">
        <v>2755380.2395209582</v>
      </c>
      <c r="V311" s="401">
        <v>1.8189964956964979</v>
      </c>
      <c r="W311" s="401">
        <v>7.7152503694909322E-2</v>
      </c>
      <c r="X311" s="397">
        <v>579800</v>
      </c>
      <c r="Y311" s="297">
        <v>281717</v>
      </c>
      <c r="Z311" s="297">
        <v>144145</v>
      </c>
      <c r="AA311" s="297">
        <v>105330</v>
      </c>
      <c r="AB311" s="297">
        <v>48608</v>
      </c>
      <c r="AC311" s="297">
        <v>0</v>
      </c>
      <c r="AD311" s="297">
        <v>0</v>
      </c>
      <c r="AE311" s="297">
        <v>579800</v>
      </c>
      <c r="AF311" s="299">
        <v>287095</v>
      </c>
      <c r="AG311" s="299">
        <v>57419</v>
      </c>
      <c r="AH311" s="299">
        <v>57419</v>
      </c>
      <c r="AI311" s="299">
        <v>57419</v>
      </c>
      <c r="AJ311" s="299">
        <v>57419</v>
      </c>
      <c r="AK311" s="299">
        <v>57419</v>
      </c>
      <c r="AL311" s="299">
        <v>0</v>
      </c>
      <c r="AM311" s="297">
        <v>287095</v>
      </c>
      <c r="AN311" s="397">
        <v>409941</v>
      </c>
      <c r="AO311" s="297">
        <v>101712</v>
      </c>
      <c r="AP311" s="297">
        <v>101712</v>
      </c>
      <c r="AQ311" s="297">
        <v>101712</v>
      </c>
      <c r="AR311" s="297">
        <v>52403</v>
      </c>
      <c r="AS311" s="297">
        <v>52403</v>
      </c>
      <c r="AT311" s="297">
        <v>0</v>
      </c>
      <c r="AU311" s="297">
        <v>409941</v>
      </c>
      <c r="AV311" s="299">
        <v>1218031</v>
      </c>
      <c r="AW311" s="297">
        <v>607060</v>
      </c>
      <c r="AX311" s="297">
        <v>314294</v>
      </c>
      <c r="AY311" s="297">
        <v>148339</v>
      </c>
      <c r="AZ311" s="297">
        <v>148339</v>
      </c>
      <c r="BA311" s="297">
        <v>0</v>
      </c>
      <c r="BB311" s="297">
        <v>0</v>
      </c>
      <c r="BC311" s="297">
        <v>1218031</v>
      </c>
      <c r="BD311" s="397">
        <v>7046</v>
      </c>
      <c r="BE311" s="297">
        <v>2922</v>
      </c>
      <c r="BF311" s="297">
        <v>2427</v>
      </c>
      <c r="BG311" s="297">
        <v>1697</v>
      </c>
      <c r="BH311" s="297">
        <v>0</v>
      </c>
      <c r="BI311" s="297">
        <v>0</v>
      </c>
      <c r="BJ311" s="297">
        <v>0</v>
      </c>
      <c r="BK311" s="297">
        <v>7046</v>
      </c>
      <c r="BL311" s="299">
        <v>9612</v>
      </c>
      <c r="BM311" s="297">
        <v>2403</v>
      </c>
      <c r="BN311" s="297">
        <v>2403</v>
      </c>
      <c r="BO311" s="297">
        <v>2403</v>
      </c>
      <c r="BP311" s="297">
        <v>2403</v>
      </c>
      <c r="BQ311" s="297">
        <v>0</v>
      </c>
      <c r="BR311" s="297">
        <v>0</v>
      </c>
      <c r="BS311" s="297">
        <v>9612</v>
      </c>
      <c r="BT311" s="397">
        <v>29590</v>
      </c>
      <c r="BU311" s="297">
        <v>6081</v>
      </c>
      <c r="BV311" s="297">
        <v>6081</v>
      </c>
      <c r="BW311" s="297">
        <v>6081</v>
      </c>
      <c r="BX311" s="297">
        <v>6081</v>
      </c>
      <c r="BY311" s="297">
        <v>5266</v>
      </c>
      <c r="BZ311" s="297">
        <v>0</v>
      </c>
      <c r="CA311" s="297">
        <v>29590</v>
      </c>
      <c r="CB311" s="299">
        <v>93297.147527070003</v>
      </c>
      <c r="CC311" s="297">
        <v>82644</v>
      </c>
      <c r="CD311" s="297">
        <v>6420</v>
      </c>
      <c r="CE311" s="297">
        <v>4233</v>
      </c>
      <c r="CF311" s="297">
        <v>0</v>
      </c>
      <c r="CG311" s="297">
        <v>0</v>
      </c>
      <c r="CH311" s="297">
        <v>0</v>
      </c>
      <c r="CI311" s="297">
        <v>93297.147527070003</v>
      </c>
    </row>
    <row r="312" spans="1:87">
      <c r="A312" s="295">
        <v>91111</v>
      </c>
      <c r="B312" s="296" t="s">
        <v>661</v>
      </c>
      <c r="C312" s="299">
        <v>-190595</v>
      </c>
      <c r="D312" s="297">
        <v>-95739</v>
      </c>
      <c r="E312" s="297">
        <v>37361</v>
      </c>
      <c r="F312" s="297">
        <v>20707</v>
      </c>
      <c r="G312" s="297">
        <v>137394</v>
      </c>
      <c r="H312" s="297">
        <v>0</v>
      </c>
      <c r="I312" s="297">
        <v>-90872</v>
      </c>
      <c r="J312" s="356">
        <v>2723636</v>
      </c>
      <c r="K312" s="357">
        <v>3239725</v>
      </c>
      <c r="L312" s="357">
        <v>2305662</v>
      </c>
      <c r="M312" s="357">
        <v>2205686</v>
      </c>
      <c r="N312" s="357">
        <v>3410745</v>
      </c>
      <c r="O312" s="356">
        <v>268669</v>
      </c>
      <c r="P312" s="357">
        <v>104729.32</v>
      </c>
      <c r="Q312" s="357">
        <v>163939.68</v>
      </c>
      <c r="R312" s="398">
        <v>6.6799999999999998E-2</v>
      </c>
      <c r="S312" s="399">
        <v>8.8099100000000005E-5</v>
      </c>
      <c r="T312" s="400">
        <v>2723636</v>
      </c>
      <c r="U312" s="400">
        <v>1567804.1916167666</v>
      </c>
      <c r="V312" s="401">
        <v>1.7372296965166965</v>
      </c>
      <c r="W312" s="401">
        <v>7.7152503694909322E-2</v>
      </c>
      <c r="X312" s="397">
        <v>635666</v>
      </c>
      <c r="Y312" s="297">
        <v>211446</v>
      </c>
      <c r="Z312" s="297">
        <v>106055</v>
      </c>
      <c r="AA312" s="297">
        <v>106055</v>
      </c>
      <c r="AB312" s="297">
        <v>106055</v>
      </c>
      <c r="AC312" s="297">
        <v>106055</v>
      </c>
      <c r="AD312" s="297">
        <v>0</v>
      </c>
      <c r="AE312" s="297">
        <v>635666</v>
      </c>
      <c r="AF312" s="299">
        <v>251393</v>
      </c>
      <c r="AG312" s="299">
        <v>86101</v>
      </c>
      <c r="AH312" s="299">
        <v>86101</v>
      </c>
      <c r="AI312" s="299">
        <v>43977</v>
      </c>
      <c r="AJ312" s="299">
        <v>35214</v>
      </c>
      <c r="AK312" s="299">
        <v>0</v>
      </c>
      <c r="AL312" s="299">
        <v>0</v>
      </c>
      <c r="AM312" s="297">
        <v>251393</v>
      </c>
      <c r="AN312" s="397">
        <v>222770</v>
      </c>
      <c r="AO312" s="297">
        <v>55272</v>
      </c>
      <c r="AP312" s="297">
        <v>55272</v>
      </c>
      <c r="AQ312" s="297">
        <v>55272</v>
      </c>
      <c r="AR312" s="297">
        <v>28477</v>
      </c>
      <c r="AS312" s="297">
        <v>28477</v>
      </c>
      <c r="AT312" s="297">
        <v>0</v>
      </c>
      <c r="AU312" s="297">
        <v>222770</v>
      </c>
      <c r="AV312" s="299">
        <v>661903</v>
      </c>
      <c r="AW312" s="297">
        <v>329888</v>
      </c>
      <c r="AX312" s="297">
        <v>170794</v>
      </c>
      <c r="AY312" s="297">
        <v>80610</v>
      </c>
      <c r="AZ312" s="297">
        <v>80610</v>
      </c>
      <c r="BA312" s="297">
        <v>0</v>
      </c>
      <c r="BB312" s="297">
        <v>0</v>
      </c>
      <c r="BC312" s="297">
        <v>661903</v>
      </c>
      <c r="BD312" s="397">
        <v>3829</v>
      </c>
      <c r="BE312" s="297">
        <v>1588</v>
      </c>
      <c r="BF312" s="297">
        <v>1319</v>
      </c>
      <c r="BG312" s="297">
        <v>922</v>
      </c>
      <c r="BH312" s="297">
        <v>0</v>
      </c>
      <c r="BI312" s="297">
        <v>0</v>
      </c>
      <c r="BJ312" s="297">
        <v>0</v>
      </c>
      <c r="BK312" s="297">
        <v>3829</v>
      </c>
      <c r="BL312" s="299">
        <v>5224</v>
      </c>
      <c r="BM312" s="297">
        <v>1306</v>
      </c>
      <c r="BN312" s="297">
        <v>1306</v>
      </c>
      <c r="BO312" s="297">
        <v>1306</v>
      </c>
      <c r="BP312" s="297">
        <v>1306</v>
      </c>
      <c r="BQ312" s="297">
        <v>0</v>
      </c>
      <c r="BR312" s="297">
        <v>0</v>
      </c>
      <c r="BS312" s="297">
        <v>5224</v>
      </c>
      <c r="BT312" s="397">
        <v>16080</v>
      </c>
      <c r="BU312" s="297">
        <v>3305</v>
      </c>
      <c r="BV312" s="297">
        <v>3305</v>
      </c>
      <c r="BW312" s="297">
        <v>3305</v>
      </c>
      <c r="BX312" s="297">
        <v>3305</v>
      </c>
      <c r="BY312" s="297">
        <v>2862</v>
      </c>
      <c r="BZ312" s="297">
        <v>0</v>
      </c>
      <c r="CA312" s="297">
        <v>16080</v>
      </c>
      <c r="CB312" s="299">
        <v>50699.543175210005</v>
      </c>
      <c r="CC312" s="297">
        <v>44911</v>
      </c>
      <c r="CD312" s="297">
        <v>3489</v>
      </c>
      <c r="CE312" s="297">
        <v>2300</v>
      </c>
      <c r="CF312" s="297">
        <v>0</v>
      </c>
      <c r="CG312" s="297">
        <v>0</v>
      </c>
      <c r="CH312" s="297">
        <v>0</v>
      </c>
      <c r="CI312" s="297">
        <v>50699.543175210005</v>
      </c>
    </row>
    <row r="313" spans="1:87">
      <c r="A313" s="295">
        <v>91151</v>
      </c>
      <c r="B313" s="296" t="s">
        <v>662</v>
      </c>
      <c r="C313" s="299">
        <v>-630771</v>
      </c>
      <c r="D313" s="297">
        <v>-286673</v>
      </c>
      <c r="E313" s="297">
        <v>61338</v>
      </c>
      <c r="F313" s="297">
        <v>-61503</v>
      </c>
      <c r="G313" s="297">
        <v>147181</v>
      </c>
      <c r="H313" s="297">
        <v>0</v>
      </c>
      <c r="I313" s="297">
        <v>-770428</v>
      </c>
      <c r="J313" s="356">
        <v>7408270</v>
      </c>
      <c r="K313" s="357">
        <v>8812029</v>
      </c>
      <c r="L313" s="357">
        <v>6271382</v>
      </c>
      <c r="M313" s="357">
        <v>5999449</v>
      </c>
      <c r="N313" s="357">
        <v>9277200</v>
      </c>
      <c r="O313" s="356">
        <v>730778</v>
      </c>
      <c r="P313" s="357">
        <v>259169.03999999998</v>
      </c>
      <c r="Q313" s="357">
        <v>471608.96</v>
      </c>
      <c r="R313" s="398">
        <v>6.6799999999999998E-2</v>
      </c>
      <c r="S313" s="399">
        <v>2.3962890000000001E-4</v>
      </c>
      <c r="T313" s="400">
        <v>7408270</v>
      </c>
      <c r="U313" s="400">
        <v>3879776.0479041915</v>
      </c>
      <c r="V313" s="401">
        <v>1.9094581513285693</v>
      </c>
      <c r="W313" s="401">
        <v>7.7152503694909322E-2</v>
      </c>
      <c r="X313" s="397">
        <v>723080</v>
      </c>
      <c r="Y313" s="297">
        <v>329142</v>
      </c>
      <c r="Z313" s="297">
        <v>128568</v>
      </c>
      <c r="AA313" s="297">
        <v>128568</v>
      </c>
      <c r="AB313" s="297">
        <v>74862</v>
      </c>
      <c r="AC313" s="297">
        <v>61940</v>
      </c>
      <c r="AD313" s="297">
        <v>0</v>
      </c>
      <c r="AE313" s="297">
        <v>723080</v>
      </c>
      <c r="AF313" s="299">
        <v>201116</v>
      </c>
      <c r="AG313" s="299">
        <v>100558</v>
      </c>
      <c r="AH313" s="299">
        <v>100558</v>
      </c>
      <c r="AI313" s="299">
        <v>0</v>
      </c>
      <c r="AJ313" s="299">
        <v>0</v>
      </c>
      <c r="AK313" s="299">
        <v>0</v>
      </c>
      <c r="AL313" s="299">
        <v>0</v>
      </c>
      <c r="AM313" s="297">
        <v>201116</v>
      </c>
      <c r="AN313" s="397">
        <v>605933</v>
      </c>
      <c r="AO313" s="297">
        <v>150340</v>
      </c>
      <c r="AP313" s="297">
        <v>150340</v>
      </c>
      <c r="AQ313" s="297">
        <v>150340</v>
      </c>
      <c r="AR313" s="297">
        <v>77457</v>
      </c>
      <c r="AS313" s="297">
        <v>77457</v>
      </c>
      <c r="AT313" s="297">
        <v>0</v>
      </c>
      <c r="AU313" s="297">
        <v>605933</v>
      </c>
      <c r="AV313" s="299">
        <v>1800371</v>
      </c>
      <c r="AW313" s="297">
        <v>897294</v>
      </c>
      <c r="AX313" s="297">
        <v>464558</v>
      </c>
      <c r="AY313" s="297">
        <v>219259</v>
      </c>
      <c r="AZ313" s="297">
        <v>219259</v>
      </c>
      <c r="BA313" s="297">
        <v>0</v>
      </c>
      <c r="BB313" s="297">
        <v>0</v>
      </c>
      <c r="BC313" s="297">
        <v>1800371</v>
      </c>
      <c r="BD313" s="397">
        <v>10416</v>
      </c>
      <c r="BE313" s="297">
        <v>4319</v>
      </c>
      <c r="BF313" s="297">
        <v>3588</v>
      </c>
      <c r="BG313" s="297">
        <v>2509</v>
      </c>
      <c r="BH313" s="297">
        <v>0</v>
      </c>
      <c r="BI313" s="297">
        <v>0</v>
      </c>
      <c r="BJ313" s="297">
        <v>0</v>
      </c>
      <c r="BK313" s="297">
        <v>10416</v>
      </c>
      <c r="BL313" s="299">
        <v>14204</v>
      </c>
      <c r="BM313" s="297">
        <v>3551</v>
      </c>
      <c r="BN313" s="297">
        <v>3551</v>
      </c>
      <c r="BO313" s="297">
        <v>3551</v>
      </c>
      <c r="BP313" s="297">
        <v>3551</v>
      </c>
      <c r="BQ313" s="297">
        <v>0</v>
      </c>
      <c r="BR313" s="297">
        <v>0</v>
      </c>
      <c r="BS313" s="297">
        <v>14204</v>
      </c>
      <c r="BT313" s="397">
        <v>43737</v>
      </c>
      <c r="BU313" s="297">
        <v>8988</v>
      </c>
      <c r="BV313" s="297">
        <v>8988</v>
      </c>
      <c r="BW313" s="297">
        <v>8988</v>
      </c>
      <c r="BX313" s="297">
        <v>8988</v>
      </c>
      <c r="BY313" s="297">
        <v>7784</v>
      </c>
      <c r="BZ313" s="297">
        <v>0</v>
      </c>
      <c r="CA313" s="297">
        <v>43737</v>
      </c>
      <c r="CB313" s="299">
        <v>137902.38222159</v>
      </c>
      <c r="CC313" s="297">
        <v>122156</v>
      </c>
      <c r="CD313" s="297">
        <v>9490</v>
      </c>
      <c r="CE313" s="297">
        <v>6256</v>
      </c>
      <c r="CF313" s="297">
        <v>0</v>
      </c>
      <c r="CG313" s="297">
        <v>0</v>
      </c>
      <c r="CH313" s="297">
        <v>0</v>
      </c>
      <c r="CI313" s="297">
        <v>137902.38222159</v>
      </c>
    </row>
    <row r="314" spans="1:87">
      <c r="A314" s="295">
        <v>98101</v>
      </c>
      <c r="B314" s="296" t="s">
        <v>663</v>
      </c>
      <c r="C314" s="299">
        <v>-2786102</v>
      </c>
      <c r="D314" s="297">
        <v>-1148683</v>
      </c>
      <c r="E314" s="297">
        <v>466333</v>
      </c>
      <c r="F314" s="297">
        <v>-151253</v>
      </c>
      <c r="G314" s="297">
        <v>645454</v>
      </c>
      <c r="H314" s="297">
        <v>0</v>
      </c>
      <c r="I314" s="297">
        <v>-2974251</v>
      </c>
      <c r="J314" s="356">
        <v>33632629</v>
      </c>
      <c r="K314" s="357">
        <v>40005523</v>
      </c>
      <c r="L314" s="357">
        <v>28471301</v>
      </c>
      <c r="M314" s="357">
        <v>27236757</v>
      </c>
      <c r="N314" s="357">
        <v>42117341</v>
      </c>
      <c r="O314" s="356">
        <v>3317643</v>
      </c>
      <c r="P314" s="357">
        <v>1265351.57</v>
      </c>
      <c r="Q314" s="357">
        <v>2052291.43</v>
      </c>
      <c r="R314" s="398">
        <v>6.6799999999999998E-2</v>
      </c>
      <c r="S314" s="399">
        <v>1.0878856E-3</v>
      </c>
      <c r="T314" s="400">
        <v>33632629</v>
      </c>
      <c r="U314" s="400">
        <v>18942388.772455093</v>
      </c>
      <c r="V314" s="401">
        <v>1.7755220528947537</v>
      </c>
      <c r="W314" s="401">
        <v>7.7152503694909322E-2</v>
      </c>
      <c r="X314" s="397">
        <v>3876271</v>
      </c>
      <c r="Y314" s="297">
        <v>1606872</v>
      </c>
      <c r="Z314" s="297">
        <v>771550</v>
      </c>
      <c r="AA314" s="297">
        <v>771550</v>
      </c>
      <c r="AB314" s="297">
        <v>467828</v>
      </c>
      <c r="AC314" s="297">
        <v>258471</v>
      </c>
      <c r="AD314" s="297">
        <v>0</v>
      </c>
      <c r="AE314" s="297">
        <v>3876271</v>
      </c>
      <c r="AF314" s="299">
        <v>983220</v>
      </c>
      <c r="AG314" s="299">
        <v>491610</v>
      </c>
      <c r="AH314" s="299">
        <v>491610</v>
      </c>
      <c r="AI314" s="299">
        <v>0</v>
      </c>
      <c r="AJ314" s="299">
        <v>0</v>
      </c>
      <c r="AK314" s="299">
        <v>0</v>
      </c>
      <c r="AL314" s="299">
        <v>0</v>
      </c>
      <c r="AM314" s="297">
        <v>983220</v>
      </c>
      <c r="AN314" s="397">
        <v>2750859</v>
      </c>
      <c r="AO314" s="297">
        <v>682523</v>
      </c>
      <c r="AP314" s="297">
        <v>682523</v>
      </c>
      <c r="AQ314" s="297">
        <v>682523</v>
      </c>
      <c r="AR314" s="297">
        <v>351645</v>
      </c>
      <c r="AS314" s="297">
        <v>351645</v>
      </c>
      <c r="AT314" s="297">
        <v>0</v>
      </c>
      <c r="AU314" s="297">
        <v>2750859</v>
      </c>
      <c r="AV314" s="299">
        <v>8173460</v>
      </c>
      <c r="AW314" s="297">
        <v>4073603</v>
      </c>
      <c r="AX314" s="297">
        <v>2109037</v>
      </c>
      <c r="AY314" s="297">
        <v>995410</v>
      </c>
      <c r="AZ314" s="297">
        <v>995410</v>
      </c>
      <c r="BA314" s="297">
        <v>0</v>
      </c>
      <c r="BB314" s="297">
        <v>0</v>
      </c>
      <c r="BC314" s="297">
        <v>8173460</v>
      </c>
      <c r="BD314" s="397">
        <v>47282</v>
      </c>
      <c r="BE314" s="297">
        <v>19606</v>
      </c>
      <c r="BF314" s="297">
        <v>16287</v>
      </c>
      <c r="BG314" s="297">
        <v>11389</v>
      </c>
      <c r="BH314" s="297">
        <v>0</v>
      </c>
      <c r="BI314" s="297">
        <v>0</v>
      </c>
      <c r="BJ314" s="297">
        <v>0</v>
      </c>
      <c r="BK314" s="297">
        <v>47282</v>
      </c>
      <c r="BL314" s="299">
        <v>64488</v>
      </c>
      <c r="BM314" s="297">
        <v>16122</v>
      </c>
      <c r="BN314" s="297">
        <v>16122</v>
      </c>
      <c r="BO314" s="297">
        <v>16122</v>
      </c>
      <c r="BP314" s="297">
        <v>16122</v>
      </c>
      <c r="BQ314" s="297">
        <v>0</v>
      </c>
      <c r="BR314" s="297">
        <v>0</v>
      </c>
      <c r="BS314" s="297">
        <v>64488</v>
      </c>
      <c r="BT314" s="397">
        <v>198562</v>
      </c>
      <c r="BU314" s="297">
        <v>40806</v>
      </c>
      <c r="BV314" s="297">
        <v>40806</v>
      </c>
      <c r="BW314" s="297">
        <v>40806</v>
      </c>
      <c r="BX314" s="297">
        <v>40806</v>
      </c>
      <c r="BY314" s="297">
        <v>35338</v>
      </c>
      <c r="BZ314" s="297">
        <v>0</v>
      </c>
      <c r="CA314" s="297">
        <v>198562</v>
      </c>
      <c r="CB314" s="299">
        <v>626059.77753336006</v>
      </c>
      <c r="CC314" s="297">
        <v>554575</v>
      </c>
      <c r="CD314" s="297">
        <v>43081</v>
      </c>
      <c r="CE314" s="297">
        <v>28404</v>
      </c>
      <c r="CF314" s="297">
        <v>0</v>
      </c>
      <c r="CG314" s="297">
        <v>0</v>
      </c>
      <c r="CH314" s="297">
        <v>0</v>
      </c>
      <c r="CI314" s="297">
        <v>626059.77753336006</v>
      </c>
    </row>
    <row r="315" spans="1:87">
      <c r="A315" s="295">
        <v>98103</v>
      </c>
      <c r="B315" s="296" t="s">
        <v>664</v>
      </c>
      <c r="C315" s="299">
        <v>-617907</v>
      </c>
      <c r="D315" s="297">
        <v>-209363</v>
      </c>
      <c r="E315" s="297">
        <v>90020</v>
      </c>
      <c r="F315" s="297">
        <v>-1465</v>
      </c>
      <c r="G315" s="297">
        <v>48760</v>
      </c>
      <c r="H315" s="297">
        <v>0</v>
      </c>
      <c r="I315" s="297">
        <v>-689955</v>
      </c>
      <c r="J315" s="356">
        <v>6150500</v>
      </c>
      <c r="K315" s="357">
        <v>7315930</v>
      </c>
      <c r="L315" s="357">
        <v>5206632</v>
      </c>
      <c r="M315" s="357">
        <v>4980867</v>
      </c>
      <c r="N315" s="357">
        <v>7702124</v>
      </c>
      <c r="O315" s="356">
        <v>606707</v>
      </c>
      <c r="P315" s="357">
        <v>240430.32</v>
      </c>
      <c r="Q315" s="357">
        <v>366276.68</v>
      </c>
      <c r="R315" s="398">
        <v>6.6799999999999998E-2</v>
      </c>
      <c r="S315" s="399">
        <v>1.9894490000000001E-4</v>
      </c>
      <c r="T315" s="400">
        <v>6150500</v>
      </c>
      <c r="U315" s="400">
        <v>3599256.2874251497</v>
      </c>
      <c r="V315" s="401">
        <v>1.708825243005957</v>
      </c>
      <c r="W315" s="401">
        <v>7.7152503694909322E-2</v>
      </c>
      <c r="X315" s="397">
        <v>680945</v>
      </c>
      <c r="Y315" s="297">
        <v>211498</v>
      </c>
      <c r="Z315" s="297">
        <v>167845</v>
      </c>
      <c r="AA315" s="297">
        <v>167845</v>
      </c>
      <c r="AB315" s="297">
        <v>133757</v>
      </c>
      <c r="AC315" s="297">
        <v>0</v>
      </c>
      <c r="AD315" s="297">
        <v>0</v>
      </c>
      <c r="AE315" s="297">
        <v>680945</v>
      </c>
      <c r="AF315" s="299">
        <v>297929</v>
      </c>
      <c r="AG315" s="299">
        <v>115951</v>
      </c>
      <c r="AH315" s="299">
        <v>115951</v>
      </c>
      <c r="AI315" s="299">
        <v>22009</v>
      </c>
      <c r="AJ315" s="299">
        <v>22009</v>
      </c>
      <c r="AK315" s="299">
        <v>22009</v>
      </c>
      <c r="AL315" s="299">
        <v>0</v>
      </c>
      <c r="AM315" s="297">
        <v>297929</v>
      </c>
      <c r="AN315" s="397">
        <v>503058</v>
      </c>
      <c r="AO315" s="297">
        <v>124815</v>
      </c>
      <c r="AP315" s="297">
        <v>124815</v>
      </c>
      <c r="AQ315" s="297">
        <v>124815</v>
      </c>
      <c r="AR315" s="297">
        <v>64306</v>
      </c>
      <c r="AS315" s="297">
        <v>64306</v>
      </c>
      <c r="AT315" s="297">
        <v>0</v>
      </c>
      <c r="AU315" s="297">
        <v>503058</v>
      </c>
      <c r="AV315" s="299">
        <v>1494705</v>
      </c>
      <c r="AW315" s="297">
        <v>744952</v>
      </c>
      <c r="AX315" s="297">
        <v>385686</v>
      </c>
      <c r="AY315" s="297">
        <v>182034</v>
      </c>
      <c r="AZ315" s="297">
        <v>182034</v>
      </c>
      <c r="BA315" s="297">
        <v>0</v>
      </c>
      <c r="BB315" s="297">
        <v>0</v>
      </c>
      <c r="BC315" s="297">
        <v>1494705</v>
      </c>
      <c r="BD315" s="397">
        <v>8647</v>
      </c>
      <c r="BE315" s="297">
        <v>3585</v>
      </c>
      <c r="BF315" s="297">
        <v>2979</v>
      </c>
      <c r="BG315" s="297">
        <v>2083</v>
      </c>
      <c r="BH315" s="297">
        <v>0</v>
      </c>
      <c r="BI315" s="297">
        <v>0</v>
      </c>
      <c r="BJ315" s="297">
        <v>0</v>
      </c>
      <c r="BK315" s="297">
        <v>8647</v>
      </c>
      <c r="BL315" s="299">
        <v>11792</v>
      </c>
      <c r="BM315" s="297">
        <v>2948</v>
      </c>
      <c r="BN315" s="297">
        <v>2948</v>
      </c>
      <c r="BO315" s="297">
        <v>2948</v>
      </c>
      <c r="BP315" s="297">
        <v>2948</v>
      </c>
      <c r="BQ315" s="297">
        <v>0</v>
      </c>
      <c r="BR315" s="297">
        <v>0</v>
      </c>
      <c r="BS315" s="297">
        <v>11792</v>
      </c>
      <c r="BT315" s="397">
        <v>36312</v>
      </c>
      <c r="BU315" s="297">
        <v>7462</v>
      </c>
      <c r="BV315" s="297">
        <v>7462</v>
      </c>
      <c r="BW315" s="297">
        <v>7462</v>
      </c>
      <c r="BX315" s="297">
        <v>7462</v>
      </c>
      <c r="BY315" s="297">
        <v>6462</v>
      </c>
      <c r="BZ315" s="297">
        <v>0</v>
      </c>
      <c r="CA315" s="297">
        <v>36312</v>
      </c>
      <c r="CB315" s="299">
        <v>114489.42778119001</v>
      </c>
      <c r="CC315" s="297">
        <v>101417</v>
      </c>
      <c r="CD315" s="297">
        <v>7878</v>
      </c>
      <c r="CE315" s="297">
        <v>5194</v>
      </c>
      <c r="CF315" s="297">
        <v>0</v>
      </c>
      <c r="CG315" s="297">
        <v>0</v>
      </c>
      <c r="CH315" s="297">
        <v>0</v>
      </c>
      <c r="CI315" s="297">
        <v>114489.42778119001</v>
      </c>
    </row>
    <row r="316" spans="1:87">
      <c r="A316" s="295">
        <v>98111</v>
      </c>
      <c r="B316" s="296" t="s">
        <v>665</v>
      </c>
      <c r="C316" s="299">
        <v>-1136798</v>
      </c>
      <c r="D316" s="297">
        <v>-362092</v>
      </c>
      <c r="E316" s="297">
        <v>62644</v>
      </c>
      <c r="F316" s="297">
        <v>-127698</v>
      </c>
      <c r="G316" s="297">
        <v>189287</v>
      </c>
      <c r="H316" s="297">
        <v>0</v>
      </c>
      <c r="I316" s="297">
        <v>-1374657</v>
      </c>
      <c r="J316" s="356">
        <v>12228422</v>
      </c>
      <c r="K316" s="357">
        <v>14545530</v>
      </c>
      <c r="L316" s="357">
        <v>10351825</v>
      </c>
      <c r="M316" s="357">
        <v>9902959</v>
      </c>
      <c r="N316" s="357">
        <v>15313362</v>
      </c>
      <c r="O316" s="356">
        <v>1206255</v>
      </c>
      <c r="P316" s="357">
        <v>443732.87</v>
      </c>
      <c r="Q316" s="357">
        <v>762522.13</v>
      </c>
      <c r="R316" s="398">
        <v>6.6799999999999998E-2</v>
      </c>
      <c r="S316" s="399">
        <v>3.9554219999999999E-4</v>
      </c>
      <c r="T316" s="400">
        <v>12228422</v>
      </c>
      <c r="U316" s="400">
        <v>6642707.6347305393</v>
      </c>
      <c r="V316" s="401">
        <v>1.8408791523602928</v>
      </c>
      <c r="W316" s="401">
        <v>7.7152503694909322E-2</v>
      </c>
      <c r="X316" s="397">
        <v>791181</v>
      </c>
      <c r="Y316" s="297">
        <v>297970</v>
      </c>
      <c r="Z316" s="297">
        <v>173617</v>
      </c>
      <c r="AA316" s="297">
        <v>173617</v>
      </c>
      <c r="AB316" s="297">
        <v>97392</v>
      </c>
      <c r="AC316" s="297">
        <v>48585</v>
      </c>
      <c r="AD316" s="297">
        <v>0</v>
      </c>
      <c r="AE316" s="297">
        <v>791181</v>
      </c>
      <c r="AF316" s="299">
        <v>32558</v>
      </c>
      <c r="AG316" s="299">
        <v>16279</v>
      </c>
      <c r="AH316" s="299">
        <v>16279</v>
      </c>
      <c r="AI316" s="299">
        <v>0</v>
      </c>
      <c r="AJ316" s="299">
        <v>0</v>
      </c>
      <c r="AK316" s="299">
        <v>0</v>
      </c>
      <c r="AL316" s="299">
        <v>0</v>
      </c>
      <c r="AM316" s="297">
        <v>32558</v>
      </c>
      <c r="AN316" s="397">
        <v>1000180</v>
      </c>
      <c r="AO316" s="297">
        <v>248157</v>
      </c>
      <c r="AP316" s="297">
        <v>248157</v>
      </c>
      <c r="AQ316" s="297">
        <v>248157</v>
      </c>
      <c r="AR316" s="297">
        <v>127854</v>
      </c>
      <c r="AS316" s="297">
        <v>127854</v>
      </c>
      <c r="AT316" s="297">
        <v>0</v>
      </c>
      <c r="AU316" s="297">
        <v>1000180</v>
      </c>
      <c r="AV316" s="299">
        <v>2971772</v>
      </c>
      <c r="AW316" s="297">
        <v>1481113</v>
      </c>
      <c r="AX316" s="297">
        <v>766821</v>
      </c>
      <c r="AY316" s="297">
        <v>361919</v>
      </c>
      <c r="AZ316" s="297">
        <v>361919</v>
      </c>
      <c r="BA316" s="297">
        <v>0</v>
      </c>
      <c r="BB316" s="297">
        <v>0</v>
      </c>
      <c r="BC316" s="297">
        <v>2971772</v>
      </c>
      <c r="BD316" s="397">
        <v>17192</v>
      </c>
      <c r="BE316" s="297">
        <v>7129</v>
      </c>
      <c r="BF316" s="297">
        <v>5922</v>
      </c>
      <c r="BG316" s="297">
        <v>4141</v>
      </c>
      <c r="BH316" s="297">
        <v>0</v>
      </c>
      <c r="BI316" s="297">
        <v>0</v>
      </c>
      <c r="BJ316" s="297">
        <v>0</v>
      </c>
      <c r="BK316" s="297">
        <v>17192</v>
      </c>
      <c r="BL316" s="299">
        <v>23448</v>
      </c>
      <c r="BM316" s="297">
        <v>5862</v>
      </c>
      <c r="BN316" s="297">
        <v>5862</v>
      </c>
      <c r="BO316" s="297">
        <v>5862</v>
      </c>
      <c r="BP316" s="297">
        <v>5862</v>
      </c>
      <c r="BQ316" s="297">
        <v>0</v>
      </c>
      <c r="BR316" s="297">
        <v>0</v>
      </c>
      <c r="BS316" s="297">
        <v>23448</v>
      </c>
      <c r="BT316" s="397">
        <v>72195</v>
      </c>
      <c r="BU316" s="297">
        <v>14837</v>
      </c>
      <c r="BV316" s="297">
        <v>14837</v>
      </c>
      <c r="BW316" s="297">
        <v>14837</v>
      </c>
      <c r="BX316" s="297">
        <v>14837</v>
      </c>
      <c r="BY316" s="297">
        <v>12848</v>
      </c>
      <c r="BZ316" s="297">
        <v>0</v>
      </c>
      <c r="CA316" s="297">
        <v>72195</v>
      </c>
      <c r="CB316" s="299">
        <v>227627.85143682</v>
      </c>
      <c r="CC316" s="297">
        <v>201637</v>
      </c>
      <c r="CD316" s="297">
        <v>15664</v>
      </c>
      <c r="CE316" s="297">
        <v>10327</v>
      </c>
      <c r="CF316" s="297">
        <v>0</v>
      </c>
      <c r="CG316" s="297">
        <v>0</v>
      </c>
      <c r="CH316" s="297">
        <v>0</v>
      </c>
      <c r="CI316" s="297">
        <v>227627.85143682</v>
      </c>
    </row>
    <row r="317" spans="1:87">
      <c r="A317" s="295">
        <v>98131</v>
      </c>
      <c r="B317" s="296" t="s">
        <v>666</v>
      </c>
      <c r="C317" s="299">
        <v>-343644</v>
      </c>
      <c r="D317" s="297">
        <v>-40312</v>
      </c>
      <c r="E317" s="297">
        <v>148641</v>
      </c>
      <c r="F317" s="297">
        <v>93312</v>
      </c>
      <c r="G317" s="297">
        <v>134683</v>
      </c>
      <c r="H317" s="297">
        <v>0</v>
      </c>
      <c r="I317" s="297">
        <v>-7320</v>
      </c>
      <c r="J317" s="356">
        <v>3235014</v>
      </c>
      <c r="K317" s="357">
        <v>3848002</v>
      </c>
      <c r="L317" s="357">
        <v>2738562</v>
      </c>
      <c r="M317" s="357">
        <v>2619816</v>
      </c>
      <c r="N317" s="357">
        <v>4051131</v>
      </c>
      <c r="O317" s="356">
        <v>319113</v>
      </c>
      <c r="P317" s="357">
        <v>125398.72</v>
      </c>
      <c r="Q317" s="357">
        <v>193714.28</v>
      </c>
      <c r="R317" s="398">
        <v>6.6799999999999998E-2</v>
      </c>
      <c r="S317" s="399">
        <v>1.046402E-4</v>
      </c>
      <c r="T317" s="400">
        <v>3235014</v>
      </c>
      <c r="U317" s="400">
        <v>1877226.3473053894</v>
      </c>
      <c r="V317" s="401">
        <v>1.7232945854630732</v>
      </c>
      <c r="W317" s="401">
        <v>7.7152503694909322E-2</v>
      </c>
      <c r="X317" s="397">
        <v>784316</v>
      </c>
      <c r="Y317" s="297">
        <v>177999</v>
      </c>
      <c r="Z317" s="297">
        <v>177999</v>
      </c>
      <c r="AA317" s="297">
        <v>177999</v>
      </c>
      <c r="AB317" s="297">
        <v>152859</v>
      </c>
      <c r="AC317" s="297">
        <v>97460</v>
      </c>
      <c r="AD317" s="297">
        <v>0</v>
      </c>
      <c r="AE317" s="297">
        <v>784316</v>
      </c>
      <c r="AF317" s="299">
        <v>227279</v>
      </c>
      <c r="AG317" s="299">
        <v>146383</v>
      </c>
      <c r="AH317" s="299">
        <v>80896</v>
      </c>
      <c r="AI317" s="299">
        <v>0</v>
      </c>
      <c r="AJ317" s="299">
        <v>0</v>
      </c>
      <c r="AK317" s="299">
        <v>0</v>
      </c>
      <c r="AL317" s="299">
        <v>0</v>
      </c>
      <c r="AM317" s="297">
        <v>227279</v>
      </c>
      <c r="AN317" s="397">
        <v>264596</v>
      </c>
      <c r="AO317" s="297">
        <v>65650</v>
      </c>
      <c r="AP317" s="297">
        <v>65650</v>
      </c>
      <c r="AQ317" s="297">
        <v>65650</v>
      </c>
      <c r="AR317" s="297">
        <v>33824</v>
      </c>
      <c r="AS317" s="297">
        <v>33824</v>
      </c>
      <c r="AT317" s="297">
        <v>0</v>
      </c>
      <c r="AU317" s="297">
        <v>264596</v>
      </c>
      <c r="AV317" s="299">
        <v>786179</v>
      </c>
      <c r="AW317" s="297">
        <v>391827</v>
      </c>
      <c r="AX317" s="297">
        <v>202861</v>
      </c>
      <c r="AY317" s="297">
        <v>95745</v>
      </c>
      <c r="AZ317" s="297">
        <v>95745</v>
      </c>
      <c r="BA317" s="297">
        <v>0</v>
      </c>
      <c r="BB317" s="297">
        <v>0</v>
      </c>
      <c r="BC317" s="297">
        <v>786179</v>
      </c>
      <c r="BD317" s="397">
        <v>4548</v>
      </c>
      <c r="BE317" s="297">
        <v>1886</v>
      </c>
      <c r="BF317" s="297">
        <v>1567</v>
      </c>
      <c r="BG317" s="297">
        <v>1095</v>
      </c>
      <c r="BH317" s="297">
        <v>0</v>
      </c>
      <c r="BI317" s="297">
        <v>0</v>
      </c>
      <c r="BJ317" s="297">
        <v>0</v>
      </c>
      <c r="BK317" s="297">
        <v>4548</v>
      </c>
      <c r="BL317" s="299">
        <v>6204</v>
      </c>
      <c r="BM317" s="297">
        <v>1551</v>
      </c>
      <c r="BN317" s="297">
        <v>1551</v>
      </c>
      <c r="BO317" s="297">
        <v>1551</v>
      </c>
      <c r="BP317" s="297">
        <v>1551</v>
      </c>
      <c r="BQ317" s="297">
        <v>0</v>
      </c>
      <c r="BR317" s="297">
        <v>0</v>
      </c>
      <c r="BS317" s="297">
        <v>6204</v>
      </c>
      <c r="BT317" s="397">
        <v>19099</v>
      </c>
      <c r="BU317" s="297">
        <v>3925</v>
      </c>
      <c r="BV317" s="297">
        <v>3925</v>
      </c>
      <c r="BW317" s="297">
        <v>3925</v>
      </c>
      <c r="BX317" s="297">
        <v>3925</v>
      </c>
      <c r="BY317" s="297">
        <v>3399</v>
      </c>
      <c r="BZ317" s="297">
        <v>0</v>
      </c>
      <c r="CA317" s="297">
        <v>19099</v>
      </c>
      <c r="CB317" s="299">
        <v>60218.666680620001</v>
      </c>
      <c r="CC317" s="297">
        <v>53343</v>
      </c>
      <c r="CD317" s="297">
        <v>4144</v>
      </c>
      <c r="CE317" s="297">
        <v>2732</v>
      </c>
      <c r="CF317" s="297">
        <v>0</v>
      </c>
      <c r="CG317" s="297">
        <v>0</v>
      </c>
      <c r="CH317" s="297">
        <v>0</v>
      </c>
      <c r="CI317" s="297">
        <v>60218.666680620001</v>
      </c>
    </row>
    <row r="318" spans="1:87">
      <c r="A318" s="295">
        <v>99401</v>
      </c>
      <c r="B318" s="296" t="s">
        <v>667</v>
      </c>
      <c r="C318" s="299">
        <v>-1082977</v>
      </c>
      <c r="D318" s="297">
        <v>-615458</v>
      </c>
      <c r="E318" s="297">
        <v>-35442</v>
      </c>
      <c r="F318" s="297">
        <v>-150207</v>
      </c>
      <c r="G318" s="297">
        <v>146325</v>
      </c>
      <c r="H318" s="297">
        <v>0</v>
      </c>
      <c r="I318" s="297">
        <v>-1737759</v>
      </c>
      <c r="J318" s="356">
        <v>9376916</v>
      </c>
      <c r="K318" s="357">
        <v>11153705</v>
      </c>
      <c r="L318" s="357">
        <v>7937916</v>
      </c>
      <c r="M318" s="357">
        <v>7593720</v>
      </c>
      <c r="N318" s="357">
        <v>11742489</v>
      </c>
      <c r="O318" s="356">
        <v>924973</v>
      </c>
      <c r="P318" s="357">
        <v>393977.52999999997</v>
      </c>
      <c r="Q318" s="357">
        <v>530995.47</v>
      </c>
      <c r="R318" s="398">
        <v>6.6799999999999998E-2</v>
      </c>
      <c r="S318" s="399">
        <v>3.03307E-4</v>
      </c>
      <c r="T318" s="400">
        <v>9376916</v>
      </c>
      <c r="U318" s="400">
        <v>5897867.2155688619</v>
      </c>
      <c r="V318" s="401">
        <v>1.5898825214727348</v>
      </c>
      <c r="W318" s="401">
        <v>7.7152503694909322E-2</v>
      </c>
      <c r="X318" s="397">
        <v>495833</v>
      </c>
      <c r="Y318" s="297">
        <v>287583</v>
      </c>
      <c r="Z318" s="297">
        <v>65692</v>
      </c>
      <c r="AA318" s="297">
        <v>65692</v>
      </c>
      <c r="AB318" s="297">
        <v>38433</v>
      </c>
      <c r="AC318" s="297">
        <v>38433</v>
      </c>
      <c r="AD318" s="297">
        <v>0</v>
      </c>
      <c r="AE318" s="297">
        <v>495833</v>
      </c>
      <c r="AF318" s="299">
        <v>597764</v>
      </c>
      <c r="AG318" s="299">
        <v>282844</v>
      </c>
      <c r="AH318" s="299">
        <v>282844</v>
      </c>
      <c r="AI318" s="299">
        <v>16038</v>
      </c>
      <c r="AJ318" s="299">
        <v>16038</v>
      </c>
      <c r="AK318" s="299">
        <v>0</v>
      </c>
      <c r="AL318" s="299">
        <v>0</v>
      </c>
      <c r="AM318" s="297">
        <v>597764</v>
      </c>
      <c r="AN318" s="397">
        <v>766951</v>
      </c>
      <c r="AO318" s="297">
        <v>190290</v>
      </c>
      <c r="AP318" s="297">
        <v>190290</v>
      </c>
      <c r="AQ318" s="297">
        <v>190290</v>
      </c>
      <c r="AR318" s="297">
        <v>98040</v>
      </c>
      <c r="AS318" s="297">
        <v>98040</v>
      </c>
      <c r="AT318" s="297">
        <v>0</v>
      </c>
      <c r="AU318" s="297">
        <v>766951</v>
      </c>
      <c r="AV318" s="299">
        <v>2278794</v>
      </c>
      <c r="AW318" s="297">
        <v>1135737</v>
      </c>
      <c r="AX318" s="297">
        <v>588008</v>
      </c>
      <c r="AY318" s="297">
        <v>277524</v>
      </c>
      <c r="AZ318" s="297">
        <v>277524</v>
      </c>
      <c r="BA318" s="297">
        <v>0</v>
      </c>
      <c r="BB318" s="297">
        <v>0</v>
      </c>
      <c r="BC318" s="297">
        <v>2278794</v>
      </c>
      <c r="BD318" s="397">
        <v>13182</v>
      </c>
      <c r="BE318" s="297">
        <v>5466</v>
      </c>
      <c r="BF318" s="297">
        <v>4541</v>
      </c>
      <c r="BG318" s="297">
        <v>3175</v>
      </c>
      <c r="BH318" s="297">
        <v>0</v>
      </c>
      <c r="BI318" s="297">
        <v>0</v>
      </c>
      <c r="BJ318" s="297">
        <v>0</v>
      </c>
      <c r="BK318" s="297">
        <v>13182</v>
      </c>
      <c r="BL318" s="299">
        <v>17980</v>
      </c>
      <c r="BM318" s="297">
        <v>4495</v>
      </c>
      <c r="BN318" s="297">
        <v>4495</v>
      </c>
      <c r="BO318" s="297">
        <v>4495</v>
      </c>
      <c r="BP318" s="297">
        <v>4495</v>
      </c>
      <c r="BQ318" s="297">
        <v>0</v>
      </c>
      <c r="BR318" s="297">
        <v>0</v>
      </c>
      <c r="BS318" s="297">
        <v>17980</v>
      </c>
      <c r="BT318" s="397">
        <v>55360</v>
      </c>
      <c r="BU318" s="297">
        <v>11377</v>
      </c>
      <c r="BV318" s="297">
        <v>11377</v>
      </c>
      <c r="BW318" s="297">
        <v>11377</v>
      </c>
      <c r="BX318" s="297">
        <v>11377</v>
      </c>
      <c r="BY318" s="297">
        <v>9852</v>
      </c>
      <c r="BZ318" s="297">
        <v>0</v>
      </c>
      <c r="CA318" s="297">
        <v>55360</v>
      </c>
      <c r="CB318" s="299">
        <v>174548.0526117</v>
      </c>
      <c r="CC318" s="297">
        <v>154618</v>
      </c>
      <c r="CD318" s="297">
        <v>12011</v>
      </c>
      <c r="CE318" s="297">
        <v>7919</v>
      </c>
      <c r="CF318" s="297">
        <v>0</v>
      </c>
      <c r="CG318" s="297">
        <v>0</v>
      </c>
      <c r="CH318" s="297">
        <v>0</v>
      </c>
      <c r="CI318" s="297">
        <v>174548.0526117</v>
      </c>
    </row>
    <row r="319" spans="1:87" s="334" customFormat="1">
      <c r="A319" s="295">
        <v>99521</v>
      </c>
      <c r="B319" s="296" t="s">
        <v>668</v>
      </c>
      <c r="C319" s="299">
        <v>-247017</v>
      </c>
      <c r="D319" s="297">
        <v>97165</v>
      </c>
      <c r="E319" s="297">
        <v>223762</v>
      </c>
      <c r="F319" s="297">
        <v>68248</v>
      </c>
      <c r="G319" s="297">
        <v>231793</v>
      </c>
      <c r="H319" s="297">
        <v>0</v>
      </c>
      <c r="I319" s="297">
        <v>373951</v>
      </c>
      <c r="J319" s="356">
        <v>6542559</v>
      </c>
      <c r="K319" s="357">
        <v>7782279</v>
      </c>
      <c r="L319" s="357">
        <v>5538525</v>
      </c>
      <c r="M319" s="357">
        <v>5298369</v>
      </c>
      <c r="N319" s="357">
        <v>8193091</v>
      </c>
      <c r="O319" s="356">
        <v>645381</v>
      </c>
      <c r="P319" s="357">
        <v>205438.25</v>
      </c>
      <c r="Q319" s="357">
        <v>439942.75</v>
      </c>
      <c r="R319" s="398">
        <v>6.6799999999999998E-2</v>
      </c>
      <c r="S319" s="399">
        <v>2.116265E-4</v>
      </c>
      <c r="T319" s="400">
        <v>6542559</v>
      </c>
      <c r="U319" s="400">
        <v>3075422.9041916169</v>
      </c>
      <c r="V319" s="401">
        <v>2.1273688867579428</v>
      </c>
      <c r="W319" s="402">
        <v>7.7152503694909322E-2</v>
      </c>
      <c r="X319" s="397">
        <v>1515318</v>
      </c>
      <c r="Y319" s="297">
        <v>511916</v>
      </c>
      <c r="Z319" s="297">
        <v>375075</v>
      </c>
      <c r="AA319" s="297">
        <v>283136</v>
      </c>
      <c r="AB319" s="297">
        <v>188678</v>
      </c>
      <c r="AC319" s="297">
        <v>156513</v>
      </c>
      <c r="AD319" s="297">
        <v>0</v>
      </c>
      <c r="AE319" s="297">
        <v>1515318</v>
      </c>
      <c r="AF319" s="299">
        <v>0</v>
      </c>
      <c r="AG319" s="299">
        <v>0</v>
      </c>
      <c r="AH319" s="299">
        <v>0</v>
      </c>
      <c r="AI319" s="299">
        <v>0</v>
      </c>
      <c r="AJ319" s="299">
        <v>0</v>
      </c>
      <c r="AK319" s="299">
        <v>0</v>
      </c>
      <c r="AL319" s="299">
        <v>0</v>
      </c>
      <c r="AM319" s="297">
        <v>0</v>
      </c>
      <c r="AN319" s="397">
        <v>535125</v>
      </c>
      <c r="AO319" s="297">
        <v>132771</v>
      </c>
      <c r="AP319" s="297">
        <v>132771</v>
      </c>
      <c r="AQ319" s="297">
        <v>132771</v>
      </c>
      <c r="AR319" s="297">
        <v>68405</v>
      </c>
      <c r="AS319" s="297">
        <v>68405</v>
      </c>
      <c r="AT319" s="297">
        <v>0</v>
      </c>
      <c r="AU319" s="297">
        <v>535125</v>
      </c>
      <c r="AV319" s="299">
        <v>1589984</v>
      </c>
      <c r="AW319" s="297">
        <v>792438</v>
      </c>
      <c r="AX319" s="297">
        <v>410271</v>
      </c>
      <c r="AY319" s="297">
        <v>193637</v>
      </c>
      <c r="AZ319" s="297">
        <v>193637</v>
      </c>
      <c r="BA319" s="297">
        <v>0</v>
      </c>
      <c r="BB319" s="297">
        <v>0</v>
      </c>
      <c r="BC319" s="297">
        <v>1589984</v>
      </c>
      <c r="BD319" s="397">
        <v>9198</v>
      </c>
      <c r="BE319" s="297">
        <v>3814</v>
      </c>
      <c r="BF319" s="297">
        <v>3168</v>
      </c>
      <c r="BG319" s="297">
        <v>2216</v>
      </c>
      <c r="BH319" s="297">
        <v>0</v>
      </c>
      <c r="BI319" s="297">
        <v>0</v>
      </c>
      <c r="BJ319" s="297">
        <v>0</v>
      </c>
      <c r="BK319" s="297">
        <v>9198</v>
      </c>
      <c r="BL319" s="299">
        <v>12544</v>
      </c>
      <c r="BM319" s="297">
        <v>3136</v>
      </c>
      <c r="BN319" s="297">
        <v>3136</v>
      </c>
      <c r="BO319" s="297">
        <v>3136</v>
      </c>
      <c r="BP319" s="297">
        <v>3136</v>
      </c>
      <c r="BQ319" s="297">
        <v>0</v>
      </c>
      <c r="BR319" s="297">
        <v>0</v>
      </c>
      <c r="BS319" s="297">
        <v>12544</v>
      </c>
      <c r="BT319" s="397">
        <v>38626</v>
      </c>
      <c r="BU319" s="297">
        <v>7938</v>
      </c>
      <c r="BV319" s="297">
        <v>7938</v>
      </c>
      <c r="BW319" s="297">
        <v>7938</v>
      </c>
      <c r="BX319" s="297">
        <v>7938</v>
      </c>
      <c r="BY319" s="297">
        <v>6874</v>
      </c>
      <c r="BZ319" s="297">
        <v>0</v>
      </c>
      <c r="CA319" s="297">
        <v>38626</v>
      </c>
      <c r="CB319" s="299">
        <v>121787.47426215</v>
      </c>
      <c r="CC319" s="297">
        <v>107882</v>
      </c>
      <c r="CD319" s="297">
        <v>8381</v>
      </c>
      <c r="CE319" s="297">
        <v>5525</v>
      </c>
      <c r="CF319" s="297">
        <v>0</v>
      </c>
      <c r="CG319" s="297">
        <v>0</v>
      </c>
      <c r="CH319" s="297">
        <v>0</v>
      </c>
      <c r="CI319" s="297">
        <v>121787.47426215</v>
      </c>
    </row>
    <row r="320" spans="1:87" s="307" customFormat="1" ht="16.5" thickBot="1">
      <c r="A320" s="295">
        <v>99831</v>
      </c>
      <c r="B320" s="296" t="s">
        <v>669</v>
      </c>
      <c r="C320" s="304">
        <v>-59218</v>
      </c>
      <c r="D320" s="302">
        <v>-66694</v>
      </c>
      <c r="E320" s="302">
        <v>-11095</v>
      </c>
      <c r="F320" s="302">
        <v>-29917</v>
      </c>
      <c r="G320" s="302">
        <v>-22934</v>
      </c>
      <c r="H320" s="302">
        <v>0</v>
      </c>
      <c r="I320" s="302">
        <v>-189858</v>
      </c>
      <c r="J320" s="358">
        <v>517382</v>
      </c>
      <c r="K320" s="359">
        <v>615418</v>
      </c>
      <c r="L320" s="359">
        <v>437983</v>
      </c>
      <c r="M320" s="359">
        <v>418992</v>
      </c>
      <c r="N320" s="359">
        <v>647905</v>
      </c>
      <c r="O320" s="358">
        <v>51036</v>
      </c>
      <c r="P320" s="359">
        <v>24508.13</v>
      </c>
      <c r="Q320" s="359">
        <v>26527.87</v>
      </c>
      <c r="R320" s="405">
        <v>6.6799999999999998E-2</v>
      </c>
      <c r="S320" s="406">
        <v>1.6735299999999999E-5</v>
      </c>
      <c r="T320" s="407">
        <v>517382</v>
      </c>
      <c r="U320" s="407">
        <v>366888.17365269462</v>
      </c>
      <c r="V320" s="408">
        <v>1.4101899084099847</v>
      </c>
      <c r="W320" s="409">
        <v>7.7152503694909322E-2</v>
      </c>
      <c r="X320" s="404">
        <v>121470</v>
      </c>
      <c r="Y320" s="302">
        <v>68002</v>
      </c>
      <c r="Z320" s="302">
        <v>22487</v>
      </c>
      <c r="AA320" s="302">
        <v>22487</v>
      </c>
      <c r="AB320" s="302">
        <v>8494</v>
      </c>
      <c r="AC320" s="302">
        <v>0</v>
      </c>
      <c r="AD320" s="302">
        <v>0</v>
      </c>
      <c r="AE320" s="302">
        <v>121470</v>
      </c>
      <c r="AF320" s="304">
        <v>221069</v>
      </c>
      <c r="AG320" s="304">
        <v>67204</v>
      </c>
      <c r="AH320" s="304">
        <v>67204</v>
      </c>
      <c r="AI320" s="304">
        <v>28887</v>
      </c>
      <c r="AJ320" s="304">
        <v>28887</v>
      </c>
      <c r="AK320" s="304">
        <v>28887</v>
      </c>
      <c r="AL320" s="304">
        <v>0</v>
      </c>
      <c r="AM320" s="302">
        <v>221069</v>
      </c>
      <c r="AN320" s="404">
        <v>42317</v>
      </c>
      <c r="AO320" s="302">
        <v>10499</v>
      </c>
      <c r="AP320" s="302">
        <v>10499</v>
      </c>
      <c r="AQ320" s="302">
        <v>10499</v>
      </c>
      <c r="AR320" s="302">
        <v>5409</v>
      </c>
      <c r="AS320" s="302">
        <v>5409</v>
      </c>
      <c r="AT320" s="302">
        <v>0</v>
      </c>
      <c r="AU320" s="302">
        <v>42317</v>
      </c>
      <c r="AV320" s="304">
        <v>125735</v>
      </c>
      <c r="AW320" s="302">
        <v>62666</v>
      </c>
      <c r="AX320" s="302">
        <v>32444</v>
      </c>
      <c r="AY320" s="302">
        <v>15313</v>
      </c>
      <c r="AZ320" s="302">
        <v>15313</v>
      </c>
      <c r="BA320" s="302">
        <v>0</v>
      </c>
      <c r="BB320" s="302">
        <v>0</v>
      </c>
      <c r="BC320" s="302">
        <v>125735</v>
      </c>
      <c r="BD320" s="404">
        <v>728</v>
      </c>
      <c r="BE320" s="302">
        <v>302</v>
      </c>
      <c r="BF320" s="302">
        <v>251</v>
      </c>
      <c r="BG320" s="302">
        <v>175</v>
      </c>
      <c r="BH320" s="302">
        <v>0</v>
      </c>
      <c r="BI320" s="302">
        <v>0</v>
      </c>
      <c r="BJ320" s="302">
        <v>0</v>
      </c>
      <c r="BK320" s="302">
        <v>728</v>
      </c>
      <c r="BL320" s="304">
        <v>992</v>
      </c>
      <c r="BM320" s="302">
        <v>248</v>
      </c>
      <c r="BN320" s="302">
        <v>248</v>
      </c>
      <c r="BO320" s="302">
        <v>248</v>
      </c>
      <c r="BP320" s="302">
        <v>248</v>
      </c>
      <c r="BQ320" s="302">
        <v>0</v>
      </c>
      <c r="BR320" s="302">
        <v>0</v>
      </c>
      <c r="BS320" s="302">
        <v>992</v>
      </c>
      <c r="BT320" s="404">
        <v>3055</v>
      </c>
      <c r="BU320" s="302">
        <v>628</v>
      </c>
      <c r="BV320" s="302">
        <v>628</v>
      </c>
      <c r="BW320" s="302">
        <v>628</v>
      </c>
      <c r="BX320" s="302">
        <v>628</v>
      </c>
      <c r="BY320" s="302">
        <v>544</v>
      </c>
      <c r="BZ320" s="302">
        <v>0</v>
      </c>
      <c r="CA320" s="302">
        <v>3055</v>
      </c>
      <c r="CB320" s="299">
        <v>9630.8823234299998</v>
      </c>
      <c r="CC320" s="302">
        <v>8531</v>
      </c>
      <c r="CD320" s="302">
        <v>663</v>
      </c>
      <c r="CE320" s="302">
        <v>437</v>
      </c>
      <c r="CF320" s="302">
        <v>0</v>
      </c>
      <c r="CG320" s="302">
        <v>0</v>
      </c>
      <c r="CH320" s="302">
        <v>0</v>
      </c>
      <c r="CI320" s="302">
        <v>9630.8823234299998</v>
      </c>
    </row>
    <row r="321" spans="1:87" s="307" customFormat="1" ht="18" customHeight="1" thickBot="1">
      <c r="A321" s="308"/>
      <c r="B321" s="338" t="s">
        <v>325</v>
      </c>
      <c r="C321" s="410">
        <v>-3586189782</v>
      </c>
      <c r="D321" s="339">
        <v>-1313210813</v>
      </c>
      <c r="E321" s="339">
        <v>-280559519</v>
      </c>
      <c r="F321" s="343">
        <v>-569068163</v>
      </c>
      <c r="G321" s="339">
        <v>355719925</v>
      </c>
      <c r="H321" s="411">
        <v>0</v>
      </c>
      <c r="I321" s="341">
        <v>-5393308351</v>
      </c>
      <c r="J321" s="342">
        <v>30915593468</v>
      </c>
      <c r="K321" s="339">
        <v>36773648998</v>
      </c>
      <c r="L321" s="339">
        <v>26171227466</v>
      </c>
      <c r="M321" s="339">
        <v>25036416637</v>
      </c>
      <c r="N321" s="341">
        <v>38714862374</v>
      </c>
      <c r="O321" s="342">
        <v>3049624997</v>
      </c>
      <c r="P321" s="343">
        <v>1214843275.4799998</v>
      </c>
      <c r="Q321" s="343">
        <v>1834781721.5199993</v>
      </c>
      <c r="R321" s="405">
        <v>6.6800000000000026E-2</v>
      </c>
      <c r="S321" s="412">
        <v>0.99999999999999967</v>
      </c>
      <c r="T321" s="403">
        <v>30915593468</v>
      </c>
      <c r="U321" s="403">
        <v>18186276579.041904</v>
      </c>
      <c r="V321" s="413">
        <v>1.6999407951173207</v>
      </c>
      <c r="W321" s="409">
        <v>7.7152503694909322E-2</v>
      </c>
      <c r="X321" s="403">
        <v>1652675648</v>
      </c>
      <c r="Y321" s="403">
        <v>629359085</v>
      </c>
      <c r="Z321" s="403">
        <v>415518523</v>
      </c>
      <c r="AA321" s="403">
        <v>292123409</v>
      </c>
      <c r="AB321" s="403">
        <v>188397101</v>
      </c>
      <c r="AC321" s="403">
        <v>127277528</v>
      </c>
      <c r="AD321" s="403">
        <v>2</v>
      </c>
      <c r="AE321" s="403">
        <v>1652675648</v>
      </c>
      <c r="AF321" s="403">
        <v>1652675749</v>
      </c>
      <c r="AG321" s="403">
        <v>629359116</v>
      </c>
      <c r="AH321" s="403">
        <v>415518562</v>
      </c>
      <c r="AI321" s="403">
        <v>292123440</v>
      </c>
      <c r="AJ321" s="403">
        <v>188397106</v>
      </c>
      <c r="AK321" s="403">
        <v>127277524</v>
      </c>
      <c r="AL321" s="403">
        <v>1</v>
      </c>
      <c r="AM321" s="403">
        <v>1652675749</v>
      </c>
      <c r="AN321" s="404">
        <v>2528629368</v>
      </c>
      <c r="AO321" s="302">
        <v>627385338</v>
      </c>
      <c r="AP321" s="302">
        <v>627385338</v>
      </c>
      <c r="AQ321" s="302">
        <v>627385338</v>
      </c>
      <c r="AR321" s="302">
        <v>323236674</v>
      </c>
      <c r="AS321" s="302">
        <v>323236674</v>
      </c>
      <c r="AT321" s="302">
        <v>0</v>
      </c>
      <c r="AU321" s="302">
        <v>2528629368</v>
      </c>
      <c r="AV321" s="302">
        <v>7513161120</v>
      </c>
      <c r="AW321" s="302">
        <v>3744514309</v>
      </c>
      <c r="AX321" s="302">
        <v>1938656972</v>
      </c>
      <c r="AY321" s="302">
        <v>914994915</v>
      </c>
      <c r="AZ321" s="302">
        <v>914994915</v>
      </c>
      <c r="BA321" s="302">
        <v>0</v>
      </c>
      <c r="BB321" s="302">
        <v>0</v>
      </c>
      <c r="BC321" s="302">
        <v>7513161120</v>
      </c>
      <c r="BD321" s="404">
        <v>43463035</v>
      </c>
      <c r="BE321" s="302">
        <v>18022258</v>
      </c>
      <c r="BF321" s="302">
        <v>14971645</v>
      </c>
      <c r="BG321" s="302">
        <v>10469141</v>
      </c>
      <c r="BH321" s="302">
        <v>0</v>
      </c>
      <c r="BI321" s="302">
        <v>0</v>
      </c>
      <c r="BJ321" s="302">
        <v>0</v>
      </c>
      <c r="BK321" s="302">
        <v>43463035</v>
      </c>
      <c r="BL321" s="304">
        <v>59277612</v>
      </c>
      <c r="BM321" s="302">
        <v>14819406</v>
      </c>
      <c r="BN321" s="302">
        <v>14819406</v>
      </c>
      <c r="BO321" s="302">
        <v>14819406</v>
      </c>
      <c r="BP321" s="302">
        <v>14819406</v>
      </c>
      <c r="BQ321" s="302">
        <v>0</v>
      </c>
      <c r="BR321" s="302">
        <v>0</v>
      </c>
      <c r="BS321" s="302">
        <v>59277612</v>
      </c>
      <c r="BT321" s="404">
        <v>182521190</v>
      </c>
      <c r="BU321" s="302">
        <v>37509485</v>
      </c>
      <c r="BV321" s="302">
        <v>37509485</v>
      </c>
      <c r="BW321" s="302">
        <v>37509485</v>
      </c>
      <c r="BX321" s="302">
        <v>37509485</v>
      </c>
      <c r="BY321" s="302">
        <v>32483246</v>
      </c>
      <c r="BZ321" s="302">
        <v>0</v>
      </c>
      <c r="CA321" s="302">
        <v>182521190</v>
      </c>
      <c r="CB321" s="414">
        <v>575483100.23019302</v>
      </c>
      <c r="CC321" s="302">
        <v>509773120</v>
      </c>
      <c r="CD321" s="302">
        <v>39600865</v>
      </c>
      <c r="CE321" s="302">
        <v>26109121</v>
      </c>
      <c r="CF321" s="302">
        <v>0</v>
      </c>
      <c r="CG321" s="302">
        <v>0</v>
      </c>
      <c r="CH321" s="302">
        <v>0</v>
      </c>
      <c r="CI321" s="302">
        <v>575483100.23019302</v>
      </c>
    </row>
    <row r="322" spans="1:87" ht="18" customHeight="1">
      <c r="A322" s="317"/>
      <c r="B322" s="345"/>
      <c r="C322" s="319"/>
      <c r="D322" s="319"/>
      <c r="E322" s="319"/>
      <c r="F322" s="319"/>
      <c r="G322" s="319"/>
      <c r="H322" s="319"/>
      <c r="I322" s="319"/>
      <c r="J322" s="360"/>
      <c r="K322" s="361"/>
      <c r="L322" s="361"/>
      <c r="M322" s="361"/>
      <c r="N322" s="361"/>
      <c r="O322" s="360"/>
      <c r="P322" s="361"/>
      <c r="Q322" s="415"/>
      <c r="R322" s="416"/>
      <c r="S322" s="348"/>
      <c r="T322" s="319"/>
      <c r="U322" s="347"/>
      <c r="V322" s="347"/>
      <c r="W322" s="319"/>
      <c r="X322" s="348"/>
      <c r="Y322" s="319"/>
      <c r="Z322" s="319"/>
      <c r="AA322" s="319"/>
      <c r="AB322" s="319"/>
      <c r="AC322" s="319"/>
      <c r="AD322" s="319"/>
      <c r="AE322" s="319"/>
      <c r="AF322" s="319"/>
      <c r="AG322" s="319"/>
      <c r="AH322" s="319"/>
      <c r="AI322" s="319"/>
      <c r="AJ322" s="319"/>
      <c r="AK322" s="319"/>
      <c r="AL322" s="319"/>
      <c r="AM322" s="319"/>
      <c r="AN322" s="348"/>
      <c r="AO322" s="319"/>
      <c r="AP322" s="319"/>
      <c r="AQ322" s="319"/>
      <c r="AR322" s="319"/>
      <c r="AS322" s="319"/>
      <c r="AT322" s="319"/>
      <c r="AU322" s="319"/>
      <c r="AV322" s="319"/>
      <c r="AW322" s="319"/>
      <c r="AX322" s="319"/>
      <c r="AY322" s="319"/>
      <c r="AZ322" s="319"/>
      <c r="BA322" s="319"/>
      <c r="BB322" s="319"/>
      <c r="BC322" s="417"/>
      <c r="BD322" s="418"/>
      <c r="BE322" s="417"/>
      <c r="BF322" s="417"/>
      <c r="BG322" s="417"/>
      <c r="BH322" s="417"/>
      <c r="BI322" s="417"/>
      <c r="BJ322" s="417"/>
      <c r="BK322" s="417"/>
      <c r="BL322" s="417"/>
      <c r="BM322" s="417"/>
      <c r="BN322" s="417"/>
      <c r="BO322" s="417"/>
      <c r="BP322" s="417"/>
      <c r="BQ322" s="417"/>
      <c r="BR322" s="417"/>
      <c r="BS322" s="417"/>
      <c r="BT322" s="418"/>
      <c r="BU322" s="417"/>
      <c r="BV322" s="417"/>
      <c r="BW322" s="417"/>
      <c r="BX322" s="417"/>
      <c r="BY322" s="417"/>
      <c r="BZ322" s="417"/>
      <c r="CA322" s="417"/>
      <c r="CB322" s="417"/>
      <c r="CC322" s="417"/>
      <c r="CD322" s="417"/>
      <c r="CE322" s="417"/>
      <c r="CF322" s="417"/>
      <c r="CG322" s="417"/>
      <c r="CH322" s="417"/>
      <c r="CI322" s="417"/>
    </row>
    <row r="323" spans="1:87" ht="18" customHeight="1">
      <c r="J323" s="362"/>
      <c r="K323" s="363"/>
      <c r="L323" s="363"/>
      <c r="M323" s="363"/>
      <c r="N323" s="363"/>
      <c r="O323" s="362"/>
      <c r="P323" s="363"/>
      <c r="Q323" s="363"/>
      <c r="R323" s="420"/>
      <c r="U323" s="334"/>
      <c r="V323" s="334"/>
      <c r="CB323" s="419"/>
    </row>
    <row r="324" spans="1:87" ht="18" customHeight="1">
      <c r="J324" s="364"/>
      <c r="K324" s="365"/>
      <c r="L324" s="365"/>
      <c r="M324" s="365"/>
      <c r="N324" s="365"/>
      <c r="O324" s="364"/>
      <c r="P324" s="365"/>
      <c r="Q324" s="365"/>
      <c r="R324" s="421"/>
      <c r="U324" s="334"/>
      <c r="V324" s="334"/>
    </row>
    <row r="325" spans="1:87" ht="18" customHeight="1">
      <c r="J325" s="364"/>
      <c r="K325" s="365"/>
      <c r="L325" s="365"/>
      <c r="M325" s="365"/>
      <c r="N325" s="365"/>
      <c r="O325" s="364"/>
      <c r="P325" s="365"/>
      <c r="Q325" s="365"/>
      <c r="R325" s="421"/>
      <c r="U325" s="334"/>
      <c r="V325" s="334"/>
    </row>
    <row r="326" spans="1:87" ht="18" customHeight="1">
      <c r="U326" s="334"/>
    </row>
    <row r="327" spans="1:87" ht="18" customHeight="1">
      <c r="U327" s="334"/>
    </row>
    <row r="328" spans="1:87" ht="18" customHeight="1">
      <c r="U328" s="334"/>
    </row>
    <row r="329" spans="1:87" ht="18" customHeight="1">
      <c r="U329" s="334"/>
    </row>
    <row r="330" spans="1:87" ht="18" customHeight="1">
      <c r="J330" s="328"/>
      <c r="K330" s="329"/>
      <c r="L330" s="329"/>
      <c r="M330" s="329"/>
      <c r="N330" s="330"/>
      <c r="O330" s="328"/>
      <c r="P330" s="329"/>
      <c r="Q330" s="329"/>
      <c r="R330" s="329"/>
      <c r="U330" s="334"/>
    </row>
    <row r="331" spans="1:87" ht="18" customHeight="1">
      <c r="U331" s="334"/>
    </row>
    <row r="332" spans="1:87" ht="18" customHeight="1">
      <c r="U332" s="334"/>
    </row>
    <row r="333" spans="1:87" ht="18" customHeight="1">
      <c r="U333" s="334"/>
    </row>
    <row r="334" spans="1:87" ht="18" customHeight="1">
      <c r="U334" s="334"/>
    </row>
    <row r="335" spans="1:87" ht="18" customHeight="1">
      <c r="U335" s="334"/>
    </row>
    <row r="336" spans="1:87" ht="18" customHeight="1">
      <c r="U336" s="334"/>
    </row>
    <row r="337" spans="21:21" ht="18" customHeight="1">
      <c r="U337" s="334"/>
    </row>
    <row r="338" spans="21:21" ht="18" customHeight="1">
      <c r="U338" s="334"/>
    </row>
    <row r="339" spans="21:21" ht="18" customHeight="1">
      <c r="U339" s="334"/>
    </row>
    <row r="340" spans="21:21" ht="18" customHeight="1">
      <c r="U340" s="334"/>
    </row>
    <row r="341" spans="21:21" ht="18" customHeight="1">
      <c r="U341" s="334"/>
    </row>
    <row r="342" spans="21:21" ht="18" customHeight="1">
      <c r="U342" s="334"/>
    </row>
    <row r="343" spans="21:21" ht="18" customHeight="1">
      <c r="U343" s="334"/>
    </row>
    <row r="344" spans="21:21" ht="18" customHeight="1">
      <c r="U344" s="334"/>
    </row>
    <row r="345" spans="21:21" ht="18" customHeight="1">
      <c r="U345" s="334"/>
    </row>
    <row r="346" spans="21:21" ht="18" customHeight="1">
      <c r="U346" s="334"/>
    </row>
    <row r="347" spans="21:21" ht="18" customHeight="1">
      <c r="U347" s="334"/>
    </row>
    <row r="348" spans="21:21" ht="18" customHeight="1">
      <c r="U348" s="334"/>
    </row>
    <row r="349" spans="21:21" ht="18" customHeight="1">
      <c r="U349" s="334"/>
    </row>
    <row r="350" spans="21:21" ht="18" customHeight="1">
      <c r="U350" s="334"/>
    </row>
    <row r="351" spans="21:21" ht="36" customHeight="1">
      <c r="U351" s="334"/>
    </row>
    <row r="352" spans="21:21" ht="18" customHeight="1">
      <c r="U352" s="334"/>
    </row>
    <row r="353" spans="21:21" ht="18" customHeight="1">
      <c r="U353" s="334"/>
    </row>
    <row r="354" spans="21:21" ht="18" customHeight="1">
      <c r="U354" s="334"/>
    </row>
    <row r="355" spans="21:21" ht="18" customHeight="1">
      <c r="U355" s="334"/>
    </row>
    <row r="356" spans="21:21" ht="18" customHeight="1">
      <c r="U356" s="334"/>
    </row>
    <row r="357" spans="21:21" ht="18" customHeight="1">
      <c r="U357" s="334"/>
    </row>
    <row r="358" spans="21:21" ht="18" customHeight="1">
      <c r="U358" s="334"/>
    </row>
    <row r="359" spans="21:21" ht="18" customHeight="1">
      <c r="U359" s="334"/>
    </row>
    <row r="360" spans="21:21" ht="18" customHeight="1">
      <c r="U360" s="334"/>
    </row>
    <row r="361" spans="21:21" ht="18" customHeight="1">
      <c r="U361" s="334"/>
    </row>
    <row r="362" spans="21:21" ht="18" customHeight="1">
      <c r="U362" s="334"/>
    </row>
    <row r="363" spans="21:21" ht="18" customHeight="1">
      <c r="U363" s="334"/>
    </row>
    <row r="364" spans="21:21" ht="18" customHeight="1">
      <c r="U364" s="334"/>
    </row>
    <row r="365" spans="21:21" ht="54" customHeight="1">
      <c r="U365" s="334"/>
    </row>
    <row r="366" spans="21:21" ht="18" customHeight="1">
      <c r="U366" s="334"/>
    </row>
    <row r="367" spans="21:21" ht="18" customHeight="1">
      <c r="U367" s="334"/>
    </row>
    <row r="368" spans="21:21" ht="18" customHeight="1">
      <c r="U368" s="334"/>
    </row>
    <row r="369" spans="21:21" ht="18" customHeight="1">
      <c r="U369" s="334"/>
    </row>
    <row r="370" spans="21:21" ht="18" customHeight="1">
      <c r="U370" s="334"/>
    </row>
    <row r="371" spans="21:21" ht="18" customHeight="1">
      <c r="U371" s="334"/>
    </row>
    <row r="372" spans="21:21" ht="18" customHeight="1">
      <c r="U372" s="334"/>
    </row>
    <row r="373" spans="21:21" ht="18" customHeight="1">
      <c r="U373" s="334"/>
    </row>
    <row r="374" spans="21:21" ht="18" customHeight="1">
      <c r="U374" s="334"/>
    </row>
    <row r="375" spans="21:21" ht="18" customHeight="1">
      <c r="U375" s="334"/>
    </row>
    <row r="376" spans="21:21" ht="18" customHeight="1">
      <c r="U376" s="334"/>
    </row>
    <row r="377" spans="21:21" ht="18" customHeight="1">
      <c r="U377" s="334"/>
    </row>
    <row r="378" spans="21:21" ht="18" customHeight="1">
      <c r="U378" s="334"/>
    </row>
    <row r="379" spans="21:21" ht="18" customHeight="1">
      <c r="U379" s="334"/>
    </row>
    <row r="380" spans="21:21" ht="18" customHeight="1">
      <c r="U380" s="334"/>
    </row>
    <row r="381" spans="21:21" ht="18" customHeight="1">
      <c r="U381" s="334"/>
    </row>
    <row r="382" spans="21:21" ht="18" customHeight="1">
      <c r="U382" s="334"/>
    </row>
    <row r="383" spans="21:21" ht="18" customHeight="1">
      <c r="U383" s="334"/>
    </row>
    <row r="384" spans="21:21" ht="18" customHeight="1">
      <c r="U384" s="334"/>
    </row>
    <row r="385" spans="21:21" ht="18" customHeight="1">
      <c r="U385" s="334"/>
    </row>
    <row r="386" spans="21:21" ht="18" customHeight="1">
      <c r="U386" s="334"/>
    </row>
    <row r="387" spans="21:21" ht="18" customHeight="1">
      <c r="U387" s="334"/>
    </row>
    <row r="388" spans="21:21" ht="18" customHeight="1">
      <c r="U388" s="334"/>
    </row>
    <row r="389" spans="21:21" ht="18" customHeight="1">
      <c r="U389" s="334"/>
    </row>
    <row r="390" spans="21:21" ht="18" customHeight="1">
      <c r="U390" s="334"/>
    </row>
    <row r="391" spans="21:21" ht="18" customHeight="1">
      <c r="U391" s="334"/>
    </row>
    <row r="392" spans="21:21" ht="18" customHeight="1">
      <c r="U392" s="334"/>
    </row>
    <row r="393" spans="21:21" ht="18" customHeight="1">
      <c r="U393" s="334"/>
    </row>
    <row r="394" spans="21:21" ht="18" customHeight="1">
      <c r="U394" s="334"/>
    </row>
    <row r="395" spans="21:21" ht="18" customHeight="1">
      <c r="U395" s="334"/>
    </row>
    <row r="396" spans="21:21" ht="18" customHeight="1">
      <c r="U396" s="334"/>
    </row>
    <row r="397" spans="21:21" ht="18" customHeight="1">
      <c r="U397" s="334"/>
    </row>
    <row r="398" spans="21:21" ht="18" customHeight="1">
      <c r="U398" s="334"/>
    </row>
    <row r="399" spans="21:21" ht="18" customHeight="1">
      <c r="U399" s="334"/>
    </row>
    <row r="400" spans="21:21" ht="18" customHeight="1">
      <c r="U400" s="334"/>
    </row>
    <row r="401" spans="21:21" ht="18" customHeight="1">
      <c r="U401" s="334"/>
    </row>
    <row r="402" spans="21:21" ht="18" customHeight="1">
      <c r="U402" s="334"/>
    </row>
    <row r="403" spans="21:21" ht="18" customHeight="1">
      <c r="U403" s="334"/>
    </row>
    <row r="404" spans="21:21" ht="18" customHeight="1">
      <c r="U404" s="334"/>
    </row>
    <row r="405" spans="21:21" ht="18" customHeight="1">
      <c r="U405" s="334"/>
    </row>
    <row r="406" spans="21:21" ht="18" customHeight="1">
      <c r="U406" s="334"/>
    </row>
    <row r="407" spans="21:21" ht="18" customHeight="1">
      <c r="U407" s="334"/>
    </row>
    <row r="408" spans="21:21" ht="18" customHeight="1">
      <c r="U408" s="334"/>
    </row>
    <row r="409" spans="21:21" ht="18" customHeight="1">
      <c r="U409" s="334"/>
    </row>
    <row r="410" spans="21:21" ht="18" customHeight="1">
      <c r="U410" s="334"/>
    </row>
    <row r="411" spans="21:21" ht="18" customHeight="1">
      <c r="U411" s="334"/>
    </row>
    <row r="412" spans="21:21" ht="18" customHeight="1">
      <c r="U412" s="334"/>
    </row>
    <row r="413" spans="21:21" ht="18" customHeight="1">
      <c r="U413" s="334"/>
    </row>
    <row r="414" spans="21:21" ht="18" customHeight="1">
      <c r="U414" s="334"/>
    </row>
    <row r="415" spans="21:21" ht="18" customHeight="1">
      <c r="U415" s="334"/>
    </row>
    <row r="416" spans="21:21" ht="18" customHeight="1">
      <c r="U416" s="334"/>
    </row>
    <row r="417" spans="21:21" ht="18" customHeight="1">
      <c r="U417" s="334"/>
    </row>
    <row r="418" spans="21:21" ht="18" customHeight="1">
      <c r="U418" s="334"/>
    </row>
    <row r="419" spans="21:21" ht="18" customHeight="1">
      <c r="U419" s="334"/>
    </row>
    <row r="420" spans="21:21" ht="18" customHeight="1">
      <c r="U420" s="334"/>
    </row>
    <row r="421" spans="21:21" ht="18" customHeight="1">
      <c r="U421" s="334"/>
    </row>
    <row r="422" spans="21:21" ht="18" customHeight="1">
      <c r="U422" s="334"/>
    </row>
    <row r="423" spans="21:21" ht="18" customHeight="1">
      <c r="U423" s="334"/>
    </row>
    <row r="424" spans="21:21" ht="18" customHeight="1">
      <c r="U424" s="334"/>
    </row>
    <row r="425" spans="21:21" ht="18" customHeight="1">
      <c r="U425" s="334"/>
    </row>
    <row r="426" spans="21:21" ht="18" customHeight="1">
      <c r="U426" s="334"/>
    </row>
    <row r="427" spans="21:21" ht="18" customHeight="1">
      <c r="U427" s="334"/>
    </row>
    <row r="428" spans="21:21" ht="18" customHeight="1">
      <c r="U428" s="334"/>
    </row>
    <row r="429" spans="21:21" ht="18" customHeight="1">
      <c r="U429" s="334"/>
    </row>
    <row r="430" spans="21:21" ht="18" customHeight="1">
      <c r="U430" s="334"/>
    </row>
    <row r="431" spans="21:21" ht="18" customHeight="1">
      <c r="U431" s="334"/>
    </row>
    <row r="432" spans="21:21" ht="18" customHeight="1">
      <c r="U432" s="334"/>
    </row>
    <row r="433" spans="21:21" ht="18" customHeight="1">
      <c r="U433" s="334"/>
    </row>
    <row r="434" spans="21:21" ht="18" customHeight="1">
      <c r="U434" s="334"/>
    </row>
    <row r="435" spans="21:21" ht="18" customHeight="1">
      <c r="U435" s="334"/>
    </row>
    <row r="436" spans="21:21" ht="18" customHeight="1">
      <c r="U436" s="334"/>
    </row>
    <row r="437" spans="21:21" ht="18" customHeight="1">
      <c r="U437" s="334"/>
    </row>
    <row r="438" spans="21:21" ht="18" customHeight="1">
      <c r="U438" s="334"/>
    </row>
    <row r="439" spans="21:21" ht="18" customHeight="1">
      <c r="U439" s="334"/>
    </row>
    <row r="440" spans="21:21" ht="18" customHeight="1">
      <c r="U440" s="334"/>
    </row>
    <row r="441" spans="21:21" ht="18" customHeight="1">
      <c r="U441" s="334"/>
    </row>
    <row r="442" spans="21:21" ht="18" customHeight="1">
      <c r="U442" s="334"/>
    </row>
    <row r="443" spans="21:21">
      <c r="U443" s="334"/>
    </row>
    <row r="444" spans="21:21">
      <c r="U444" s="334"/>
    </row>
    <row r="445" spans="21:21">
      <c r="U445" s="334"/>
    </row>
    <row r="446" spans="21:21">
      <c r="U446" s="334"/>
    </row>
    <row r="498" spans="21:21">
      <c r="U498" s="334"/>
    </row>
    <row r="499" spans="21:21">
      <c r="U499" s="334"/>
    </row>
    <row r="500" spans="21:21">
      <c r="U500" s="334"/>
    </row>
    <row r="501" spans="21:21">
      <c r="U501" s="334"/>
    </row>
    <row r="502" spans="21:21">
      <c r="U502" s="334"/>
    </row>
    <row r="503" spans="21:21">
      <c r="U503" s="334"/>
    </row>
    <row r="504" spans="21:21">
      <c r="U504" s="334"/>
    </row>
    <row r="505" spans="21:21">
      <c r="U505" s="334"/>
    </row>
    <row r="506" spans="21:21">
      <c r="U506" s="334"/>
    </row>
    <row r="507" spans="21:21">
      <c r="U507" s="334"/>
    </row>
    <row r="508" spans="21:21">
      <c r="U508" s="334"/>
    </row>
    <row r="509" spans="21:21">
      <c r="U509" s="334"/>
    </row>
    <row r="510" spans="21:21">
      <c r="U510" s="334"/>
    </row>
    <row r="511" spans="21:21">
      <c r="U511" s="334"/>
    </row>
    <row r="512" spans="21:21">
      <c r="U512" s="334"/>
    </row>
    <row r="513" spans="21:21">
      <c r="U513" s="334"/>
    </row>
    <row r="514" spans="21:21">
      <c r="U514" s="334"/>
    </row>
    <row r="515" spans="21:21">
      <c r="U515" s="334"/>
    </row>
    <row r="516" spans="21:21">
      <c r="U516" s="334"/>
    </row>
    <row r="517" spans="21:21">
      <c r="U517" s="334"/>
    </row>
    <row r="518" spans="21:21">
      <c r="U518" s="334"/>
    </row>
    <row r="519" spans="21:21">
      <c r="U519" s="334"/>
    </row>
    <row r="520" spans="21:21">
      <c r="U520" s="334"/>
    </row>
    <row r="521" spans="21:21">
      <c r="U521" s="334"/>
    </row>
    <row r="522" spans="21:21">
      <c r="U522" s="334"/>
    </row>
    <row r="523" spans="21:21">
      <c r="U523" s="334"/>
    </row>
    <row r="524" spans="21:21">
      <c r="U524" s="334"/>
    </row>
    <row r="525" spans="21:21">
      <c r="U525" s="334"/>
    </row>
    <row r="526" spans="21:21">
      <c r="U526" s="334"/>
    </row>
    <row r="527" spans="21:21">
      <c r="U527" s="334"/>
    </row>
    <row r="528" spans="21:21">
      <c r="U528" s="334"/>
    </row>
    <row r="529" spans="21:21">
      <c r="U529" s="334"/>
    </row>
    <row r="530" spans="21:21">
      <c r="U530" s="334"/>
    </row>
    <row r="531" spans="21:21">
      <c r="U531" s="334"/>
    </row>
    <row r="532" spans="21:21">
      <c r="U532" s="334"/>
    </row>
    <row r="533" spans="21:21">
      <c r="U533" s="334"/>
    </row>
    <row r="534" spans="21:21">
      <c r="U534" s="334"/>
    </row>
    <row r="535" spans="21:21">
      <c r="U535" s="334"/>
    </row>
    <row r="536" spans="21:21">
      <c r="U536" s="334"/>
    </row>
    <row r="537" spans="21:21">
      <c r="U537" s="334"/>
    </row>
    <row r="538" spans="21:21">
      <c r="U538" s="334"/>
    </row>
  </sheetData>
  <mergeCells count="7">
    <mergeCell ref="BT8:CI8"/>
    <mergeCell ref="O7:R7"/>
    <mergeCell ref="C8:I8"/>
    <mergeCell ref="O8:R8"/>
    <mergeCell ref="X8:AM8"/>
    <mergeCell ref="AN8:BC8"/>
    <mergeCell ref="BD8:BS8"/>
  </mergeCells>
  <conditionalFormatting sqref="J325:R325">
    <cfRule type="cellIs" dxfId="1" priority="1" operator="notEqual">
      <formula>0</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E1E7B-3E2B-4C70-BF41-8CF5B3F72AFF}">
  <dimension ref="A1:N441"/>
  <sheetViews>
    <sheetView topLeftCell="A6" zoomScaleNormal="100" zoomScaleSheetLayoutView="80" workbookViewId="0">
      <pane xSplit="2" ySplit="5" topLeftCell="C11" activePane="bottomRight" state="frozen"/>
      <selection activeCell="A6" sqref="A6"/>
      <selection pane="topRight" activeCell="C6" sqref="C6"/>
      <selection pane="bottomLeft" activeCell="A12" sqref="A12"/>
      <selection pane="bottomRight" activeCell="L423" sqref="L423"/>
    </sheetView>
  </sheetViews>
  <sheetFormatPr defaultColWidth="9.140625" defaultRowHeight="15.75"/>
  <cols>
    <col min="1" max="1" width="14.28515625" style="267" customWidth="1"/>
    <col min="2" max="2" width="56.42578125" style="268" customWidth="1"/>
    <col min="3" max="5" width="15.7109375" style="264" bestFit="1" customWidth="1"/>
    <col min="6" max="7" width="14.5703125" style="264" customWidth="1"/>
    <col min="8" max="8" width="11.5703125" style="264" customWidth="1"/>
    <col min="9" max="9" width="17.28515625" style="264" customWidth="1"/>
    <col min="10" max="10" width="18.7109375" style="266" customWidth="1"/>
    <col min="11" max="14" width="18.7109375" style="327" customWidth="1"/>
    <col min="15" max="16384" width="9.140625" style="264"/>
  </cols>
  <sheetData>
    <row r="1" spans="1:14" ht="18" hidden="1" customHeight="1" thickBot="1">
      <c r="A1" s="261"/>
      <c r="B1" s="262"/>
      <c r="J1" s="263"/>
      <c r="K1" s="262"/>
      <c r="L1" s="262"/>
      <c r="M1" s="262"/>
      <c r="N1" s="262"/>
    </row>
    <row r="2" spans="1:14" ht="18" hidden="1" customHeight="1">
      <c r="A2" s="261"/>
      <c r="B2" s="262"/>
      <c r="J2" s="263"/>
      <c r="K2" s="262"/>
      <c r="L2" s="262"/>
      <c r="M2" s="262"/>
      <c r="N2" s="262"/>
    </row>
    <row r="3" spans="1:14" ht="18" hidden="1" customHeight="1">
      <c r="J3" s="263"/>
      <c r="K3" s="262"/>
      <c r="L3" s="262"/>
      <c r="M3" s="262"/>
      <c r="N3" s="262"/>
    </row>
    <row r="4" spans="1:14" ht="18" hidden="1" customHeight="1">
      <c r="J4" s="263"/>
      <c r="K4" s="262"/>
      <c r="L4" s="262"/>
      <c r="M4" s="262"/>
      <c r="N4" s="262"/>
    </row>
    <row r="5" spans="1:14" ht="18" hidden="1" customHeight="1">
      <c r="J5" s="263"/>
      <c r="K5" s="262"/>
      <c r="L5" s="262"/>
      <c r="M5" s="262"/>
      <c r="N5" s="262"/>
    </row>
    <row r="6" spans="1:14" ht="5.45" customHeight="1">
      <c r="A6" s="269"/>
      <c r="B6" s="270"/>
      <c r="C6" s="270"/>
      <c r="D6" s="270"/>
      <c r="E6" s="270"/>
      <c r="F6" s="270"/>
      <c r="G6" s="270"/>
      <c r="H6" s="270"/>
      <c r="I6" s="270"/>
      <c r="J6" s="263"/>
      <c r="K6" s="262"/>
      <c r="L6" s="262"/>
      <c r="M6" s="262"/>
      <c r="N6" s="262"/>
    </row>
    <row r="7" spans="1:14" s="276" customFormat="1" ht="18" customHeight="1">
      <c r="A7" s="272"/>
      <c r="B7" s="273"/>
      <c r="C7" s="273"/>
      <c r="D7" s="273"/>
      <c r="E7" s="273"/>
      <c r="F7" s="273"/>
      <c r="G7" s="273"/>
      <c r="H7" s="273"/>
      <c r="I7" s="273"/>
      <c r="J7" s="274" t="s">
        <v>806</v>
      </c>
      <c r="K7" s="273"/>
      <c r="L7" s="273"/>
      <c r="M7" s="273"/>
      <c r="N7" s="273"/>
    </row>
    <row r="8" spans="1:14" s="282" customFormat="1" ht="24.6" customHeight="1">
      <c r="A8" s="277"/>
      <c r="B8" s="278"/>
      <c r="C8" s="630" t="s">
        <v>807</v>
      </c>
      <c r="D8" s="636"/>
      <c r="E8" s="636"/>
      <c r="F8" s="636"/>
      <c r="G8" s="636"/>
      <c r="H8" s="636"/>
      <c r="I8" s="638"/>
      <c r="J8" s="280"/>
      <c r="K8" s="281"/>
      <c r="L8" s="281"/>
      <c r="M8" s="281"/>
      <c r="N8" s="281"/>
    </row>
    <row r="9" spans="1:14" s="289" customFormat="1" ht="159.75" customHeight="1" thickBot="1">
      <c r="A9" s="283" t="s">
        <v>690</v>
      </c>
      <c r="B9" s="284" t="s">
        <v>363</v>
      </c>
      <c r="C9" s="285">
        <v>2022</v>
      </c>
      <c r="D9" s="285">
        <v>2023</v>
      </c>
      <c r="E9" s="285">
        <v>2024</v>
      </c>
      <c r="F9" s="285">
        <v>2025</v>
      </c>
      <c r="G9" s="285">
        <v>2026</v>
      </c>
      <c r="H9" s="285" t="s">
        <v>287</v>
      </c>
      <c r="I9" s="285" t="s">
        <v>325</v>
      </c>
      <c r="J9" s="287" t="s">
        <v>810</v>
      </c>
      <c r="K9" s="288" t="s">
        <v>811</v>
      </c>
      <c r="L9" s="288" t="s">
        <v>812</v>
      </c>
      <c r="M9" s="288" t="s">
        <v>813</v>
      </c>
      <c r="N9" s="288" t="s">
        <v>814</v>
      </c>
    </row>
    <row r="10" spans="1:14" s="294" customFormat="1" ht="13.5" thickBot="1">
      <c r="A10" s="283" t="s">
        <v>691</v>
      </c>
      <c r="B10" s="290" t="s">
        <v>692</v>
      </c>
      <c r="C10" s="293" t="s">
        <v>817</v>
      </c>
      <c r="D10" s="283" t="s">
        <v>818</v>
      </c>
      <c r="E10" s="283" t="s">
        <v>819</v>
      </c>
      <c r="F10" s="283" t="s">
        <v>820</v>
      </c>
      <c r="G10" s="283" t="s">
        <v>821</v>
      </c>
      <c r="H10" s="283" t="s">
        <v>822</v>
      </c>
      <c r="I10" s="283" t="s">
        <v>823</v>
      </c>
      <c r="J10" s="291" t="s">
        <v>824</v>
      </c>
      <c r="K10" s="283" t="s">
        <v>825</v>
      </c>
      <c r="L10" s="283" t="s">
        <v>826</v>
      </c>
      <c r="M10" s="283" t="s">
        <v>827</v>
      </c>
      <c r="N10" s="283" t="s">
        <v>828</v>
      </c>
    </row>
    <row r="11" spans="1:14">
      <c r="A11" s="295">
        <v>10200</v>
      </c>
      <c r="B11" s="296" t="s">
        <v>369</v>
      </c>
      <c r="C11" s="299">
        <v>-3518516</v>
      </c>
      <c r="D11" s="297">
        <v>-3515543</v>
      </c>
      <c r="E11" s="297">
        <v>-1553652</v>
      </c>
      <c r="F11" s="297">
        <v>-303156</v>
      </c>
      <c r="G11" s="297">
        <v>-631813</v>
      </c>
      <c r="H11" s="297">
        <v>0</v>
      </c>
      <c r="I11" s="297">
        <v>-9522680</v>
      </c>
      <c r="J11" s="300">
        <v>27072541</v>
      </c>
      <c r="K11" s="301">
        <v>32106320</v>
      </c>
      <c r="L11" s="301">
        <v>23016992</v>
      </c>
      <c r="M11" s="301">
        <v>21825363</v>
      </c>
      <c r="N11" s="301">
        <v>34086100</v>
      </c>
    </row>
    <row r="12" spans="1:14">
      <c r="A12" s="295">
        <v>10400</v>
      </c>
      <c r="B12" s="296" t="s">
        <v>370</v>
      </c>
      <c r="C12" s="299">
        <v>-10326843</v>
      </c>
      <c r="D12" s="297">
        <v>-10318303</v>
      </c>
      <c r="E12" s="297">
        <v>-4898805</v>
      </c>
      <c r="F12" s="297">
        <v>-1261835</v>
      </c>
      <c r="G12" s="297">
        <v>-2144458</v>
      </c>
      <c r="H12" s="297">
        <v>0</v>
      </c>
      <c r="I12" s="297">
        <v>-28950244</v>
      </c>
      <c r="J12" s="300">
        <v>77768457</v>
      </c>
      <c r="K12" s="301">
        <v>92228469</v>
      </c>
      <c r="L12" s="301">
        <v>66118507</v>
      </c>
      <c r="M12" s="301">
        <v>62695438</v>
      </c>
      <c r="N12" s="301">
        <v>97915576</v>
      </c>
    </row>
    <row r="13" spans="1:14">
      <c r="A13" s="295">
        <v>10500</v>
      </c>
      <c r="B13" s="296" t="s">
        <v>371</v>
      </c>
      <c r="C13" s="299">
        <v>-2230514</v>
      </c>
      <c r="D13" s="297">
        <v>-2228465</v>
      </c>
      <c r="E13" s="297">
        <v>-1289297</v>
      </c>
      <c r="F13" s="297">
        <v>-447999</v>
      </c>
      <c r="G13" s="297">
        <v>-518187</v>
      </c>
      <c r="H13" s="297">
        <v>0</v>
      </c>
      <c r="I13" s="297">
        <v>-6714462</v>
      </c>
      <c r="J13" s="300">
        <v>18651732</v>
      </c>
      <c r="K13" s="301">
        <v>22119774</v>
      </c>
      <c r="L13" s="301">
        <v>15857647</v>
      </c>
      <c r="M13" s="301">
        <v>15036669</v>
      </c>
      <c r="N13" s="301">
        <v>23483752</v>
      </c>
    </row>
    <row r="14" spans="1:14">
      <c r="A14" s="295">
        <v>10700</v>
      </c>
      <c r="B14" s="296" t="s">
        <v>372</v>
      </c>
      <c r="C14" s="299">
        <v>-12345908</v>
      </c>
      <c r="D14" s="297">
        <v>-12332717</v>
      </c>
      <c r="E14" s="297">
        <v>-4905040</v>
      </c>
      <c r="F14" s="297">
        <v>-961525</v>
      </c>
      <c r="G14" s="297">
        <v>-4064300</v>
      </c>
      <c r="H14" s="297">
        <v>0</v>
      </c>
      <c r="I14" s="297">
        <v>-34609490</v>
      </c>
      <c r="J14" s="300">
        <v>120128469</v>
      </c>
      <c r="K14" s="301">
        <v>142464763</v>
      </c>
      <c r="L14" s="301">
        <v>102132861</v>
      </c>
      <c r="M14" s="301">
        <v>96845267</v>
      </c>
      <c r="N14" s="301">
        <v>151249603</v>
      </c>
    </row>
    <row r="15" spans="1:14">
      <c r="A15" s="295">
        <v>10800</v>
      </c>
      <c r="B15" s="296" t="s">
        <v>373</v>
      </c>
      <c r="C15" s="299">
        <v>-57776150</v>
      </c>
      <c r="D15" s="297">
        <v>-57721812</v>
      </c>
      <c r="E15" s="297">
        <v>-27294865</v>
      </c>
      <c r="F15" s="297">
        <v>-10789905</v>
      </c>
      <c r="G15" s="297">
        <v>-16363457</v>
      </c>
      <c r="H15" s="297">
        <v>0</v>
      </c>
      <c r="I15" s="297">
        <v>-169946189</v>
      </c>
      <c r="J15" s="300">
        <v>494830722</v>
      </c>
      <c r="K15" s="301">
        <v>586837925</v>
      </c>
      <c r="L15" s="301">
        <v>420703584</v>
      </c>
      <c r="M15" s="301">
        <v>398923034</v>
      </c>
      <c r="N15" s="301">
        <v>623024260</v>
      </c>
    </row>
    <row r="16" spans="1:14">
      <c r="A16" s="295">
        <v>10850</v>
      </c>
      <c r="B16" s="296" t="s">
        <v>374</v>
      </c>
      <c r="C16" s="299">
        <v>-307680</v>
      </c>
      <c r="D16" s="297">
        <v>-307238</v>
      </c>
      <c r="E16" s="297">
        <v>-50136</v>
      </c>
      <c r="F16" s="297">
        <v>-116446</v>
      </c>
      <c r="G16" s="297">
        <v>-145003</v>
      </c>
      <c r="H16" s="297">
        <v>0</v>
      </c>
      <c r="I16" s="297">
        <v>-926503</v>
      </c>
      <c r="J16" s="300">
        <v>4020060</v>
      </c>
      <c r="K16" s="301">
        <v>4767537</v>
      </c>
      <c r="L16" s="301">
        <v>3417843</v>
      </c>
      <c r="M16" s="301">
        <v>3240895</v>
      </c>
      <c r="N16" s="301">
        <v>5061518</v>
      </c>
    </row>
    <row r="17" spans="1:14">
      <c r="A17" s="295">
        <v>10900</v>
      </c>
      <c r="B17" s="296" t="s">
        <v>375</v>
      </c>
      <c r="C17" s="299">
        <v>-6743725</v>
      </c>
      <c r="D17" s="297">
        <v>-6739737</v>
      </c>
      <c r="E17" s="297">
        <v>-3668183</v>
      </c>
      <c r="F17" s="297">
        <v>-725541</v>
      </c>
      <c r="G17" s="297">
        <v>-1270173</v>
      </c>
      <c r="H17" s="297">
        <v>0</v>
      </c>
      <c r="I17" s="297">
        <v>-19147359</v>
      </c>
      <c r="J17" s="300">
        <v>36319619</v>
      </c>
      <c r="K17" s="301">
        <v>43072770</v>
      </c>
      <c r="L17" s="301">
        <v>30878830</v>
      </c>
      <c r="M17" s="301">
        <v>29280180</v>
      </c>
      <c r="N17" s="301">
        <v>45728777</v>
      </c>
    </row>
    <row r="18" spans="1:14">
      <c r="A18" s="295">
        <v>10910</v>
      </c>
      <c r="B18" s="296" t="s">
        <v>376</v>
      </c>
      <c r="C18" s="299">
        <v>-666087</v>
      </c>
      <c r="D18" s="297">
        <v>-665117</v>
      </c>
      <c r="E18" s="297">
        <v>-72048</v>
      </c>
      <c r="F18" s="297">
        <v>163847</v>
      </c>
      <c r="G18" s="297">
        <v>-93883</v>
      </c>
      <c r="H18" s="297">
        <v>0</v>
      </c>
      <c r="I18" s="297">
        <v>-1333288</v>
      </c>
      <c r="J18" s="300">
        <v>8833192</v>
      </c>
      <c r="K18" s="301">
        <v>10475607</v>
      </c>
      <c r="L18" s="301">
        <v>7509953</v>
      </c>
      <c r="M18" s="301">
        <v>7121150</v>
      </c>
      <c r="N18" s="301">
        <v>11121567</v>
      </c>
    </row>
    <row r="19" spans="1:14">
      <c r="A19" s="295">
        <v>10930</v>
      </c>
      <c r="B19" s="296" t="s">
        <v>377</v>
      </c>
      <c r="C19" s="299">
        <v>-202435</v>
      </c>
      <c r="D19" s="297">
        <v>-188949</v>
      </c>
      <c r="E19" s="297">
        <v>7557820</v>
      </c>
      <c r="F19" s="297">
        <v>12956905</v>
      </c>
      <c r="G19" s="297">
        <v>-1876491</v>
      </c>
      <c r="H19" s="297">
        <v>0</v>
      </c>
      <c r="I19" s="297">
        <v>18246850</v>
      </c>
      <c r="J19" s="300">
        <v>122814238</v>
      </c>
      <c r="K19" s="301">
        <v>145649914</v>
      </c>
      <c r="L19" s="301">
        <v>104416294</v>
      </c>
      <c r="M19" s="301">
        <v>99010482</v>
      </c>
      <c r="N19" s="301">
        <v>154631162</v>
      </c>
    </row>
    <row r="20" spans="1:14">
      <c r="A20" s="295">
        <v>10940</v>
      </c>
      <c r="B20" s="296" t="s">
        <v>378</v>
      </c>
      <c r="C20" s="299">
        <v>-2133780</v>
      </c>
      <c r="D20" s="297">
        <v>-2132004</v>
      </c>
      <c r="E20" s="297">
        <v>-1061474</v>
      </c>
      <c r="F20" s="297">
        <v>-479924</v>
      </c>
      <c r="G20" s="297">
        <v>-410772</v>
      </c>
      <c r="H20" s="297">
        <v>0</v>
      </c>
      <c r="I20" s="297">
        <v>-6217954</v>
      </c>
      <c r="J20" s="300">
        <v>16175989</v>
      </c>
      <c r="K20" s="301">
        <v>19183700</v>
      </c>
      <c r="L20" s="301">
        <v>13752777</v>
      </c>
      <c r="M20" s="301">
        <v>13040772</v>
      </c>
      <c r="N20" s="301">
        <v>20366629</v>
      </c>
    </row>
    <row r="21" spans="1:14">
      <c r="A21" s="295">
        <v>10950</v>
      </c>
      <c r="B21" s="296" t="s">
        <v>379</v>
      </c>
      <c r="C21" s="299">
        <v>-2808171</v>
      </c>
      <c r="D21" s="297">
        <v>-2805767</v>
      </c>
      <c r="E21" s="297">
        <v>-819875</v>
      </c>
      <c r="F21" s="297">
        <v>-5109</v>
      </c>
      <c r="G21" s="297">
        <v>-669830</v>
      </c>
      <c r="H21" s="297">
        <v>0</v>
      </c>
      <c r="I21" s="297">
        <v>-7108752</v>
      </c>
      <c r="J21" s="300">
        <v>21889232</v>
      </c>
      <c r="K21" s="301">
        <v>25959244</v>
      </c>
      <c r="L21" s="301">
        <v>18610159</v>
      </c>
      <c r="M21" s="301">
        <v>17646679</v>
      </c>
      <c r="N21" s="301">
        <v>27559975</v>
      </c>
    </row>
    <row r="22" spans="1:14">
      <c r="A22" s="295">
        <v>11050</v>
      </c>
      <c r="B22" s="296" t="s">
        <v>710</v>
      </c>
      <c r="C22" s="299">
        <v>749651</v>
      </c>
      <c r="D22" s="297">
        <v>750300</v>
      </c>
      <c r="E22" s="297">
        <v>1234542</v>
      </c>
      <c r="F22" s="297">
        <v>-18301</v>
      </c>
      <c r="G22" s="297">
        <v>-69290</v>
      </c>
      <c r="H22" s="297">
        <v>0</v>
      </c>
      <c r="I22" s="297">
        <v>2646902</v>
      </c>
      <c r="J22" s="300">
        <v>5909996</v>
      </c>
      <c r="K22" s="301">
        <v>7008882</v>
      </c>
      <c r="L22" s="301">
        <v>5024661</v>
      </c>
      <c r="M22" s="301">
        <v>4764526</v>
      </c>
      <c r="N22" s="301">
        <v>7441072</v>
      </c>
    </row>
    <row r="23" spans="1:14">
      <c r="A23" s="295">
        <v>11300</v>
      </c>
      <c r="B23" s="296" t="s">
        <v>380</v>
      </c>
      <c r="C23" s="299">
        <v>-17420368</v>
      </c>
      <c r="D23" s="297">
        <v>-17407843</v>
      </c>
      <c r="E23" s="297">
        <v>-6994522</v>
      </c>
      <c r="F23" s="297">
        <v>-2060987</v>
      </c>
      <c r="G23" s="297">
        <v>-3842101</v>
      </c>
      <c r="H23" s="297">
        <v>0</v>
      </c>
      <c r="I23" s="297">
        <v>-47725821</v>
      </c>
      <c r="J23" s="300">
        <v>114061950</v>
      </c>
      <c r="K23" s="301">
        <v>135270255</v>
      </c>
      <c r="L23" s="301">
        <v>96975125</v>
      </c>
      <c r="M23" s="301">
        <v>91954556</v>
      </c>
      <c r="N23" s="301">
        <v>143611459</v>
      </c>
    </row>
    <row r="24" spans="1:14">
      <c r="A24" s="295">
        <v>11310</v>
      </c>
      <c r="B24" s="296" t="s">
        <v>381</v>
      </c>
      <c r="C24" s="299">
        <v>-1397642</v>
      </c>
      <c r="D24" s="297">
        <v>-1396177</v>
      </c>
      <c r="E24" s="297">
        <v>-471653</v>
      </c>
      <c r="F24" s="297">
        <v>-198129</v>
      </c>
      <c r="G24" s="297">
        <v>-389132</v>
      </c>
      <c r="H24" s="297">
        <v>0</v>
      </c>
      <c r="I24" s="297">
        <v>-3852733</v>
      </c>
      <c r="J24" s="300">
        <v>13346721</v>
      </c>
      <c r="K24" s="301">
        <v>15828366</v>
      </c>
      <c r="L24" s="301">
        <v>11347341</v>
      </c>
      <c r="M24" s="301">
        <v>10759870</v>
      </c>
      <c r="N24" s="301">
        <v>16804395</v>
      </c>
    </row>
    <row r="25" spans="1:14">
      <c r="A25" s="295">
        <v>11600</v>
      </c>
      <c r="B25" s="296" t="s">
        <v>382</v>
      </c>
      <c r="C25" s="299">
        <v>-5913437</v>
      </c>
      <c r="D25" s="297">
        <v>-5906836</v>
      </c>
      <c r="E25" s="297">
        <v>-1833100</v>
      </c>
      <c r="F25" s="297">
        <v>569534</v>
      </c>
      <c r="G25" s="297">
        <v>-1353722</v>
      </c>
      <c r="H25" s="297">
        <v>0</v>
      </c>
      <c r="I25" s="297">
        <v>-14437561</v>
      </c>
      <c r="J25" s="300">
        <v>60111306</v>
      </c>
      <c r="K25" s="301">
        <v>71288205</v>
      </c>
      <c r="L25" s="301">
        <v>51106451</v>
      </c>
      <c r="M25" s="301">
        <v>48460582</v>
      </c>
      <c r="N25" s="301">
        <v>75684068</v>
      </c>
    </row>
    <row r="26" spans="1:14">
      <c r="A26" s="295">
        <v>11900</v>
      </c>
      <c r="B26" s="296" t="s">
        <v>383</v>
      </c>
      <c r="C26" s="299">
        <v>-710799</v>
      </c>
      <c r="D26" s="297">
        <v>-710068</v>
      </c>
      <c r="E26" s="297">
        <v>-94212</v>
      </c>
      <c r="F26" s="297">
        <v>208653</v>
      </c>
      <c r="G26" s="297">
        <v>-106089</v>
      </c>
      <c r="H26" s="297">
        <v>0</v>
      </c>
      <c r="I26" s="297">
        <v>-1412515</v>
      </c>
      <c r="J26" s="300">
        <v>6655743</v>
      </c>
      <c r="K26" s="301">
        <v>7893290</v>
      </c>
      <c r="L26" s="301">
        <v>5658693</v>
      </c>
      <c r="M26" s="301">
        <v>5365732</v>
      </c>
      <c r="N26" s="301">
        <v>8380016</v>
      </c>
    </row>
    <row r="27" spans="1:14">
      <c r="A27" s="295">
        <v>12100</v>
      </c>
      <c r="B27" s="296" t="s">
        <v>384</v>
      </c>
      <c r="C27" s="299">
        <v>-962291</v>
      </c>
      <c r="D27" s="297">
        <v>-961530</v>
      </c>
      <c r="E27" s="297">
        <v>-400425</v>
      </c>
      <c r="F27" s="297">
        <v>17099</v>
      </c>
      <c r="G27" s="297">
        <v>-77812</v>
      </c>
      <c r="H27" s="297">
        <v>0</v>
      </c>
      <c r="I27" s="297">
        <v>-2384959</v>
      </c>
      <c r="J27" s="300">
        <v>6924573</v>
      </c>
      <c r="K27" s="301">
        <v>8212105</v>
      </c>
      <c r="L27" s="301">
        <v>5887251</v>
      </c>
      <c r="M27" s="301">
        <v>5582458</v>
      </c>
      <c r="N27" s="301">
        <v>8718490</v>
      </c>
    </row>
    <row r="28" spans="1:14">
      <c r="A28" s="295">
        <v>12150</v>
      </c>
      <c r="B28" s="296" t="s">
        <v>385</v>
      </c>
      <c r="C28" s="299">
        <v>-149399</v>
      </c>
      <c r="D28" s="297">
        <v>-149289</v>
      </c>
      <c r="E28" s="297">
        <v>-66082</v>
      </c>
      <c r="F28" s="297">
        <v>-40339</v>
      </c>
      <c r="G28" s="297">
        <v>-69201</v>
      </c>
      <c r="H28" s="297">
        <v>0</v>
      </c>
      <c r="I28" s="297">
        <v>-474310</v>
      </c>
      <c r="J28" s="300">
        <v>1001188</v>
      </c>
      <c r="K28" s="301">
        <v>1187345</v>
      </c>
      <c r="L28" s="301">
        <v>851207</v>
      </c>
      <c r="M28" s="301">
        <v>807138</v>
      </c>
      <c r="N28" s="301">
        <v>1260561</v>
      </c>
    </row>
    <row r="29" spans="1:14">
      <c r="A29" s="295">
        <v>12160</v>
      </c>
      <c r="B29" s="296" t="s">
        <v>386</v>
      </c>
      <c r="C29" s="299">
        <v>-5909494</v>
      </c>
      <c r="D29" s="297">
        <v>-5904313</v>
      </c>
      <c r="E29" s="297">
        <v>-2132767</v>
      </c>
      <c r="F29" s="297">
        <v>-707876</v>
      </c>
      <c r="G29" s="297">
        <v>-871284</v>
      </c>
      <c r="H29" s="297">
        <v>0</v>
      </c>
      <c r="I29" s="297">
        <v>-15525734</v>
      </c>
      <c r="J29" s="300">
        <v>47178199</v>
      </c>
      <c r="K29" s="301">
        <v>55950359</v>
      </c>
      <c r="L29" s="301">
        <v>40110763</v>
      </c>
      <c r="M29" s="301">
        <v>38034159</v>
      </c>
      <c r="N29" s="301">
        <v>59400440</v>
      </c>
    </row>
    <row r="30" spans="1:14">
      <c r="A30" s="295">
        <v>12220</v>
      </c>
      <c r="B30" s="296" t="s">
        <v>387</v>
      </c>
      <c r="C30" s="299">
        <v>-146457111</v>
      </c>
      <c r="D30" s="297">
        <v>-146330063</v>
      </c>
      <c r="E30" s="297">
        <v>-64397008</v>
      </c>
      <c r="F30" s="297">
        <v>-22827981</v>
      </c>
      <c r="G30" s="297">
        <v>-36702307</v>
      </c>
      <c r="H30" s="297">
        <v>0</v>
      </c>
      <c r="I30" s="297">
        <v>-416714470</v>
      </c>
      <c r="J30" s="300">
        <v>1156982045</v>
      </c>
      <c r="K30" s="301">
        <v>1372107494</v>
      </c>
      <c r="L30" s="301">
        <v>983662637</v>
      </c>
      <c r="M30" s="301">
        <v>932736726</v>
      </c>
      <c r="N30" s="301">
        <v>1456716103</v>
      </c>
    </row>
    <row r="31" spans="1:14">
      <c r="A31" s="295">
        <v>12510</v>
      </c>
      <c r="B31" s="296" t="s">
        <v>388</v>
      </c>
      <c r="C31" s="299">
        <v>-19288909</v>
      </c>
      <c r="D31" s="297">
        <v>-19277635</v>
      </c>
      <c r="E31" s="297">
        <v>-11652479</v>
      </c>
      <c r="F31" s="297">
        <v>-3444080</v>
      </c>
      <c r="G31" s="297">
        <v>-3964157</v>
      </c>
      <c r="H31" s="297">
        <v>0</v>
      </c>
      <c r="I31" s="297">
        <v>-57627260</v>
      </c>
      <c r="J31" s="300">
        <v>102671313</v>
      </c>
      <c r="K31" s="301">
        <v>121761680</v>
      </c>
      <c r="L31" s="301">
        <v>87290840</v>
      </c>
      <c r="M31" s="301">
        <v>82771643</v>
      </c>
      <c r="N31" s="301">
        <v>129269901</v>
      </c>
    </row>
    <row r="32" spans="1:14">
      <c r="A32" s="295">
        <v>12600</v>
      </c>
      <c r="B32" s="296" t="s">
        <v>389</v>
      </c>
      <c r="C32" s="299">
        <v>-2659707</v>
      </c>
      <c r="D32" s="297">
        <v>-2654382</v>
      </c>
      <c r="E32" s="297">
        <v>916923</v>
      </c>
      <c r="F32" s="297">
        <v>-616765</v>
      </c>
      <c r="G32" s="297">
        <v>-1376509</v>
      </c>
      <c r="H32" s="297">
        <v>0</v>
      </c>
      <c r="I32" s="297">
        <v>-6390440</v>
      </c>
      <c r="J32" s="300">
        <v>48493793</v>
      </c>
      <c r="K32" s="301">
        <v>57510570</v>
      </c>
      <c r="L32" s="301">
        <v>41229276</v>
      </c>
      <c r="M32" s="301">
        <v>39094766</v>
      </c>
      <c r="N32" s="301">
        <v>61056859</v>
      </c>
    </row>
    <row r="33" spans="1:14">
      <c r="A33" s="295">
        <v>12700</v>
      </c>
      <c r="B33" s="296" t="s">
        <v>390</v>
      </c>
      <c r="C33" s="299">
        <v>-3572673</v>
      </c>
      <c r="D33" s="297">
        <v>-3569785</v>
      </c>
      <c r="E33" s="297">
        <v>-1489884</v>
      </c>
      <c r="F33" s="297">
        <v>-819648</v>
      </c>
      <c r="G33" s="297">
        <v>-1095215</v>
      </c>
      <c r="H33" s="297">
        <v>0</v>
      </c>
      <c r="I33" s="297">
        <v>-10547205</v>
      </c>
      <c r="J33" s="300">
        <v>26296473</v>
      </c>
      <c r="K33" s="301">
        <v>31185954</v>
      </c>
      <c r="L33" s="301">
        <v>22357182</v>
      </c>
      <c r="M33" s="301">
        <v>21199712</v>
      </c>
      <c r="N33" s="301">
        <v>33108981</v>
      </c>
    </row>
    <row r="34" spans="1:14">
      <c r="A34" s="295">
        <v>13500</v>
      </c>
      <c r="B34" s="296" t="s">
        <v>391</v>
      </c>
      <c r="C34" s="299">
        <v>-12787007</v>
      </c>
      <c r="D34" s="297">
        <v>-12775485</v>
      </c>
      <c r="E34" s="297">
        <v>-6949571</v>
      </c>
      <c r="F34" s="297">
        <v>-2974592</v>
      </c>
      <c r="G34" s="297">
        <v>-3314358</v>
      </c>
      <c r="H34" s="297">
        <v>0</v>
      </c>
      <c r="I34" s="297">
        <v>-38801013</v>
      </c>
      <c r="J34" s="300">
        <v>104931626</v>
      </c>
      <c r="K34" s="301">
        <v>124442268</v>
      </c>
      <c r="L34" s="301">
        <v>89212551</v>
      </c>
      <c r="M34" s="301">
        <v>84593863</v>
      </c>
      <c r="N34" s="301">
        <v>132115783</v>
      </c>
    </row>
    <row r="35" spans="1:14">
      <c r="A35" s="295">
        <v>13700</v>
      </c>
      <c r="B35" s="296" t="s">
        <v>392</v>
      </c>
      <c r="C35" s="299">
        <v>-1657341</v>
      </c>
      <c r="D35" s="297">
        <v>-1656072</v>
      </c>
      <c r="E35" s="297">
        <v>-620051</v>
      </c>
      <c r="F35" s="297">
        <v>-237128</v>
      </c>
      <c r="G35" s="297">
        <v>-296259</v>
      </c>
      <c r="H35" s="297">
        <v>0</v>
      </c>
      <c r="I35" s="297">
        <v>-4466851</v>
      </c>
      <c r="J35" s="300">
        <v>11559320</v>
      </c>
      <c r="K35" s="301">
        <v>13708622</v>
      </c>
      <c r="L35" s="301">
        <v>9827699</v>
      </c>
      <c r="M35" s="301">
        <v>9318902</v>
      </c>
      <c r="N35" s="301">
        <v>14553941</v>
      </c>
    </row>
    <row r="36" spans="1:14">
      <c r="A36" s="295">
        <v>14300</v>
      </c>
      <c r="B36" s="296" t="s">
        <v>393</v>
      </c>
      <c r="C36" s="299">
        <v>-4512470</v>
      </c>
      <c r="D36" s="297">
        <v>-4508534</v>
      </c>
      <c r="E36" s="297">
        <v>-3136052</v>
      </c>
      <c r="F36" s="297">
        <v>-1499529</v>
      </c>
      <c r="G36" s="297">
        <v>-1468063</v>
      </c>
      <c r="H36" s="297">
        <v>0</v>
      </c>
      <c r="I36" s="297">
        <v>-15124648</v>
      </c>
      <c r="J36" s="300">
        <v>35849212</v>
      </c>
      <c r="K36" s="301">
        <v>42514896</v>
      </c>
      <c r="L36" s="301">
        <v>30478891</v>
      </c>
      <c r="M36" s="301">
        <v>28900947</v>
      </c>
      <c r="N36" s="301">
        <v>45136503</v>
      </c>
    </row>
    <row r="37" spans="1:14">
      <c r="A37" s="331">
        <v>14300.2</v>
      </c>
      <c r="B37" s="296" t="s">
        <v>394</v>
      </c>
      <c r="C37" s="299">
        <v>-281561</v>
      </c>
      <c r="D37" s="297">
        <v>-280963</v>
      </c>
      <c r="E37" s="297">
        <v>-138959</v>
      </c>
      <c r="F37" s="297">
        <v>255115</v>
      </c>
      <c r="G37" s="297">
        <v>175358</v>
      </c>
      <c r="H37" s="297">
        <v>0</v>
      </c>
      <c r="I37" s="297">
        <v>-271010</v>
      </c>
      <c r="J37" s="300">
        <v>5438434</v>
      </c>
      <c r="K37" s="301">
        <v>6449638</v>
      </c>
      <c r="L37" s="301">
        <v>4623740</v>
      </c>
      <c r="M37" s="301">
        <v>4384361</v>
      </c>
      <c r="N37" s="301">
        <v>6847344</v>
      </c>
    </row>
    <row r="38" spans="1:14">
      <c r="A38" s="295">
        <v>18400</v>
      </c>
      <c r="B38" s="296" t="s">
        <v>395</v>
      </c>
      <c r="C38" s="299">
        <v>-17686115</v>
      </c>
      <c r="D38" s="297">
        <v>-17671590</v>
      </c>
      <c r="E38" s="297">
        <v>-8388583</v>
      </c>
      <c r="F38" s="297">
        <v>-3321207</v>
      </c>
      <c r="G38" s="297">
        <v>-4489552</v>
      </c>
      <c r="H38" s="297">
        <v>0</v>
      </c>
      <c r="I38" s="297">
        <v>-51557047</v>
      </c>
      <c r="J38" s="300">
        <v>132281307</v>
      </c>
      <c r="K38" s="301">
        <v>156877260</v>
      </c>
      <c r="L38" s="301">
        <v>112465167</v>
      </c>
      <c r="M38" s="301">
        <v>106642652</v>
      </c>
      <c r="N38" s="301">
        <v>166550822</v>
      </c>
    </row>
    <row r="39" spans="1:14">
      <c r="A39" s="295">
        <v>18600</v>
      </c>
      <c r="B39" s="296" t="s">
        <v>396</v>
      </c>
      <c r="C39" s="299">
        <v>-101267</v>
      </c>
      <c r="D39" s="297">
        <v>-101230</v>
      </c>
      <c r="E39" s="297">
        <v>-37305</v>
      </c>
      <c r="F39" s="297">
        <v>-17842</v>
      </c>
      <c r="G39" s="297">
        <v>-20350</v>
      </c>
      <c r="H39" s="297">
        <v>0</v>
      </c>
      <c r="I39" s="297">
        <v>-277994</v>
      </c>
      <c r="J39" s="300">
        <v>331839</v>
      </c>
      <c r="K39" s="301">
        <v>393540</v>
      </c>
      <c r="L39" s="301">
        <v>282128</v>
      </c>
      <c r="M39" s="301">
        <v>267522</v>
      </c>
      <c r="N39" s="301">
        <v>417807</v>
      </c>
    </row>
    <row r="40" spans="1:14">
      <c r="A40" s="295">
        <v>18640</v>
      </c>
      <c r="B40" s="296" t="s">
        <v>711</v>
      </c>
      <c r="C40" s="299">
        <v>4846</v>
      </c>
      <c r="D40" s="297">
        <v>4850</v>
      </c>
      <c r="E40" s="297">
        <v>7904</v>
      </c>
      <c r="F40" s="297">
        <v>2391</v>
      </c>
      <c r="G40" s="297">
        <v>-1507</v>
      </c>
      <c r="H40" s="297">
        <v>0</v>
      </c>
      <c r="I40" s="297">
        <v>18484</v>
      </c>
      <c r="J40" s="300">
        <v>37274</v>
      </c>
      <c r="K40" s="301">
        <v>44204</v>
      </c>
      <c r="L40" s="301">
        <v>31690</v>
      </c>
      <c r="M40" s="301">
        <v>30049</v>
      </c>
      <c r="N40" s="301">
        <v>46930</v>
      </c>
    </row>
    <row r="41" spans="1:14">
      <c r="A41" s="295">
        <v>18690</v>
      </c>
      <c r="B41" s="296" t="s">
        <v>397</v>
      </c>
      <c r="C41" s="299">
        <v>-29536</v>
      </c>
      <c r="D41" s="297">
        <v>-29536</v>
      </c>
      <c r="E41" s="297">
        <v>0</v>
      </c>
      <c r="F41" s="297">
        <v>0</v>
      </c>
      <c r="G41" s="297">
        <v>0</v>
      </c>
      <c r="H41" s="297">
        <v>0</v>
      </c>
      <c r="I41" s="297">
        <v>-59072</v>
      </c>
      <c r="J41" s="300">
        <v>0</v>
      </c>
      <c r="K41" s="301">
        <v>0</v>
      </c>
      <c r="L41" s="301">
        <v>0</v>
      </c>
      <c r="M41" s="301">
        <v>0</v>
      </c>
      <c r="N41" s="301">
        <v>0</v>
      </c>
    </row>
    <row r="42" spans="1:14">
      <c r="A42" s="295">
        <v>18740</v>
      </c>
      <c r="B42" s="296" t="s">
        <v>398</v>
      </c>
      <c r="C42" s="299">
        <v>-38321</v>
      </c>
      <c r="D42" s="297">
        <v>-38321</v>
      </c>
      <c r="E42" s="297">
        <v>-44412</v>
      </c>
      <c r="F42" s="297">
        <v>-43746</v>
      </c>
      <c r="G42" s="297">
        <v>-43423</v>
      </c>
      <c r="H42" s="297">
        <v>0</v>
      </c>
      <c r="I42" s="297">
        <v>-208223</v>
      </c>
      <c r="J42" s="300">
        <v>0</v>
      </c>
      <c r="K42" s="301">
        <v>0</v>
      </c>
      <c r="L42" s="301">
        <v>0</v>
      </c>
      <c r="M42" s="301">
        <v>0</v>
      </c>
      <c r="N42" s="301">
        <v>0</v>
      </c>
    </row>
    <row r="43" spans="1:14">
      <c r="A43" s="295">
        <v>18780</v>
      </c>
      <c r="B43" s="296" t="s">
        <v>399</v>
      </c>
      <c r="C43" s="299">
        <v>-20147</v>
      </c>
      <c r="D43" s="297">
        <v>-20085</v>
      </c>
      <c r="E43" s="297">
        <v>26090</v>
      </c>
      <c r="F43" s="297">
        <v>6176</v>
      </c>
      <c r="G43" s="297">
        <v>-4121</v>
      </c>
      <c r="H43" s="297">
        <v>0</v>
      </c>
      <c r="I43" s="297">
        <v>-12087</v>
      </c>
      <c r="J43" s="300">
        <v>564135</v>
      </c>
      <c r="K43" s="301">
        <v>669029</v>
      </c>
      <c r="L43" s="301">
        <v>479626</v>
      </c>
      <c r="M43" s="301">
        <v>454795</v>
      </c>
      <c r="N43" s="301">
        <v>710284</v>
      </c>
    </row>
    <row r="44" spans="1:14">
      <c r="A44" s="295">
        <v>19005</v>
      </c>
      <c r="B44" s="296" t="s">
        <v>400</v>
      </c>
      <c r="C44" s="299">
        <v>-2354219</v>
      </c>
      <c r="D44" s="297">
        <v>-2352232</v>
      </c>
      <c r="E44" s="297">
        <v>-1067387</v>
      </c>
      <c r="F44" s="297">
        <v>-553118</v>
      </c>
      <c r="G44" s="297">
        <v>-793886</v>
      </c>
      <c r="H44" s="297">
        <v>0</v>
      </c>
      <c r="I44" s="297">
        <v>-7120842</v>
      </c>
      <c r="J44" s="300">
        <v>18092913</v>
      </c>
      <c r="K44" s="301">
        <v>21457050</v>
      </c>
      <c r="L44" s="301">
        <v>15382540</v>
      </c>
      <c r="M44" s="301">
        <v>14586159</v>
      </c>
      <c r="N44" s="301">
        <v>22780161</v>
      </c>
    </row>
    <row r="45" spans="1:14">
      <c r="A45" s="295">
        <v>19100</v>
      </c>
      <c r="B45" s="296" t="s">
        <v>401</v>
      </c>
      <c r="C45" s="299">
        <v>-206521043</v>
      </c>
      <c r="D45" s="297">
        <v>-206332273</v>
      </c>
      <c r="E45" s="297">
        <v>-93744459</v>
      </c>
      <c r="F45" s="297">
        <v>-31770295</v>
      </c>
      <c r="G45" s="297">
        <v>-58727222</v>
      </c>
      <c r="H45" s="297">
        <v>0</v>
      </c>
      <c r="I45" s="297">
        <v>-597095292</v>
      </c>
      <c r="J45" s="300">
        <v>1719054473</v>
      </c>
      <c r="K45" s="301">
        <v>2038689827</v>
      </c>
      <c r="L45" s="301">
        <v>1461534916</v>
      </c>
      <c r="M45" s="301">
        <v>1385868734</v>
      </c>
      <c r="N45" s="301">
        <v>2164402071</v>
      </c>
    </row>
    <row r="46" spans="1:14">
      <c r="A46" s="295">
        <v>20100</v>
      </c>
      <c r="B46" s="296" t="s">
        <v>402</v>
      </c>
      <c r="C46" s="299">
        <v>-43473097</v>
      </c>
      <c r="D46" s="297">
        <v>-43441481</v>
      </c>
      <c r="E46" s="297">
        <v>-11695755</v>
      </c>
      <c r="F46" s="297">
        <v>-4140564</v>
      </c>
      <c r="G46" s="297">
        <v>-9450989</v>
      </c>
      <c r="H46" s="297">
        <v>0</v>
      </c>
      <c r="I46" s="297">
        <v>-112201886</v>
      </c>
      <c r="J46" s="300">
        <v>287920246</v>
      </c>
      <c r="K46" s="301">
        <v>341455192</v>
      </c>
      <c r="L46" s="301">
        <v>244788922</v>
      </c>
      <c r="M46" s="301">
        <v>232115778</v>
      </c>
      <c r="N46" s="301">
        <v>362510430</v>
      </c>
    </row>
    <row r="47" spans="1:14">
      <c r="A47" s="295">
        <v>20200</v>
      </c>
      <c r="B47" s="296" t="s">
        <v>403</v>
      </c>
      <c r="C47" s="299">
        <v>-4879537</v>
      </c>
      <c r="D47" s="297">
        <v>-4874839</v>
      </c>
      <c r="E47" s="297">
        <v>-1124889</v>
      </c>
      <c r="F47" s="297">
        <v>-304998</v>
      </c>
      <c r="G47" s="297">
        <v>-1459642</v>
      </c>
      <c r="H47" s="297">
        <v>0</v>
      </c>
      <c r="I47" s="297">
        <v>-12643905</v>
      </c>
      <c r="J47" s="300">
        <v>42781867</v>
      </c>
      <c r="K47" s="301">
        <v>50736587</v>
      </c>
      <c r="L47" s="301">
        <v>36373014</v>
      </c>
      <c r="M47" s="301">
        <v>34489920</v>
      </c>
      <c r="N47" s="301">
        <v>53865170</v>
      </c>
    </row>
    <row r="48" spans="1:14">
      <c r="A48" s="295">
        <v>20300</v>
      </c>
      <c r="B48" s="296" t="s">
        <v>404</v>
      </c>
      <c r="C48" s="299">
        <v>-108370186</v>
      </c>
      <c r="D48" s="297">
        <v>-108296265</v>
      </c>
      <c r="E48" s="297">
        <v>-29128637</v>
      </c>
      <c r="F48" s="297">
        <v>-14819382</v>
      </c>
      <c r="G48" s="297">
        <v>-22737543</v>
      </c>
      <c r="H48" s="297">
        <v>0</v>
      </c>
      <c r="I48" s="297">
        <v>-283352013</v>
      </c>
      <c r="J48" s="300">
        <v>673169944</v>
      </c>
      <c r="K48" s="301">
        <v>798336957</v>
      </c>
      <c r="L48" s="301">
        <v>572327052</v>
      </c>
      <c r="M48" s="301">
        <v>542696694</v>
      </c>
      <c r="N48" s="301">
        <v>847565010</v>
      </c>
    </row>
    <row r="49" spans="1:14">
      <c r="A49" s="295">
        <v>20400</v>
      </c>
      <c r="B49" s="296" t="s">
        <v>405</v>
      </c>
      <c r="C49" s="299">
        <v>-5312337</v>
      </c>
      <c r="D49" s="297">
        <v>-5308827</v>
      </c>
      <c r="E49" s="297">
        <v>-1470730</v>
      </c>
      <c r="F49" s="297">
        <v>-504923</v>
      </c>
      <c r="G49" s="297">
        <v>-851635</v>
      </c>
      <c r="H49" s="297">
        <v>0</v>
      </c>
      <c r="I49" s="297">
        <v>-13448452</v>
      </c>
      <c r="J49" s="300">
        <v>31959258</v>
      </c>
      <c r="K49" s="301">
        <v>37901657</v>
      </c>
      <c r="L49" s="301">
        <v>27171664</v>
      </c>
      <c r="M49" s="301">
        <v>25764940</v>
      </c>
      <c r="N49" s="301">
        <v>40238797</v>
      </c>
    </row>
    <row r="50" spans="1:14">
      <c r="A50" s="295">
        <v>20600</v>
      </c>
      <c r="B50" s="296" t="s">
        <v>406</v>
      </c>
      <c r="C50" s="299">
        <v>-11302635</v>
      </c>
      <c r="D50" s="297">
        <v>-11294395</v>
      </c>
      <c r="E50" s="297">
        <v>-3447895</v>
      </c>
      <c r="F50" s="297">
        <v>-2597180</v>
      </c>
      <c r="G50" s="297">
        <v>-3901633</v>
      </c>
      <c r="H50" s="297">
        <v>0</v>
      </c>
      <c r="I50" s="297">
        <v>-32543738</v>
      </c>
      <c r="J50" s="300">
        <v>75040414</v>
      </c>
      <c r="K50" s="301">
        <v>88993183</v>
      </c>
      <c r="L50" s="301">
        <v>63799133</v>
      </c>
      <c r="M50" s="301">
        <v>60496142</v>
      </c>
      <c r="N50" s="301">
        <v>94480792</v>
      </c>
    </row>
    <row r="51" spans="1:14">
      <c r="A51" s="295">
        <v>20700</v>
      </c>
      <c r="B51" s="296" t="s">
        <v>407</v>
      </c>
      <c r="C51" s="299">
        <v>-25064868</v>
      </c>
      <c r="D51" s="297">
        <v>-25046870</v>
      </c>
      <c r="E51" s="297">
        <v>-6135502</v>
      </c>
      <c r="F51" s="297">
        <v>-2582007</v>
      </c>
      <c r="G51" s="297">
        <v>-4905844</v>
      </c>
      <c r="H51" s="297">
        <v>0</v>
      </c>
      <c r="I51" s="297">
        <v>-63735091</v>
      </c>
      <c r="J51" s="300">
        <v>163896722</v>
      </c>
      <c r="K51" s="301">
        <v>194371141</v>
      </c>
      <c r="L51" s="301">
        <v>139344497</v>
      </c>
      <c r="M51" s="301">
        <v>132130392</v>
      </c>
      <c r="N51" s="301">
        <v>206356697</v>
      </c>
    </row>
    <row r="52" spans="1:14">
      <c r="A52" s="295">
        <v>20800</v>
      </c>
      <c r="B52" s="296" t="s">
        <v>408</v>
      </c>
      <c r="C52" s="299">
        <v>-20877657</v>
      </c>
      <c r="D52" s="297">
        <v>-20864447</v>
      </c>
      <c r="E52" s="297">
        <v>-7170556</v>
      </c>
      <c r="F52" s="297">
        <v>-3584050</v>
      </c>
      <c r="G52" s="297">
        <v>-4636846</v>
      </c>
      <c r="H52" s="297">
        <v>0</v>
      </c>
      <c r="I52" s="297">
        <v>-57133556</v>
      </c>
      <c r="J52" s="300">
        <v>120303852</v>
      </c>
      <c r="K52" s="301">
        <v>142672755</v>
      </c>
      <c r="L52" s="301">
        <v>102281971</v>
      </c>
      <c r="M52" s="301">
        <v>96986657</v>
      </c>
      <c r="N52" s="301">
        <v>151470421</v>
      </c>
    </row>
    <row r="53" spans="1:14">
      <c r="A53" s="295">
        <v>20900</v>
      </c>
      <c r="B53" s="296" t="s">
        <v>409</v>
      </c>
      <c r="C53" s="299">
        <v>-39100495</v>
      </c>
      <c r="D53" s="297">
        <v>-39069369</v>
      </c>
      <c r="E53" s="297">
        <v>-7388987</v>
      </c>
      <c r="F53" s="297">
        <v>-961419</v>
      </c>
      <c r="G53" s="297">
        <v>-8016730</v>
      </c>
      <c r="H53" s="297">
        <v>0</v>
      </c>
      <c r="I53" s="297">
        <v>-94537000</v>
      </c>
      <c r="J53" s="300">
        <v>283448805</v>
      </c>
      <c r="K53" s="301">
        <v>336152347</v>
      </c>
      <c r="L53" s="301">
        <v>240987318</v>
      </c>
      <c r="M53" s="301">
        <v>228510989</v>
      </c>
      <c r="N53" s="301">
        <v>356880594</v>
      </c>
    </row>
    <row r="54" spans="1:14">
      <c r="A54" s="295">
        <v>21200</v>
      </c>
      <c r="B54" s="296" t="s">
        <v>410</v>
      </c>
      <c r="C54" s="299">
        <v>-13581213</v>
      </c>
      <c r="D54" s="297">
        <v>-13571604</v>
      </c>
      <c r="E54" s="297">
        <v>-3032860</v>
      </c>
      <c r="F54" s="297">
        <v>-878889</v>
      </c>
      <c r="G54" s="297">
        <v>-2189398</v>
      </c>
      <c r="H54" s="297">
        <v>0</v>
      </c>
      <c r="I54" s="297">
        <v>-33253964</v>
      </c>
      <c r="J54" s="300">
        <v>87509234</v>
      </c>
      <c r="K54" s="301">
        <v>103780415</v>
      </c>
      <c r="L54" s="301">
        <v>74400087</v>
      </c>
      <c r="M54" s="301">
        <v>70548266</v>
      </c>
      <c r="N54" s="301">
        <v>110179853</v>
      </c>
    </row>
    <row r="55" spans="1:14">
      <c r="A55" s="295">
        <v>21300</v>
      </c>
      <c r="B55" s="296" t="s">
        <v>411</v>
      </c>
      <c r="C55" s="299">
        <v>-158389780</v>
      </c>
      <c r="D55" s="297">
        <v>-158270862</v>
      </c>
      <c r="E55" s="297">
        <v>-38478228</v>
      </c>
      <c r="F55" s="297">
        <v>-19868554</v>
      </c>
      <c r="G55" s="297">
        <v>-34285549</v>
      </c>
      <c r="H55" s="297">
        <v>0</v>
      </c>
      <c r="I55" s="297">
        <v>-409292973</v>
      </c>
      <c r="J55" s="300">
        <v>1082941007</v>
      </c>
      <c r="K55" s="301">
        <v>1284299509</v>
      </c>
      <c r="L55" s="301">
        <v>920713171</v>
      </c>
      <c r="M55" s="301">
        <v>873046263</v>
      </c>
      <c r="N55" s="301">
        <v>1363493592</v>
      </c>
    </row>
    <row r="56" spans="1:14">
      <c r="A56" s="295">
        <v>21520</v>
      </c>
      <c r="B56" s="296" t="s">
        <v>41</v>
      </c>
      <c r="C56" s="299">
        <v>-293948920</v>
      </c>
      <c r="D56" s="297">
        <v>-293736916</v>
      </c>
      <c r="E56" s="297">
        <v>-71843692</v>
      </c>
      <c r="F56" s="297">
        <v>-29704380</v>
      </c>
      <c r="G56" s="297">
        <v>-60026660</v>
      </c>
      <c r="H56" s="297">
        <v>0</v>
      </c>
      <c r="I56" s="297">
        <v>-749260568</v>
      </c>
      <c r="J56" s="300">
        <v>1930637269</v>
      </c>
      <c r="K56" s="301">
        <v>2289613634</v>
      </c>
      <c r="L56" s="301">
        <v>1641421970</v>
      </c>
      <c r="M56" s="301">
        <v>1556442724</v>
      </c>
      <c r="N56" s="301">
        <v>2430798656</v>
      </c>
    </row>
    <row r="57" spans="1:14">
      <c r="A57" s="295">
        <v>21525</v>
      </c>
      <c r="B57" s="296" t="s">
        <v>412</v>
      </c>
      <c r="C57" s="299">
        <v>-7329192</v>
      </c>
      <c r="D57" s="297">
        <v>-7324139</v>
      </c>
      <c r="E57" s="297">
        <v>-2951393</v>
      </c>
      <c r="F57" s="297">
        <v>-568073</v>
      </c>
      <c r="G57" s="297">
        <v>-1194601</v>
      </c>
      <c r="H57" s="297">
        <v>0</v>
      </c>
      <c r="I57" s="297">
        <v>-19367398</v>
      </c>
      <c r="J57" s="300">
        <v>46018292</v>
      </c>
      <c r="K57" s="301">
        <v>54574783</v>
      </c>
      <c r="L57" s="301">
        <v>39124613</v>
      </c>
      <c r="M57" s="301">
        <v>37099064</v>
      </c>
      <c r="N57" s="301">
        <v>57940041</v>
      </c>
    </row>
    <row r="58" spans="1:14" ht="31.5">
      <c r="A58" s="331">
        <v>21525.200000000001</v>
      </c>
      <c r="B58" s="296" t="s">
        <v>713</v>
      </c>
      <c r="C58" s="299">
        <v>-38165</v>
      </c>
      <c r="D58" s="297">
        <v>-37705</v>
      </c>
      <c r="E58" s="297">
        <v>148185</v>
      </c>
      <c r="F58" s="297">
        <v>20660</v>
      </c>
      <c r="G58" s="297">
        <v>-678</v>
      </c>
      <c r="H58" s="297">
        <v>0</v>
      </c>
      <c r="I58" s="297">
        <v>92297</v>
      </c>
      <c r="J58" s="300">
        <v>4183850</v>
      </c>
      <c r="K58" s="301">
        <v>4961781</v>
      </c>
      <c r="L58" s="301">
        <v>3557096</v>
      </c>
      <c r="M58" s="301">
        <v>3372939</v>
      </c>
      <c r="N58" s="301">
        <v>5267741</v>
      </c>
    </row>
    <row r="59" spans="1:14">
      <c r="A59" s="295">
        <v>21550</v>
      </c>
      <c r="B59" s="296" t="s">
        <v>413</v>
      </c>
      <c r="C59" s="299">
        <v>-140423275</v>
      </c>
      <c r="D59" s="297">
        <v>-140289739</v>
      </c>
      <c r="E59" s="297">
        <v>-36622827</v>
      </c>
      <c r="F59" s="297">
        <v>6779267</v>
      </c>
      <c r="G59" s="297">
        <v>-29220494</v>
      </c>
      <c r="H59" s="297">
        <v>0</v>
      </c>
      <c r="I59" s="297">
        <v>-339777068</v>
      </c>
      <c r="J59" s="300">
        <v>1216059289</v>
      </c>
      <c r="K59" s="301">
        <v>1442169367</v>
      </c>
      <c r="L59" s="301">
        <v>1033889931</v>
      </c>
      <c r="M59" s="301">
        <v>980363667</v>
      </c>
      <c r="N59" s="301">
        <v>1531098219</v>
      </c>
    </row>
    <row r="60" spans="1:14">
      <c r="A60" s="295">
        <v>21570</v>
      </c>
      <c r="B60" s="296" t="s">
        <v>414</v>
      </c>
      <c r="C60" s="299">
        <v>-512043</v>
      </c>
      <c r="D60" s="297">
        <v>-511478</v>
      </c>
      <c r="E60" s="297">
        <v>-141927</v>
      </c>
      <c r="F60" s="297">
        <v>56441</v>
      </c>
      <c r="G60" s="297">
        <v>-144493</v>
      </c>
      <c r="H60" s="297">
        <v>0</v>
      </c>
      <c r="I60" s="297">
        <v>-1253500</v>
      </c>
      <c r="J60" s="300">
        <v>5145696</v>
      </c>
      <c r="K60" s="301">
        <v>6102470</v>
      </c>
      <c r="L60" s="301">
        <v>4374855</v>
      </c>
      <c r="M60" s="301">
        <v>4148361</v>
      </c>
      <c r="N60" s="301">
        <v>6478768</v>
      </c>
    </row>
    <row r="61" spans="1:14">
      <c r="A61" s="295">
        <v>21800</v>
      </c>
      <c r="B61" s="296" t="s">
        <v>415</v>
      </c>
      <c r="C61" s="299">
        <v>-23203066</v>
      </c>
      <c r="D61" s="297">
        <v>-23185371</v>
      </c>
      <c r="E61" s="297">
        <v>-5270641</v>
      </c>
      <c r="F61" s="297">
        <v>-2320161</v>
      </c>
      <c r="G61" s="297">
        <v>-5180675</v>
      </c>
      <c r="H61" s="297">
        <v>0</v>
      </c>
      <c r="I61" s="297">
        <v>-59159914</v>
      </c>
      <c r="J61" s="300">
        <v>161140228</v>
      </c>
      <c r="K61" s="301">
        <v>191102114</v>
      </c>
      <c r="L61" s="301">
        <v>137000935</v>
      </c>
      <c r="M61" s="301">
        <v>129908160</v>
      </c>
      <c r="N61" s="301">
        <v>202886092</v>
      </c>
    </row>
    <row r="62" spans="1:14">
      <c r="A62" s="295">
        <v>21900</v>
      </c>
      <c r="B62" s="296" t="s">
        <v>416</v>
      </c>
      <c r="C62" s="299">
        <v>-14900138</v>
      </c>
      <c r="D62" s="297">
        <v>-14891634</v>
      </c>
      <c r="E62" s="297">
        <v>-6106859</v>
      </c>
      <c r="F62" s="297">
        <v>-4042884</v>
      </c>
      <c r="G62" s="297">
        <v>-3816796</v>
      </c>
      <c r="H62" s="297">
        <v>0</v>
      </c>
      <c r="I62" s="297">
        <v>-43758311</v>
      </c>
      <c r="J62" s="300">
        <v>77442729</v>
      </c>
      <c r="K62" s="301">
        <v>91842176</v>
      </c>
      <c r="L62" s="301">
        <v>65841574</v>
      </c>
      <c r="M62" s="301">
        <v>62432842</v>
      </c>
      <c r="N62" s="301">
        <v>97505463</v>
      </c>
    </row>
    <row r="63" spans="1:14">
      <c r="A63" s="295">
        <v>22000</v>
      </c>
      <c r="B63" s="296" t="s">
        <v>417</v>
      </c>
      <c r="C63" s="299">
        <v>-14192979</v>
      </c>
      <c r="D63" s="297">
        <v>-14184350</v>
      </c>
      <c r="E63" s="297">
        <v>-7382658</v>
      </c>
      <c r="F63" s="297">
        <v>-3714671</v>
      </c>
      <c r="G63" s="297">
        <v>-2509654</v>
      </c>
      <c r="H63" s="297">
        <v>0</v>
      </c>
      <c r="I63" s="297">
        <v>-41984312</v>
      </c>
      <c r="J63" s="300">
        <v>78576244</v>
      </c>
      <c r="K63" s="301">
        <v>93186454</v>
      </c>
      <c r="L63" s="301">
        <v>66805285</v>
      </c>
      <c r="M63" s="301">
        <v>63346661</v>
      </c>
      <c r="N63" s="301">
        <v>98932634</v>
      </c>
    </row>
    <row r="64" spans="1:14">
      <c r="A64" s="295">
        <v>23000</v>
      </c>
      <c r="B64" s="296" t="s">
        <v>418</v>
      </c>
      <c r="C64" s="299">
        <v>-10424091</v>
      </c>
      <c r="D64" s="297">
        <v>-10416752</v>
      </c>
      <c r="E64" s="297">
        <v>-3714518</v>
      </c>
      <c r="F64" s="297">
        <v>-2260566</v>
      </c>
      <c r="G64" s="297">
        <v>-2715265</v>
      </c>
      <c r="H64" s="297">
        <v>0</v>
      </c>
      <c r="I64" s="297">
        <v>-29531192</v>
      </c>
      <c r="J64" s="300">
        <v>66832603</v>
      </c>
      <c r="K64" s="301">
        <v>79259238</v>
      </c>
      <c r="L64" s="301">
        <v>56820877</v>
      </c>
      <c r="M64" s="301">
        <v>53879162</v>
      </c>
      <c r="N64" s="301">
        <v>84146620</v>
      </c>
    </row>
    <row r="65" spans="1:14">
      <c r="A65" s="295">
        <v>23100</v>
      </c>
      <c r="B65" s="296" t="s">
        <v>419</v>
      </c>
      <c r="C65" s="299">
        <v>-55627523</v>
      </c>
      <c r="D65" s="297">
        <v>-55580369</v>
      </c>
      <c r="E65" s="297">
        <v>-13121771</v>
      </c>
      <c r="F65" s="297">
        <v>-3583241</v>
      </c>
      <c r="G65" s="297">
        <v>-13607299</v>
      </c>
      <c r="H65" s="297">
        <v>0</v>
      </c>
      <c r="I65" s="297">
        <v>-141520203</v>
      </c>
      <c r="J65" s="300">
        <v>429421307</v>
      </c>
      <c r="K65" s="301">
        <v>509266498</v>
      </c>
      <c r="L65" s="301">
        <v>365092697</v>
      </c>
      <c r="M65" s="301">
        <v>346191219</v>
      </c>
      <c r="N65" s="301">
        <v>540669526</v>
      </c>
    </row>
    <row r="66" spans="1:14">
      <c r="A66" s="295">
        <v>23200</v>
      </c>
      <c r="B66" s="296" t="s">
        <v>420</v>
      </c>
      <c r="C66" s="299">
        <v>-29226296</v>
      </c>
      <c r="D66" s="297">
        <v>-29201309</v>
      </c>
      <c r="E66" s="297">
        <v>-4957240</v>
      </c>
      <c r="F66" s="297">
        <v>367504</v>
      </c>
      <c r="G66" s="297">
        <v>-7460877</v>
      </c>
      <c r="H66" s="297">
        <v>0</v>
      </c>
      <c r="I66" s="297">
        <v>-70478218</v>
      </c>
      <c r="J66" s="300">
        <v>227540712</v>
      </c>
      <c r="K66" s="301">
        <v>269848886</v>
      </c>
      <c r="L66" s="301">
        <v>193454426</v>
      </c>
      <c r="M66" s="301">
        <v>183438956</v>
      </c>
      <c r="N66" s="301">
        <v>286488646</v>
      </c>
    </row>
    <row r="67" spans="1:14">
      <c r="A67" s="295">
        <v>30000</v>
      </c>
      <c r="B67" s="296" t="s">
        <v>421</v>
      </c>
      <c r="C67" s="299">
        <v>-3819294</v>
      </c>
      <c r="D67" s="297">
        <v>-3816976</v>
      </c>
      <c r="E67" s="297">
        <v>-2287118</v>
      </c>
      <c r="F67" s="297">
        <v>-1171866</v>
      </c>
      <c r="G67" s="297">
        <v>-858062</v>
      </c>
      <c r="H67" s="297">
        <v>0</v>
      </c>
      <c r="I67" s="297">
        <v>-11953316</v>
      </c>
      <c r="J67" s="300">
        <v>21117222</v>
      </c>
      <c r="K67" s="301">
        <v>25043689</v>
      </c>
      <c r="L67" s="301">
        <v>17953798</v>
      </c>
      <c r="M67" s="301">
        <v>17024299</v>
      </c>
      <c r="N67" s="301">
        <v>26587964</v>
      </c>
    </row>
    <row r="68" spans="1:14">
      <c r="A68" s="295">
        <v>30100</v>
      </c>
      <c r="B68" s="296" t="s">
        <v>422</v>
      </c>
      <c r="C68" s="299">
        <v>-31937633</v>
      </c>
      <c r="D68" s="297">
        <v>-31915148</v>
      </c>
      <c r="E68" s="297">
        <v>-16006444</v>
      </c>
      <c r="F68" s="297">
        <v>-5939940</v>
      </c>
      <c r="G68" s="297">
        <v>-6656585</v>
      </c>
      <c r="H68" s="297">
        <v>0</v>
      </c>
      <c r="I68" s="297">
        <v>-92455750</v>
      </c>
      <c r="J68" s="300">
        <v>204763530</v>
      </c>
      <c r="K68" s="301">
        <v>242836589</v>
      </c>
      <c r="L68" s="301">
        <v>174089334</v>
      </c>
      <c r="M68" s="301">
        <v>165076429</v>
      </c>
      <c r="N68" s="301">
        <v>257810683</v>
      </c>
    </row>
    <row r="69" spans="1:14">
      <c r="A69" s="295">
        <v>30102</v>
      </c>
      <c r="B69" s="296" t="s">
        <v>423</v>
      </c>
      <c r="C69" s="299">
        <v>-558408</v>
      </c>
      <c r="D69" s="297">
        <v>-557946</v>
      </c>
      <c r="E69" s="297">
        <v>-224761</v>
      </c>
      <c r="F69" s="297">
        <v>-80140</v>
      </c>
      <c r="G69" s="297">
        <v>-121171</v>
      </c>
      <c r="H69" s="297">
        <v>0</v>
      </c>
      <c r="I69" s="297">
        <v>-1542426</v>
      </c>
      <c r="J69" s="300">
        <v>4206860</v>
      </c>
      <c r="K69" s="301">
        <v>4989070</v>
      </c>
      <c r="L69" s="301">
        <v>3576660</v>
      </c>
      <c r="M69" s="301">
        <v>3391490</v>
      </c>
      <c r="N69" s="301">
        <v>5296713</v>
      </c>
    </row>
    <row r="70" spans="1:14">
      <c r="A70" s="295">
        <v>30103</v>
      </c>
      <c r="B70" s="296" t="s">
        <v>424</v>
      </c>
      <c r="C70" s="299">
        <v>-503735</v>
      </c>
      <c r="D70" s="297">
        <v>-503072</v>
      </c>
      <c r="E70" s="297">
        <v>-235113</v>
      </c>
      <c r="F70" s="297">
        <v>55542</v>
      </c>
      <c r="G70" s="297">
        <v>-34915</v>
      </c>
      <c r="H70" s="297">
        <v>0</v>
      </c>
      <c r="I70" s="297">
        <v>-1221293</v>
      </c>
      <c r="J70" s="300">
        <v>6038372</v>
      </c>
      <c r="K70" s="301">
        <v>7161127</v>
      </c>
      <c r="L70" s="301">
        <v>5133806</v>
      </c>
      <c r="M70" s="301">
        <v>4868020</v>
      </c>
      <c r="N70" s="301">
        <v>7602706</v>
      </c>
    </row>
    <row r="71" spans="1:14">
      <c r="A71" s="295">
        <v>30104</v>
      </c>
      <c r="B71" s="296" t="s">
        <v>425</v>
      </c>
      <c r="C71" s="299">
        <v>-447133</v>
      </c>
      <c r="D71" s="297">
        <v>-446830</v>
      </c>
      <c r="E71" s="297">
        <v>-300694</v>
      </c>
      <c r="F71" s="297">
        <v>-231512</v>
      </c>
      <c r="G71" s="297">
        <v>-168978</v>
      </c>
      <c r="H71" s="297">
        <v>0</v>
      </c>
      <c r="I71" s="297">
        <v>-1595147</v>
      </c>
      <c r="J71" s="300">
        <v>2758577</v>
      </c>
      <c r="K71" s="301">
        <v>3271497</v>
      </c>
      <c r="L71" s="301">
        <v>2345334</v>
      </c>
      <c r="M71" s="301">
        <v>2223912</v>
      </c>
      <c r="N71" s="301">
        <v>3473228</v>
      </c>
    </row>
    <row r="72" spans="1:14">
      <c r="A72" s="295">
        <v>30105</v>
      </c>
      <c r="B72" s="296" t="s">
        <v>426</v>
      </c>
      <c r="C72" s="299">
        <v>-2827996</v>
      </c>
      <c r="D72" s="297">
        <v>-2825906</v>
      </c>
      <c r="E72" s="297">
        <v>-1389907</v>
      </c>
      <c r="F72" s="297">
        <v>-1012009</v>
      </c>
      <c r="G72" s="297">
        <v>-1058697</v>
      </c>
      <c r="H72" s="297">
        <v>0</v>
      </c>
      <c r="I72" s="297">
        <v>-9114515</v>
      </c>
      <c r="J72" s="300">
        <v>19024400</v>
      </c>
      <c r="K72" s="301">
        <v>22561734</v>
      </c>
      <c r="L72" s="301">
        <v>16174487</v>
      </c>
      <c r="M72" s="301">
        <v>15337106</v>
      </c>
      <c r="N72" s="301">
        <v>23952964</v>
      </c>
    </row>
    <row r="73" spans="1:14">
      <c r="A73" s="295">
        <v>30200</v>
      </c>
      <c r="B73" s="296" t="s">
        <v>427</v>
      </c>
      <c r="C73" s="299">
        <v>-6793249</v>
      </c>
      <c r="D73" s="297">
        <v>-6788145</v>
      </c>
      <c r="E73" s="297">
        <v>-3691605</v>
      </c>
      <c r="F73" s="297">
        <v>-1522368</v>
      </c>
      <c r="G73" s="297">
        <v>-1728007</v>
      </c>
      <c r="H73" s="297">
        <v>0</v>
      </c>
      <c r="I73" s="297">
        <v>-20523374</v>
      </c>
      <c r="J73" s="300">
        <v>46479130</v>
      </c>
      <c r="K73" s="301">
        <v>55121307</v>
      </c>
      <c r="L73" s="301">
        <v>39516416</v>
      </c>
      <c r="M73" s="301">
        <v>37470583</v>
      </c>
      <c r="N73" s="301">
        <v>58520266</v>
      </c>
    </row>
    <row r="74" spans="1:14">
      <c r="A74" s="295">
        <v>30300</v>
      </c>
      <c r="B74" s="296" t="s">
        <v>428</v>
      </c>
      <c r="C74" s="299">
        <v>-2426780</v>
      </c>
      <c r="D74" s="297">
        <v>-2425129</v>
      </c>
      <c r="E74" s="297">
        <v>-1098094</v>
      </c>
      <c r="F74" s="297">
        <v>-398669</v>
      </c>
      <c r="G74" s="297">
        <v>-552425</v>
      </c>
      <c r="H74" s="297">
        <v>0</v>
      </c>
      <c r="I74" s="297">
        <v>-6901097</v>
      </c>
      <c r="J74" s="300">
        <v>15037013</v>
      </c>
      <c r="K74" s="301">
        <v>17832946</v>
      </c>
      <c r="L74" s="301">
        <v>12784423</v>
      </c>
      <c r="M74" s="301">
        <v>12122551</v>
      </c>
      <c r="N74" s="301">
        <v>18932584</v>
      </c>
    </row>
    <row r="75" spans="1:14">
      <c r="A75" s="295">
        <v>30400</v>
      </c>
      <c r="B75" s="296" t="s">
        <v>429</v>
      </c>
      <c r="C75" s="299">
        <v>-4368214</v>
      </c>
      <c r="D75" s="297">
        <v>-4365120</v>
      </c>
      <c r="E75" s="297">
        <v>-2119532</v>
      </c>
      <c r="F75" s="297">
        <v>-749762</v>
      </c>
      <c r="G75" s="297">
        <v>-854120</v>
      </c>
      <c r="H75" s="297">
        <v>0</v>
      </c>
      <c r="I75" s="297">
        <v>-12456748</v>
      </c>
      <c r="J75" s="300">
        <v>28174803</v>
      </c>
      <c r="K75" s="301">
        <v>33413534</v>
      </c>
      <c r="L75" s="301">
        <v>23954133</v>
      </c>
      <c r="M75" s="301">
        <v>22713986</v>
      </c>
      <c r="N75" s="301">
        <v>35473921</v>
      </c>
    </row>
    <row r="76" spans="1:14">
      <c r="A76" s="295">
        <v>30405</v>
      </c>
      <c r="B76" s="296" t="s">
        <v>430</v>
      </c>
      <c r="C76" s="299">
        <v>-3418498</v>
      </c>
      <c r="D76" s="297">
        <v>-3416696</v>
      </c>
      <c r="E76" s="297">
        <v>-1704908</v>
      </c>
      <c r="F76" s="297">
        <v>-990775</v>
      </c>
      <c r="G76" s="297">
        <v>-624377</v>
      </c>
      <c r="H76" s="297">
        <v>0</v>
      </c>
      <c r="I76" s="297">
        <v>-10155254</v>
      </c>
      <c r="J76" s="300">
        <v>16412337</v>
      </c>
      <c r="K76" s="301">
        <v>19463994</v>
      </c>
      <c r="L76" s="301">
        <v>13953720</v>
      </c>
      <c r="M76" s="301">
        <v>13231311</v>
      </c>
      <c r="N76" s="301">
        <v>20664207</v>
      </c>
    </row>
    <row r="77" spans="1:14">
      <c r="A77" s="295">
        <v>30500</v>
      </c>
      <c r="B77" s="296" t="s">
        <v>431</v>
      </c>
      <c r="C77" s="299">
        <v>-4653768</v>
      </c>
      <c r="D77" s="297">
        <v>-4650517</v>
      </c>
      <c r="E77" s="297">
        <v>-2441068</v>
      </c>
      <c r="F77" s="297">
        <v>-1006760</v>
      </c>
      <c r="G77" s="297">
        <v>-1121627</v>
      </c>
      <c r="H77" s="297">
        <v>0</v>
      </c>
      <c r="I77" s="297">
        <v>-13873740</v>
      </c>
      <c r="J77" s="300">
        <v>29606650</v>
      </c>
      <c r="K77" s="301">
        <v>35111613</v>
      </c>
      <c r="L77" s="301">
        <v>25171484</v>
      </c>
      <c r="M77" s="301">
        <v>23868313</v>
      </c>
      <c r="N77" s="301">
        <v>37276710</v>
      </c>
    </row>
    <row r="78" spans="1:14">
      <c r="A78" s="295">
        <v>30600</v>
      </c>
      <c r="B78" s="296" t="s">
        <v>432</v>
      </c>
      <c r="C78" s="299">
        <v>-3834590</v>
      </c>
      <c r="D78" s="297">
        <v>-3832251</v>
      </c>
      <c r="E78" s="297">
        <v>-2255218</v>
      </c>
      <c r="F78" s="297">
        <v>-1044421</v>
      </c>
      <c r="G78" s="297">
        <v>-878505</v>
      </c>
      <c r="H78" s="297">
        <v>0</v>
      </c>
      <c r="I78" s="297">
        <v>-11844985</v>
      </c>
      <c r="J78" s="300">
        <v>21298848</v>
      </c>
      <c r="K78" s="301">
        <v>25259086</v>
      </c>
      <c r="L78" s="301">
        <v>18108216</v>
      </c>
      <c r="M78" s="301">
        <v>17170723</v>
      </c>
      <c r="N78" s="301">
        <v>26816643</v>
      </c>
    </row>
    <row r="79" spans="1:14">
      <c r="A79" s="295">
        <v>30601</v>
      </c>
      <c r="B79" s="296" t="s">
        <v>433</v>
      </c>
      <c r="C79" s="299">
        <v>-107198</v>
      </c>
      <c r="D79" s="297">
        <v>-107150</v>
      </c>
      <c r="E79" s="297">
        <v>-43817</v>
      </c>
      <c r="F79" s="297">
        <v>-55397</v>
      </c>
      <c r="G79" s="297">
        <v>44183</v>
      </c>
      <c r="H79" s="297">
        <v>0</v>
      </c>
      <c r="I79" s="297">
        <v>-269379</v>
      </c>
      <c r="J79" s="300">
        <v>437251</v>
      </c>
      <c r="K79" s="301">
        <v>518553</v>
      </c>
      <c r="L79" s="301">
        <v>371750</v>
      </c>
      <c r="M79" s="301">
        <v>352504</v>
      </c>
      <c r="N79" s="301">
        <v>550528</v>
      </c>
    </row>
    <row r="80" spans="1:14">
      <c r="A80" s="295">
        <v>30700</v>
      </c>
      <c r="B80" s="296" t="s">
        <v>434</v>
      </c>
      <c r="C80" s="299">
        <v>-9351495</v>
      </c>
      <c r="D80" s="297">
        <v>-9345074</v>
      </c>
      <c r="E80" s="297">
        <v>-5030880</v>
      </c>
      <c r="F80" s="297">
        <v>-2158939</v>
      </c>
      <c r="G80" s="297">
        <v>-2134311</v>
      </c>
      <c r="H80" s="297">
        <v>0</v>
      </c>
      <c r="I80" s="297">
        <v>-28020699</v>
      </c>
      <c r="J80" s="300">
        <v>58472660</v>
      </c>
      <c r="K80" s="301">
        <v>69344874</v>
      </c>
      <c r="L80" s="301">
        <v>49713279</v>
      </c>
      <c r="M80" s="301">
        <v>47139536</v>
      </c>
      <c r="N80" s="301">
        <v>73620905</v>
      </c>
    </row>
    <row r="81" spans="1:14">
      <c r="A81" s="295">
        <v>30705</v>
      </c>
      <c r="B81" s="296" t="s">
        <v>435</v>
      </c>
      <c r="C81" s="299">
        <v>-1906957</v>
      </c>
      <c r="D81" s="297">
        <v>-1905735</v>
      </c>
      <c r="E81" s="297">
        <v>-725292</v>
      </c>
      <c r="F81" s="297">
        <v>-324804</v>
      </c>
      <c r="G81" s="297">
        <v>-408147</v>
      </c>
      <c r="H81" s="297">
        <v>0</v>
      </c>
      <c r="I81" s="297">
        <v>-5270935</v>
      </c>
      <c r="J81" s="300">
        <v>11129585</v>
      </c>
      <c r="K81" s="301">
        <v>13198983</v>
      </c>
      <c r="L81" s="301">
        <v>9462339</v>
      </c>
      <c r="M81" s="301">
        <v>8972458</v>
      </c>
      <c r="N81" s="301">
        <v>14012875</v>
      </c>
    </row>
    <row r="82" spans="1:14">
      <c r="A82" s="295">
        <v>30800</v>
      </c>
      <c r="B82" s="296" t="s">
        <v>436</v>
      </c>
      <c r="C82" s="299">
        <v>-4096194</v>
      </c>
      <c r="D82" s="297">
        <v>-4094157</v>
      </c>
      <c r="E82" s="297">
        <v>-2429014</v>
      </c>
      <c r="F82" s="297">
        <v>-894507</v>
      </c>
      <c r="G82" s="297">
        <v>-906519</v>
      </c>
      <c r="H82" s="297">
        <v>0</v>
      </c>
      <c r="I82" s="297">
        <v>-12420391</v>
      </c>
      <c r="J82" s="300">
        <v>18554965</v>
      </c>
      <c r="K82" s="301">
        <v>22005015</v>
      </c>
      <c r="L82" s="301">
        <v>15775375</v>
      </c>
      <c r="M82" s="301">
        <v>14958657</v>
      </c>
      <c r="N82" s="301">
        <v>23361915</v>
      </c>
    </row>
    <row r="83" spans="1:14">
      <c r="A83" s="295">
        <v>30900</v>
      </c>
      <c r="B83" s="296" t="s">
        <v>437</v>
      </c>
      <c r="C83" s="299">
        <v>-6104873</v>
      </c>
      <c r="D83" s="297">
        <v>-6100823</v>
      </c>
      <c r="E83" s="297">
        <v>-2980237</v>
      </c>
      <c r="F83" s="297">
        <v>-1407245</v>
      </c>
      <c r="G83" s="297">
        <v>-1309318</v>
      </c>
      <c r="H83" s="297">
        <v>0</v>
      </c>
      <c r="I83" s="297">
        <v>-17902496</v>
      </c>
      <c r="J83" s="300">
        <v>36876190</v>
      </c>
      <c r="K83" s="301">
        <v>43732828</v>
      </c>
      <c r="L83" s="301">
        <v>31352025</v>
      </c>
      <c r="M83" s="301">
        <v>29728877</v>
      </c>
      <c r="N83" s="301">
        <v>46429536</v>
      </c>
    </row>
    <row r="84" spans="1:14">
      <c r="A84" s="295">
        <v>30905</v>
      </c>
      <c r="B84" s="296" t="s">
        <v>438</v>
      </c>
      <c r="C84" s="299">
        <v>-1260328</v>
      </c>
      <c r="D84" s="297">
        <v>-1259529</v>
      </c>
      <c r="E84" s="297">
        <v>-361946</v>
      </c>
      <c r="F84" s="297">
        <v>-164285</v>
      </c>
      <c r="G84" s="297">
        <v>-244655</v>
      </c>
      <c r="H84" s="297">
        <v>0</v>
      </c>
      <c r="I84" s="297">
        <v>-3290743</v>
      </c>
      <c r="J84" s="300">
        <v>7277445</v>
      </c>
      <c r="K84" s="301">
        <v>8630589</v>
      </c>
      <c r="L84" s="301">
        <v>6187262</v>
      </c>
      <c r="M84" s="301">
        <v>5866937</v>
      </c>
      <c r="N84" s="301">
        <v>9162780</v>
      </c>
    </row>
    <row r="85" spans="1:14">
      <c r="A85" s="295">
        <v>31000</v>
      </c>
      <c r="B85" s="296" t="s">
        <v>439</v>
      </c>
      <c r="C85" s="299">
        <v>-16308076</v>
      </c>
      <c r="D85" s="297">
        <v>-16295301</v>
      </c>
      <c r="E85" s="297">
        <v>-8137979</v>
      </c>
      <c r="F85" s="297">
        <v>-3408470</v>
      </c>
      <c r="G85" s="297">
        <v>-3929404</v>
      </c>
      <c r="H85" s="297">
        <v>0</v>
      </c>
      <c r="I85" s="297">
        <v>-48079230</v>
      </c>
      <c r="J85" s="300">
        <v>116338596</v>
      </c>
      <c r="K85" s="301">
        <v>137970214</v>
      </c>
      <c r="L85" s="301">
        <v>98910723</v>
      </c>
      <c r="M85" s="301">
        <v>93789944</v>
      </c>
      <c r="N85" s="301">
        <v>146477906</v>
      </c>
    </row>
    <row r="86" spans="1:14">
      <c r="A86" s="295">
        <v>31005</v>
      </c>
      <c r="B86" s="296" t="s">
        <v>440</v>
      </c>
      <c r="C86" s="299">
        <v>-1740881</v>
      </c>
      <c r="D86" s="297">
        <v>-1739770</v>
      </c>
      <c r="E86" s="297">
        <v>-721648</v>
      </c>
      <c r="F86" s="297">
        <v>-340230</v>
      </c>
      <c r="G86" s="297">
        <v>-430318</v>
      </c>
      <c r="H86" s="297">
        <v>0</v>
      </c>
      <c r="I86" s="297">
        <v>-4972847</v>
      </c>
      <c r="J86" s="300">
        <v>10122316</v>
      </c>
      <c r="K86" s="301">
        <v>12004426</v>
      </c>
      <c r="L86" s="301">
        <v>8605962</v>
      </c>
      <c r="M86" s="301">
        <v>8160417</v>
      </c>
      <c r="N86" s="301">
        <v>12744658</v>
      </c>
    </row>
    <row r="87" spans="1:14">
      <c r="A87" s="295">
        <v>31100</v>
      </c>
      <c r="B87" s="296" t="s">
        <v>441</v>
      </c>
      <c r="C87" s="299">
        <v>-34469653</v>
      </c>
      <c r="D87" s="297">
        <v>-34443212</v>
      </c>
      <c r="E87" s="297">
        <v>-17045162</v>
      </c>
      <c r="F87" s="297">
        <v>-7611039</v>
      </c>
      <c r="G87" s="297">
        <v>-8760506</v>
      </c>
      <c r="H87" s="297">
        <v>0</v>
      </c>
      <c r="I87" s="297">
        <v>-102329572</v>
      </c>
      <c r="J87" s="300">
        <v>240785626</v>
      </c>
      <c r="K87" s="301">
        <v>285556516</v>
      </c>
      <c r="L87" s="301">
        <v>204715211</v>
      </c>
      <c r="M87" s="301">
        <v>194116752</v>
      </c>
      <c r="N87" s="301">
        <v>303164859</v>
      </c>
    </row>
    <row r="88" spans="1:14">
      <c r="A88" s="295">
        <v>31101</v>
      </c>
      <c r="B88" s="296" t="s">
        <v>442</v>
      </c>
      <c r="C88" s="299">
        <v>-262248</v>
      </c>
      <c r="D88" s="297">
        <v>-262093</v>
      </c>
      <c r="E88" s="297">
        <v>-165860</v>
      </c>
      <c r="F88" s="297">
        <v>-98474</v>
      </c>
      <c r="G88" s="297">
        <v>-59146</v>
      </c>
      <c r="H88" s="297">
        <v>0</v>
      </c>
      <c r="I88" s="297">
        <v>-847821</v>
      </c>
      <c r="J88" s="300">
        <v>1411684</v>
      </c>
      <c r="K88" s="301">
        <v>1674168</v>
      </c>
      <c r="L88" s="301">
        <v>1200210</v>
      </c>
      <c r="M88" s="301">
        <v>1138073</v>
      </c>
      <c r="N88" s="301">
        <v>1777403</v>
      </c>
    </row>
    <row r="89" spans="1:14">
      <c r="A89" s="295">
        <v>31102</v>
      </c>
      <c r="B89" s="296" t="s">
        <v>443</v>
      </c>
      <c r="C89" s="299">
        <v>-563993</v>
      </c>
      <c r="D89" s="297">
        <v>-563523</v>
      </c>
      <c r="E89" s="297">
        <v>-265675</v>
      </c>
      <c r="F89" s="297">
        <v>-126512</v>
      </c>
      <c r="G89" s="297">
        <v>-226224</v>
      </c>
      <c r="H89" s="297">
        <v>0</v>
      </c>
      <c r="I89" s="297">
        <v>-1745927</v>
      </c>
      <c r="J89" s="300">
        <v>4280955</v>
      </c>
      <c r="K89" s="301">
        <v>5076942</v>
      </c>
      <c r="L89" s="301">
        <v>3639655</v>
      </c>
      <c r="M89" s="301">
        <v>3451224</v>
      </c>
      <c r="N89" s="301">
        <v>5390002</v>
      </c>
    </row>
    <row r="90" spans="1:14">
      <c r="A90" s="295">
        <v>31105</v>
      </c>
      <c r="B90" s="296" t="s">
        <v>444</v>
      </c>
      <c r="C90" s="299">
        <v>-5746942</v>
      </c>
      <c r="D90" s="297">
        <v>-5743055</v>
      </c>
      <c r="E90" s="297">
        <v>-2200942</v>
      </c>
      <c r="F90" s="297">
        <v>-1475633</v>
      </c>
      <c r="G90" s="297">
        <v>-1614077</v>
      </c>
      <c r="H90" s="297">
        <v>0</v>
      </c>
      <c r="I90" s="297">
        <v>-16780649</v>
      </c>
      <c r="J90" s="300">
        <v>35398534</v>
      </c>
      <c r="K90" s="301">
        <v>41980421</v>
      </c>
      <c r="L90" s="301">
        <v>30095726</v>
      </c>
      <c r="M90" s="301">
        <v>28537619</v>
      </c>
      <c r="N90" s="301">
        <v>44569070</v>
      </c>
    </row>
    <row r="91" spans="1:14">
      <c r="A91" s="295">
        <v>31110</v>
      </c>
      <c r="B91" s="296" t="s">
        <v>445</v>
      </c>
      <c r="C91" s="299">
        <v>-7700663</v>
      </c>
      <c r="D91" s="297">
        <v>-7694195</v>
      </c>
      <c r="E91" s="297">
        <v>-3257353</v>
      </c>
      <c r="F91" s="297">
        <v>-1176389</v>
      </c>
      <c r="G91" s="297">
        <v>-2056999</v>
      </c>
      <c r="H91" s="297">
        <v>0</v>
      </c>
      <c r="I91" s="297">
        <v>-21885599</v>
      </c>
      <c r="J91" s="300">
        <v>58902685</v>
      </c>
      <c r="K91" s="301">
        <v>69854858</v>
      </c>
      <c r="L91" s="301">
        <v>50078885</v>
      </c>
      <c r="M91" s="301">
        <v>47486215</v>
      </c>
      <c r="N91" s="301">
        <v>74162335</v>
      </c>
    </row>
    <row r="92" spans="1:14">
      <c r="A92" s="295">
        <v>31200</v>
      </c>
      <c r="B92" s="296" t="s">
        <v>446</v>
      </c>
      <c r="C92" s="299">
        <v>-17458354</v>
      </c>
      <c r="D92" s="297">
        <v>-17446965</v>
      </c>
      <c r="E92" s="297">
        <v>-8623703</v>
      </c>
      <c r="F92" s="297">
        <v>-3297405</v>
      </c>
      <c r="G92" s="297">
        <v>-3389094</v>
      </c>
      <c r="H92" s="297">
        <v>0</v>
      </c>
      <c r="I92" s="297">
        <v>-50215521</v>
      </c>
      <c r="J92" s="300">
        <v>103712028</v>
      </c>
      <c r="K92" s="301">
        <v>122995903</v>
      </c>
      <c r="L92" s="301">
        <v>88175653</v>
      </c>
      <c r="M92" s="301">
        <v>83610647</v>
      </c>
      <c r="N92" s="301">
        <v>130580230</v>
      </c>
    </row>
    <row r="93" spans="1:14">
      <c r="A93" s="295">
        <v>31205</v>
      </c>
      <c r="B93" s="296" t="s">
        <v>447</v>
      </c>
      <c r="C93" s="299">
        <v>-2305476</v>
      </c>
      <c r="D93" s="297">
        <v>-2304281</v>
      </c>
      <c r="E93" s="297">
        <v>-1033941</v>
      </c>
      <c r="F93" s="297">
        <v>-611060</v>
      </c>
      <c r="G93" s="297">
        <v>-545290</v>
      </c>
      <c r="H93" s="297">
        <v>0</v>
      </c>
      <c r="I93" s="297">
        <v>-6800048</v>
      </c>
      <c r="J93" s="300">
        <v>10885833</v>
      </c>
      <c r="K93" s="301">
        <v>12909909</v>
      </c>
      <c r="L93" s="301">
        <v>9255102</v>
      </c>
      <c r="M93" s="301">
        <v>8775950</v>
      </c>
      <c r="N93" s="301">
        <v>13705976</v>
      </c>
    </row>
    <row r="94" spans="1:14">
      <c r="A94" s="295">
        <v>31300</v>
      </c>
      <c r="B94" s="296" t="s">
        <v>448</v>
      </c>
      <c r="C94" s="299">
        <v>-39572363</v>
      </c>
      <c r="D94" s="297">
        <v>-39538818</v>
      </c>
      <c r="E94" s="297">
        <v>-19455431</v>
      </c>
      <c r="F94" s="297">
        <v>-6967721</v>
      </c>
      <c r="G94" s="297">
        <v>-9224798</v>
      </c>
      <c r="H94" s="297">
        <v>0</v>
      </c>
      <c r="I94" s="297">
        <v>-114759131</v>
      </c>
      <c r="J94" s="300">
        <v>305481633</v>
      </c>
      <c r="K94" s="301">
        <v>362281887</v>
      </c>
      <c r="L94" s="301">
        <v>259719561</v>
      </c>
      <c r="M94" s="301">
        <v>246273432</v>
      </c>
      <c r="N94" s="301">
        <v>384621366</v>
      </c>
    </row>
    <row r="95" spans="1:14">
      <c r="A95" s="295">
        <v>31301</v>
      </c>
      <c r="B95" s="296" t="s">
        <v>449</v>
      </c>
      <c r="C95" s="299">
        <v>-715853</v>
      </c>
      <c r="D95" s="297">
        <v>-715160</v>
      </c>
      <c r="E95" s="297">
        <v>-591050</v>
      </c>
      <c r="F95" s="297">
        <v>-301743</v>
      </c>
      <c r="G95" s="297">
        <v>-254803</v>
      </c>
      <c r="H95" s="297">
        <v>0</v>
      </c>
      <c r="I95" s="297">
        <v>-2578609</v>
      </c>
      <c r="J95" s="300">
        <v>6308324</v>
      </c>
      <c r="K95" s="301">
        <v>7481273</v>
      </c>
      <c r="L95" s="301">
        <v>5363318</v>
      </c>
      <c r="M95" s="301">
        <v>5085650</v>
      </c>
      <c r="N95" s="301">
        <v>7942593</v>
      </c>
    </row>
    <row r="96" spans="1:14">
      <c r="A96" s="295">
        <v>31320</v>
      </c>
      <c r="B96" s="296" t="s">
        <v>450</v>
      </c>
      <c r="C96" s="299">
        <v>-8040201</v>
      </c>
      <c r="D96" s="297">
        <v>-8034526</v>
      </c>
      <c r="E96" s="297">
        <v>-4111476</v>
      </c>
      <c r="F96" s="297">
        <v>-1557185</v>
      </c>
      <c r="G96" s="297">
        <v>-2072525</v>
      </c>
      <c r="H96" s="297">
        <v>0</v>
      </c>
      <c r="I96" s="297">
        <v>-23815913</v>
      </c>
      <c r="J96" s="300">
        <v>51678811</v>
      </c>
      <c r="K96" s="301">
        <v>61287799</v>
      </c>
      <c r="L96" s="301">
        <v>43937169</v>
      </c>
      <c r="M96" s="301">
        <v>41662466</v>
      </c>
      <c r="N96" s="301">
        <v>65067004</v>
      </c>
    </row>
    <row r="97" spans="1:14">
      <c r="A97" s="295">
        <v>31400</v>
      </c>
      <c r="B97" s="296" t="s">
        <v>451</v>
      </c>
      <c r="C97" s="299">
        <v>-17038702</v>
      </c>
      <c r="D97" s="297">
        <v>-17027398</v>
      </c>
      <c r="E97" s="297">
        <v>-9515706</v>
      </c>
      <c r="F97" s="297">
        <v>-4880072</v>
      </c>
      <c r="G97" s="297">
        <v>-4615801</v>
      </c>
      <c r="H97" s="297">
        <v>0</v>
      </c>
      <c r="I97" s="297">
        <v>-53077679</v>
      </c>
      <c r="J97" s="300">
        <v>102939195</v>
      </c>
      <c r="K97" s="301">
        <v>122079372</v>
      </c>
      <c r="L97" s="301">
        <v>87518592</v>
      </c>
      <c r="M97" s="301">
        <v>82987604</v>
      </c>
      <c r="N97" s="301">
        <v>129607183</v>
      </c>
    </row>
    <row r="98" spans="1:14">
      <c r="A98" s="295">
        <v>31405</v>
      </c>
      <c r="B98" s="296" t="s">
        <v>452</v>
      </c>
      <c r="C98" s="299">
        <v>-3443376</v>
      </c>
      <c r="D98" s="297">
        <v>-3441197</v>
      </c>
      <c r="E98" s="297">
        <v>-1521166</v>
      </c>
      <c r="F98" s="297">
        <v>-1010621</v>
      </c>
      <c r="G98" s="297">
        <v>-925196</v>
      </c>
      <c r="H98" s="297">
        <v>0</v>
      </c>
      <c r="I98" s="297">
        <v>-10341556</v>
      </c>
      <c r="J98" s="300">
        <v>19841595</v>
      </c>
      <c r="K98" s="301">
        <v>23530877</v>
      </c>
      <c r="L98" s="301">
        <v>16869264</v>
      </c>
      <c r="M98" s="301">
        <v>15995913</v>
      </c>
      <c r="N98" s="301">
        <v>24981867</v>
      </c>
    </row>
    <row r="99" spans="1:14">
      <c r="A99" s="295">
        <v>31500</v>
      </c>
      <c r="B99" s="296" t="s">
        <v>453</v>
      </c>
      <c r="C99" s="299">
        <v>-2511632</v>
      </c>
      <c r="D99" s="297">
        <v>-2509794</v>
      </c>
      <c r="E99" s="297">
        <v>-1193381</v>
      </c>
      <c r="F99" s="297">
        <v>-467021</v>
      </c>
      <c r="G99" s="297">
        <v>-727897</v>
      </c>
      <c r="H99" s="297">
        <v>0</v>
      </c>
      <c r="I99" s="297">
        <v>-7409725</v>
      </c>
      <c r="J99" s="300">
        <v>16740937</v>
      </c>
      <c r="K99" s="301">
        <v>19853692</v>
      </c>
      <c r="L99" s="301">
        <v>14233094</v>
      </c>
      <c r="M99" s="301">
        <v>13496222</v>
      </c>
      <c r="N99" s="301">
        <v>21077935</v>
      </c>
    </row>
    <row r="100" spans="1:14">
      <c r="A100" s="295">
        <v>31600</v>
      </c>
      <c r="B100" s="296" t="s">
        <v>454</v>
      </c>
      <c r="C100" s="299">
        <v>-11650193</v>
      </c>
      <c r="D100" s="297">
        <v>-11641574</v>
      </c>
      <c r="E100" s="297">
        <v>-5646298</v>
      </c>
      <c r="F100" s="297">
        <v>-2172644</v>
      </c>
      <c r="G100" s="297">
        <v>-2685387</v>
      </c>
      <c r="H100" s="297">
        <v>0</v>
      </c>
      <c r="I100" s="297">
        <v>-33796096</v>
      </c>
      <c r="J100" s="300">
        <v>78488658</v>
      </c>
      <c r="K100" s="301">
        <v>93082582</v>
      </c>
      <c r="L100" s="301">
        <v>66730820</v>
      </c>
      <c r="M100" s="301">
        <v>63276050</v>
      </c>
      <c r="N100" s="301">
        <v>98822356</v>
      </c>
    </row>
    <row r="101" spans="1:14">
      <c r="A101" s="295">
        <v>31605</v>
      </c>
      <c r="B101" s="296" t="s">
        <v>455</v>
      </c>
      <c r="C101" s="299">
        <v>-1489067</v>
      </c>
      <c r="D101" s="297">
        <v>-1487819</v>
      </c>
      <c r="E101" s="297">
        <v>-638511</v>
      </c>
      <c r="F101" s="297">
        <v>-213798</v>
      </c>
      <c r="G101" s="297">
        <v>-303626</v>
      </c>
      <c r="H101" s="297">
        <v>0</v>
      </c>
      <c r="I101" s="297">
        <v>-4132821</v>
      </c>
      <c r="J101" s="300">
        <v>11369366</v>
      </c>
      <c r="K101" s="301">
        <v>13483349</v>
      </c>
      <c r="L101" s="301">
        <v>9666201</v>
      </c>
      <c r="M101" s="301">
        <v>9165765</v>
      </c>
      <c r="N101" s="301">
        <v>14314776</v>
      </c>
    </row>
    <row r="102" spans="1:14">
      <c r="A102" s="295">
        <v>31700</v>
      </c>
      <c r="B102" s="296" t="s">
        <v>456</v>
      </c>
      <c r="C102" s="299">
        <v>-3421792</v>
      </c>
      <c r="D102" s="297">
        <v>-3419383</v>
      </c>
      <c r="E102" s="297">
        <v>-1942061</v>
      </c>
      <c r="F102" s="297">
        <v>-1186862</v>
      </c>
      <c r="G102" s="297">
        <v>-1048819</v>
      </c>
      <c r="H102" s="297">
        <v>0</v>
      </c>
      <c r="I102" s="297">
        <v>-11018917</v>
      </c>
      <c r="J102" s="300">
        <v>21937268</v>
      </c>
      <c r="K102" s="301">
        <v>26016212</v>
      </c>
      <c r="L102" s="301">
        <v>18650999</v>
      </c>
      <c r="M102" s="301">
        <v>17685405</v>
      </c>
      <c r="N102" s="301">
        <v>27620456</v>
      </c>
    </row>
    <row r="103" spans="1:14">
      <c r="A103" s="295">
        <v>31800</v>
      </c>
      <c r="B103" s="296" t="s">
        <v>457</v>
      </c>
      <c r="C103" s="299">
        <v>-22295813</v>
      </c>
      <c r="D103" s="297">
        <v>-22280764</v>
      </c>
      <c r="E103" s="297">
        <v>-11303492</v>
      </c>
      <c r="F103" s="297">
        <v>-4112202</v>
      </c>
      <c r="G103" s="297">
        <v>-4346891</v>
      </c>
      <c r="H103" s="297">
        <v>0</v>
      </c>
      <c r="I103" s="297">
        <v>-64339162</v>
      </c>
      <c r="J103" s="300">
        <v>137048818</v>
      </c>
      <c r="K103" s="301">
        <v>162531226</v>
      </c>
      <c r="L103" s="301">
        <v>116518491</v>
      </c>
      <c r="M103" s="301">
        <v>110486128</v>
      </c>
      <c r="N103" s="301">
        <v>172553430</v>
      </c>
    </row>
    <row r="104" spans="1:14">
      <c r="A104" s="295">
        <v>31805</v>
      </c>
      <c r="B104" s="296" t="s">
        <v>458</v>
      </c>
      <c r="C104" s="299">
        <v>-3751385</v>
      </c>
      <c r="D104" s="297">
        <v>-3748319</v>
      </c>
      <c r="E104" s="297">
        <v>-1350175</v>
      </c>
      <c r="F104" s="297">
        <v>-556296</v>
      </c>
      <c r="G104" s="297">
        <v>-934977</v>
      </c>
      <c r="H104" s="297">
        <v>0</v>
      </c>
      <c r="I104" s="297">
        <v>-10341152</v>
      </c>
      <c r="J104" s="300">
        <v>27914081</v>
      </c>
      <c r="K104" s="301">
        <v>33104334</v>
      </c>
      <c r="L104" s="301">
        <v>23732468</v>
      </c>
      <c r="M104" s="301">
        <v>22503797</v>
      </c>
      <c r="N104" s="301">
        <v>35145655</v>
      </c>
    </row>
    <row r="105" spans="1:14">
      <c r="A105" s="295">
        <v>31810</v>
      </c>
      <c r="B105" s="296" t="s">
        <v>459</v>
      </c>
      <c r="C105" s="299">
        <v>-5501010</v>
      </c>
      <c r="D105" s="297">
        <v>-5497251</v>
      </c>
      <c r="E105" s="297">
        <v>-3202767</v>
      </c>
      <c r="F105" s="297">
        <v>-1747614</v>
      </c>
      <c r="G105" s="297">
        <v>-1373232</v>
      </c>
      <c r="H105" s="297">
        <v>0</v>
      </c>
      <c r="I105" s="297">
        <v>-17321874</v>
      </c>
      <c r="J105" s="300">
        <v>34228068</v>
      </c>
      <c r="K105" s="301">
        <v>40592323</v>
      </c>
      <c r="L105" s="301">
        <v>29100600</v>
      </c>
      <c r="M105" s="301">
        <v>27594012</v>
      </c>
      <c r="N105" s="301">
        <v>43095377</v>
      </c>
    </row>
    <row r="106" spans="1:14">
      <c r="A106" s="295">
        <v>31820</v>
      </c>
      <c r="B106" s="296" t="s">
        <v>460</v>
      </c>
      <c r="C106" s="299">
        <v>-5082539</v>
      </c>
      <c r="D106" s="297">
        <v>-5079306</v>
      </c>
      <c r="E106" s="297">
        <v>-2572568</v>
      </c>
      <c r="F106" s="297">
        <v>-1398615</v>
      </c>
      <c r="G106" s="297">
        <v>-1231723</v>
      </c>
      <c r="H106" s="297">
        <v>0</v>
      </c>
      <c r="I106" s="297">
        <v>-15364751</v>
      </c>
      <c r="J106" s="300">
        <v>29442284</v>
      </c>
      <c r="K106" s="301">
        <v>34916686</v>
      </c>
      <c r="L106" s="301">
        <v>25031741</v>
      </c>
      <c r="M106" s="301">
        <v>23735804</v>
      </c>
      <c r="N106" s="301">
        <v>37069762</v>
      </c>
    </row>
    <row r="107" spans="1:14">
      <c r="A107" s="295">
        <v>31900</v>
      </c>
      <c r="B107" s="296" t="s">
        <v>461</v>
      </c>
      <c r="C107" s="299">
        <v>-11758147</v>
      </c>
      <c r="D107" s="297">
        <v>-11748105</v>
      </c>
      <c r="E107" s="297">
        <v>-5550619</v>
      </c>
      <c r="F107" s="297">
        <v>-1819833</v>
      </c>
      <c r="G107" s="297">
        <v>-2533492</v>
      </c>
      <c r="H107" s="297">
        <v>0</v>
      </c>
      <c r="I107" s="297">
        <v>-33410196</v>
      </c>
      <c r="J107" s="300">
        <v>91454531</v>
      </c>
      <c r="K107" s="301">
        <v>108459286</v>
      </c>
      <c r="L107" s="301">
        <v>77754366</v>
      </c>
      <c r="M107" s="301">
        <v>73728888</v>
      </c>
      <c r="N107" s="301">
        <v>115147239</v>
      </c>
    </row>
    <row r="108" spans="1:14">
      <c r="A108" s="295">
        <v>32000</v>
      </c>
      <c r="B108" s="296" t="s">
        <v>462</v>
      </c>
      <c r="C108" s="299">
        <v>-4862641</v>
      </c>
      <c r="D108" s="297">
        <v>-4858762</v>
      </c>
      <c r="E108" s="297">
        <v>-2464217</v>
      </c>
      <c r="F108" s="297">
        <v>-992599</v>
      </c>
      <c r="G108" s="297">
        <v>-1207451</v>
      </c>
      <c r="H108" s="297">
        <v>0</v>
      </c>
      <c r="I108" s="297">
        <v>-14385670</v>
      </c>
      <c r="J108" s="300">
        <v>35322993</v>
      </c>
      <c r="K108" s="301">
        <v>41890835</v>
      </c>
      <c r="L108" s="301">
        <v>30031502</v>
      </c>
      <c r="M108" s="301">
        <v>28476720</v>
      </c>
      <c r="N108" s="301">
        <v>44473960</v>
      </c>
    </row>
    <row r="109" spans="1:14">
      <c r="A109" s="295">
        <v>32005</v>
      </c>
      <c r="B109" s="296" t="s">
        <v>463</v>
      </c>
      <c r="C109" s="299">
        <v>-1152793</v>
      </c>
      <c r="D109" s="297">
        <v>-1151993</v>
      </c>
      <c r="E109" s="297">
        <v>-489038</v>
      </c>
      <c r="F109" s="297">
        <v>-296480</v>
      </c>
      <c r="G109" s="297">
        <v>-227047</v>
      </c>
      <c r="H109" s="297">
        <v>0</v>
      </c>
      <c r="I109" s="297">
        <v>-3317351</v>
      </c>
      <c r="J109" s="300">
        <v>7282681</v>
      </c>
      <c r="K109" s="301">
        <v>8636799</v>
      </c>
      <c r="L109" s="301">
        <v>6191713</v>
      </c>
      <c r="M109" s="301">
        <v>5871158</v>
      </c>
      <c r="N109" s="301">
        <v>9169372</v>
      </c>
    </row>
    <row r="110" spans="1:14">
      <c r="A110" s="295">
        <v>32100</v>
      </c>
      <c r="B110" s="296" t="s">
        <v>464</v>
      </c>
      <c r="C110" s="299">
        <v>-3269046</v>
      </c>
      <c r="D110" s="297">
        <v>-3266868</v>
      </c>
      <c r="E110" s="297">
        <v>-1490911</v>
      </c>
      <c r="F110" s="297">
        <v>-614444</v>
      </c>
      <c r="G110" s="297">
        <v>-664220</v>
      </c>
      <c r="H110" s="297">
        <v>0</v>
      </c>
      <c r="I110" s="297">
        <v>-9305489</v>
      </c>
      <c r="J110" s="300">
        <v>19833578</v>
      </c>
      <c r="K110" s="301">
        <v>23521368</v>
      </c>
      <c r="L110" s="301">
        <v>16862448</v>
      </c>
      <c r="M110" s="301">
        <v>15989450</v>
      </c>
      <c r="N110" s="301">
        <v>24971772</v>
      </c>
    </row>
    <row r="111" spans="1:14">
      <c r="A111" s="295">
        <v>32200</v>
      </c>
      <c r="B111" s="296" t="s">
        <v>465</v>
      </c>
      <c r="C111" s="299">
        <v>-1868493</v>
      </c>
      <c r="D111" s="297">
        <v>-1867016</v>
      </c>
      <c r="E111" s="297">
        <v>-831804</v>
      </c>
      <c r="F111" s="297">
        <v>-390804</v>
      </c>
      <c r="G111" s="297">
        <v>-459645</v>
      </c>
      <c r="H111" s="297">
        <v>0</v>
      </c>
      <c r="I111" s="297">
        <v>-5417762</v>
      </c>
      <c r="J111" s="300">
        <v>13449975</v>
      </c>
      <c r="K111" s="301">
        <v>15950819</v>
      </c>
      <c r="L111" s="301">
        <v>11435128</v>
      </c>
      <c r="M111" s="301">
        <v>10843111</v>
      </c>
      <c r="N111" s="301">
        <v>16934398</v>
      </c>
    </row>
    <row r="112" spans="1:14">
      <c r="A112" s="295">
        <v>32300</v>
      </c>
      <c r="B112" s="296" t="s">
        <v>466</v>
      </c>
      <c r="C112" s="299">
        <v>-23490756</v>
      </c>
      <c r="D112" s="297">
        <v>-23475919</v>
      </c>
      <c r="E112" s="297">
        <v>-13596205</v>
      </c>
      <c r="F112" s="297">
        <v>-6766799</v>
      </c>
      <c r="G112" s="297">
        <v>-5415061</v>
      </c>
      <c r="H112" s="297">
        <v>0</v>
      </c>
      <c r="I112" s="297">
        <v>-72744740</v>
      </c>
      <c r="J112" s="300">
        <v>135111994</v>
      </c>
      <c r="K112" s="301">
        <v>160234275</v>
      </c>
      <c r="L112" s="301">
        <v>114871809</v>
      </c>
      <c r="M112" s="301">
        <v>108924697</v>
      </c>
      <c r="N112" s="301">
        <v>170114841</v>
      </c>
    </row>
    <row r="113" spans="1:14">
      <c r="A113" s="295">
        <v>32305</v>
      </c>
      <c r="B113" s="296" t="s">
        <v>467</v>
      </c>
      <c r="C113" s="299">
        <v>-2336002</v>
      </c>
      <c r="D113" s="297">
        <v>-2334444</v>
      </c>
      <c r="E113" s="297">
        <v>-1130065</v>
      </c>
      <c r="F113" s="297">
        <v>-368436</v>
      </c>
      <c r="G113" s="297">
        <v>-662765</v>
      </c>
      <c r="H113" s="297">
        <v>0</v>
      </c>
      <c r="I113" s="297">
        <v>-6831712</v>
      </c>
      <c r="J113" s="300">
        <v>14186919</v>
      </c>
      <c r="K113" s="301">
        <v>16824789</v>
      </c>
      <c r="L113" s="301">
        <v>12061676</v>
      </c>
      <c r="M113" s="301">
        <v>11437222</v>
      </c>
      <c r="N113" s="301">
        <v>17862260</v>
      </c>
    </row>
    <row r="114" spans="1:14">
      <c r="A114" s="295">
        <v>32400</v>
      </c>
      <c r="B114" s="296" t="s">
        <v>468</v>
      </c>
      <c r="C114" s="299">
        <v>-8229501</v>
      </c>
      <c r="D114" s="297">
        <v>-8224247</v>
      </c>
      <c r="E114" s="297">
        <v>-4753137</v>
      </c>
      <c r="F114" s="297">
        <v>-2132021</v>
      </c>
      <c r="G114" s="297">
        <v>-1849019</v>
      </c>
      <c r="H114" s="297">
        <v>0</v>
      </c>
      <c r="I114" s="297">
        <v>-25187925</v>
      </c>
      <c r="J114" s="300">
        <v>47845040</v>
      </c>
      <c r="K114" s="301">
        <v>56741191</v>
      </c>
      <c r="L114" s="301">
        <v>40677709</v>
      </c>
      <c r="M114" s="301">
        <v>38571754</v>
      </c>
      <c r="N114" s="301">
        <v>60240037</v>
      </c>
    </row>
    <row r="115" spans="1:14">
      <c r="A115" s="295">
        <v>32405</v>
      </c>
      <c r="B115" s="296" t="s">
        <v>469</v>
      </c>
      <c r="C115" s="299">
        <v>-1964834</v>
      </c>
      <c r="D115" s="297">
        <v>-1963471</v>
      </c>
      <c r="E115" s="297">
        <v>-955184</v>
      </c>
      <c r="F115" s="297">
        <v>-530489</v>
      </c>
      <c r="G115" s="297">
        <v>-627447</v>
      </c>
      <c r="H115" s="297">
        <v>0</v>
      </c>
      <c r="I115" s="297">
        <v>-6041425</v>
      </c>
      <c r="J115" s="300">
        <v>12419461</v>
      </c>
      <c r="K115" s="301">
        <v>14728695</v>
      </c>
      <c r="L115" s="301">
        <v>10558988</v>
      </c>
      <c r="M115" s="301">
        <v>10012331</v>
      </c>
      <c r="N115" s="301">
        <v>15636914</v>
      </c>
    </row>
    <row r="116" spans="1:14">
      <c r="A116" s="295">
        <v>32410</v>
      </c>
      <c r="B116" s="296" t="s">
        <v>470</v>
      </c>
      <c r="C116" s="299">
        <v>-3141871</v>
      </c>
      <c r="D116" s="297">
        <v>-3139658</v>
      </c>
      <c r="E116" s="297">
        <v>-1515402</v>
      </c>
      <c r="F116" s="297">
        <v>-432286</v>
      </c>
      <c r="G116" s="297">
        <v>-626317</v>
      </c>
      <c r="H116" s="297">
        <v>0</v>
      </c>
      <c r="I116" s="297">
        <v>-8855534</v>
      </c>
      <c r="J116" s="300">
        <v>20151018</v>
      </c>
      <c r="K116" s="301">
        <v>23897832</v>
      </c>
      <c r="L116" s="301">
        <v>17132335</v>
      </c>
      <c r="M116" s="301">
        <v>16245364</v>
      </c>
      <c r="N116" s="301">
        <v>25371450</v>
      </c>
    </row>
    <row r="117" spans="1:14">
      <c r="A117" s="295">
        <v>32500</v>
      </c>
      <c r="B117" s="296" t="s">
        <v>471</v>
      </c>
      <c r="C117" s="299">
        <v>-18018165</v>
      </c>
      <c r="D117" s="297">
        <v>-18005237</v>
      </c>
      <c r="E117" s="297">
        <v>-8054096</v>
      </c>
      <c r="F117" s="297">
        <v>-2431493</v>
      </c>
      <c r="G117" s="297">
        <v>-3964482</v>
      </c>
      <c r="H117" s="297">
        <v>0</v>
      </c>
      <c r="I117" s="297">
        <v>-50473473</v>
      </c>
      <c r="J117" s="300">
        <v>117726341</v>
      </c>
      <c r="K117" s="301">
        <v>139615990</v>
      </c>
      <c r="L117" s="301">
        <v>100090579</v>
      </c>
      <c r="M117" s="301">
        <v>94908717</v>
      </c>
      <c r="N117" s="301">
        <v>148225166</v>
      </c>
    </row>
    <row r="118" spans="1:14">
      <c r="A118" s="295">
        <v>32505</v>
      </c>
      <c r="B118" s="296" t="s">
        <v>472</v>
      </c>
      <c r="C118" s="299">
        <v>-2613049</v>
      </c>
      <c r="D118" s="297">
        <v>-2611214</v>
      </c>
      <c r="E118" s="297">
        <v>-1001380</v>
      </c>
      <c r="F118" s="297">
        <v>-831701</v>
      </c>
      <c r="G118" s="297">
        <v>-628883</v>
      </c>
      <c r="H118" s="297">
        <v>0</v>
      </c>
      <c r="I118" s="297">
        <v>-7686227</v>
      </c>
      <c r="J118" s="300">
        <v>16711795</v>
      </c>
      <c r="K118" s="301">
        <v>19819132</v>
      </c>
      <c r="L118" s="301">
        <v>14208318</v>
      </c>
      <c r="M118" s="301">
        <v>13472729</v>
      </c>
      <c r="N118" s="301">
        <v>21041244</v>
      </c>
    </row>
    <row r="119" spans="1:14">
      <c r="A119" s="295">
        <v>32600</v>
      </c>
      <c r="B119" s="296" t="s">
        <v>473</v>
      </c>
      <c r="C119" s="299">
        <v>-65704514</v>
      </c>
      <c r="D119" s="297">
        <v>-65659363</v>
      </c>
      <c r="E119" s="297">
        <v>-31553868</v>
      </c>
      <c r="F119" s="297">
        <v>-12459369</v>
      </c>
      <c r="G119" s="297">
        <v>-18207001</v>
      </c>
      <c r="H119" s="297">
        <v>0</v>
      </c>
      <c r="I119" s="297">
        <v>-193584115</v>
      </c>
      <c r="J119" s="300">
        <v>411166846</v>
      </c>
      <c r="K119" s="301">
        <v>487617861</v>
      </c>
      <c r="L119" s="301">
        <v>349572809</v>
      </c>
      <c r="M119" s="301">
        <v>331474822</v>
      </c>
      <c r="N119" s="301">
        <v>517685964</v>
      </c>
    </row>
    <row r="120" spans="1:14">
      <c r="A120" s="295">
        <v>32605</v>
      </c>
      <c r="B120" s="296" t="s">
        <v>474</v>
      </c>
      <c r="C120" s="299">
        <v>-8780927</v>
      </c>
      <c r="D120" s="297">
        <v>-8774149</v>
      </c>
      <c r="E120" s="297">
        <v>-2739076</v>
      </c>
      <c r="F120" s="297">
        <v>-1018910</v>
      </c>
      <c r="G120" s="297">
        <v>-1673176</v>
      </c>
      <c r="H120" s="297">
        <v>0</v>
      </c>
      <c r="I120" s="297">
        <v>-22986238</v>
      </c>
      <c r="J120" s="300">
        <v>61724074</v>
      </c>
      <c r="K120" s="301">
        <v>73200846</v>
      </c>
      <c r="L120" s="301">
        <v>52477621</v>
      </c>
      <c r="M120" s="301">
        <v>49760764</v>
      </c>
      <c r="N120" s="301">
        <v>77714648</v>
      </c>
    </row>
    <row r="121" spans="1:14">
      <c r="A121" s="295">
        <v>32700</v>
      </c>
      <c r="B121" s="296" t="s">
        <v>475</v>
      </c>
      <c r="C121" s="299">
        <v>-5138491</v>
      </c>
      <c r="D121" s="297">
        <v>-5134231</v>
      </c>
      <c r="E121" s="297">
        <v>-2546945</v>
      </c>
      <c r="F121" s="297">
        <v>-885887</v>
      </c>
      <c r="G121" s="297">
        <v>-1154698</v>
      </c>
      <c r="H121" s="297">
        <v>0</v>
      </c>
      <c r="I121" s="297">
        <v>-14860252</v>
      </c>
      <c r="J121" s="300">
        <v>38801668</v>
      </c>
      <c r="K121" s="301">
        <v>46016323</v>
      </c>
      <c r="L121" s="301">
        <v>32989061</v>
      </c>
      <c r="M121" s="301">
        <v>31281160</v>
      </c>
      <c r="N121" s="301">
        <v>48853839</v>
      </c>
    </row>
    <row r="122" spans="1:14">
      <c r="A122" s="295">
        <v>32800</v>
      </c>
      <c r="B122" s="296" t="s">
        <v>476</v>
      </c>
      <c r="C122" s="299">
        <v>-6351156</v>
      </c>
      <c r="D122" s="297">
        <v>-6345000</v>
      </c>
      <c r="E122" s="297">
        <v>-2368513</v>
      </c>
      <c r="F122" s="297">
        <v>-751777</v>
      </c>
      <c r="G122" s="297">
        <v>-1593145</v>
      </c>
      <c r="H122" s="297">
        <v>0</v>
      </c>
      <c r="I122" s="297">
        <v>-17409591</v>
      </c>
      <c r="J122" s="300">
        <v>56060699</v>
      </c>
      <c r="K122" s="301">
        <v>66484442</v>
      </c>
      <c r="L122" s="301">
        <v>47662637</v>
      </c>
      <c r="M122" s="301">
        <v>45195060</v>
      </c>
      <c r="N122" s="301">
        <v>70584089</v>
      </c>
    </row>
    <row r="123" spans="1:14">
      <c r="A123" s="295">
        <v>32900</v>
      </c>
      <c r="B123" s="296" t="s">
        <v>477</v>
      </c>
      <c r="C123" s="299">
        <v>-23500176</v>
      </c>
      <c r="D123" s="297">
        <v>-23483319</v>
      </c>
      <c r="E123" s="297">
        <v>-12646482</v>
      </c>
      <c r="F123" s="297">
        <v>-5615980</v>
      </c>
      <c r="G123" s="297">
        <v>-5399187</v>
      </c>
      <c r="H123" s="297">
        <v>0</v>
      </c>
      <c r="I123" s="297">
        <v>-70645144</v>
      </c>
      <c r="J123" s="300">
        <v>153508108</v>
      </c>
      <c r="K123" s="301">
        <v>182050902</v>
      </c>
      <c r="L123" s="301">
        <v>130512129</v>
      </c>
      <c r="M123" s="301">
        <v>123755291</v>
      </c>
      <c r="N123" s="301">
        <v>193276752</v>
      </c>
    </row>
    <row r="124" spans="1:14">
      <c r="A124" s="295">
        <v>32901</v>
      </c>
      <c r="B124" s="296" t="s">
        <v>478</v>
      </c>
      <c r="C124" s="299">
        <v>-1025533</v>
      </c>
      <c r="D124" s="297">
        <v>-1025139</v>
      </c>
      <c r="E124" s="297">
        <v>-433823</v>
      </c>
      <c r="F124" s="297">
        <v>-285058</v>
      </c>
      <c r="G124" s="297">
        <v>-93895</v>
      </c>
      <c r="H124" s="297">
        <v>0</v>
      </c>
      <c r="I124" s="297">
        <v>-2863448</v>
      </c>
      <c r="J124" s="300">
        <v>3581548</v>
      </c>
      <c r="K124" s="301">
        <v>4247489</v>
      </c>
      <c r="L124" s="301">
        <v>3045021</v>
      </c>
      <c r="M124" s="301">
        <v>2887375</v>
      </c>
      <c r="N124" s="301">
        <v>4509403</v>
      </c>
    </row>
    <row r="125" spans="1:14">
      <c r="A125" s="295">
        <v>32904</v>
      </c>
      <c r="B125" s="296" t="s">
        <v>829</v>
      </c>
      <c r="C125" s="299">
        <v>78219</v>
      </c>
      <c r="D125" s="297">
        <v>78301</v>
      </c>
      <c r="E125" s="297">
        <v>139419</v>
      </c>
      <c r="F125" s="297">
        <v>167186</v>
      </c>
      <c r="G125" s="297">
        <v>159428</v>
      </c>
      <c r="H125" s="297">
        <v>0</v>
      </c>
      <c r="I125" s="297">
        <v>622553</v>
      </c>
      <c r="J125" s="300">
        <v>745918</v>
      </c>
      <c r="K125" s="301">
        <v>884612</v>
      </c>
      <c r="L125" s="301">
        <v>634177</v>
      </c>
      <c r="M125" s="301">
        <v>601345</v>
      </c>
      <c r="N125" s="301">
        <v>939160</v>
      </c>
    </row>
    <row r="126" spans="1:14">
      <c r="A126" s="295">
        <v>32905</v>
      </c>
      <c r="B126" s="296" t="s">
        <v>479</v>
      </c>
      <c r="C126" s="299">
        <v>-3504956</v>
      </c>
      <c r="D126" s="297">
        <v>-3502694</v>
      </c>
      <c r="E126" s="297">
        <v>-1527656</v>
      </c>
      <c r="F126" s="297">
        <v>-856072</v>
      </c>
      <c r="G126" s="297">
        <v>-659051</v>
      </c>
      <c r="H126" s="297">
        <v>0</v>
      </c>
      <c r="I126" s="297">
        <v>-10050429</v>
      </c>
      <c r="J126" s="300">
        <v>20598667</v>
      </c>
      <c r="K126" s="301">
        <v>24428715</v>
      </c>
      <c r="L126" s="301">
        <v>17512924</v>
      </c>
      <c r="M126" s="301">
        <v>16606250</v>
      </c>
      <c r="N126" s="301">
        <v>25935069</v>
      </c>
    </row>
    <row r="127" spans="1:14">
      <c r="A127" s="295">
        <v>32910</v>
      </c>
      <c r="B127" s="296" t="s">
        <v>480</v>
      </c>
      <c r="C127" s="299">
        <v>-4211640</v>
      </c>
      <c r="D127" s="297">
        <v>-4208565</v>
      </c>
      <c r="E127" s="297">
        <v>-2313928</v>
      </c>
      <c r="F127" s="297">
        <v>-992862</v>
      </c>
      <c r="G127" s="297">
        <v>-1448475</v>
      </c>
      <c r="H127" s="297">
        <v>0</v>
      </c>
      <c r="I127" s="297">
        <v>-13175470</v>
      </c>
      <c r="J127" s="300">
        <v>27995904</v>
      </c>
      <c r="K127" s="301">
        <v>33201371</v>
      </c>
      <c r="L127" s="301">
        <v>23802033</v>
      </c>
      <c r="M127" s="301">
        <v>22569761</v>
      </c>
      <c r="N127" s="301">
        <v>35248676</v>
      </c>
    </row>
    <row r="128" spans="1:14">
      <c r="A128" s="295">
        <v>32920</v>
      </c>
      <c r="B128" s="296" t="s">
        <v>481</v>
      </c>
      <c r="C128" s="299">
        <v>-3218316</v>
      </c>
      <c r="D128" s="297">
        <v>-3215516</v>
      </c>
      <c r="E128" s="297">
        <v>-1583874</v>
      </c>
      <c r="F128" s="297">
        <v>-661555</v>
      </c>
      <c r="G128" s="297">
        <v>-746466</v>
      </c>
      <c r="H128" s="297">
        <v>0</v>
      </c>
      <c r="I128" s="297">
        <v>-9425727</v>
      </c>
      <c r="J128" s="300">
        <v>25500282</v>
      </c>
      <c r="K128" s="301">
        <v>30241721</v>
      </c>
      <c r="L128" s="301">
        <v>21680263</v>
      </c>
      <c r="M128" s="301">
        <v>20557838</v>
      </c>
      <c r="N128" s="301">
        <v>32106524</v>
      </c>
    </row>
    <row r="129" spans="1:14">
      <c r="A129" s="295">
        <v>33000</v>
      </c>
      <c r="B129" s="296" t="s">
        <v>482</v>
      </c>
      <c r="C129" s="299">
        <v>-9163908</v>
      </c>
      <c r="D129" s="297">
        <v>-9157451</v>
      </c>
      <c r="E129" s="297">
        <v>-4596769</v>
      </c>
      <c r="F129" s="297">
        <v>-2029627</v>
      </c>
      <c r="G129" s="297">
        <v>-2254264</v>
      </c>
      <c r="H129" s="297">
        <v>0</v>
      </c>
      <c r="I129" s="297">
        <v>-27202019</v>
      </c>
      <c r="J129" s="300">
        <v>58801835</v>
      </c>
      <c r="K129" s="301">
        <v>69735255</v>
      </c>
      <c r="L129" s="301">
        <v>49993142</v>
      </c>
      <c r="M129" s="301">
        <v>47404911</v>
      </c>
      <c r="N129" s="301">
        <v>74035358</v>
      </c>
    </row>
    <row r="130" spans="1:14">
      <c r="A130" s="295">
        <v>33001</v>
      </c>
      <c r="B130" s="296" t="s">
        <v>483</v>
      </c>
      <c r="C130" s="299">
        <v>-276637</v>
      </c>
      <c r="D130" s="297">
        <v>-276500</v>
      </c>
      <c r="E130" s="297">
        <v>-217344</v>
      </c>
      <c r="F130" s="297">
        <v>-137299</v>
      </c>
      <c r="G130" s="297">
        <v>-72469</v>
      </c>
      <c r="H130" s="297">
        <v>0</v>
      </c>
      <c r="I130" s="297">
        <v>-980249</v>
      </c>
      <c r="J130" s="300">
        <v>1248388</v>
      </c>
      <c r="K130" s="301">
        <v>1480509</v>
      </c>
      <c r="L130" s="301">
        <v>1061376</v>
      </c>
      <c r="M130" s="301">
        <v>1006427</v>
      </c>
      <c r="N130" s="301">
        <v>1571802</v>
      </c>
    </row>
    <row r="131" spans="1:14">
      <c r="A131" s="295">
        <v>33027</v>
      </c>
      <c r="B131" s="296" t="s">
        <v>484</v>
      </c>
      <c r="C131" s="299">
        <v>-665918</v>
      </c>
      <c r="D131" s="297">
        <v>-664970</v>
      </c>
      <c r="E131" s="297">
        <v>-202899</v>
      </c>
      <c r="F131" s="297">
        <v>36444</v>
      </c>
      <c r="G131" s="297">
        <v>-191380</v>
      </c>
      <c r="H131" s="297">
        <v>0</v>
      </c>
      <c r="I131" s="297">
        <v>-1688723</v>
      </c>
      <c r="J131" s="300">
        <v>8632056</v>
      </c>
      <c r="K131" s="301">
        <v>10237072</v>
      </c>
      <c r="L131" s="301">
        <v>7338948</v>
      </c>
      <c r="M131" s="301">
        <v>6958998</v>
      </c>
      <c r="N131" s="301">
        <v>10868323</v>
      </c>
    </row>
    <row r="132" spans="1:14">
      <c r="A132" s="295">
        <v>33100</v>
      </c>
      <c r="B132" s="296" t="s">
        <v>485</v>
      </c>
      <c r="C132" s="299">
        <v>-13570205</v>
      </c>
      <c r="D132" s="297">
        <v>-13561507</v>
      </c>
      <c r="E132" s="297">
        <v>-7411098</v>
      </c>
      <c r="F132" s="297">
        <v>-3194906</v>
      </c>
      <c r="G132" s="297">
        <v>-3044600</v>
      </c>
      <c r="H132" s="297">
        <v>0</v>
      </c>
      <c r="I132" s="297">
        <v>-40782316</v>
      </c>
      <c r="J132" s="300">
        <v>79211574</v>
      </c>
      <c r="K132" s="301">
        <v>93939915</v>
      </c>
      <c r="L132" s="301">
        <v>67345441</v>
      </c>
      <c r="M132" s="301">
        <v>63858851</v>
      </c>
      <c r="N132" s="301">
        <v>99732555</v>
      </c>
    </row>
    <row r="133" spans="1:14">
      <c r="A133" s="295">
        <v>33105</v>
      </c>
      <c r="B133" s="296" t="s">
        <v>486</v>
      </c>
      <c r="C133" s="299">
        <v>-1509809</v>
      </c>
      <c r="D133" s="297">
        <v>-1508834</v>
      </c>
      <c r="E133" s="297">
        <v>-683915</v>
      </c>
      <c r="F133" s="297">
        <v>-345566</v>
      </c>
      <c r="G133" s="297">
        <v>-269942</v>
      </c>
      <c r="H133" s="297">
        <v>0</v>
      </c>
      <c r="I133" s="297">
        <v>-4318066</v>
      </c>
      <c r="J133" s="300">
        <v>8879119</v>
      </c>
      <c r="K133" s="301">
        <v>10530073</v>
      </c>
      <c r="L133" s="301">
        <v>7549000</v>
      </c>
      <c r="M133" s="301">
        <v>7158175</v>
      </c>
      <c r="N133" s="301">
        <v>11179392</v>
      </c>
    </row>
    <row r="134" spans="1:14">
      <c r="A134" s="295">
        <v>33200</v>
      </c>
      <c r="B134" s="296" t="s">
        <v>487</v>
      </c>
      <c r="C134" s="299">
        <v>-54547382</v>
      </c>
      <c r="D134" s="297">
        <v>-54504350</v>
      </c>
      <c r="E134" s="297">
        <v>-25161629</v>
      </c>
      <c r="F134" s="297">
        <v>-5507726</v>
      </c>
      <c r="G134" s="297">
        <v>-10407049</v>
      </c>
      <c r="H134" s="297">
        <v>0</v>
      </c>
      <c r="I134" s="297">
        <v>-150128136</v>
      </c>
      <c r="J134" s="300">
        <v>391869944</v>
      </c>
      <c r="K134" s="301">
        <v>464732957</v>
      </c>
      <c r="L134" s="301">
        <v>333166642</v>
      </c>
      <c r="M134" s="301">
        <v>315918030</v>
      </c>
      <c r="N134" s="301">
        <v>493389902</v>
      </c>
    </row>
    <row r="135" spans="1:14">
      <c r="A135" s="295">
        <v>33202</v>
      </c>
      <c r="B135" s="296" t="s">
        <v>488</v>
      </c>
      <c r="C135" s="299">
        <v>-377704</v>
      </c>
      <c r="D135" s="297">
        <v>-376905</v>
      </c>
      <c r="E135" s="297">
        <v>-106519</v>
      </c>
      <c r="F135" s="297">
        <v>1108</v>
      </c>
      <c r="G135" s="297">
        <v>-31653</v>
      </c>
      <c r="H135" s="297">
        <v>0</v>
      </c>
      <c r="I135" s="297">
        <v>-891673</v>
      </c>
      <c r="J135" s="300">
        <v>7271978</v>
      </c>
      <c r="K135" s="301">
        <v>8624106</v>
      </c>
      <c r="L135" s="301">
        <v>6182614</v>
      </c>
      <c r="M135" s="301">
        <v>5862529</v>
      </c>
      <c r="N135" s="301">
        <v>9155897</v>
      </c>
    </row>
    <row r="136" spans="1:14">
      <c r="A136" s="295">
        <v>33203</v>
      </c>
      <c r="B136" s="296" t="s">
        <v>489</v>
      </c>
      <c r="C136" s="299">
        <v>-392221</v>
      </c>
      <c r="D136" s="297">
        <v>-391795</v>
      </c>
      <c r="E136" s="297">
        <v>-124185</v>
      </c>
      <c r="F136" s="297">
        <v>88856</v>
      </c>
      <c r="G136" s="297">
        <v>40460</v>
      </c>
      <c r="H136" s="297">
        <v>0</v>
      </c>
      <c r="I136" s="297">
        <v>-778885</v>
      </c>
      <c r="J136" s="300">
        <v>3877082</v>
      </c>
      <c r="K136" s="301">
        <v>4597974</v>
      </c>
      <c r="L136" s="301">
        <v>3296284</v>
      </c>
      <c r="M136" s="301">
        <v>3125629</v>
      </c>
      <c r="N136" s="301">
        <v>4881500</v>
      </c>
    </row>
    <row r="137" spans="1:14">
      <c r="A137" s="295">
        <v>33204</v>
      </c>
      <c r="B137" s="296" t="s">
        <v>490</v>
      </c>
      <c r="C137" s="299">
        <v>-1682823</v>
      </c>
      <c r="D137" s="297">
        <v>-1681609</v>
      </c>
      <c r="E137" s="297">
        <v>-1021862</v>
      </c>
      <c r="F137" s="297">
        <v>-172744</v>
      </c>
      <c r="G137" s="297">
        <v>-375489</v>
      </c>
      <c r="H137" s="297">
        <v>0</v>
      </c>
      <c r="I137" s="297">
        <v>-4934527</v>
      </c>
      <c r="J137" s="300">
        <v>11054315</v>
      </c>
      <c r="K137" s="301">
        <v>13109718</v>
      </c>
      <c r="L137" s="301">
        <v>9398345</v>
      </c>
      <c r="M137" s="301">
        <v>8911777</v>
      </c>
      <c r="N137" s="301">
        <v>13918106</v>
      </c>
    </row>
    <row r="138" spans="1:14">
      <c r="A138" s="295">
        <v>33205</v>
      </c>
      <c r="B138" s="296" t="s">
        <v>491</v>
      </c>
      <c r="C138" s="299">
        <v>-4757286</v>
      </c>
      <c r="D138" s="297">
        <v>-4754307</v>
      </c>
      <c r="E138" s="297">
        <v>-2256814</v>
      </c>
      <c r="F138" s="297">
        <v>-1329836</v>
      </c>
      <c r="G138" s="297">
        <v>-1229073</v>
      </c>
      <c r="H138" s="297">
        <v>0</v>
      </c>
      <c r="I138" s="297">
        <v>-14327316</v>
      </c>
      <c r="J138" s="300">
        <v>27126553</v>
      </c>
      <c r="K138" s="301">
        <v>32170375</v>
      </c>
      <c r="L138" s="301">
        <v>23062913</v>
      </c>
      <c r="M138" s="301">
        <v>21868906</v>
      </c>
      <c r="N138" s="301">
        <v>34154105</v>
      </c>
    </row>
    <row r="139" spans="1:14">
      <c r="A139" s="295">
        <v>33206</v>
      </c>
      <c r="B139" s="296" t="s">
        <v>492</v>
      </c>
      <c r="C139" s="299">
        <v>-325637</v>
      </c>
      <c r="D139" s="297">
        <v>-325328</v>
      </c>
      <c r="E139" s="297">
        <v>-163243</v>
      </c>
      <c r="F139" s="297">
        <v>-108223</v>
      </c>
      <c r="G139" s="297">
        <v>-90256</v>
      </c>
      <c r="H139" s="297">
        <v>0</v>
      </c>
      <c r="I139" s="297">
        <v>-1012687</v>
      </c>
      <c r="J139" s="300">
        <v>2810040</v>
      </c>
      <c r="K139" s="301">
        <v>3332530</v>
      </c>
      <c r="L139" s="301">
        <v>2389088</v>
      </c>
      <c r="M139" s="301">
        <v>2265401</v>
      </c>
      <c r="N139" s="301">
        <v>3538025</v>
      </c>
    </row>
    <row r="140" spans="1:14">
      <c r="A140" s="295">
        <v>33207</v>
      </c>
      <c r="B140" s="296" t="s">
        <v>493</v>
      </c>
      <c r="C140" s="299">
        <v>-24857</v>
      </c>
      <c r="D140" s="297">
        <v>-23540</v>
      </c>
      <c r="E140" s="297">
        <v>236267</v>
      </c>
      <c r="F140" s="297">
        <v>484310</v>
      </c>
      <c r="G140" s="297">
        <v>51100</v>
      </c>
      <c r="H140" s="297">
        <v>0</v>
      </c>
      <c r="I140" s="297">
        <v>723280</v>
      </c>
      <c r="J140" s="300">
        <v>11992401</v>
      </c>
      <c r="K140" s="301">
        <v>14222228</v>
      </c>
      <c r="L140" s="301">
        <v>10195903</v>
      </c>
      <c r="M140" s="301">
        <v>9668043</v>
      </c>
      <c r="N140" s="301">
        <v>15099217</v>
      </c>
    </row>
    <row r="141" spans="1:14">
      <c r="A141" s="295">
        <v>33208</v>
      </c>
      <c r="B141" s="296" t="s">
        <v>494</v>
      </c>
      <c r="C141" s="299">
        <v>-223659</v>
      </c>
      <c r="D141" s="297">
        <v>-223659</v>
      </c>
      <c r="E141" s="297">
        <v>-201200</v>
      </c>
      <c r="F141" s="297">
        <v>0</v>
      </c>
      <c r="G141" s="297">
        <v>0</v>
      </c>
      <c r="H141" s="297">
        <v>0</v>
      </c>
      <c r="I141" s="297">
        <v>-648518</v>
      </c>
      <c r="J141" s="300">
        <v>0</v>
      </c>
      <c r="K141" s="301">
        <v>0</v>
      </c>
      <c r="L141" s="301">
        <v>0</v>
      </c>
      <c r="M141" s="301">
        <v>0</v>
      </c>
      <c r="N141" s="301">
        <v>0</v>
      </c>
    </row>
    <row r="142" spans="1:14">
      <c r="A142" s="295">
        <v>33209</v>
      </c>
      <c r="B142" s="296" t="s">
        <v>495</v>
      </c>
      <c r="C142" s="299">
        <v>-179825</v>
      </c>
      <c r="D142" s="297">
        <v>-179514</v>
      </c>
      <c r="E142" s="297">
        <v>13522</v>
      </c>
      <c r="F142" s="297">
        <v>30388</v>
      </c>
      <c r="G142" s="297">
        <v>-137741</v>
      </c>
      <c r="H142" s="297">
        <v>0</v>
      </c>
      <c r="I142" s="297">
        <v>-453170</v>
      </c>
      <c r="J142" s="300">
        <v>2832073</v>
      </c>
      <c r="K142" s="301">
        <v>3358660</v>
      </c>
      <c r="L142" s="301">
        <v>2407820</v>
      </c>
      <c r="M142" s="301">
        <v>2283163</v>
      </c>
      <c r="N142" s="301">
        <v>3565765</v>
      </c>
    </row>
    <row r="143" spans="1:14">
      <c r="A143" s="295">
        <v>33300</v>
      </c>
      <c r="B143" s="296" t="s">
        <v>496</v>
      </c>
      <c r="C143" s="299">
        <v>-7895330</v>
      </c>
      <c r="D143" s="297">
        <v>-7889233</v>
      </c>
      <c r="E143" s="297">
        <v>-3799500</v>
      </c>
      <c r="F143" s="297">
        <v>-1508934</v>
      </c>
      <c r="G143" s="297">
        <v>-1774067</v>
      </c>
      <c r="H143" s="297">
        <v>0</v>
      </c>
      <c r="I143" s="297">
        <v>-22867064</v>
      </c>
      <c r="J143" s="300">
        <v>55519021</v>
      </c>
      <c r="K143" s="301">
        <v>65842046</v>
      </c>
      <c r="L143" s="301">
        <v>47202104</v>
      </c>
      <c r="M143" s="301">
        <v>44758369</v>
      </c>
      <c r="N143" s="301">
        <v>69902080</v>
      </c>
    </row>
    <row r="144" spans="1:14">
      <c r="A144" s="295">
        <v>33305</v>
      </c>
      <c r="B144" s="296" t="s">
        <v>497</v>
      </c>
      <c r="C144" s="299">
        <v>-2247546</v>
      </c>
      <c r="D144" s="297">
        <v>-2246293</v>
      </c>
      <c r="E144" s="297">
        <v>-1206123</v>
      </c>
      <c r="F144" s="297">
        <v>-706624</v>
      </c>
      <c r="G144" s="297">
        <v>-640048</v>
      </c>
      <c r="H144" s="297">
        <v>0</v>
      </c>
      <c r="I144" s="297">
        <v>-7046634</v>
      </c>
      <c r="J144" s="300">
        <v>11412071</v>
      </c>
      <c r="K144" s="301">
        <v>13533994</v>
      </c>
      <c r="L144" s="301">
        <v>9702508</v>
      </c>
      <c r="M144" s="301">
        <v>9200193</v>
      </c>
      <c r="N144" s="301">
        <v>14368544</v>
      </c>
    </row>
    <row r="145" spans="1:14">
      <c r="A145" s="295">
        <v>33400</v>
      </c>
      <c r="B145" s="296" t="s">
        <v>498</v>
      </c>
      <c r="C145" s="299">
        <v>-70362607</v>
      </c>
      <c r="D145" s="297">
        <v>-70308606</v>
      </c>
      <c r="E145" s="297">
        <v>-36176622</v>
      </c>
      <c r="F145" s="297">
        <v>-15207665</v>
      </c>
      <c r="G145" s="297">
        <v>-18078157</v>
      </c>
      <c r="H145" s="297">
        <v>0</v>
      </c>
      <c r="I145" s="297">
        <v>-210133657</v>
      </c>
      <c r="J145" s="300">
        <v>491772118</v>
      </c>
      <c r="K145" s="301">
        <v>583210613</v>
      </c>
      <c r="L145" s="301">
        <v>418103168</v>
      </c>
      <c r="M145" s="301">
        <v>396457246</v>
      </c>
      <c r="N145" s="301">
        <v>619173276</v>
      </c>
    </row>
    <row r="146" spans="1:14">
      <c r="A146" s="295">
        <v>33402</v>
      </c>
      <c r="B146" s="296" t="s">
        <v>499</v>
      </c>
      <c r="C146" s="299">
        <v>-489938</v>
      </c>
      <c r="D146" s="297">
        <v>-489433</v>
      </c>
      <c r="E146" s="297">
        <v>-186308</v>
      </c>
      <c r="F146" s="297">
        <v>-54904</v>
      </c>
      <c r="G146" s="297">
        <v>-39353</v>
      </c>
      <c r="H146" s="297">
        <v>0</v>
      </c>
      <c r="I146" s="297">
        <v>-1259936</v>
      </c>
      <c r="J146" s="300">
        <v>4602494</v>
      </c>
      <c r="K146" s="301">
        <v>5458267</v>
      </c>
      <c r="L146" s="301">
        <v>3913027</v>
      </c>
      <c r="M146" s="301">
        <v>3710443</v>
      </c>
      <c r="N146" s="301">
        <v>5794842</v>
      </c>
    </row>
    <row r="147" spans="1:14">
      <c r="A147" s="295">
        <v>33405</v>
      </c>
      <c r="B147" s="296" t="s">
        <v>500</v>
      </c>
      <c r="C147" s="299">
        <v>-7784638</v>
      </c>
      <c r="D147" s="297">
        <v>-7780013</v>
      </c>
      <c r="E147" s="297">
        <v>-3469330</v>
      </c>
      <c r="F147" s="297">
        <v>-1428421</v>
      </c>
      <c r="G147" s="297">
        <v>-1529766</v>
      </c>
      <c r="H147" s="297">
        <v>0</v>
      </c>
      <c r="I147" s="297">
        <v>-21992168</v>
      </c>
      <c r="J147" s="300">
        <v>42115049</v>
      </c>
      <c r="K147" s="301">
        <v>49945783</v>
      </c>
      <c r="L147" s="301">
        <v>35806087</v>
      </c>
      <c r="M147" s="301">
        <v>33952344</v>
      </c>
      <c r="N147" s="301">
        <v>53025602</v>
      </c>
    </row>
    <row r="148" spans="1:14">
      <c r="A148" s="295">
        <v>33500</v>
      </c>
      <c r="B148" s="296" t="s">
        <v>501</v>
      </c>
      <c r="C148" s="299">
        <v>-12611678</v>
      </c>
      <c r="D148" s="297">
        <v>-12603293</v>
      </c>
      <c r="E148" s="297">
        <v>-6321657</v>
      </c>
      <c r="F148" s="297">
        <v>-2203971</v>
      </c>
      <c r="G148" s="297">
        <v>-2392656</v>
      </c>
      <c r="H148" s="297">
        <v>0</v>
      </c>
      <c r="I148" s="297">
        <v>-36133255</v>
      </c>
      <c r="J148" s="300">
        <v>76356212</v>
      </c>
      <c r="K148" s="301">
        <v>90553635</v>
      </c>
      <c r="L148" s="301">
        <v>64917820</v>
      </c>
      <c r="M148" s="301">
        <v>61556913</v>
      </c>
      <c r="N148" s="301">
        <v>96137467</v>
      </c>
    </row>
    <row r="149" spans="1:14">
      <c r="A149" s="295">
        <v>33501</v>
      </c>
      <c r="B149" s="296" t="s">
        <v>502</v>
      </c>
      <c r="C149" s="299">
        <v>-182719</v>
      </c>
      <c r="D149" s="297">
        <v>-182469</v>
      </c>
      <c r="E149" s="297">
        <v>-69527</v>
      </c>
      <c r="F149" s="297">
        <v>53532</v>
      </c>
      <c r="G149" s="297">
        <v>16153</v>
      </c>
      <c r="H149" s="297">
        <v>0</v>
      </c>
      <c r="I149" s="297">
        <v>-365030</v>
      </c>
      <c r="J149" s="300">
        <v>2274634</v>
      </c>
      <c r="K149" s="301">
        <v>2697572</v>
      </c>
      <c r="L149" s="301">
        <v>1933887</v>
      </c>
      <c r="M149" s="301">
        <v>1833766</v>
      </c>
      <c r="N149" s="301">
        <v>2863913</v>
      </c>
    </row>
    <row r="150" spans="1:14">
      <c r="A150" s="295">
        <v>33600</v>
      </c>
      <c r="B150" s="296" t="s">
        <v>503</v>
      </c>
      <c r="C150" s="299">
        <v>-36863291</v>
      </c>
      <c r="D150" s="297">
        <v>-36834178</v>
      </c>
      <c r="E150" s="297">
        <v>-19014662</v>
      </c>
      <c r="F150" s="297">
        <v>-8711519</v>
      </c>
      <c r="G150" s="297">
        <v>-10070027</v>
      </c>
      <c r="H150" s="297">
        <v>0</v>
      </c>
      <c r="I150" s="297">
        <v>-111493677</v>
      </c>
      <c r="J150" s="300">
        <v>265123187</v>
      </c>
      <c r="K150" s="301">
        <v>314419324</v>
      </c>
      <c r="L150" s="301">
        <v>225406932</v>
      </c>
      <c r="M150" s="301">
        <v>213737227</v>
      </c>
      <c r="N150" s="301">
        <v>333807441</v>
      </c>
    </row>
    <row r="151" spans="1:14">
      <c r="A151" s="295">
        <v>33605</v>
      </c>
      <c r="B151" s="296" t="s">
        <v>504</v>
      </c>
      <c r="C151" s="299">
        <v>-5501180</v>
      </c>
      <c r="D151" s="297">
        <v>-5498048</v>
      </c>
      <c r="E151" s="297">
        <v>-2913904</v>
      </c>
      <c r="F151" s="297">
        <v>-1653216</v>
      </c>
      <c r="G151" s="297">
        <v>-1511835</v>
      </c>
      <c r="H151" s="297">
        <v>0</v>
      </c>
      <c r="I151" s="297">
        <v>-17078183</v>
      </c>
      <c r="J151" s="300">
        <v>28523572</v>
      </c>
      <c r="K151" s="301">
        <v>33827151</v>
      </c>
      <c r="L151" s="301">
        <v>24250655</v>
      </c>
      <c r="M151" s="301">
        <v>22995156</v>
      </c>
      <c r="N151" s="301">
        <v>35913043</v>
      </c>
    </row>
    <row r="152" spans="1:14">
      <c r="A152" s="295">
        <v>33700</v>
      </c>
      <c r="B152" s="296" t="s">
        <v>505</v>
      </c>
      <c r="C152" s="299">
        <v>-2698543</v>
      </c>
      <c r="D152" s="297">
        <v>-2696573</v>
      </c>
      <c r="E152" s="297">
        <v>-1257526</v>
      </c>
      <c r="F152" s="297">
        <v>-442561</v>
      </c>
      <c r="G152" s="297">
        <v>-511530</v>
      </c>
      <c r="H152" s="297">
        <v>0</v>
      </c>
      <c r="I152" s="297">
        <v>-7606733</v>
      </c>
      <c r="J152" s="300">
        <v>17935332</v>
      </c>
      <c r="K152" s="301">
        <v>21270169</v>
      </c>
      <c r="L152" s="301">
        <v>15248565</v>
      </c>
      <c r="M152" s="301">
        <v>14459120</v>
      </c>
      <c r="N152" s="301">
        <v>22581756</v>
      </c>
    </row>
    <row r="153" spans="1:14">
      <c r="A153" s="295">
        <v>33800</v>
      </c>
      <c r="B153" s="296" t="s">
        <v>506</v>
      </c>
      <c r="C153" s="299">
        <v>-2072794</v>
      </c>
      <c r="D153" s="297">
        <v>-2071329</v>
      </c>
      <c r="E153" s="297">
        <v>-1129265</v>
      </c>
      <c r="F153" s="297">
        <v>-411089</v>
      </c>
      <c r="G153" s="297">
        <v>-404050</v>
      </c>
      <c r="H153" s="297">
        <v>0</v>
      </c>
      <c r="I153" s="297">
        <v>-6088527</v>
      </c>
      <c r="J153" s="300">
        <v>13335386</v>
      </c>
      <c r="K153" s="301">
        <v>15814924</v>
      </c>
      <c r="L153" s="301">
        <v>11337705</v>
      </c>
      <c r="M153" s="301">
        <v>10750733</v>
      </c>
      <c r="N153" s="301">
        <v>16790124</v>
      </c>
    </row>
    <row r="154" spans="1:14">
      <c r="A154" s="295">
        <v>33900</v>
      </c>
      <c r="B154" s="296" t="s">
        <v>507</v>
      </c>
      <c r="C154" s="299">
        <v>-11350999</v>
      </c>
      <c r="D154" s="297">
        <v>-11343903</v>
      </c>
      <c r="E154" s="297">
        <v>-6108748</v>
      </c>
      <c r="F154" s="297">
        <v>-2795460</v>
      </c>
      <c r="G154" s="297">
        <v>-2384849</v>
      </c>
      <c r="H154" s="297">
        <v>0</v>
      </c>
      <c r="I154" s="297">
        <v>-33983959</v>
      </c>
      <c r="J154" s="300">
        <v>64624784</v>
      </c>
      <c r="K154" s="301">
        <v>76640904</v>
      </c>
      <c r="L154" s="301">
        <v>54943796</v>
      </c>
      <c r="M154" s="301">
        <v>52099261</v>
      </c>
      <c r="N154" s="301">
        <v>81366832</v>
      </c>
    </row>
    <row r="155" spans="1:14">
      <c r="A155" s="295">
        <v>34000</v>
      </c>
      <c r="B155" s="296" t="s">
        <v>508</v>
      </c>
      <c r="C155" s="299">
        <v>-4717038</v>
      </c>
      <c r="D155" s="297">
        <v>-4713666</v>
      </c>
      <c r="E155" s="297">
        <v>-2528730</v>
      </c>
      <c r="F155" s="297">
        <v>-1064853</v>
      </c>
      <c r="G155" s="297">
        <v>-890789</v>
      </c>
      <c r="H155" s="297">
        <v>0</v>
      </c>
      <c r="I155" s="297">
        <v>-13915076</v>
      </c>
      <c r="J155" s="300">
        <v>30708768</v>
      </c>
      <c r="K155" s="301">
        <v>36418655</v>
      </c>
      <c r="L155" s="301">
        <v>26108501</v>
      </c>
      <c r="M155" s="301">
        <v>24756819</v>
      </c>
      <c r="N155" s="301">
        <v>38664348</v>
      </c>
    </row>
    <row r="156" spans="1:14">
      <c r="A156" s="295">
        <v>34100</v>
      </c>
      <c r="B156" s="296" t="s">
        <v>509</v>
      </c>
      <c r="C156" s="299">
        <v>-107345094</v>
      </c>
      <c r="D156" s="297">
        <v>-107269149</v>
      </c>
      <c r="E156" s="297">
        <v>-54875355</v>
      </c>
      <c r="F156" s="297">
        <v>-21693655</v>
      </c>
      <c r="G156" s="297">
        <v>-26251324</v>
      </c>
      <c r="H156" s="297">
        <v>0</v>
      </c>
      <c r="I156" s="297">
        <v>-317434577</v>
      </c>
      <c r="J156" s="300">
        <v>691599797</v>
      </c>
      <c r="K156" s="301">
        <v>820193596</v>
      </c>
      <c r="L156" s="301">
        <v>587996056</v>
      </c>
      <c r="M156" s="301">
        <v>557554487</v>
      </c>
      <c r="N156" s="301">
        <v>870769400</v>
      </c>
    </row>
    <row r="157" spans="1:14">
      <c r="A157" s="295">
        <v>34105</v>
      </c>
      <c r="B157" s="296" t="s">
        <v>510</v>
      </c>
      <c r="C157" s="299">
        <v>-9569341</v>
      </c>
      <c r="D157" s="297">
        <v>-9563763</v>
      </c>
      <c r="E157" s="297">
        <v>-4918351</v>
      </c>
      <c r="F157" s="297">
        <v>-2564524</v>
      </c>
      <c r="G157" s="297">
        <v>-2227327</v>
      </c>
      <c r="H157" s="297">
        <v>0</v>
      </c>
      <c r="I157" s="297">
        <v>-28843306</v>
      </c>
      <c r="J157" s="300">
        <v>50798082</v>
      </c>
      <c r="K157" s="301">
        <v>60243311</v>
      </c>
      <c r="L157" s="301">
        <v>43188376</v>
      </c>
      <c r="M157" s="301">
        <v>40952439</v>
      </c>
      <c r="N157" s="301">
        <v>63958110</v>
      </c>
    </row>
    <row r="158" spans="1:14">
      <c r="A158" s="295">
        <v>34200</v>
      </c>
      <c r="B158" s="296" t="s">
        <v>511</v>
      </c>
      <c r="C158" s="299">
        <v>-4516413</v>
      </c>
      <c r="D158" s="297">
        <v>-4513946</v>
      </c>
      <c r="E158" s="297">
        <v>-1763281</v>
      </c>
      <c r="F158" s="297">
        <v>-619916</v>
      </c>
      <c r="G158" s="297">
        <v>-1145060</v>
      </c>
      <c r="H158" s="297">
        <v>0</v>
      </c>
      <c r="I158" s="297">
        <v>-12558616</v>
      </c>
      <c r="J158" s="300">
        <v>22471422</v>
      </c>
      <c r="K158" s="301">
        <v>26649684</v>
      </c>
      <c r="L158" s="301">
        <v>19105135</v>
      </c>
      <c r="M158" s="301">
        <v>18116029</v>
      </c>
      <c r="N158" s="301">
        <v>28292990</v>
      </c>
    </row>
    <row r="159" spans="1:14">
      <c r="A159" s="295">
        <v>34205</v>
      </c>
      <c r="B159" s="296" t="s">
        <v>512</v>
      </c>
      <c r="C159" s="299">
        <v>-1860063</v>
      </c>
      <c r="D159" s="297">
        <v>-1859094</v>
      </c>
      <c r="E159" s="297">
        <v>-933607</v>
      </c>
      <c r="F159" s="297">
        <v>-572964</v>
      </c>
      <c r="G159" s="297">
        <v>-516088</v>
      </c>
      <c r="H159" s="297">
        <v>0</v>
      </c>
      <c r="I159" s="297">
        <v>-5741816</v>
      </c>
      <c r="J159" s="300">
        <v>8827965</v>
      </c>
      <c r="K159" s="301">
        <v>10469408</v>
      </c>
      <c r="L159" s="301">
        <v>7505509</v>
      </c>
      <c r="M159" s="301">
        <v>7116936</v>
      </c>
      <c r="N159" s="301">
        <v>11114985</v>
      </c>
    </row>
    <row r="160" spans="1:14">
      <c r="A160" s="295">
        <v>34220</v>
      </c>
      <c r="B160" s="296" t="s">
        <v>513</v>
      </c>
      <c r="C160" s="299">
        <v>-3465492</v>
      </c>
      <c r="D160" s="297">
        <v>-3462624</v>
      </c>
      <c r="E160" s="297">
        <v>-1871008</v>
      </c>
      <c r="F160" s="297">
        <v>-1047701</v>
      </c>
      <c r="G160" s="297">
        <v>-976049</v>
      </c>
      <c r="H160" s="297">
        <v>0</v>
      </c>
      <c r="I160" s="297">
        <v>-10822874</v>
      </c>
      <c r="J160" s="300">
        <v>26109965</v>
      </c>
      <c r="K160" s="301">
        <v>30964767</v>
      </c>
      <c r="L160" s="301">
        <v>22198614</v>
      </c>
      <c r="M160" s="301">
        <v>21049353</v>
      </c>
      <c r="N160" s="301">
        <v>32874155</v>
      </c>
    </row>
    <row r="161" spans="1:14">
      <c r="A161" s="295">
        <v>34230</v>
      </c>
      <c r="B161" s="296" t="s">
        <v>514</v>
      </c>
      <c r="C161" s="299">
        <v>-2079324</v>
      </c>
      <c r="D161" s="297">
        <v>-2078390</v>
      </c>
      <c r="E161" s="297">
        <v>-1264746</v>
      </c>
      <c r="F161" s="297">
        <v>-611122</v>
      </c>
      <c r="G161" s="297">
        <v>-332998</v>
      </c>
      <c r="H161" s="297">
        <v>0</v>
      </c>
      <c r="I161" s="297">
        <v>-6366580</v>
      </c>
      <c r="J161" s="300">
        <v>8500043</v>
      </c>
      <c r="K161" s="301">
        <v>10080513</v>
      </c>
      <c r="L161" s="301">
        <v>7226710</v>
      </c>
      <c r="M161" s="301">
        <v>6852571</v>
      </c>
      <c r="N161" s="301">
        <v>10702110</v>
      </c>
    </row>
    <row r="162" spans="1:14">
      <c r="A162" s="295">
        <v>34300</v>
      </c>
      <c r="B162" s="296" t="s">
        <v>515</v>
      </c>
      <c r="C162" s="299">
        <v>-24509142</v>
      </c>
      <c r="D162" s="297">
        <v>-24490365</v>
      </c>
      <c r="E162" s="297">
        <v>-12807703</v>
      </c>
      <c r="F162" s="297">
        <v>-5261293</v>
      </c>
      <c r="G162" s="297">
        <v>-6025213</v>
      </c>
      <c r="H162" s="297">
        <v>0</v>
      </c>
      <c r="I162" s="297">
        <v>-73093716</v>
      </c>
      <c r="J162" s="300">
        <v>170991432</v>
      </c>
      <c r="K162" s="301">
        <v>202785018</v>
      </c>
      <c r="L162" s="301">
        <v>145376398</v>
      </c>
      <c r="M162" s="301">
        <v>137850012</v>
      </c>
      <c r="N162" s="301">
        <v>215289402</v>
      </c>
    </row>
    <row r="163" spans="1:14">
      <c r="A163" s="295">
        <v>34400</v>
      </c>
      <c r="B163" s="296" t="s">
        <v>516</v>
      </c>
      <c r="C163" s="299">
        <v>-10716884</v>
      </c>
      <c r="D163" s="297">
        <v>-10709209</v>
      </c>
      <c r="E163" s="297">
        <v>-4829213</v>
      </c>
      <c r="F163" s="297">
        <v>-1344631</v>
      </c>
      <c r="G163" s="297">
        <v>-1950940</v>
      </c>
      <c r="H163" s="297">
        <v>0</v>
      </c>
      <c r="I163" s="297">
        <v>-29550877</v>
      </c>
      <c r="J163" s="300">
        <v>69893015</v>
      </c>
      <c r="K163" s="301">
        <v>82888693</v>
      </c>
      <c r="L163" s="301">
        <v>59422830</v>
      </c>
      <c r="M163" s="301">
        <v>56346408</v>
      </c>
      <c r="N163" s="301">
        <v>87999879</v>
      </c>
    </row>
    <row r="164" spans="1:14">
      <c r="A164" s="295">
        <v>34405</v>
      </c>
      <c r="B164" s="296" t="s">
        <v>517</v>
      </c>
      <c r="C164" s="299">
        <v>-2486278</v>
      </c>
      <c r="D164" s="297">
        <v>-2484931</v>
      </c>
      <c r="E164" s="297">
        <v>-1083316</v>
      </c>
      <c r="F164" s="297">
        <v>-617601</v>
      </c>
      <c r="G164" s="297">
        <v>-727572</v>
      </c>
      <c r="H164" s="297">
        <v>0</v>
      </c>
      <c r="I164" s="297">
        <v>-7399698</v>
      </c>
      <c r="J164" s="300">
        <v>12264942</v>
      </c>
      <c r="K164" s="301">
        <v>14545445</v>
      </c>
      <c r="L164" s="301">
        <v>10427617</v>
      </c>
      <c r="M164" s="301">
        <v>9887761</v>
      </c>
      <c r="N164" s="301">
        <v>15442365</v>
      </c>
    </row>
    <row r="165" spans="1:14">
      <c r="A165" s="295">
        <v>34500</v>
      </c>
      <c r="B165" s="296" t="s">
        <v>518</v>
      </c>
      <c r="C165" s="299">
        <v>-17808210</v>
      </c>
      <c r="D165" s="297">
        <v>-17794505</v>
      </c>
      <c r="E165" s="297">
        <v>-8201991</v>
      </c>
      <c r="F165" s="297">
        <v>-3232975</v>
      </c>
      <c r="G165" s="297">
        <v>-4314402</v>
      </c>
      <c r="H165" s="297">
        <v>0</v>
      </c>
      <c r="I165" s="297">
        <v>-51352083</v>
      </c>
      <c r="J165" s="300">
        <v>124806027</v>
      </c>
      <c r="K165" s="301">
        <v>148012051</v>
      </c>
      <c r="L165" s="301">
        <v>106109707</v>
      </c>
      <c r="M165" s="301">
        <v>100616225</v>
      </c>
      <c r="N165" s="301">
        <v>157138955</v>
      </c>
    </row>
    <row r="166" spans="1:14">
      <c r="A166" s="295">
        <v>34501</v>
      </c>
      <c r="B166" s="296" t="s">
        <v>519</v>
      </c>
      <c r="C166" s="299">
        <v>-174866</v>
      </c>
      <c r="D166" s="297">
        <v>-174679</v>
      </c>
      <c r="E166" s="297">
        <v>-68754</v>
      </c>
      <c r="F166" s="297">
        <v>-47031</v>
      </c>
      <c r="G166" s="297">
        <v>-52511</v>
      </c>
      <c r="H166" s="297">
        <v>0</v>
      </c>
      <c r="I166" s="297">
        <v>-517841</v>
      </c>
      <c r="J166" s="300">
        <v>1708602</v>
      </c>
      <c r="K166" s="301">
        <v>2026293</v>
      </c>
      <c r="L166" s="301">
        <v>1452648</v>
      </c>
      <c r="M166" s="301">
        <v>1377442</v>
      </c>
      <c r="N166" s="301">
        <v>2151241</v>
      </c>
    </row>
    <row r="167" spans="1:14">
      <c r="A167" s="295">
        <v>34505</v>
      </c>
      <c r="B167" s="296" t="s">
        <v>520</v>
      </c>
      <c r="C167" s="299">
        <v>-2117809</v>
      </c>
      <c r="D167" s="297">
        <v>-2116096</v>
      </c>
      <c r="E167" s="297">
        <v>-639542</v>
      </c>
      <c r="F167" s="297">
        <v>-396052</v>
      </c>
      <c r="G167" s="297">
        <v>-410256</v>
      </c>
      <c r="H167" s="297">
        <v>0</v>
      </c>
      <c r="I167" s="297">
        <v>-5679755</v>
      </c>
      <c r="J167" s="300">
        <v>15596746</v>
      </c>
      <c r="K167" s="301">
        <v>18496754</v>
      </c>
      <c r="L167" s="301">
        <v>13260307</v>
      </c>
      <c r="M167" s="301">
        <v>12573798</v>
      </c>
      <c r="N167" s="301">
        <v>19637324</v>
      </c>
    </row>
    <row r="168" spans="1:14">
      <c r="A168" s="295">
        <v>34600</v>
      </c>
      <c r="B168" s="296" t="s">
        <v>521</v>
      </c>
      <c r="C168" s="299">
        <v>-4435023</v>
      </c>
      <c r="D168" s="297">
        <v>-4432088</v>
      </c>
      <c r="E168" s="297">
        <v>-2289421</v>
      </c>
      <c r="F168" s="297">
        <v>-1079424</v>
      </c>
      <c r="G168" s="297">
        <v>-979241</v>
      </c>
      <c r="H168" s="297">
        <v>0</v>
      </c>
      <c r="I168" s="297">
        <v>-13215197</v>
      </c>
      <c r="J168" s="300">
        <v>26734393</v>
      </c>
      <c r="K168" s="301">
        <v>31705298</v>
      </c>
      <c r="L168" s="301">
        <v>22729500</v>
      </c>
      <c r="M168" s="301">
        <v>21552754</v>
      </c>
      <c r="N168" s="301">
        <v>33660350</v>
      </c>
    </row>
    <row r="169" spans="1:14">
      <c r="A169" s="295">
        <v>34605</v>
      </c>
      <c r="B169" s="296" t="s">
        <v>522</v>
      </c>
      <c r="C169" s="299">
        <v>-1255171</v>
      </c>
      <c r="D169" s="297">
        <v>-1254700</v>
      </c>
      <c r="E169" s="297">
        <v>-756806</v>
      </c>
      <c r="F169" s="297">
        <v>-480436</v>
      </c>
      <c r="G169" s="297">
        <v>-357457</v>
      </c>
      <c r="H169" s="297">
        <v>0</v>
      </c>
      <c r="I169" s="297">
        <v>-4104570</v>
      </c>
      <c r="J169" s="300">
        <v>4292915</v>
      </c>
      <c r="K169" s="301">
        <v>5091126</v>
      </c>
      <c r="L169" s="301">
        <v>3649824</v>
      </c>
      <c r="M169" s="301">
        <v>3460866</v>
      </c>
      <c r="N169" s="301">
        <v>5405061</v>
      </c>
    </row>
    <row r="170" spans="1:14">
      <c r="A170" s="295">
        <v>34700</v>
      </c>
      <c r="B170" s="296" t="s">
        <v>523</v>
      </c>
      <c r="C170" s="299">
        <v>-11609163</v>
      </c>
      <c r="D170" s="297">
        <v>-11599932</v>
      </c>
      <c r="E170" s="297">
        <v>-4987570</v>
      </c>
      <c r="F170" s="297">
        <v>-1713106</v>
      </c>
      <c r="G170" s="297">
        <v>-2366976</v>
      </c>
      <c r="H170" s="297">
        <v>0</v>
      </c>
      <c r="I170" s="297">
        <v>-32276747</v>
      </c>
      <c r="J170" s="300">
        <v>84064881</v>
      </c>
      <c r="K170" s="301">
        <v>99695630</v>
      </c>
      <c r="L170" s="301">
        <v>71471708</v>
      </c>
      <c r="M170" s="301">
        <v>67771494</v>
      </c>
      <c r="N170" s="301">
        <v>105843186</v>
      </c>
    </row>
    <row r="171" spans="1:14">
      <c r="A171" s="295">
        <v>34800</v>
      </c>
      <c r="B171" s="296" t="s">
        <v>524</v>
      </c>
      <c r="C171" s="299">
        <v>-1176706</v>
      </c>
      <c r="D171" s="297">
        <v>-1175793</v>
      </c>
      <c r="E171" s="297">
        <v>-720680</v>
      </c>
      <c r="F171" s="297">
        <v>-425877</v>
      </c>
      <c r="G171" s="297">
        <v>-372156</v>
      </c>
      <c r="H171" s="297">
        <v>0</v>
      </c>
      <c r="I171" s="297">
        <v>-3871212</v>
      </c>
      <c r="J171" s="300">
        <v>8310658</v>
      </c>
      <c r="K171" s="301">
        <v>9855915</v>
      </c>
      <c r="L171" s="301">
        <v>7065697</v>
      </c>
      <c r="M171" s="301">
        <v>6699893</v>
      </c>
      <c r="N171" s="301">
        <v>10463663</v>
      </c>
    </row>
    <row r="172" spans="1:14">
      <c r="A172" s="295">
        <v>34900</v>
      </c>
      <c r="B172" s="296" t="s">
        <v>525</v>
      </c>
      <c r="C172" s="299">
        <v>-26162952</v>
      </c>
      <c r="D172" s="297">
        <v>-26144112</v>
      </c>
      <c r="E172" s="297">
        <v>-13509587</v>
      </c>
      <c r="F172" s="297">
        <v>-5641137</v>
      </c>
      <c r="G172" s="297">
        <v>-6257669</v>
      </c>
      <c r="H172" s="297">
        <v>0</v>
      </c>
      <c r="I172" s="297">
        <v>-77715457</v>
      </c>
      <c r="J172" s="300">
        <v>171568850</v>
      </c>
      <c r="K172" s="301">
        <v>203469800</v>
      </c>
      <c r="L172" s="301">
        <v>145867318</v>
      </c>
      <c r="M172" s="301">
        <v>138315515</v>
      </c>
      <c r="N172" s="301">
        <v>216016410</v>
      </c>
    </row>
    <row r="173" spans="1:14">
      <c r="A173" s="295">
        <v>34901</v>
      </c>
      <c r="B173" s="296" t="s">
        <v>526</v>
      </c>
      <c r="C173" s="299">
        <v>-645200</v>
      </c>
      <c r="D173" s="297">
        <v>-644684</v>
      </c>
      <c r="E173" s="297">
        <v>-324464</v>
      </c>
      <c r="F173" s="297">
        <v>-95887</v>
      </c>
      <c r="G173" s="297">
        <v>-141270</v>
      </c>
      <c r="H173" s="297">
        <v>0</v>
      </c>
      <c r="I173" s="297">
        <v>-1851505</v>
      </c>
      <c r="J173" s="300">
        <v>4696722</v>
      </c>
      <c r="K173" s="301">
        <v>5570015</v>
      </c>
      <c r="L173" s="301">
        <v>3993139</v>
      </c>
      <c r="M173" s="301">
        <v>3786407</v>
      </c>
      <c r="N173" s="301">
        <v>5913480</v>
      </c>
    </row>
    <row r="174" spans="1:14">
      <c r="A174" s="295">
        <v>34903</v>
      </c>
      <c r="B174" s="296" t="s">
        <v>527</v>
      </c>
      <c r="C174" s="299">
        <v>-42882</v>
      </c>
      <c r="D174" s="297">
        <v>-42856</v>
      </c>
      <c r="E174" s="297">
        <v>-26245</v>
      </c>
      <c r="F174" s="297">
        <v>-5183</v>
      </c>
      <c r="G174" s="297">
        <v>8693</v>
      </c>
      <c r="H174" s="297">
        <v>0</v>
      </c>
      <c r="I174" s="297">
        <v>-108473</v>
      </c>
      <c r="J174" s="300">
        <v>231875</v>
      </c>
      <c r="K174" s="301">
        <v>274989</v>
      </c>
      <c r="L174" s="301">
        <v>197140</v>
      </c>
      <c r="M174" s="301">
        <v>186933</v>
      </c>
      <c r="N174" s="301">
        <v>291946</v>
      </c>
    </row>
    <row r="175" spans="1:14">
      <c r="A175" s="295">
        <v>34905</v>
      </c>
      <c r="B175" s="296" t="s">
        <v>528</v>
      </c>
      <c r="C175" s="299">
        <v>-2697502</v>
      </c>
      <c r="D175" s="297">
        <v>-2695692</v>
      </c>
      <c r="E175" s="297">
        <v>-963820</v>
      </c>
      <c r="F175" s="297">
        <v>-381948</v>
      </c>
      <c r="G175" s="297">
        <v>-506014</v>
      </c>
      <c r="H175" s="297">
        <v>0</v>
      </c>
      <c r="I175" s="297">
        <v>-7244976</v>
      </c>
      <c r="J175" s="300">
        <v>16474638</v>
      </c>
      <c r="K175" s="301">
        <v>19537879</v>
      </c>
      <c r="L175" s="301">
        <v>14006688</v>
      </c>
      <c r="M175" s="301">
        <v>13281537</v>
      </c>
      <c r="N175" s="301">
        <v>20742648</v>
      </c>
    </row>
    <row r="176" spans="1:14">
      <c r="A176" s="295">
        <v>34910</v>
      </c>
      <c r="B176" s="296" t="s">
        <v>529</v>
      </c>
      <c r="C176" s="299">
        <v>-8149451</v>
      </c>
      <c r="D176" s="297">
        <v>-8143367</v>
      </c>
      <c r="E176" s="297">
        <v>-3899203</v>
      </c>
      <c r="F176" s="297">
        <v>-1591158</v>
      </c>
      <c r="G176" s="297">
        <v>-1730032</v>
      </c>
      <c r="H176" s="297">
        <v>0</v>
      </c>
      <c r="I176" s="297">
        <v>-23513211</v>
      </c>
      <c r="J176" s="300">
        <v>55401806</v>
      </c>
      <c r="K176" s="301">
        <v>65703036</v>
      </c>
      <c r="L176" s="301">
        <v>47102448</v>
      </c>
      <c r="M176" s="301">
        <v>44663873</v>
      </c>
      <c r="N176" s="301">
        <v>69754499</v>
      </c>
    </row>
    <row r="177" spans="1:14">
      <c r="A177" s="295">
        <v>35000</v>
      </c>
      <c r="B177" s="296" t="s">
        <v>530</v>
      </c>
      <c r="C177" s="299">
        <v>-5074582</v>
      </c>
      <c r="D177" s="297">
        <v>-5070525</v>
      </c>
      <c r="E177" s="297">
        <v>-2462460</v>
      </c>
      <c r="F177" s="297">
        <v>-892793</v>
      </c>
      <c r="G177" s="297">
        <v>-1297212</v>
      </c>
      <c r="H177" s="297">
        <v>0</v>
      </c>
      <c r="I177" s="297">
        <v>-14797572</v>
      </c>
      <c r="J177" s="300">
        <v>36939788</v>
      </c>
      <c r="K177" s="301">
        <v>43808251</v>
      </c>
      <c r="L177" s="301">
        <v>31406096</v>
      </c>
      <c r="M177" s="301">
        <v>29780148</v>
      </c>
      <c r="N177" s="301">
        <v>46509610</v>
      </c>
    </row>
    <row r="178" spans="1:14">
      <c r="A178" s="295">
        <v>35005</v>
      </c>
      <c r="B178" s="296" t="s">
        <v>531</v>
      </c>
      <c r="C178" s="299">
        <v>-2638105</v>
      </c>
      <c r="D178" s="297">
        <v>-2636485</v>
      </c>
      <c r="E178" s="297">
        <v>-1230142</v>
      </c>
      <c r="F178" s="297">
        <v>-795796</v>
      </c>
      <c r="G178" s="297">
        <v>-834143</v>
      </c>
      <c r="H178" s="297">
        <v>0</v>
      </c>
      <c r="I178" s="297">
        <v>-8134671</v>
      </c>
      <c r="J178" s="300">
        <v>14747461</v>
      </c>
      <c r="K178" s="301">
        <v>17489556</v>
      </c>
      <c r="L178" s="301">
        <v>12538247</v>
      </c>
      <c r="M178" s="301">
        <v>11889120</v>
      </c>
      <c r="N178" s="301">
        <v>18568018</v>
      </c>
    </row>
    <row r="179" spans="1:14">
      <c r="A179" s="295">
        <v>35100</v>
      </c>
      <c r="B179" s="296" t="s">
        <v>532</v>
      </c>
      <c r="C179" s="299">
        <v>-43402599</v>
      </c>
      <c r="D179" s="297">
        <v>-43365739</v>
      </c>
      <c r="E179" s="297">
        <v>-20516572</v>
      </c>
      <c r="F179" s="297">
        <v>-7669068</v>
      </c>
      <c r="G179" s="297">
        <v>-10721251</v>
      </c>
      <c r="H179" s="297">
        <v>0</v>
      </c>
      <c r="I179" s="297">
        <v>-125675229</v>
      </c>
      <c r="J179" s="300">
        <v>335667880</v>
      </c>
      <c r="K179" s="301">
        <v>398080866</v>
      </c>
      <c r="L179" s="301">
        <v>285383817</v>
      </c>
      <c r="M179" s="301">
        <v>270609005</v>
      </c>
      <c r="N179" s="301">
        <v>422627826</v>
      </c>
    </row>
    <row r="180" spans="1:14">
      <c r="A180" s="295">
        <v>35105</v>
      </c>
      <c r="B180" s="296" t="s">
        <v>533</v>
      </c>
      <c r="C180" s="299">
        <v>-4345322</v>
      </c>
      <c r="D180" s="297">
        <v>-4342236</v>
      </c>
      <c r="E180" s="297">
        <v>-1498508</v>
      </c>
      <c r="F180" s="297">
        <v>-616520</v>
      </c>
      <c r="G180" s="297">
        <v>-903389</v>
      </c>
      <c r="H180" s="297">
        <v>0</v>
      </c>
      <c r="I180" s="297">
        <v>-11705975</v>
      </c>
      <c r="J180" s="300">
        <v>28097157</v>
      </c>
      <c r="K180" s="301">
        <v>33321450</v>
      </c>
      <c r="L180" s="301">
        <v>23888118</v>
      </c>
      <c r="M180" s="301">
        <v>22651389</v>
      </c>
      <c r="N180" s="301">
        <v>35376159</v>
      </c>
    </row>
    <row r="181" spans="1:14">
      <c r="A181" s="295">
        <v>35106</v>
      </c>
      <c r="B181" s="296" t="s">
        <v>534</v>
      </c>
      <c r="C181" s="299">
        <v>-1108561</v>
      </c>
      <c r="D181" s="297">
        <v>-1107777</v>
      </c>
      <c r="E181" s="297">
        <v>-544413</v>
      </c>
      <c r="F181" s="297">
        <v>-220685</v>
      </c>
      <c r="G181" s="297">
        <v>-198961</v>
      </c>
      <c r="H181" s="297">
        <v>0</v>
      </c>
      <c r="I181" s="297">
        <v>-3180397</v>
      </c>
      <c r="J181" s="300">
        <v>7138477</v>
      </c>
      <c r="K181" s="301">
        <v>8465782</v>
      </c>
      <c r="L181" s="301">
        <v>6069111</v>
      </c>
      <c r="M181" s="301">
        <v>5754903</v>
      </c>
      <c r="N181" s="301">
        <v>8987809</v>
      </c>
    </row>
    <row r="182" spans="1:14">
      <c r="A182" s="295">
        <v>35200</v>
      </c>
      <c r="B182" s="296" t="s">
        <v>535</v>
      </c>
      <c r="C182" s="299">
        <v>-2064827</v>
      </c>
      <c r="D182" s="297">
        <v>-2063488</v>
      </c>
      <c r="E182" s="297">
        <v>-1166236</v>
      </c>
      <c r="F182" s="297">
        <v>-639264</v>
      </c>
      <c r="G182" s="297">
        <v>-611980</v>
      </c>
      <c r="H182" s="297">
        <v>0</v>
      </c>
      <c r="I182" s="297">
        <v>-6545795</v>
      </c>
      <c r="J182" s="300">
        <v>12190502</v>
      </c>
      <c r="K182" s="301">
        <v>14457164</v>
      </c>
      <c r="L182" s="301">
        <v>10364328</v>
      </c>
      <c r="M182" s="301">
        <v>9827749</v>
      </c>
      <c r="N182" s="301">
        <v>15348640</v>
      </c>
    </row>
    <row r="183" spans="1:14">
      <c r="A183" s="295">
        <v>35300</v>
      </c>
      <c r="B183" s="296" t="s">
        <v>536</v>
      </c>
      <c r="C183" s="299">
        <v>-12999520</v>
      </c>
      <c r="D183" s="297">
        <v>-12989013</v>
      </c>
      <c r="E183" s="297">
        <v>-7323302</v>
      </c>
      <c r="F183" s="297">
        <v>-4140109</v>
      </c>
      <c r="G183" s="297">
        <v>-3857559</v>
      </c>
      <c r="H183" s="297">
        <v>0</v>
      </c>
      <c r="I183" s="297">
        <v>-41309503</v>
      </c>
      <c r="J183" s="300">
        <v>95684983</v>
      </c>
      <c r="K183" s="301">
        <v>113476335</v>
      </c>
      <c r="L183" s="301">
        <v>81351084</v>
      </c>
      <c r="M183" s="301">
        <v>77139398</v>
      </c>
      <c r="N183" s="301">
        <v>120473655</v>
      </c>
    </row>
    <row r="184" spans="1:14">
      <c r="A184" s="295">
        <v>35305</v>
      </c>
      <c r="B184" s="296" t="s">
        <v>537</v>
      </c>
      <c r="C184" s="299">
        <v>-5033854</v>
      </c>
      <c r="D184" s="297">
        <v>-5030132</v>
      </c>
      <c r="E184" s="297">
        <v>-1972438</v>
      </c>
      <c r="F184" s="297">
        <v>-989094</v>
      </c>
      <c r="G184" s="297">
        <v>-1271408</v>
      </c>
      <c r="H184" s="297">
        <v>0</v>
      </c>
      <c r="I184" s="297">
        <v>-14296926</v>
      </c>
      <c r="J184" s="300">
        <v>33893439</v>
      </c>
      <c r="K184" s="301">
        <v>40195474</v>
      </c>
      <c r="L184" s="301">
        <v>28816100</v>
      </c>
      <c r="M184" s="301">
        <v>27324240</v>
      </c>
      <c r="N184" s="301">
        <v>42674058</v>
      </c>
    </row>
    <row r="185" spans="1:14">
      <c r="A185" s="295">
        <v>35400</v>
      </c>
      <c r="B185" s="296" t="s">
        <v>538</v>
      </c>
      <c r="C185" s="299">
        <v>-10770999</v>
      </c>
      <c r="D185" s="297">
        <v>-10763025</v>
      </c>
      <c r="E185" s="297">
        <v>-4978084</v>
      </c>
      <c r="F185" s="297">
        <v>-1804698</v>
      </c>
      <c r="G185" s="297">
        <v>-2159598</v>
      </c>
      <c r="H185" s="297">
        <v>0</v>
      </c>
      <c r="I185" s="297">
        <v>-30476404</v>
      </c>
      <c r="J185" s="300">
        <v>72620305</v>
      </c>
      <c r="K185" s="301">
        <v>86123086</v>
      </c>
      <c r="L185" s="301">
        <v>61741564</v>
      </c>
      <c r="M185" s="301">
        <v>58545096</v>
      </c>
      <c r="N185" s="301">
        <v>91433716</v>
      </c>
    </row>
    <row r="186" spans="1:14">
      <c r="A186" s="295">
        <v>35401</v>
      </c>
      <c r="B186" s="296" t="s">
        <v>539</v>
      </c>
      <c r="C186" s="299">
        <v>-95558</v>
      </c>
      <c r="D186" s="297">
        <v>-95481</v>
      </c>
      <c r="E186" s="297">
        <v>-99237</v>
      </c>
      <c r="F186" s="297">
        <v>-34920</v>
      </c>
      <c r="G186" s="297">
        <v>-37432</v>
      </c>
      <c r="H186" s="297">
        <v>0</v>
      </c>
      <c r="I186" s="297">
        <v>-362628</v>
      </c>
      <c r="J186" s="300">
        <v>700992</v>
      </c>
      <c r="K186" s="301">
        <v>831332</v>
      </c>
      <c r="L186" s="301">
        <v>595981</v>
      </c>
      <c r="M186" s="301">
        <v>565126</v>
      </c>
      <c r="N186" s="301">
        <v>882594</v>
      </c>
    </row>
    <row r="187" spans="1:14">
      <c r="A187" s="295">
        <v>35405</v>
      </c>
      <c r="B187" s="296" t="s">
        <v>540</v>
      </c>
      <c r="C187" s="299">
        <v>-4056042</v>
      </c>
      <c r="D187" s="297">
        <v>-4053604</v>
      </c>
      <c r="E187" s="297">
        <v>-1864151</v>
      </c>
      <c r="F187" s="297">
        <v>-995127</v>
      </c>
      <c r="G187" s="297">
        <v>-949655</v>
      </c>
      <c r="H187" s="297">
        <v>0</v>
      </c>
      <c r="I187" s="297">
        <v>-11918579</v>
      </c>
      <c r="J187" s="300">
        <v>22203792</v>
      </c>
      <c r="K187" s="301">
        <v>26332293</v>
      </c>
      <c r="L187" s="301">
        <v>18877597</v>
      </c>
      <c r="M187" s="301">
        <v>17900271</v>
      </c>
      <c r="N187" s="301">
        <v>27956028</v>
      </c>
    </row>
    <row r="188" spans="1:14">
      <c r="A188" s="295">
        <v>35500</v>
      </c>
      <c r="B188" s="296" t="s">
        <v>541</v>
      </c>
      <c r="C188" s="299">
        <v>-16142278</v>
      </c>
      <c r="D188" s="297">
        <v>-16131566</v>
      </c>
      <c r="E188" s="297">
        <v>-7768745</v>
      </c>
      <c r="F188" s="297">
        <v>-3309622</v>
      </c>
      <c r="G188" s="297">
        <v>-3464810</v>
      </c>
      <c r="H188" s="297">
        <v>0</v>
      </c>
      <c r="I188" s="297">
        <v>-46817021</v>
      </c>
      <c r="J188" s="300">
        <v>97542223</v>
      </c>
      <c r="K188" s="301">
        <v>115678904</v>
      </c>
      <c r="L188" s="301">
        <v>82930103</v>
      </c>
      <c r="M188" s="301">
        <v>78636669</v>
      </c>
      <c r="N188" s="301">
        <v>122812042</v>
      </c>
    </row>
    <row r="189" spans="1:14">
      <c r="A189" s="295">
        <v>35600</v>
      </c>
      <c r="B189" s="296" t="s">
        <v>542</v>
      </c>
      <c r="C189" s="299">
        <v>-5698502</v>
      </c>
      <c r="D189" s="297">
        <v>-5693985</v>
      </c>
      <c r="E189" s="297">
        <v>-3000571</v>
      </c>
      <c r="F189" s="297">
        <v>-1370832</v>
      </c>
      <c r="G189" s="297">
        <v>-1482668</v>
      </c>
      <c r="H189" s="297">
        <v>0</v>
      </c>
      <c r="I189" s="297">
        <v>-17246558</v>
      </c>
      <c r="J189" s="300">
        <v>41136340</v>
      </c>
      <c r="K189" s="301">
        <v>48785097</v>
      </c>
      <c r="L189" s="301">
        <v>34973992</v>
      </c>
      <c r="M189" s="301">
        <v>33163328</v>
      </c>
      <c r="N189" s="301">
        <v>51793344</v>
      </c>
    </row>
    <row r="190" spans="1:14">
      <c r="A190" s="295">
        <v>35700</v>
      </c>
      <c r="B190" s="296" t="s">
        <v>543</v>
      </c>
      <c r="C190" s="299">
        <v>-3315824</v>
      </c>
      <c r="D190" s="297">
        <v>-3313381</v>
      </c>
      <c r="E190" s="297">
        <v>-1823812</v>
      </c>
      <c r="F190" s="297">
        <v>-659382</v>
      </c>
      <c r="G190" s="297">
        <v>-771882</v>
      </c>
      <c r="H190" s="297">
        <v>0</v>
      </c>
      <c r="I190" s="297">
        <v>-9884281</v>
      </c>
      <c r="J190" s="300">
        <v>22249976</v>
      </c>
      <c r="K190" s="301">
        <v>26387064</v>
      </c>
      <c r="L190" s="301">
        <v>18916862</v>
      </c>
      <c r="M190" s="301">
        <v>17937504</v>
      </c>
      <c r="N190" s="301">
        <v>28014176</v>
      </c>
    </row>
    <row r="191" spans="1:14">
      <c r="A191" s="295">
        <v>35800</v>
      </c>
      <c r="B191" s="296" t="s">
        <v>544</v>
      </c>
      <c r="C191" s="299">
        <v>-4963924</v>
      </c>
      <c r="D191" s="297">
        <v>-4960632</v>
      </c>
      <c r="E191" s="297">
        <v>-2621940</v>
      </c>
      <c r="F191" s="297">
        <v>-885518</v>
      </c>
      <c r="G191" s="297">
        <v>-924046</v>
      </c>
      <c r="H191" s="297">
        <v>0</v>
      </c>
      <c r="I191" s="297">
        <v>-14356060</v>
      </c>
      <c r="J191" s="300">
        <v>29975128</v>
      </c>
      <c r="K191" s="301">
        <v>35548605</v>
      </c>
      <c r="L191" s="301">
        <v>25484763</v>
      </c>
      <c r="M191" s="301">
        <v>24165373</v>
      </c>
      <c r="N191" s="301">
        <v>37740648</v>
      </c>
    </row>
    <row r="192" spans="1:14">
      <c r="A192" s="295">
        <v>35805</v>
      </c>
      <c r="B192" s="296" t="s">
        <v>545</v>
      </c>
      <c r="C192" s="299">
        <v>-589186</v>
      </c>
      <c r="D192" s="297">
        <v>-588517</v>
      </c>
      <c r="E192" s="297">
        <v>-138148</v>
      </c>
      <c r="F192" s="297">
        <v>-70363</v>
      </c>
      <c r="G192" s="297">
        <v>-220367</v>
      </c>
      <c r="H192" s="297">
        <v>0</v>
      </c>
      <c r="I192" s="297">
        <v>-1606581</v>
      </c>
      <c r="J192" s="300">
        <v>6086002</v>
      </c>
      <c r="K192" s="301">
        <v>7217614</v>
      </c>
      <c r="L192" s="301">
        <v>5174301</v>
      </c>
      <c r="M192" s="301">
        <v>4906418</v>
      </c>
      <c r="N192" s="301">
        <v>7662675</v>
      </c>
    </row>
    <row r="193" spans="1:14">
      <c r="A193" s="295">
        <v>35900</v>
      </c>
      <c r="B193" s="296" t="s">
        <v>546</v>
      </c>
      <c r="C193" s="299">
        <v>-9322018</v>
      </c>
      <c r="D193" s="297">
        <v>-9315746</v>
      </c>
      <c r="E193" s="297">
        <v>-4722724</v>
      </c>
      <c r="F193" s="297">
        <v>-2217190</v>
      </c>
      <c r="G193" s="297">
        <v>-2160511</v>
      </c>
      <c r="H193" s="297">
        <v>0</v>
      </c>
      <c r="I193" s="297">
        <v>-27738189</v>
      </c>
      <c r="J193" s="300">
        <v>57116035</v>
      </c>
      <c r="K193" s="301">
        <v>67736003</v>
      </c>
      <c r="L193" s="301">
        <v>48559880</v>
      </c>
      <c r="M193" s="301">
        <v>46045851</v>
      </c>
      <c r="N193" s="301">
        <v>71912825</v>
      </c>
    </row>
    <row r="194" spans="1:14">
      <c r="A194" s="295">
        <v>35905</v>
      </c>
      <c r="B194" s="296" t="s">
        <v>547</v>
      </c>
      <c r="C194" s="299">
        <v>-1337049</v>
      </c>
      <c r="D194" s="297">
        <v>-1336383</v>
      </c>
      <c r="E194" s="297">
        <v>-836546</v>
      </c>
      <c r="F194" s="297">
        <v>-458584</v>
      </c>
      <c r="G194" s="297">
        <v>-365216</v>
      </c>
      <c r="H194" s="297">
        <v>0</v>
      </c>
      <c r="I194" s="297">
        <v>-4333778</v>
      </c>
      <c r="J194" s="300">
        <v>6067803</v>
      </c>
      <c r="K194" s="301">
        <v>7196030</v>
      </c>
      <c r="L194" s="301">
        <v>5158827</v>
      </c>
      <c r="M194" s="301">
        <v>4891746</v>
      </c>
      <c r="N194" s="301">
        <v>7639760</v>
      </c>
    </row>
    <row r="195" spans="1:14">
      <c r="A195" s="295">
        <v>36000</v>
      </c>
      <c r="B195" s="296" t="s">
        <v>548</v>
      </c>
      <c r="C195" s="299">
        <v>-203564709</v>
      </c>
      <c r="D195" s="297">
        <v>-203400211</v>
      </c>
      <c r="E195" s="297">
        <v>-97923149</v>
      </c>
      <c r="F195" s="297">
        <v>-38219334</v>
      </c>
      <c r="G195" s="297">
        <v>-45694662</v>
      </c>
      <c r="H195" s="297">
        <v>0</v>
      </c>
      <c r="I195" s="297">
        <v>-588802065</v>
      </c>
      <c r="J195" s="300">
        <v>1498018880</v>
      </c>
      <c r="K195" s="301">
        <v>1776555601</v>
      </c>
      <c r="L195" s="301">
        <v>1273611123</v>
      </c>
      <c r="M195" s="301">
        <v>1207674080</v>
      </c>
      <c r="N195" s="301">
        <v>1886103795</v>
      </c>
    </row>
    <row r="196" spans="1:14">
      <c r="A196" s="295">
        <v>36001</v>
      </c>
      <c r="B196" s="296" t="s">
        <v>549</v>
      </c>
      <c r="C196" s="299">
        <v>-197118</v>
      </c>
      <c r="D196" s="297">
        <v>-197118</v>
      </c>
      <c r="E196" s="297">
        <v>-218360</v>
      </c>
      <c r="F196" s="297">
        <v>0</v>
      </c>
      <c r="G196" s="297">
        <v>0</v>
      </c>
      <c r="H196" s="297">
        <v>0</v>
      </c>
      <c r="I196" s="297">
        <v>-612596</v>
      </c>
      <c r="J196" s="300">
        <v>0</v>
      </c>
      <c r="K196" s="301">
        <v>0</v>
      </c>
      <c r="L196" s="301">
        <v>0</v>
      </c>
      <c r="M196" s="301">
        <v>0</v>
      </c>
      <c r="N196" s="301">
        <v>0</v>
      </c>
    </row>
    <row r="197" spans="1:14">
      <c r="A197" s="295">
        <v>36002</v>
      </c>
      <c r="B197" s="296" t="s">
        <v>550</v>
      </c>
      <c r="C197" s="299">
        <v>-1070064</v>
      </c>
      <c r="D197" s="297">
        <v>-1070064</v>
      </c>
      <c r="E197" s="297">
        <v>-161620</v>
      </c>
      <c r="F197" s="297">
        <v>0</v>
      </c>
      <c r="G197" s="297">
        <v>0</v>
      </c>
      <c r="H197" s="297">
        <v>0</v>
      </c>
      <c r="I197" s="297">
        <v>-2301748</v>
      </c>
      <c r="J197" s="300">
        <v>0</v>
      </c>
      <c r="K197" s="301">
        <v>0</v>
      </c>
      <c r="L197" s="301">
        <v>0</v>
      </c>
      <c r="M197" s="301">
        <v>0</v>
      </c>
      <c r="N197" s="301">
        <v>0</v>
      </c>
    </row>
    <row r="198" spans="1:14">
      <c r="A198" s="295">
        <v>36003</v>
      </c>
      <c r="B198" s="296" t="s">
        <v>551</v>
      </c>
      <c r="C198" s="299">
        <v>-1676146</v>
      </c>
      <c r="D198" s="297">
        <v>-1675072</v>
      </c>
      <c r="E198" s="297">
        <v>-951015</v>
      </c>
      <c r="F198" s="297">
        <v>-394744</v>
      </c>
      <c r="G198" s="297">
        <v>-411934</v>
      </c>
      <c r="H198" s="297">
        <v>0</v>
      </c>
      <c r="I198" s="297">
        <v>-5108911</v>
      </c>
      <c r="J198" s="300">
        <v>9780863</v>
      </c>
      <c r="K198" s="301">
        <v>11599484</v>
      </c>
      <c r="L198" s="301">
        <v>8315660</v>
      </c>
      <c r="M198" s="301">
        <v>7885144</v>
      </c>
      <c r="N198" s="301">
        <v>12314746</v>
      </c>
    </row>
    <row r="199" spans="1:14">
      <c r="A199" s="295">
        <v>36004</v>
      </c>
      <c r="B199" s="296" t="s">
        <v>552</v>
      </c>
      <c r="C199" s="299">
        <v>-579059</v>
      </c>
      <c r="D199" s="297">
        <v>-578240</v>
      </c>
      <c r="E199" s="297">
        <v>-113878</v>
      </c>
      <c r="F199" s="297">
        <v>119878</v>
      </c>
      <c r="G199" s="297">
        <v>-166984</v>
      </c>
      <c r="H199" s="297">
        <v>0</v>
      </c>
      <c r="I199" s="297">
        <v>-1318283</v>
      </c>
      <c r="J199" s="300">
        <v>7459834</v>
      </c>
      <c r="K199" s="301">
        <v>8846891</v>
      </c>
      <c r="L199" s="301">
        <v>6342328</v>
      </c>
      <c r="M199" s="301">
        <v>6013975</v>
      </c>
      <c r="N199" s="301">
        <v>9392419</v>
      </c>
    </row>
    <row r="200" spans="1:14">
      <c r="A200" s="295">
        <v>36005</v>
      </c>
      <c r="B200" s="296" t="s">
        <v>553</v>
      </c>
      <c r="C200" s="299">
        <v>-18840996</v>
      </c>
      <c r="D200" s="297">
        <v>-18828913</v>
      </c>
      <c r="E200" s="297">
        <v>-7859782</v>
      </c>
      <c r="F200" s="297">
        <v>-4979332</v>
      </c>
      <c r="G200" s="297">
        <v>-4819496</v>
      </c>
      <c r="H200" s="297">
        <v>0</v>
      </c>
      <c r="I200" s="297">
        <v>-55328519</v>
      </c>
      <c r="J200" s="300">
        <v>110036556</v>
      </c>
      <c r="K200" s="301">
        <v>130496393</v>
      </c>
      <c r="L200" s="301">
        <v>93552748</v>
      </c>
      <c r="M200" s="301">
        <v>88709360</v>
      </c>
      <c r="N200" s="301">
        <v>138543225</v>
      </c>
    </row>
    <row r="201" spans="1:14">
      <c r="A201" s="295">
        <v>36006</v>
      </c>
      <c r="B201" s="296" t="s">
        <v>554</v>
      </c>
      <c r="C201" s="299">
        <v>-1504159</v>
      </c>
      <c r="D201" s="297">
        <v>-1502255</v>
      </c>
      <c r="E201" s="297">
        <v>-340635</v>
      </c>
      <c r="F201" s="297">
        <v>-121805</v>
      </c>
      <c r="G201" s="297">
        <v>-522989</v>
      </c>
      <c r="H201" s="297">
        <v>0</v>
      </c>
      <c r="I201" s="297">
        <v>-3991843</v>
      </c>
      <c r="J201" s="300">
        <v>17346305</v>
      </c>
      <c r="K201" s="301">
        <v>20571621</v>
      </c>
      <c r="L201" s="301">
        <v>14747776</v>
      </c>
      <c r="M201" s="301">
        <v>13984259</v>
      </c>
      <c r="N201" s="301">
        <v>21840134</v>
      </c>
    </row>
    <row r="202" spans="1:14">
      <c r="A202" s="295">
        <v>36007</v>
      </c>
      <c r="B202" s="296" t="s">
        <v>555</v>
      </c>
      <c r="C202" s="299">
        <v>-553644</v>
      </c>
      <c r="D202" s="297">
        <v>-553041</v>
      </c>
      <c r="E202" s="297">
        <v>-157585</v>
      </c>
      <c r="F202" s="297">
        <v>-26140</v>
      </c>
      <c r="G202" s="297">
        <v>-115358</v>
      </c>
      <c r="H202" s="297">
        <v>0</v>
      </c>
      <c r="I202" s="297">
        <v>-1405768</v>
      </c>
      <c r="J202" s="300">
        <v>5492806</v>
      </c>
      <c r="K202" s="301">
        <v>6514121</v>
      </c>
      <c r="L202" s="301">
        <v>4669967</v>
      </c>
      <c r="M202" s="301">
        <v>4428195</v>
      </c>
      <c r="N202" s="301">
        <v>6915803</v>
      </c>
    </row>
    <row r="203" spans="1:14">
      <c r="A203" s="295">
        <v>36008</v>
      </c>
      <c r="B203" s="296" t="s">
        <v>556</v>
      </c>
      <c r="C203" s="299">
        <v>-2014372</v>
      </c>
      <c r="D203" s="297">
        <v>-2012727</v>
      </c>
      <c r="E203" s="297">
        <v>-1227817</v>
      </c>
      <c r="F203" s="297">
        <v>-350064</v>
      </c>
      <c r="G203" s="297">
        <v>-440310</v>
      </c>
      <c r="H203" s="297">
        <v>0</v>
      </c>
      <c r="I203" s="297">
        <v>-6045290</v>
      </c>
      <c r="J203" s="300">
        <v>14983515</v>
      </c>
      <c r="K203" s="301">
        <v>17769500</v>
      </c>
      <c r="L203" s="301">
        <v>12738939</v>
      </c>
      <c r="M203" s="301">
        <v>12079422</v>
      </c>
      <c r="N203" s="301">
        <v>18865226</v>
      </c>
    </row>
    <row r="204" spans="1:14">
      <c r="A204" s="295">
        <v>36009</v>
      </c>
      <c r="B204" s="296" t="s">
        <v>557</v>
      </c>
      <c r="C204" s="299">
        <v>-866393</v>
      </c>
      <c r="D204" s="297">
        <v>-866109</v>
      </c>
      <c r="E204" s="297">
        <v>-684081</v>
      </c>
      <c r="F204" s="297">
        <v>-277352</v>
      </c>
      <c r="G204" s="297">
        <v>-136689</v>
      </c>
      <c r="H204" s="297">
        <v>0</v>
      </c>
      <c r="I204" s="297">
        <v>-2830624</v>
      </c>
      <c r="J204" s="300">
        <v>2594057</v>
      </c>
      <c r="K204" s="301">
        <v>3076388</v>
      </c>
      <c r="L204" s="301">
        <v>2205459</v>
      </c>
      <c r="M204" s="301">
        <v>2091279</v>
      </c>
      <c r="N204" s="301">
        <v>3266088</v>
      </c>
    </row>
    <row r="205" spans="1:14">
      <c r="A205" s="295">
        <v>36100</v>
      </c>
      <c r="B205" s="296" t="s">
        <v>558</v>
      </c>
      <c r="C205" s="299">
        <v>-2770815</v>
      </c>
      <c r="D205" s="297">
        <v>-2768898</v>
      </c>
      <c r="E205" s="297">
        <v>-1374676</v>
      </c>
      <c r="F205" s="297">
        <v>-532948</v>
      </c>
      <c r="G205" s="297">
        <v>-640642</v>
      </c>
      <c r="H205" s="297">
        <v>0</v>
      </c>
      <c r="I205" s="297">
        <v>-8087979</v>
      </c>
      <c r="J205" s="300">
        <v>17457476</v>
      </c>
      <c r="K205" s="301">
        <v>20703462</v>
      </c>
      <c r="L205" s="301">
        <v>14842293</v>
      </c>
      <c r="M205" s="301">
        <v>14073882</v>
      </c>
      <c r="N205" s="301">
        <v>21980105</v>
      </c>
    </row>
    <row r="206" spans="1:14">
      <c r="A206" s="295">
        <v>36102</v>
      </c>
      <c r="B206" s="296" t="s">
        <v>559</v>
      </c>
      <c r="C206" s="299">
        <v>-272851</v>
      </c>
      <c r="D206" s="297">
        <v>-271968</v>
      </c>
      <c r="E206" s="297">
        <v>220877</v>
      </c>
      <c r="F206" s="297">
        <v>133554</v>
      </c>
      <c r="G206" s="297">
        <v>-7747</v>
      </c>
      <c r="H206" s="297">
        <v>0</v>
      </c>
      <c r="I206" s="297">
        <v>-198135</v>
      </c>
      <c r="J206" s="300">
        <v>8042732</v>
      </c>
      <c r="K206" s="301">
        <v>9538171</v>
      </c>
      <c r="L206" s="301">
        <v>6837906</v>
      </c>
      <c r="M206" s="301">
        <v>6483896</v>
      </c>
      <c r="N206" s="301">
        <v>10126325</v>
      </c>
    </row>
    <row r="207" spans="1:14">
      <c r="A207" s="295">
        <v>36105</v>
      </c>
      <c r="B207" s="296" t="s">
        <v>560</v>
      </c>
      <c r="C207" s="299">
        <v>-1412193</v>
      </c>
      <c r="D207" s="297">
        <v>-1411218</v>
      </c>
      <c r="E207" s="297">
        <v>-666401</v>
      </c>
      <c r="F207" s="297">
        <v>-366438</v>
      </c>
      <c r="G207" s="297">
        <v>-217080</v>
      </c>
      <c r="H207" s="297">
        <v>0</v>
      </c>
      <c r="I207" s="297">
        <v>-4073330</v>
      </c>
      <c r="J207" s="300">
        <v>8880204</v>
      </c>
      <c r="K207" s="301">
        <v>10531360</v>
      </c>
      <c r="L207" s="301">
        <v>7549922</v>
      </c>
      <c r="M207" s="301">
        <v>7159050</v>
      </c>
      <c r="N207" s="301">
        <v>11180758</v>
      </c>
    </row>
    <row r="208" spans="1:14">
      <c r="A208" s="295">
        <v>36200</v>
      </c>
      <c r="B208" s="296" t="s">
        <v>561</v>
      </c>
      <c r="C208" s="299">
        <v>-5910936</v>
      </c>
      <c r="D208" s="297">
        <v>-5907216</v>
      </c>
      <c r="E208" s="297">
        <v>-3524216</v>
      </c>
      <c r="F208" s="297">
        <v>-1789403</v>
      </c>
      <c r="G208" s="297">
        <v>-1453549</v>
      </c>
      <c r="H208" s="297">
        <v>0</v>
      </c>
      <c r="I208" s="297">
        <v>-18585320</v>
      </c>
      <c r="J208" s="300">
        <v>33870937</v>
      </c>
      <c r="K208" s="301">
        <v>40168788</v>
      </c>
      <c r="L208" s="301">
        <v>28796968</v>
      </c>
      <c r="M208" s="301">
        <v>27306100</v>
      </c>
      <c r="N208" s="301">
        <v>42645726</v>
      </c>
    </row>
    <row r="209" spans="1:14">
      <c r="A209" s="295">
        <v>36205</v>
      </c>
      <c r="B209" s="296" t="s">
        <v>562</v>
      </c>
      <c r="C209" s="299">
        <v>-889862</v>
      </c>
      <c r="D209" s="297">
        <v>-889055</v>
      </c>
      <c r="E209" s="297">
        <v>-181684</v>
      </c>
      <c r="F209" s="297">
        <v>-55773</v>
      </c>
      <c r="G209" s="297">
        <v>-179616</v>
      </c>
      <c r="H209" s="297">
        <v>0</v>
      </c>
      <c r="I209" s="297">
        <v>-2195990</v>
      </c>
      <c r="J209" s="300">
        <v>7354361</v>
      </c>
      <c r="K209" s="301">
        <v>8721807</v>
      </c>
      <c r="L209" s="301">
        <v>6252656</v>
      </c>
      <c r="M209" s="301">
        <v>5928945</v>
      </c>
      <c r="N209" s="301">
        <v>9259622</v>
      </c>
    </row>
    <row r="210" spans="1:14">
      <c r="A210" s="295">
        <v>36300</v>
      </c>
      <c r="B210" s="296" t="s">
        <v>563</v>
      </c>
      <c r="C210" s="299">
        <v>-17269293</v>
      </c>
      <c r="D210" s="297">
        <v>-17255908</v>
      </c>
      <c r="E210" s="297">
        <v>-9064470</v>
      </c>
      <c r="F210" s="297">
        <v>-3101292</v>
      </c>
      <c r="G210" s="297">
        <v>-3860746</v>
      </c>
      <c r="H210" s="297">
        <v>0</v>
      </c>
      <c r="I210" s="297">
        <v>-50551709</v>
      </c>
      <c r="J210" s="300">
        <v>121892374</v>
      </c>
      <c r="K210" s="301">
        <v>144556643</v>
      </c>
      <c r="L210" s="301">
        <v>103632528</v>
      </c>
      <c r="M210" s="301">
        <v>98267293</v>
      </c>
      <c r="N210" s="301">
        <v>153470475</v>
      </c>
    </row>
    <row r="211" spans="1:14">
      <c r="A211" s="295">
        <v>36301</v>
      </c>
      <c r="B211" s="296" t="s">
        <v>564</v>
      </c>
      <c r="C211" s="299">
        <v>-93406</v>
      </c>
      <c r="D211" s="297">
        <v>-93105</v>
      </c>
      <c r="E211" s="297">
        <v>28088</v>
      </c>
      <c r="F211" s="297">
        <v>104838</v>
      </c>
      <c r="G211" s="297">
        <v>-16066</v>
      </c>
      <c r="H211" s="297">
        <v>0</v>
      </c>
      <c r="I211" s="297">
        <v>-69651</v>
      </c>
      <c r="J211" s="300">
        <v>2734853</v>
      </c>
      <c r="K211" s="301">
        <v>3243363</v>
      </c>
      <c r="L211" s="301">
        <v>2325164</v>
      </c>
      <c r="M211" s="301">
        <v>2204786</v>
      </c>
      <c r="N211" s="301">
        <v>3443359</v>
      </c>
    </row>
    <row r="212" spans="1:14">
      <c r="A212" s="295">
        <v>36302</v>
      </c>
      <c r="B212" s="296" t="s">
        <v>565</v>
      </c>
      <c r="C212" s="299">
        <v>-364782</v>
      </c>
      <c r="D212" s="297">
        <v>-364359</v>
      </c>
      <c r="E212" s="297">
        <v>-76682</v>
      </c>
      <c r="F212" s="297">
        <v>70955</v>
      </c>
      <c r="G212" s="297">
        <v>-39823</v>
      </c>
      <c r="H212" s="297">
        <v>0</v>
      </c>
      <c r="I212" s="297">
        <v>-774691</v>
      </c>
      <c r="J212" s="300">
        <v>3848776</v>
      </c>
      <c r="K212" s="301">
        <v>4564405</v>
      </c>
      <c r="L212" s="301">
        <v>3272218</v>
      </c>
      <c r="M212" s="301">
        <v>3102810</v>
      </c>
      <c r="N212" s="301">
        <v>4845861</v>
      </c>
    </row>
    <row r="213" spans="1:14">
      <c r="A213" s="295">
        <v>36303</v>
      </c>
      <c r="B213" s="296" t="s">
        <v>712</v>
      </c>
      <c r="C213" s="299">
        <v>658271</v>
      </c>
      <c r="D213" s="297">
        <v>658893</v>
      </c>
      <c r="E213" s="297">
        <v>1122823</v>
      </c>
      <c r="F213" s="297">
        <v>301950</v>
      </c>
      <c r="G213" s="297">
        <v>-64422</v>
      </c>
      <c r="H213" s="297">
        <v>0</v>
      </c>
      <c r="I213" s="297">
        <v>2677515</v>
      </c>
      <c r="J213" s="300">
        <v>5662093</v>
      </c>
      <c r="K213" s="301">
        <v>6714884</v>
      </c>
      <c r="L213" s="301">
        <v>4813895</v>
      </c>
      <c r="M213" s="301">
        <v>4564671</v>
      </c>
      <c r="N213" s="301">
        <v>7128946</v>
      </c>
    </row>
    <row r="214" spans="1:14">
      <c r="A214" s="295">
        <v>36305</v>
      </c>
      <c r="B214" s="296" t="s">
        <v>566</v>
      </c>
      <c r="C214" s="299">
        <v>-3682239</v>
      </c>
      <c r="D214" s="297">
        <v>-3679849</v>
      </c>
      <c r="E214" s="297">
        <v>-1415452</v>
      </c>
      <c r="F214" s="297">
        <v>-555097</v>
      </c>
      <c r="G214" s="297">
        <v>-756923</v>
      </c>
      <c r="H214" s="297">
        <v>0</v>
      </c>
      <c r="I214" s="297">
        <v>-10089560</v>
      </c>
      <c r="J214" s="300">
        <v>21767613</v>
      </c>
      <c r="K214" s="301">
        <v>25815011</v>
      </c>
      <c r="L214" s="301">
        <v>18506759</v>
      </c>
      <c r="M214" s="301">
        <v>17548632</v>
      </c>
      <c r="N214" s="301">
        <v>27406849</v>
      </c>
    </row>
    <row r="215" spans="1:14">
      <c r="A215" s="295">
        <v>36310</v>
      </c>
      <c r="B215" s="296" t="s">
        <v>567</v>
      </c>
      <c r="C215" s="299">
        <v>-1392</v>
      </c>
      <c r="D215" s="297">
        <v>-1392</v>
      </c>
      <c r="E215" s="297">
        <v>-179981</v>
      </c>
      <c r="F215" s="297">
        <v>0</v>
      </c>
      <c r="G215" s="297">
        <v>0</v>
      </c>
      <c r="H215" s="297">
        <v>0</v>
      </c>
      <c r="I215" s="297">
        <v>-182765</v>
      </c>
      <c r="J215" s="300">
        <v>0</v>
      </c>
      <c r="K215" s="301">
        <v>0</v>
      </c>
      <c r="L215" s="301">
        <v>0</v>
      </c>
      <c r="M215" s="301">
        <v>0</v>
      </c>
      <c r="N215" s="301">
        <v>0</v>
      </c>
    </row>
    <row r="216" spans="1:14">
      <c r="A216" s="295">
        <v>36400</v>
      </c>
      <c r="B216" s="296" t="s">
        <v>568</v>
      </c>
      <c r="C216" s="299">
        <v>-19254388</v>
      </c>
      <c r="D216" s="297">
        <v>-19240953</v>
      </c>
      <c r="E216" s="297">
        <v>-12147148</v>
      </c>
      <c r="F216" s="297">
        <v>-5960857</v>
      </c>
      <c r="G216" s="297">
        <v>-5260032</v>
      </c>
      <c r="H216" s="297">
        <v>0</v>
      </c>
      <c r="I216" s="297">
        <v>-61863378</v>
      </c>
      <c r="J216" s="300">
        <v>122348533</v>
      </c>
      <c r="K216" s="301">
        <v>145097619</v>
      </c>
      <c r="L216" s="301">
        <v>104020353</v>
      </c>
      <c r="M216" s="301">
        <v>98635040</v>
      </c>
      <c r="N216" s="301">
        <v>154044809</v>
      </c>
    </row>
    <row r="217" spans="1:14">
      <c r="A217" s="295">
        <v>36405</v>
      </c>
      <c r="B217" s="296" t="s">
        <v>569</v>
      </c>
      <c r="C217" s="299">
        <v>-3383516</v>
      </c>
      <c r="D217" s="297">
        <v>-3381337</v>
      </c>
      <c r="E217" s="297">
        <v>-1690246</v>
      </c>
      <c r="F217" s="297">
        <v>-1111823</v>
      </c>
      <c r="G217" s="297">
        <v>-932002</v>
      </c>
      <c r="H217" s="297">
        <v>0</v>
      </c>
      <c r="I217" s="297">
        <v>-10498924</v>
      </c>
      <c r="J217" s="300">
        <v>19844493</v>
      </c>
      <c r="K217" s="301">
        <v>23534313</v>
      </c>
      <c r="L217" s="301">
        <v>16871728</v>
      </c>
      <c r="M217" s="301">
        <v>15998249</v>
      </c>
      <c r="N217" s="301">
        <v>24985515</v>
      </c>
    </row>
    <row r="218" spans="1:14">
      <c r="A218" s="295">
        <v>36500</v>
      </c>
      <c r="B218" s="296" t="s">
        <v>570</v>
      </c>
      <c r="C218" s="299">
        <v>-36269727</v>
      </c>
      <c r="D218" s="297">
        <v>-36241167</v>
      </c>
      <c r="E218" s="297">
        <v>-19163173</v>
      </c>
      <c r="F218" s="297">
        <v>-9111292</v>
      </c>
      <c r="G218" s="297">
        <v>-9855531</v>
      </c>
      <c r="H218" s="297">
        <v>0</v>
      </c>
      <c r="I218" s="297">
        <v>-110640890</v>
      </c>
      <c r="J218" s="300">
        <v>260085848</v>
      </c>
      <c r="K218" s="301">
        <v>308445358</v>
      </c>
      <c r="L218" s="301">
        <v>221124202</v>
      </c>
      <c r="M218" s="301">
        <v>209676221</v>
      </c>
      <c r="N218" s="301">
        <v>327465102</v>
      </c>
    </row>
    <row r="219" spans="1:14">
      <c r="A219" s="295">
        <v>36501</v>
      </c>
      <c r="B219" s="296" t="s">
        <v>571</v>
      </c>
      <c r="C219" s="299">
        <v>-391323</v>
      </c>
      <c r="D219" s="297">
        <v>-390933</v>
      </c>
      <c r="E219" s="297">
        <v>-182200</v>
      </c>
      <c r="F219" s="297">
        <v>-115926</v>
      </c>
      <c r="G219" s="297">
        <v>-123533</v>
      </c>
      <c r="H219" s="297">
        <v>0</v>
      </c>
      <c r="I219" s="297">
        <v>-1203915</v>
      </c>
      <c r="J219" s="300">
        <v>3552627</v>
      </c>
      <c r="K219" s="301">
        <v>4213190</v>
      </c>
      <c r="L219" s="301">
        <v>3020433</v>
      </c>
      <c r="M219" s="301">
        <v>2864060</v>
      </c>
      <c r="N219" s="301">
        <v>4472990</v>
      </c>
    </row>
    <row r="220" spans="1:14">
      <c r="A220" s="295">
        <v>36502</v>
      </c>
      <c r="B220" s="296" t="s">
        <v>572</v>
      </c>
      <c r="C220" s="299">
        <v>-190005</v>
      </c>
      <c r="D220" s="297">
        <v>-189870</v>
      </c>
      <c r="E220" s="297">
        <v>-82637</v>
      </c>
      <c r="F220" s="297">
        <v>-50636</v>
      </c>
      <c r="G220" s="297">
        <v>-51590</v>
      </c>
      <c r="H220" s="297">
        <v>0</v>
      </c>
      <c r="I220" s="297">
        <v>-564738</v>
      </c>
      <c r="J220" s="300">
        <v>1231482</v>
      </c>
      <c r="K220" s="301">
        <v>1460460</v>
      </c>
      <c r="L220" s="301">
        <v>1047002</v>
      </c>
      <c r="M220" s="301">
        <v>992797</v>
      </c>
      <c r="N220" s="301">
        <v>1550517</v>
      </c>
    </row>
    <row r="221" spans="1:14">
      <c r="A221" s="295">
        <v>36505</v>
      </c>
      <c r="B221" s="296" t="s">
        <v>573</v>
      </c>
      <c r="C221" s="299">
        <v>-7562381</v>
      </c>
      <c r="D221" s="297">
        <v>-7557100</v>
      </c>
      <c r="E221" s="297">
        <v>-3745806</v>
      </c>
      <c r="F221" s="297">
        <v>-1886544</v>
      </c>
      <c r="G221" s="297">
        <v>-2021301</v>
      </c>
      <c r="H221" s="297">
        <v>0</v>
      </c>
      <c r="I221" s="297">
        <v>-22773132</v>
      </c>
      <c r="J221" s="300">
        <v>48088225</v>
      </c>
      <c r="K221" s="301">
        <v>57029592</v>
      </c>
      <c r="L221" s="301">
        <v>40884464</v>
      </c>
      <c r="M221" s="301">
        <v>38767804</v>
      </c>
      <c r="N221" s="301">
        <v>60546222</v>
      </c>
    </row>
    <row r="222" spans="1:14">
      <c r="A222" s="295">
        <v>36600</v>
      </c>
      <c r="B222" s="296" t="s">
        <v>574</v>
      </c>
      <c r="C222" s="299">
        <v>-2907240</v>
      </c>
      <c r="D222" s="297">
        <v>-2905408</v>
      </c>
      <c r="E222" s="297">
        <v>-1582320</v>
      </c>
      <c r="F222" s="297">
        <v>-897656</v>
      </c>
      <c r="G222" s="297">
        <v>-700256</v>
      </c>
      <c r="H222" s="297">
        <v>0</v>
      </c>
      <c r="I222" s="297">
        <v>-8992880</v>
      </c>
      <c r="J222" s="300">
        <v>16678334</v>
      </c>
      <c r="K222" s="301">
        <v>19779449</v>
      </c>
      <c r="L222" s="301">
        <v>14179869</v>
      </c>
      <c r="M222" s="301">
        <v>13445753</v>
      </c>
      <c r="N222" s="301">
        <v>20999114</v>
      </c>
    </row>
    <row r="223" spans="1:14">
      <c r="A223" s="295">
        <v>36601</v>
      </c>
      <c r="B223" s="296" t="s">
        <v>575</v>
      </c>
      <c r="C223" s="299">
        <v>-1470187</v>
      </c>
      <c r="D223" s="297">
        <v>-1469040</v>
      </c>
      <c r="E223" s="297">
        <v>-990810</v>
      </c>
      <c r="F223" s="297">
        <v>-665566</v>
      </c>
      <c r="G223" s="297">
        <v>-609551</v>
      </c>
      <c r="H223" s="297">
        <v>0</v>
      </c>
      <c r="I223" s="297">
        <v>-5205154</v>
      </c>
      <c r="J223" s="300">
        <v>10449033</v>
      </c>
      <c r="K223" s="301">
        <v>12391892</v>
      </c>
      <c r="L223" s="301">
        <v>8883736</v>
      </c>
      <c r="M223" s="301">
        <v>8423810</v>
      </c>
      <c r="N223" s="301">
        <v>13156016</v>
      </c>
    </row>
    <row r="224" spans="1:14">
      <c r="A224" s="295">
        <v>36700</v>
      </c>
      <c r="B224" s="296" t="s">
        <v>576</v>
      </c>
      <c r="C224" s="299">
        <v>-30531962</v>
      </c>
      <c r="D224" s="297">
        <v>-30506357</v>
      </c>
      <c r="E224" s="297">
        <v>-13554241</v>
      </c>
      <c r="F224" s="297">
        <v>-5141855</v>
      </c>
      <c r="G224" s="297">
        <v>-7571971</v>
      </c>
      <c r="H224" s="297">
        <v>0</v>
      </c>
      <c r="I224" s="297">
        <v>-87306386</v>
      </c>
      <c r="J224" s="300">
        <v>233171846</v>
      </c>
      <c r="K224" s="301">
        <v>276527054</v>
      </c>
      <c r="L224" s="301">
        <v>198241998</v>
      </c>
      <c r="M224" s="301">
        <v>187978668</v>
      </c>
      <c r="N224" s="301">
        <v>293578612</v>
      </c>
    </row>
    <row r="225" spans="1:14">
      <c r="A225" s="295">
        <v>36701</v>
      </c>
      <c r="B225" s="296" t="s">
        <v>577</v>
      </c>
      <c r="C225" s="299">
        <v>-164913</v>
      </c>
      <c r="D225" s="297">
        <v>-164785</v>
      </c>
      <c r="E225" s="297">
        <v>4515</v>
      </c>
      <c r="F225" s="297">
        <v>64372</v>
      </c>
      <c r="G225" s="297">
        <v>-26110</v>
      </c>
      <c r="H225" s="297">
        <v>0</v>
      </c>
      <c r="I225" s="297">
        <v>-286921</v>
      </c>
      <c r="J225" s="300">
        <v>1170061</v>
      </c>
      <c r="K225" s="301">
        <v>1387618</v>
      </c>
      <c r="L225" s="301">
        <v>994782</v>
      </c>
      <c r="M225" s="301">
        <v>943281</v>
      </c>
      <c r="N225" s="301">
        <v>1473184</v>
      </c>
    </row>
    <row r="226" spans="1:14">
      <c r="A226" s="295">
        <v>36705</v>
      </c>
      <c r="B226" s="296" t="s">
        <v>578</v>
      </c>
      <c r="C226" s="299">
        <v>-3693795</v>
      </c>
      <c r="D226" s="297">
        <v>-3691022</v>
      </c>
      <c r="E226" s="297">
        <v>-1375647</v>
      </c>
      <c r="F226" s="297">
        <v>-1038658</v>
      </c>
      <c r="G226" s="297">
        <v>-1099411</v>
      </c>
      <c r="H226" s="297">
        <v>0</v>
      </c>
      <c r="I226" s="297">
        <v>-10898533</v>
      </c>
      <c r="J226" s="300">
        <v>25248076</v>
      </c>
      <c r="K226" s="301">
        <v>29942620</v>
      </c>
      <c r="L226" s="301">
        <v>21465838</v>
      </c>
      <c r="M226" s="301">
        <v>20354514</v>
      </c>
      <c r="N226" s="301">
        <v>31788980</v>
      </c>
    </row>
    <row r="227" spans="1:14">
      <c r="A227" s="295">
        <v>36800</v>
      </c>
      <c r="B227" s="296" t="s">
        <v>579</v>
      </c>
      <c r="C227" s="299">
        <v>-12254898</v>
      </c>
      <c r="D227" s="297">
        <v>-12245962</v>
      </c>
      <c r="E227" s="297">
        <v>-6823604</v>
      </c>
      <c r="F227" s="297">
        <v>-3659218</v>
      </c>
      <c r="G227" s="297">
        <v>-3317640</v>
      </c>
      <c r="H227" s="297">
        <v>0</v>
      </c>
      <c r="I227" s="297">
        <v>-38301322</v>
      </c>
      <c r="J227" s="300">
        <v>81380270</v>
      </c>
      <c r="K227" s="301">
        <v>96511850</v>
      </c>
      <c r="L227" s="301">
        <v>69189259</v>
      </c>
      <c r="M227" s="301">
        <v>65607212</v>
      </c>
      <c r="N227" s="301">
        <v>102463085</v>
      </c>
    </row>
    <row r="228" spans="1:14">
      <c r="A228" s="295">
        <v>36802</v>
      </c>
      <c r="B228" s="296" t="s">
        <v>580</v>
      </c>
      <c r="C228" s="299">
        <v>176304</v>
      </c>
      <c r="D228" s="297">
        <v>177043</v>
      </c>
      <c r="E228" s="297">
        <v>501321</v>
      </c>
      <c r="F228" s="297">
        <v>335098</v>
      </c>
      <c r="G228" s="297">
        <v>165976</v>
      </c>
      <c r="H228" s="297">
        <v>0</v>
      </c>
      <c r="I228" s="297">
        <v>1355742</v>
      </c>
      <c r="J228" s="300">
        <v>6731739</v>
      </c>
      <c r="K228" s="301">
        <v>7983417</v>
      </c>
      <c r="L228" s="301">
        <v>5723305</v>
      </c>
      <c r="M228" s="301">
        <v>5426999</v>
      </c>
      <c r="N228" s="301">
        <v>8475701</v>
      </c>
    </row>
    <row r="229" spans="1:14">
      <c r="A229" s="295">
        <v>36810</v>
      </c>
      <c r="B229" s="296" t="s">
        <v>581</v>
      </c>
      <c r="C229" s="299">
        <v>-23566791</v>
      </c>
      <c r="D229" s="297">
        <v>-23548679</v>
      </c>
      <c r="E229" s="297">
        <v>-10973778</v>
      </c>
      <c r="F229" s="297">
        <v>-4386507</v>
      </c>
      <c r="G229" s="297">
        <v>-5278797</v>
      </c>
      <c r="H229" s="297">
        <v>0</v>
      </c>
      <c r="I229" s="297">
        <v>-67754552</v>
      </c>
      <c r="J229" s="300">
        <v>164931636</v>
      </c>
      <c r="K229" s="301">
        <v>195598484</v>
      </c>
      <c r="L229" s="301">
        <v>140224378</v>
      </c>
      <c r="M229" s="301">
        <v>132964720</v>
      </c>
      <c r="N229" s="301">
        <v>207659722</v>
      </c>
    </row>
    <row r="230" spans="1:14">
      <c r="A230" s="295">
        <v>36900</v>
      </c>
      <c r="B230" s="296" t="s">
        <v>582</v>
      </c>
      <c r="C230" s="299">
        <v>-2243601</v>
      </c>
      <c r="D230" s="297">
        <v>-2241887</v>
      </c>
      <c r="E230" s="297">
        <v>-1152737</v>
      </c>
      <c r="F230" s="297">
        <v>-375220</v>
      </c>
      <c r="G230" s="297">
        <v>-445837</v>
      </c>
      <c r="H230" s="297">
        <v>0</v>
      </c>
      <c r="I230" s="297">
        <v>-6459282</v>
      </c>
      <c r="J230" s="300">
        <v>15602223</v>
      </c>
      <c r="K230" s="301">
        <v>18503249</v>
      </c>
      <c r="L230" s="301">
        <v>13264963</v>
      </c>
      <c r="M230" s="301">
        <v>12578213</v>
      </c>
      <c r="N230" s="301">
        <v>19644220</v>
      </c>
    </row>
    <row r="231" spans="1:14">
      <c r="A231" s="295">
        <v>36901</v>
      </c>
      <c r="B231" s="296" t="s">
        <v>583</v>
      </c>
      <c r="C231" s="299">
        <v>-611927</v>
      </c>
      <c r="D231" s="297">
        <v>-611252</v>
      </c>
      <c r="E231" s="297">
        <v>-225914</v>
      </c>
      <c r="F231" s="297">
        <v>-39393</v>
      </c>
      <c r="G231" s="297">
        <v>-199949</v>
      </c>
      <c r="H231" s="297">
        <v>0</v>
      </c>
      <c r="I231" s="297">
        <v>-1688435</v>
      </c>
      <c r="J231" s="300">
        <v>6146453</v>
      </c>
      <c r="K231" s="301">
        <v>7289305</v>
      </c>
      <c r="L231" s="301">
        <v>5225696</v>
      </c>
      <c r="M231" s="301">
        <v>4955153</v>
      </c>
      <c r="N231" s="301">
        <v>7738787</v>
      </c>
    </row>
    <row r="232" spans="1:14">
      <c r="A232" s="295">
        <v>36905</v>
      </c>
      <c r="B232" s="296" t="s">
        <v>584</v>
      </c>
      <c r="C232" s="299">
        <v>-553273</v>
      </c>
      <c r="D232" s="297">
        <v>-552668</v>
      </c>
      <c r="E232" s="297">
        <v>-205630</v>
      </c>
      <c r="F232" s="297">
        <v>-62750</v>
      </c>
      <c r="G232" s="297">
        <v>-227473</v>
      </c>
      <c r="H232" s="297">
        <v>0</v>
      </c>
      <c r="I232" s="297">
        <v>-1601794</v>
      </c>
      <c r="J232" s="300">
        <v>5507819</v>
      </c>
      <c r="K232" s="301">
        <v>6531925</v>
      </c>
      <c r="L232" s="301">
        <v>4682731</v>
      </c>
      <c r="M232" s="301">
        <v>4440298</v>
      </c>
      <c r="N232" s="301">
        <v>6934704</v>
      </c>
    </row>
    <row r="233" spans="1:14">
      <c r="A233" s="295">
        <v>37000</v>
      </c>
      <c r="B233" s="296" t="s">
        <v>585</v>
      </c>
      <c r="C233" s="299">
        <v>-8312275</v>
      </c>
      <c r="D233" s="297">
        <v>-8306884</v>
      </c>
      <c r="E233" s="297">
        <v>-4378292</v>
      </c>
      <c r="F233" s="297">
        <v>-1976502</v>
      </c>
      <c r="G233" s="297">
        <v>-1568945</v>
      </c>
      <c r="H233" s="297">
        <v>0</v>
      </c>
      <c r="I233" s="297">
        <v>-24542898</v>
      </c>
      <c r="J233" s="300">
        <v>49095861</v>
      </c>
      <c r="K233" s="301">
        <v>58224584</v>
      </c>
      <c r="L233" s="301">
        <v>41741153</v>
      </c>
      <c r="M233" s="301">
        <v>39580141</v>
      </c>
      <c r="N233" s="301">
        <v>61814902</v>
      </c>
    </row>
    <row r="234" spans="1:14" ht="31.5">
      <c r="A234" s="295">
        <v>37001</v>
      </c>
      <c r="B234" s="296" t="s">
        <v>728</v>
      </c>
      <c r="C234" s="299">
        <v>254189</v>
      </c>
      <c r="D234" s="297">
        <v>254652</v>
      </c>
      <c r="E234" s="297">
        <v>269895</v>
      </c>
      <c r="F234" s="297">
        <v>247165</v>
      </c>
      <c r="G234" s="297">
        <v>122608</v>
      </c>
      <c r="H234" s="297">
        <v>0</v>
      </c>
      <c r="I234" s="297">
        <v>1148509</v>
      </c>
      <c r="J234" s="300">
        <v>4219833</v>
      </c>
      <c r="K234" s="301">
        <v>5004455</v>
      </c>
      <c r="L234" s="301">
        <v>3587689</v>
      </c>
      <c r="M234" s="301">
        <v>3401948</v>
      </c>
      <c r="N234" s="301">
        <v>5313046</v>
      </c>
    </row>
    <row r="235" spans="1:14">
      <c r="A235" s="295">
        <v>37005</v>
      </c>
      <c r="B235" s="296" t="s">
        <v>586</v>
      </c>
      <c r="C235" s="299">
        <v>-1815731</v>
      </c>
      <c r="D235" s="297">
        <v>-1814383</v>
      </c>
      <c r="E235" s="297">
        <v>-707279</v>
      </c>
      <c r="F235" s="297">
        <v>-265107</v>
      </c>
      <c r="G235" s="297">
        <v>-279980</v>
      </c>
      <c r="H235" s="297">
        <v>0</v>
      </c>
      <c r="I235" s="297">
        <v>-4882480</v>
      </c>
      <c r="J235" s="300">
        <v>12273042</v>
      </c>
      <c r="K235" s="301">
        <v>14555051</v>
      </c>
      <c r="L235" s="301">
        <v>10434503</v>
      </c>
      <c r="M235" s="301">
        <v>9894291</v>
      </c>
      <c r="N235" s="301">
        <v>15452563</v>
      </c>
    </row>
    <row r="236" spans="1:14">
      <c r="A236" s="295">
        <v>37100</v>
      </c>
      <c r="B236" s="296" t="s">
        <v>587</v>
      </c>
      <c r="C236" s="299">
        <v>-10174253</v>
      </c>
      <c r="D236" s="297">
        <v>-10165097</v>
      </c>
      <c r="E236" s="297">
        <v>-4611685</v>
      </c>
      <c r="F236" s="297">
        <v>-1289514</v>
      </c>
      <c r="G236" s="297">
        <v>-2345919</v>
      </c>
      <c r="H236" s="297">
        <v>0</v>
      </c>
      <c r="I236" s="297">
        <v>-28586468</v>
      </c>
      <c r="J236" s="300">
        <v>83378760</v>
      </c>
      <c r="K236" s="301">
        <v>98881934</v>
      </c>
      <c r="L236" s="301">
        <v>70888370</v>
      </c>
      <c r="M236" s="301">
        <v>67218357</v>
      </c>
      <c r="N236" s="301">
        <v>104979315</v>
      </c>
    </row>
    <row r="237" spans="1:14">
      <c r="A237" s="295">
        <v>37200</v>
      </c>
      <c r="B237" s="296" t="s">
        <v>588</v>
      </c>
      <c r="C237" s="299">
        <v>-2488442</v>
      </c>
      <c r="D237" s="297">
        <v>-2486565</v>
      </c>
      <c r="E237" s="297">
        <v>-1342693</v>
      </c>
      <c r="F237" s="297">
        <v>-510678</v>
      </c>
      <c r="G237" s="297">
        <v>-583643</v>
      </c>
      <c r="H237" s="297">
        <v>0</v>
      </c>
      <c r="I237" s="297">
        <v>-7412021</v>
      </c>
      <c r="J237" s="300">
        <v>17087565</v>
      </c>
      <c r="K237" s="301">
        <v>20264771</v>
      </c>
      <c r="L237" s="301">
        <v>14527796</v>
      </c>
      <c r="M237" s="301">
        <v>13775667</v>
      </c>
      <c r="N237" s="301">
        <v>21514363</v>
      </c>
    </row>
    <row r="238" spans="1:14">
      <c r="A238" s="295">
        <v>37300</v>
      </c>
      <c r="B238" s="296" t="s">
        <v>589</v>
      </c>
      <c r="C238" s="299">
        <v>-6693264</v>
      </c>
      <c r="D238" s="297">
        <v>-6688467</v>
      </c>
      <c r="E238" s="297">
        <v>-3834722</v>
      </c>
      <c r="F238" s="297">
        <v>-2073822</v>
      </c>
      <c r="G238" s="297">
        <v>-2084994</v>
      </c>
      <c r="H238" s="297">
        <v>0</v>
      </c>
      <c r="I238" s="297">
        <v>-21375269</v>
      </c>
      <c r="J238" s="300">
        <v>43685877</v>
      </c>
      <c r="K238" s="301">
        <v>51808686</v>
      </c>
      <c r="L238" s="301">
        <v>37141601</v>
      </c>
      <c r="M238" s="301">
        <v>35218716</v>
      </c>
      <c r="N238" s="301">
        <v>55003378</v>
      </c>
    </row>
    <row r="239" spans="1:14">
      <c r="A239" s="295">
        <v>37301</v>
      </c>
      <c r="B239" s="296" t="s">
        <v>590</v>
      </c>
      <c r="C239" s="299">
        <v>-679259</v>
      </c>
      <c r="D239" s="297">
        <v>-678681</v>
      </c>
      <c r="E239" s="297">
        <v>-381545</v>
      </c>
      <c r="F239" s="297">
        <v>-126617</v>
      </c>
      <c r="G239" s="297">
        <v>-190935</v>
      </c>
      <c r="H239" s="297">
        <v>0</v>
      </c>
      <c r="I239" s="297">
        <v>-2057037</v>
      </c>
      <c r="J239" s="300">
        <v>5261475</v>
      </c>
      <c r="K239" s="301">
        <v>6239776</v>
      </c>
      <c r="L239" s="301">
        <v>4473290</v>
      </c>
      <c r="M239" s="301">
        <v>4241700</v>
      </c>
      <c r="N239" s="301">
        <v>6624541</v>
      </c>
    </row>
    <row r="240" spans="1:14">
      <c r="A240" s="295">
        <v>37305</v>
      </c>
      <c r="B240" s="296" t="s">
        <v>591</v>
      </c>
      <c r="C240" s="299">
        <v>-2184001</v>
      </c>
      <c r="D240" s="297">
        <v>-2182886</v>
      </c>
      <c r="E240" s="297">
        <v>-904210</v>
      </c>
      <c r="F240" s="297">
        <v>-483719</v>
      </c>
      <c r="G240" s="297">
        <v>-515763</v>
      </c>
      <c r="H240" s="297">
        <v>0</v>
      </c>
      <c r="I240" s="297">
        <v>-6270579</v>
      </c>
      <c r="J240" s="300">
        <v>10155092</v>
      </c>
      <c r="K240" s="301">
        <v>12043296</v>
      </c>
      <c r="L240" s="301">
        <v>8633828</v>
      </c>
      <c r="M240" s="301">
        <v>8186840</v>
      </c>
      <c r="N240" s="301">
        <v>12785925</v>
      </c>
    </row>
    <row r="241" spans="1:14">
      <c r="A241" s="295">
        <v>37400</v>
      </c>
      <c r="B241" s="296" t="s">
        <v>592</v>
      </c>
      <c r="C241" s="299">
        <v>-32205521</v>
      </c>
      <c r="D241" s="297">
        <v>-32180816</v>
      </c>
      <c r="E241" s="297">
        <v>-14992057</v>
      </c>
      <c r="F241" s="297">
        <v>-5081288</v>
      </c>
      <c r="G241" s="297">
        <v>-7385288</v>
      </c>
      <c r="H241" s="297">
        <v>0</v>
      </c>
      <c r="I241" s="297">
        <v>-91844970</v>
      </c>
      <c r="J241" s="300">
        <v>224978470</v>
      </c>
      <c r="K241" s="301">
        <v>266810229</v>
      </c>
      <c r="L241" s="301">
        <v>191276015</v>
      </c>
      <c r="M241" s="301">
        <v>181373326</v>
      </c>
      <c r="N241" s="301">
        <v>283262615</v>
      </c>
    </row>
    <row r="242" spans="1:14">
      <c r="A242" s="295">
        <v>37405</v>
      </c>
      <c r="B242" s="296" t="s">
        <v>593</v>
      </c>
      <c r="C242" s="299">
        <v>-7749320</v>
      </c>
      <c r="D242" s="297">
        <v>-7744565</v>
      </c>
      <c r="E242" s="297">
        <v>-3774969</v>
      </c>
      <c r="F242" s="297">
        <v>-2499181</v>
      </c>
      <c r="G242" s="297">
        <v>-2067867</v>
      </c>
      <c r="H242" s="297">
        <v>0</v>
      </c>
      <c r="I242" s="297">
        <v>-23835902</v>
      </c>
      <c r="J242" s="300">
        <v>43294431</v>
      </c>
      <c r="K242" s="301">
        <v>51344455</v>
      </c>
      <c r="L242" s="301">
        <v>36808794</v>
      </c>
      <c r="M242" s="301">
        <v>34903139</v>
      </c>
      <c r="N242" s="301">
        <v>54510521</v>
      </c>
    </row>
    <row r="243" spans="1:14">
      <c r="A243" s="295">
        <v>37500</v>
      </c>
      <c r="B243" s="296" t="s">
        <v>594</v>
      </c>
      <c r="C243" s="299">
        <v>-3783827</v>
      </c>
      <c r="D243" s="297">
        <v>-3781249</v>
      </c>
      <c r="E243" s="297">
        <v>-1913985</v>
      </c>
      <c r="F243" s="297">
        <v>-799427</v>
      </c>
      <c r="G243" s="297">
        <v>-895416</v>
      </c>
      <c r="H243" s="297">
        <v>0</v>
      </c>
      <c r="I243" s="297">
        <v>-11173904</v>
      </c>
      <c r="J243" s="300">
        <v>23480843</v>
      </c>
      <c r="K243" s="301">
        <v>27846793</v>
      </c>
      <c r="L243" s="301">
        <v>19963341</v>
      </c>
      <c r="M243" s="301">
        <v>18929805</v>
      </c>
      <c r="N243" s="301">
        <v>29563917</v>
      </c>
    </row>
    <row r="244" spans="1:14">
      <c r="A244" s="295">
        <v>37600</v>
      </c>
      <c r="B244" s="296" t="s">
        <v>595</v>
      </c>
      <c r="C244" s="299">
        <v>-23789871</v>
      </c>
      <c r="D244" s="297">
        <v>-23774472</v>
      </c>
      <c r="E244" s="297">
        <v>-13637683</v>
      </c>
      <c r="F244" s="297">
        <v>-6578046</v>
      </c>
      <c r="G244" s="297">
        <v>-5968295</v>
      </c>
      <c r="H244" s="297">
        <v>0</v>
      </c>
      <c r="I244" s="297">
        <v>-73748367</v>
      </c>
      <c r="J244" s="300">
        <v>140235531</v>
      </c>
      <c r="K244" s="301">
        <v>166310466</v>
      </c>
      <c r="L244" s="301">
        <v>119227824</v>
      </c>
      <c r="M244" s="301">
        <v>113055194</v>
      </c>
      <c r="N244" s="301">
        <v>176565710</v>
      </c>
    </row>
    <row r="245" spans="1:14">
      <c r="A245" s="295">
        <v>37601</v>
      </c>
      <c r="B245" s="296" t="s">
        <v>596</v>
      </c>
      <c r="C245" s="299">
        <v>187351</v>
      </c>
      <c r="D245" s="297">
        <v>188774</v>
      </c>
      <c r="E245" s="297">
        <v>835703</v>
      </c>
      <c r="F245" s="297">
        <v>944492</v>
      </c>
      <c r="G245" s="297">
        <v>-81835</v>
      </c>
      <c r="H245" s="297">
        <v>0</v>
      </c>
      <c r="I245" s="297">
        <v>2074485</v>
      </c>
      <c r="J245" s="300">
        <v>12959601</v>
      </c>
      <c r="K245" s="301">
        <v>15369266</v>
      </c>
      <c r="L245" s="301">
        <v>11018213</v>
      </c>
      <c r="M245" s="301">
        <v>10447781</v>
      </c>
      <c r="N245" s="301">
        <v>16316985</v>
      </c>
    </row>
    <row r="246" spans="1:14">
      <c r="A246" s="295">
        <v>37605</v>
      </c>
      <c r="B246" s="296" t="s">
        <v>597</v>
      </c>
      <c r="C246" s="299">
        <v>-2743033</v>
      </c>
      <c r="D246" s="297">
        <v>-2741084</v>
      </c>
      <c r="E246" s="297">
        <v>-1183775</v>
      </c>
      <c r="F246" s="297">
        <v>-607246</v>
      </c>
      <c r="G246" s="297">
        <v>-672277</v>
      </c>
      <c r="H246" s="297">
        <v>0</v>
      </c>
      <c r="I246" s="297">
        <v>-7947415</v>
      </c>
      <c r="J246" s="300">
        <v>17748403</v>
      </c>
      <c r="K246" s="301">
        <v>21048482</v>
      </c>
      <c r="L246" s="301">
        <v>15089638</v>
      </c>
      <c r="M246" s="301">
        <v>14308422</v>
      </c>
      <c r="N246" s="301">
        <v>22346400</v>
      </c>
    </row>
    <row r="247" spans="1:14">
      <c r="A247" s="295">
        <v>37610</v>
      </c>
      <c r="B247" s="296" t="s">
        <v>598</v>
      </c>
      <c r="C247" s="299">
        <v>-7019799</v>
      </c>
      <c r="D247" s="297">
        <v>-7014766</v>
      </c>
      <c r="E247" s="297">
        <v>-3975677</v>
      </c>
      <c r="F247" s="297">
        <v>-1317928</v>
      </c>
      <c r="G247" s="297">
        <v>-1561670</v>
      </c>
      <c r="H247" s="297">
        <v>0</v>
      </c>
      <c r="I247" s="297">
        <v>-20889840</v>
      </c>
      <c r="J247" s="300">
        <v>45841671</v>
      </c>
      <c r="K247" s="301">
        <v>54365321</v>
      </c>
      <c r="L247" s="301">
        <v>38974450</v>
      </c>
      <c r="M247" s="301">
        <v>36956676</v>
      </c>
      <c r="N247" s="301">
        <v>57717664</v>
      </c>
    </row>
    <row r="248" spans="1:14">
      <c r="A248" s="295">
        <v>37700</v>
      </c>
      <c r="B248" s="296" t="s">
        <v>599</v>
      </c>
      <c r="C248" s="299">
        <v>-9943409</v>
      </c>
      <c r="D248" s="297">
        <v>-9936670</v>
      </c>
      <c r="E248" s="297">
        <v>-5178531</v>
      </c>
      <c r="F248" s="297">
        <v>-2294352</v>
      </c>
      <c r="G248" s="297">
        <v>-2483788</v>
      </c>
      <c r="H248" s="297">
        <v>0</v>
      </c>
      <c r="I248" s="297">
        <v>-29836750</v>
      </c>
      <c r="J248" s="300">
        <v>61364257</v>
      </c>
      <c r="K248" s="301">
        <v>72774126</v>
      </c>
      <c r="L248" s="301">
        <v>52171706</v>
      </c>
      <c r="M248" s="301">
        <v>49470687</v>
      </c>
      <c r="N248" s="301">
        <v>77261615</v>
      </c>
    </row>
    <row r="249" spans="1:14">
      <c r="A249" s="295">
        <v>37705</v>
      </c>
      <c r="B249" s="296" t="s">
        <v>600</v>
      </c>
      <c r="C249" s="299">
        <v>-2815867</v>
      </c>
      <c r="D249" s="297">
        <v>-2813888</v>
      </c>
      <c r="E249" s="297">
        <v>-1191602</v>
      </c>
      <c r="F249" s="297">
        <v>-804068</v>
      </c>
      <c r="G249" s="297">
        <v>-879523</v>
      </c>
      <c r="H249" s="297">
        <v>0</v>
      </c>
      <c r="I249" s="297">
        <v>-8504948</v>
      </c>
      <c r="J249" s="300">
        <v>18023073</v>
      </c>
      <c r="K249" s="301">
        <v>21374224</v>
      </c>
      <c r="L249" s="301">
        <v>15323162</v>
      </c>
      <c r="M249" s="301">
        <v>14529856</v>
      </c>
      <c r="N249" s="301">
        <v>22692228</v>
      </c>
    </row>
    <row r="250" spans="1:14">
      <c r="A250" s="295">
        <v>37800</v>
      </c>
      <c r="B250" s="296" t="s">
        <v>601</v>
      </c>
      <c r="C250" s="299">
        <v>-29547201</v>
      </c>
      <c r="D250" s="297">
        <v>-29526707</v>
      </c>
      <c r="E250" s="297">
        <v>-16067806</v>
      </c>
      <c r="F250" s="297">
        <v>-8541112</v>
      </c>
      <c r="G250" s="297">
        <v>-8935956</v>
      </c>
      <c r="H250" s="297">
        <v>0</v>
      </c>
      <c r="I250" s="297">
        <v>-92618782</v>
      </c>
      <c r="J250" s="300">
        <v>186628759</v>
      </c>
      <c r="K250" s="301">
        <v>221329899</v>
      </c>
      <c r="L250" s="301">
        <v>158671207</v>
      </c>
      <c r="M250" s="301">
        <v>150456525</v>
      </c>
      <c r="N250" s="301">
        <v>234977820</v>
      </c>
    </row>
    <row r="251" spans="1:14">
      <c r="A251" s="295">
        <v>37801</v>
      </c>
      <c r="B251" s="296" t="s">
        <v>602</v>
      </c>
      <c r="C251" s="299">
        <v>-116182</v>
      </c>
      <c r="D251" s="297">
        <v>-115977</v>
      </c>
      <c r="E251" s="297">
        <v>-68478</v>
      </c>
      <c r="F251" s="297">
        <v>-455</v>
      </c>
      <c r="G251" s="297">
        <v>-5747</v>
      </c>
      <c r="H251" s="297">
        <v>0</v>
      </c>
      <c r="I251" s="297">
        <v>-306839</v>
      </c>
      <c r="J251" s="300">
        <v>1866197</v>
      </c>
      <c r="K251" s="301">
        <v>2213192</v>
      </c>
      <c r="L251" s="301">
        <v>1586635</v>
      </c>
      <c r="M251" s="301">
        <v>1504492</v>
      </c>
      <c r="N251" s="301">
        <v>2349665</v>
      </c>
    </row>
    <row r="252" spans="1:14">
      <c r="A252" s="295">
        <v>37805</v>
      </c>
      <c r="B252" s="296" t="s">
        <v>603</v>
      </c>
      <c r="C252" s="299">
        <v>-2567871</v>
      </c>
      <c r="D252" s="297">
        <v>-2566351</v>
      </c>
      <c r="E252" s="297">
        <v>-1039906</v>
      </c>
      <c r="F252" s="297">
        <v>-608022</v>
      </c>
      <c r="G252" s="297">
        <v>-350780</v>
      </c>
      <c r="H252" s="297">
        <v>0</v>
      </c>
      <c r="I252" s="297">
        <v>-7132930</v>
      </c>
      <c r="J252" s="300">
        <v>13843596</v>
      </c>
      <c r="K252" s="301">
        <v>16417629</v>
      </c>
      <c r="L252" s="301">
        <v>11769784</v>
      </c>
      <c r="M252" s="301">
        <v>11160442</v>
      </c>
      <c r="N252" s="301">
        <v>17429994</v>
      </c>
    </row>
    <row r="253" spans="1:14">
      <c r="A253" s="295">
        <v>37900</v>
      </c>
      <c r="B253" s="296" t="s">
        <v>604</v>
      </c>
      <c r="C253" s="299">
        <v>-16667285</v>
      </c>
      <c r="D253" s="297">
        <v>-16656614</v>
      </c>
      <c r="E253" s="297">
        <v>-9104829</v>
      </c>
      <c r="F253" s="297">
        <v>-3905865</v>
      </c>
      <c r="G253" s="297">
        <v>-3026277</v>
      </c>
      <c r="H253" s="297">
        <v>0</v>
      </c>
      <c r="I253" s="297">
        <v>-49360870</v>
      </c>
      <c r="J253" s="300">
        <v>97169457</v>
      </c>
      <c r="K253" s="301">
        <v>115236828</v>
      </c>
      <c r="L253" s="301">
        <v>82613179</v>
      </c>
      <c r="M253" s="301">
        <v>78336152</v>
      </c>
      <c r="N253" s="301">
        <v>122342705</v>
      </c>
    </row>
    <row r="254" spans="1:14">
      <c r="A254" s="295">
        <v>37901</v>
      </c>
      <c r="B254" s="296" t="s">
        <v>605</v>
      </c>
      <c r="C254" s="299">
        <v>-115424</v>
      </c>
      <c r="D254" s="297">
        <v>-115143</v>
      </c>
      <c r="E254" s="297">
        <v>116616</v>
      </c>
      <c r="F254" s="297">
        <v>70241</v>
      </c>
      <c r="G254" s="297">
        <v>-41545</v>
      </c>
      <c r="H254" s="297">
        <v>0</v>
      </c>
      <c r="I254" s="297">
        <v>-85255</v>
      </c>
      <c r="J254" s="300">
        <v>2556909</v>
      </c>
      <c r="K254" s="301">
        <v>3032332</v>
      </c>
      <c r="L254" s="301">
        <v>2173876</v>
      </c>
      <c r="M254" s="301">
        <v>2061331</v>
      </c>
      <c r="N254" s="301">
        <v>3219316</v>
      </c>
    </row>
    <row r="255" spans="1:14">
      <c r="A255" s="295">
        <v>37905</v>
      </c>
      <c r="B255" s="296" t="s">
        <v>606</v>
      </c>
      <c r="C255" s="299">
        <v>-1876240</v>
      </c>
      <c r="D255" s="297">
        <v>-1875045</v>
      </c>
      <c r="E255" s="297">
        <v>-982646</v>
      </c>
      <c r="F255" s="297">
        <v>-398182</v>
      </c>
      <c r="G255" s="297">
        <v>-363720</v>
      </c>
      <c r="H255" s="297">
        <v>0</v>
      </c>
      <c r="I255" s="297">
        <v>-5495833</v>
      </c>
      <c r="J255" s="300">
        <v>10876829</v>
      </c>
      <c r="K255" s="301">
        <v>12899231</v>
      </c>
      <c r="L255" s="301">
        <v>9247447</v>
      </c>
      <c r="M255" s="301">
        <v>8768691</v>
      </c>
      <c r="N255" s="301">
        <v>13694639</v>
      </c>
    </row>
    <row r="256" spans="1:14">
      <c r="A256" s="295">
        <v>38000</v>
      </c>
      <c r="B256" s="296" t="s">
        <v>607</v>
      </c>
      <c r="C256" s="299">
        <v>-24890963</v>
      </c>
      <c r="D256" s="297">
        <v>-24872082</v>
      </c>
      <c r="E256" s="297">
        <v>-12816662</v>
      </c>
      <c r="F256" s="297">
        <v>-5796855</v>
      </c>
      <c r="G256" s="297">
        <v>-6190320</v>
      </c>
      <c r="H256" s="297">
        <v>0</v>
      </c>
      <c r="I256" s="297">
        <v>-74566882</v>
      </c>
      <c r="J256" s="300">
        <v>171945048</v>
      </c>
      <c r="K256" s="301">
        <v>203915946</v>
      </c>
      <c r="L256" s="301">
        <v>146187160</v>
      </c>
      <c r="M256" s="301">
        <v>138618799</v>
      </c>
      <c r="N256" s="301">
        <v>216490067</v>
      </c>
    </row>
    <row r="257" spans="1:14">
      <c r="A257" s="295">
        <v>38005</v>
      </c>
      <c r="B257" s="296" t="s">
        <v>608</v>
      </c>
      <c r="C257" s="299">
        <v>-5701708</v>
      </c>
      <c r="D257" s="297">
        <v>-5698124</v>
      </c>
      <c r="E257" s="297">
        <v>-1875861</v>
      </c>
      <c r="F257" s="297">
        <v>-615875</v>
      </c>
      <c r="G257" s="297">
        <v>-1062013</v>
      </c>
      <c r="H257" s="297">
        <v>0</v>
      </c>
      <c r="I257" s="297">
        <v>-14953581</v>
      </c>
      <c r="J257" s="300">
        <v>32638701</v>
      </c>
      <c r="K257" s="301">
        <v>38707434</v>
      </c>
      <c r="L257" s="301">
        <v>27749325</v>
      </c>
      <c r="M257" s="301">
        <v>26312694</v>
      </c>
      <c r="N257" s="301">
        <v>41094260</v>
      </c>
    </row>
    <row r="258" spans="1:14">
      <c r="A258" s="295">
        <v>38100</v>
      </c>
      <c r="B258" s="296" t="s">
        <v>609</v>
      </c>
      <c r="C258" s="299">
        <v>-11417051</v>
      </c>
      <c r="D258" s="297">
        <v>-11408627</v>
      </c>
      <c r="E258" s="297">
        <v>-5384398</v>
      </c>
      <c r="F258" s="297">
        <v>-2494408</v>
      </c>
      <c r="G258" s="297">
        <v>-2896063</v>
      </c>
      <c r="H258" s="297">
        <v>0</v>
      </c>
      <c r="I258" s="297">
        <v>-33600547</v>
      </c>
      <c r="J258" s="300">
        <v>76709081</v>
      </c>
      <c r="K258" s="301">
        <v>90972116</v>
      </c>
      <c r="L258" s="301">
        <v>65217829</v>
      </c>
      <c r="M258" s="301">
        <v>61841389</v>
      </c>
      <c r="N258" s="301">
        <v>96581753</v>
      </c>
    </row>
    <row r="259" spans="1:14">
      <c r="A259" s="295">
        <v>38105</v>
      </c>
      <c r="B259" s="296" t="s">
        <v>610</v>
      </c>
      <c r="C259" s="299">
        <v>-2600647</v>
      </c>
      <c r="D259" s="297">
        <v>-2599070</v>
      </c>
      <c r="E259" s="297">
        <v>-1086004</v>
      </c>
      <c r="F259" s="297">
        <v>-504895</v>
      </c>
      <c r="G259" s="297">
        <v>-522165</v>
      </c>
      <c r="H259" s="297">
        <v>0</v>
      </c>
      <c r="I259" s="297">
        <v>-7312781</v>
      </c>
      <c r="J259" s="300">
        <v>14359216</v>
      </c>
      <c r="K259" s="301">
        <v>17029121</v>
      </c>
      <c r="L259" s="301">
        <v>12208162</v>
      </c>
      <c r="M259" s="301">
        <v>11576124</v>
      </c>
      <c r="N259" s="301">
        <v>18079192</v>
      </c>
    </row>
    <row r="260" spans="1:14">
      <c r="A260" s="295">
        <v>38200</v>
      </c>
      <c r="B260" s="296" t="s">
        <v>611</v>
      </c>
      <c r="C260" s="299">
        <v>-11966005</v>
      </c>
      <c r="D260" s="297">
        <v>-11958358</v>
      </c>
      <c r="E260" s="297">
        <v>-6334155</v>
      </c>
      <c r="F260" s="297">
        <v>-2857749</v>
      </c>
      <c r="G260" s="297">
        <v>-2951897</v>
      </c>
      <c r="H260" s="297">
        <v>0</v>
      </c>
      <c r="I260" s="297">
        <v>-36068164</v>
      </c>
      <c r="J260" s="300">
        <v>69636753</v>
      </c>
      <c r="K260" s="301">
        <v>82584782</v>
      </c>
      <c r="L260" s="301">
        <v>59204957</v>
      </c>
      <c r="M260" s="301">
        <v>56139814</v>
      </c>
      <c r="N260" s="301">
        <v>87677229</v>
      </c>
    </row>
    <row r="261" spans="1:14">
      <c r="A261" s="295">
        <v>38205</v>
      </c>
      <c r="B261" s="296" t="s">
        <v>612</v>
      </c>
      <c r="C261" s="299">
        <v>-1478820</v>
      </c>
      <c r="D261" s="297">
        <v>-1477644</v>
      </c>
      <c r="E261" s="297">
        <v>-528938</v>
      </c>
      <c r="F261" s="297">
        <v>-166849</v>
      </c>
      <c r="G261" s="297">
        <v>-258270</v>
      </c>
      <c r="H261" s="297">
        <v>0</v>
      </c>
      <c r="I261" s="297">
        <v>-3910521</v>
      </c>
      <c r="J261" s="300">
        <v>10704566</v>
      </c>
      <c r="K261" s="301">
        <v>12694937</v>
      </c>
      <c r="L261" s="301">
        <v>9100989</v>
      </c>
      <c r="M261" s="301">
        <v>8629815</v>
      </c>
      <c r="N261" s="301">
        <v>13477749</v>
      </c>
    </row>
    <row r="262" spans="1:14">
      <c r="A262" s="295">
        <v>38210</v>
      </c>
      <c r="B262" s="296" t="s">
        <v>613</v>
      </c>
      <c r="C262" s="299">
        <v>-4190739</v>
      </c>
      <c r="D262" s="297">
        <v>-4187769</v>
      </c>
      <c r="E262" s="297">
        <v>-2264037</v>
      </c>
      <c r="F262" s="297">
        <v>-1083141</v>
      </c>
      <c r="G262" s="297">
        <v>-1113158</v>
      </c>
      <c r="H262" s="297">
        <v>0</v>
      </c>
      <c r="I262" s="297">
        <v>-12838844</v>
      </c>
      <c r="J262" s="300">
        <v>27046263</v>
      </c>
      <c r="K262" s="301">
        <v>32075156</v>
      </c>
      <c r="L262" s="301">
        <v>22994651</v>
      </c>
      <c r="M262" s="301">
        <v>21804178</v>
      </c>
      <c r="N262" s="301">
        <v>34053015</v>
      </c>
    </row>
    <row r="263" spans="1:14">
      <c r="A263" s="295">
        <v>38300</v>
      </c>
      <c r="B263" s="296" t="s">
        <v>614</v>
      </c>
      <c r="C263" s="299">
        <v>-9125177</v>
      </c>
      <c r="D263" s="297">
        <v>-9119053</v>
      </c>
      <c r="E263" s="297">
        <v>-4817623</v>
      </c>
      <c r="F263" s="297">
        <v>-2142234</v>
      </c>
      <c r="G263" s="297">
        <v>-1902685</v>
      </c>
      <c r="H263" s="297">
        <v>0</v>
      </c>
      <c r="I263" s="297">
        <v>-27106772</v>
      </c>
      <c r="J263" s="300">
        <v>55772661</v>
      </c>
      <c r="K263" s="301">
        <v>66142846</v>
      </c>
      <c r="L263" s="301">
        <v>47417747</v>
      </c>
      <c r="M263" s="301">
        <v>44962849</v>
      </c>
      <c r="N263" s="301">
        <v>70221429</v>
      </c>
    </row>
    <row r="264" spans="1:14">
      <c r="A264" s="295">
        <v>38400</v>
      </c>
      <c r="B264" s="296" t="s">
        <v>615</v>
      </c>
      <c r="C264" s="299">
        <v>-10940513</v>
      </c>
      <c r="D264" s="297">
        <v>-10932580</v>
      </c>
      <c r="E264" s="297">
        <v>-5322309</v>
      </c>
      <c r="F264" s="297">
        <v>-2094401</v>
      </c>
      <c r="G264" s="297">
        <v>-1743654</v>
      </c>
      <c r="H264" s="297">
        <v>0</v>
      </c>
      <c r="I264" s="297">
        <v>-31033457</v>
      </c>
      <c r="J264" s="300">
        <v>72244995</v>
      </c>
      <c r="K264" s="301">
        <v>85677993</v>
      </c>
      <c r="L264" s="301">
        <v>61422477</v>
      </c>
      <c r="M264" s="301">
        <v>58242529</v>
      </c>
      <c r="N264" s="301">
        <v>90961177</v>
      </c>
    </row>
    <row r="265" spans="1:14">
      <c r="A265" s="295">
        <v>38402</v>
      </c>
      <c r="B265" s="296" t="s">
        <v>616</v>
      </c>
      <c r="C265" s="299">
        <v>-59343</v>
      </c>
      <c r="D265" s="297">
        <v>-58746</v>
      </c>
      <c r="E265" s="297">
        <v>274114</v>
      </c>
      <c r="F265" s="297">
        <v>-56707</v>
      </c>
      <c r="G265" s="297">
        <v>-237536</v>
      </c>
      <c r="H265" s="297">
        <v>0</v>
      </c>
      <c r="I265" s="297">
        <v>-138218</v>
      </c>
      <c r="J265" s="300">
        <v>5437611</v>
      </c>
      <c r="K265" s="301">
        <v>6448663</v>
      </c>
      <c r="L265" s="301">
        <v>4623040</v>
      </c>
      <c r="M265" s="301">
        <v>4383698</v>
      </c>
      <c r="N265" s="301">
        <v>6846308</v>
      </c>
    </row>
    <row r="266" spans="1:14">
      <c r="A266" s="295">
        <v>38405</v>
      </c>
      <c r="B266" s="296" t="s">
        <v>617</v>
      </c>
      <c r="C266" s="299">
        <v>-2896026</v>
      </c>
      <c r="D266" s="297">
        <v>-2894116</v>
      </c>
      <c r="E266" s="297">
        <v>-1246471</v>
      </c>
      <c r="F266" s="297">
        <v>-952676</v>
      </c>
      <c r="G266" s="297">
        <v>-654995</v>
      </c>
      <c r="H266" s="297">
        <v>0</v>
      </c>
      <c r="I266" s="297">
        <v>-8644284</v>
      </c>
      <c r="J266" s="300">
        <v>17393057</v>
      </c>
      <c r="K266" s="301">
        <v>20627065</v>
      </c>
      <c r="L266" s="301">
        <v>14787524</v>
      </c>
      <c r="M266" s="301">
        <v>14021949</v>
      </c>
      <c r="N266" s="301">
        <v>21898996</v>
      </c>
    </row>
    <row r="267" spans="1:14">
      <c r="A267" s="295">
        <v>38500</v>
      </c>
      <c r="B267" s="296" t="s">
        <v>618</v>
      </c>
      <c r="C267" s="299">
        <v>-9270952</v>
      </c>
      <c r="D267" s="297">
        <v>-9265086</v>
      </c>
      <c r="E267" s="297">
        <v>-4730355</v>
      </c>
      <c r="F267" s="297">
        <v>-2115845</v>
      </c>
      <c r="G267" s="297">
        <v>-1885664</v>
      </c>
      <c r="H267" s="297">
        <v>0</v>
      </c>
      <c r="I267" s="297">
        <v>-27267902</v>
      </c>
      <c r="J267" s="300">
        <v>53421258</v>
      </c>
      <c r="K267" s="301">
        <v>63354232</v>
      </c>
      <c r="L267" s="301">
        <v>45418592</v>
      </c>
      <c r="M267" s="301">
        <v>43067193</v>
      </c>
      <c r="N267" s="301">
        <v>67260860</v>
      </c>
    </row>
    <row r="268" spans="1:14">
      <c r="A268" s="295">
        <v>38600</v>
      </c>
      <c r="B268" s="296" t="s">
        <v>619</v>
      </c>
      <c r="C268" s="299">
        <v>-11056479</v>
      </c>
      <c r="D268" s="297">
        <v>-11049041</v>
      </c>
      <c r="E268" s="297">
        <v>-6285017</v>
      </c>
      <c r="F268" s="297">
        <v>-2943261</v>
      </c>
      <c r="G268" s="297">
        <v>-2994869</v>
      </c>
      <c r="H268" s="297">
        <v>0</v>
      </c>
      <c r="I268" s="297">
        <v>-34328667</v>
      </c>
      <c r="J268" s="300">
        <v>67738655</v>
      </c>
      <c r="K268" s="301">
        <v>80333758</v>
      </c>
      <c r="L268" s="301">
        <v>57591199</v>
      </c>
      <c r="M268" s="301">
        <v>54609604</v>
      </c>
      <c r="N268" s="301">
        <v>85287399</v>
      </c>
    </row>
    <row r="269" spans="1:14">
      <c r="A269" s="295">
        <v>38601</v>
      </c>
      <c r="B269" s="296" t="s">
        <v>620</v>
      </c>
      <c r="C269" s="299">
        <v>-149878</v>
      </c>
      <c r="D269" s="297">
        <v>-149764</v>
      </c>
      <c r="E269" s="297">
        <v>-26511</v>
      </c>
      <c r="F269" s="297">
        <v>-7331</v>
      </c>
      <c r="G269" s="297">
        <v>-26463</v>
      </c>
      <c r="H269" s="297">
        <v>0</v>
      </c>
      <c r="I269" s="297">
        <v>-359947</v>
      </c>
      <c r="J269" s="300">
        <v>1043714</v>
      </c>
      <c r="K269" s="301">
        <v>1237778</v>
      </c>
      <c r="L269" s="301">
        <v>887362</v>
      </c>
      <c r="M269" s="301">
        <v>841422</v>
      </c>
      <c r="N269" s="301">
        <v>1314104</v>
      </c>
    </row>
    <row r="270" spans="1:14">
      <c r="A270" s="295">
        <v>38602</v>
      </c>
      <c r="B270" s="296" t="s">
        <v>621</v>
      </c>
      <c r="C270" s="299">
        <v>-462042</v>
      </c>
      <c r="D270" s="297">
        <v>-461346</v>
      </c>
      <c r="E270" s="297">
        <v>-179953</v>
      </c>
      <c r="F270" s="297">
        <v>-109705</v>
      </c>
      <c r="G270" s="297">
        <v>-151313</v>
      </c>
      <c r="H270" s="297">
        <v>0</v>
      </c>
      <c r="I270" s="297">
        <v>-1364359</v>
      </c>
      <c r="J270" s="300">
        <v>6338725</v>
      </c>
      <c r="K270" s="301">
        <v>7517326</v>
      </c>
      <c r="L270" s="301">
        <v>5389165</v>
      </c>
      <c r="M270" s="301">
        <v>5110158</v>
      </c>
      <c r="N270" s="301">
        <v>7980869</v>
      </c>
    </row>
    <row r="271" spans="1:14">
      <c r="A271" s="295">
        <v>38605</v>
      </c>
      <c r="B271" s="296" t="s">
        <v>622</v>
      </c>
      <c r="C271" s="299">
        <v>-3359054</v>
      </c>
      <c r="D271" s="297">
        <v>-3357221</v>
      </c>
      <c r="E271" s="297">
        <v>-1706446</v>
      </c>
      <c r="F271" s="297">
        <v>-997630</v>
      </c>
      <c r="G271" s="297">
        <v>-891359</v>
      </c>
      <c r="H271" s="297">
        <v>0</v>
      </c>
      <c r="I271" s="297">
        <v>-10311710</v>
      </c>
      <c r="J271" s="300">
        <v>16699443</v>
      </c>
      <c r="K271" s="301">
        <v>19804482</v>
      </c>
      <c r="L271" s="301">
        <v>14197816</v>
      </c>
      <c r="M271" s="301">
        <v>13462770</v>
      </c>
      <c r="N271" s="301">
        <v>21025691</v>
      </c>
    </row>
    <row r="272" spans="1:14">
      <c r="A272" s="295">
        <v>38610</v>
      </c>
      <c r="B272" s="296" t="s">
        <v>623</v>
      </c>
      <c r="C272" s="299">
        <v>-2106758</v>
      </c>
      <c r="D272" s="297">
        <v>-2105003</v>
      </c>
      <c r="E272" s="297">
        <v>-764683</v>
      </c>
      <c r="F272" s="297">
        <v>-134397</v>
      </c>
      <c r="G272" s="297">
        <v>-373642</v>
      </c>
      <c r="H272" s="297">
        <v>0</v>
      </c>
      <c r="I272" s="297">
        <v>-5484483</v>
      </c>
      <c r="J272" s="300">
        <v>15974813</v>
      </c>
      <c r="K272" s="301">
        <v>18945117</v>
      </c>
      <c r="L272" s="301">
        <v>13581738</v>
      </c>
      <c r="M272" s="301">
        <v>12878588</v>
      </c>
      <c r="N272" s="301">
        <v>20113335</v>
      </c>
    </row>
    <row r="273" spans="1:14">
      <c r="A273" s="295">
        <v>38620</v>
      </c>
      <c r="B273" s="296" t="s">
        <v>624</v>
      </c>
      <c r="C273" s="299">
        <v>-1995364</v>
      </c>
      <c r="D273" s="297">
        <v>-1994148</v>
      </c>
      <c r="E273" s="297">
        <v>-998802</v>
      </c>
      <c r="F273" s="297">
        <v>-440383</v>
      </c>
      <c r="G273" s="297">
        <v>-333903</v>
      </c>
      <c r="H273" s="297">
        <v>0</v>
      </c>
      <c r="I273" s="297">
        <v>-5762600</v>
      </c>
      <c r="J273" s="300">
        <v>11067592</v>
      </c>
      <c r="K273" s="301">
        <v>13125464</v>
      </c>
      <c r="L273" s="301">
        <v>9409634</v>
      </c>
      <c r="M273" s="301">
        <v>8922481</v>
      </c>
      <c r="N273" s="301">
        <v>13934823</v>
      </c>
    </row>
    <row r="274" spans="1:14">
      <c r="A274" s="295">
        <v>38700</v>
      </c>
      <c r="B274" s="296" t="s">
        <v>625</v>
      </c>
      <c r="C274" s="299">
        <v>-3260520</v>
      </c>
      <c r="D274" s="297">
        <v>-3258222</v>
      </c>
      <c r="E274" s="297">
        <v>-1767081</v>
      </c>
      <c r="F274" s="297">
        <v>-787959</v>
      </c>
      <c r="G274" s="297">
        <v>-865572</v>
      </c>
      <c r="H274" s="297">
        <v>0</v>
      </c>
      <c r="I274" s="297">
        <v>-9939354</v>
      </c>
      <c r="J274" s="300">
        <v>20924897</v>
      </c>
      <c r="K274" s="301">
        <v>24815603</v>
      </c>
      <c r="L274" s="301">
        <v>17790284</v>
      </c>
      <c r="M274" s="301">
        <v>16869250</v>
      </c>
      <c r="N274" s="301">
        <v>26345814</v>
      </c>
    </row>
    <row r="275" spans="1:14">
      <c r="A275" s="295">
        <v>38701</v>
      </c>
      <c r="B275" s="296" t="s">
        <v>626</v>
      </c>
      <c r="C275" s="299">
        <v>-202437</v>
      </c>
      <c r="D275" s="297">
        <v>-202287</v>
      </c>
      <c r="E275" s="297">
        <v>-73768</v>
      </c>
      <c r="F275" s="297">
        <v>-17589</v>
      </c>
      <c r="G275" s="297">
        <v>-40673</v>
      </c>
      <c r="H275" s="297">
        <v>0</v>
      </c>
      <c r="I275" s="297">
        <v>-536754</v>
      </c>
      <c r="J275" s="300">
        <v>1364221</v>
      </c>
      <c r="K275" s="301">
        <v>1617879</v>
      </c>
      <c r="L275" s="301">
        <v>1159856</v>
      </c>
      <c r="M275" s="301">
        <v>1099809</v>
      </c>
      <c r="N275" s="301">
        <v>1717643</v>
      </c>
    </row>
    <row r="276" spans="1:14">
      <c r="A276" s="295">
        <v>38800</v>
      </c>
      <c r="B276" s="296" t="s">
        <v>627</v>
      </c>
      <c r="C276" s="299">
        <v>-5671299</v>
      </c>
      <c r="D276" s="297">
        <v>-5667323</v>
      </c>
      <c r="E276" s="297">
        <v>-2864924</v>
      </c>
      <c r="F276" s="297">
        <v>-1237215</v>
      </c>
      <c r="G276" s="297">
        <v>-1237480</v>
      </c>
      <c r="H276" s="297">
        <v>0</v>
      </c>
      <c r="I276" s="297">
        <v>-16678241</v>
      </c>
      <c r="J276" s="300">
        <v>36208317</v>
      </c>
      <c r="K276" s="301">
        <v>42940772</v>
      </c>
      <c r="L276" s="301">
        <v>30784201</v>
      </c>
      <c r="M276" s="301">
        <v>29190450</v>
      </c>
      <c r="N276" s="301">
        <v>45588640</v>
      </c>
    </row>
    <row r="277" spans="1:14">
      <c r="A277" s="295">
        <v>38801</v>
      </c>
      <c r="B277" s="296" t="s">
        <v>628</v>
      </c>
      <c r="C277" s="299">
        <v>-268533</v>
      </c>
      <c r="D277" s="297">
        <v>-268137</v>
      </c>
      <c r="E277" s="297">
        <v>-126275</v>
      </c>
      <c r="F277" s="297">
        <v>-33238</v>
      </c>
      <c r="G277" s="297">
        <v>40854</v>
      </c>
      <c r="H277" s="297">
        <v>0</v>
      </c>
      <c r="I277" s="297">
        <v>-655329</v>
      </c>
      <c r="J277" s="300">
        <v>3614066</v>
      </c>
      <c r="K277" s="301">
        <v>4286053</v>
      </c>
      <c r="L277" s="301">
        <v>3072668</v>
      </c>
      <c r="M277" s="301">
        <v>2913590</v>
      </c>
      <c r="N277" s="301">
        <v>4550345</v>
      </c>
    </row>
    <row r="278" spans="1:14">
      <c r="A278" s="295">
        <v>38900</v>
      </c>
      <c r="B278" s="296" t="s">
        <v>629</v>
      </c>
      <c r="C278" s="299">
        <v>-1223045</v>
      </c>
      <c r="D278" s="297">
        <v>-1222123</v>
      </c>
      <c r="E278" s="297">
        <v>-439218</v>
      </c>
      <c r="F278" s="297">
        <v>-124294.99999999999</v>
      </c>
      <c r="G278" s="297">
        <v>-121272</v>
      </c>
      <c r="H278" s="297">
        <v>0</v>
      </c>
      <c r="I278" s="297">
        <v>-3129953</v>
      </c>
      <c r="J278" s="300">
        <v>8390798</v>
      </c>
      <c r="K278" s="301">
        <v>9950956</v>
      </c>
      <c r="L278" s="301">
        <v>7133831</v>
      </c>
      <c r="M278" s="301">
        <v>6764500</v>
      </c>
      <c r="N278" s="301">
        <v>10564564</v>
      </c>
    </row>
    <row r="279" spans="1:14">
      <c r="A279" s="295">
        <v>39000</v>
      </c>
      <c r="B279" s="296" t="s">
        <v>630</v>
      </c>
      <c r="C279" s="299">
        <v>-56121617</v>
      </c>
      <c r="D279" s="297">
        <v>-56079791</v>
      </c>
      <c r="E279" s="297">
        <v>-29214608</v>
      </c>
      <c r="F279" s="297">
        <v>-9764359</v>
      </c>
      <c r="G279" s="297">
        <v>-12643331</v>
      </c>
      <c r="H279" s="297">
        <v>0</v>
      </c>
      <c r="I279" s="297">
        <v>-163823706</v>
      </c>
      <c r="J279" s="300">
        <v>380897241</v>
      </c>
      <c r="K279" s="301">
        <v>451720025</v>
      </c>
      <c r="L279" s="301">
        <v>323837683</v>
      </c>
      <c r="M279" s="301">
        <v>307072048</v>
      </c>
      <c r="N279" s="301">
        <v>479574551</v>
      </c>
    </row>
    <row r="280" spans="1:14">
      <c r="A280" s="295">
        <v>39100</v>
      </c>
      <c r="B280" s="296" t="s">
        <v>631</v>
      </c>
      <c r="C280" s="299">
        <v>-9910504</v>
      </c>
      <c r="D280" s="297">
        <v>-9905509</v>
      </c>
      <c r="E280" s="297">
        <v>-5912686</v>
      </c>
      <c r="F280" s="297">
        <v>-3104825</v>
      </c>
      <c r="G280" s="297">
        <v>-2217151</v>
      </c>
      <c r="H280" s="297">
        <v>0</v>
      </c>
      <c r="I280" s="297">
        <v>-31050675</v>
      </c>
      <c r="J280" s="300">
        <v>45495459</v>
      </c>
      <c r="K280" s="301">
        <v>53954735</v>
      </c>
      <c r="L280" s="301">
        <v>38680102</v>
      </c>
      <c r="M280" s="301">
        <v>36677566</v>
      </c>
      <c r="N280" s="301">
        <v>57281760</v>
      </c>
    </row>
    <row r="281" spans="1:14">
      <c r="A281" s="295">
        <v>39101</v>
      </c>
      <c r="B281" s="296" t="s">
        <v>632</v>
      </c>
      <c r="C281" s="299">
        <v>-330830</v>
      </c>
      <c r="D281" s="297">
        <v>-330116</v>
      </c>
      <c r="E281" s="297">
        <v>25696</v>
      </c>
      <c r="F281" s="297">
        <v>96190</v>
      </c>
      <c r="G281" s="297">
        <v>-119702</v>
      </c>
      <c r="H281" s="297">
        <v>0</v>
      </c>
      <c r="I281" s="297">
        <v>-658762</v>
      </c>
      <c r="J281" s="300">
        <v>6504702</v>
      </c>
      <c r="K281" s="301">
        <v>7714165</v>
      </c>
      <c r="L281" s="301">
        <v>5530278</v>
      </c>
      <c r="M281" s="301">
        <v>5243966</v>
      </c>
      <c r="N281" s="301">
        <v>8189845</v>
      </c>
    </row>
    <row r="282" spans="1:14">
      <c r="A282" s="295">
        <v>39105</v>
      </c>
      <c r="B282" s="296" t="s">
        <v>633</v>
      </c>
      <c r="C282" s="299">
        <v>-4307649</v>
      </c>
      <c r="D282" s="297">
        <v>-4305785</v>
      </c>
      <c r="E282" s="297">
        <v>-2453319</v>
      </c>
      <c r="F282" s="297">
        <v>-1552674</v>
      </c>
      <c r="G282" s="297">
        <v>-828026</v>
      </c>
      <c r="H282" s="297">
        <v>0</v>
      </c>
      <c r="I282" s="297">
        <v>-13447453</v>
      </c>
      <c r="J282" s="300">
        <v>16973309</v>
      </c>
      <c r="K282" s="301">
        <v>20129270</v>
      </c>
      <c r="L282" s="301">
        <v>14430656</v>
      </c>
      <c r="M282" s="301">
        <v>13683556</v>
      </c>
      <c r="N282" s="301">
        <v>21370506</v>
      </c>
    </row>
    <row r="283" spans="1:14">
      <c r="A283" s="295">
        <v>39200</v>
      </c>
      <c r="B283" s="296" t="s">
        <v>634</v>
      </c>
      <c r="C283" s="299">
        <v>-215754345</v>
      </c>
      <c r="D283" s="297">
        <v>-215575114</v>
      </c>
      <c r="E283" s="297">
        <v>-109253982</v>
      </c>
      <c r="F283" s="297">
        <v>-41381853</v>
      </c>
      <c r="G283" s="297">
        <v>-53068651</v>
      </c>
      <c r="H283" s="297">
        <v>0</v>
      </c>
      <c r="I283" s="297">
        <v>-635033945</v>
      </c>
      <c r="J283" s="300">
        <v>1632187417</v>
      </c>
      <c r="K283" s="301">
        <v>1935670996</v>
      </c>
      <c r="L283" s="301">
        <v>1387680808</v>
      </c>
      <c r="M283" s="301">
        <v>1315838180</v>
      </c>
      <c r="N283" s="301">
        <v>2055030763</v>
      </c>
    </row>
    <row r="284" spans="1:14">
      <c r="A284" s="295">
        <v>39201</v>
      </c>
      <c r="B284" s="296" t="s">
        <v>635</v>
      </c>
      <c r="C284" s="299">
        <v>-788897</v>
      </c>
      <c r="D284" s="297">
        <v>-788403</v>
      </c>
      <c r="E284" s="297">
        <v>-450375</v>
      </c>
      <c r="F284" s="297">
        <v>-264051</v>
      </c>
      <c r="G284" s="297">
        <v>-178291</v>
      </c>
      <c r="H284" s="297">
        <v>0</v>
      </c>
      <c r="I284" s="297">
        <v>-2470017</v>
      </c>
      <c r="J284" s="300">
        <v>4498496</v>
      </c>
      <c r="K284" s="301">
        <v>5334931</v>
      </c>
      <c r="L284" s="301">
        <v>3824608</v>
      </c>
      <c r="M284" s="301">
        <v>3626601</v>
      </c>
      <c r="N284" s="301">
        <v>5663901</v>
      </c>
    </row>
    <row r="285" spans="1:14">
      <c r="A285" s="295">
        <v>39204</v>
      </c>
      <c r="B285" s="296" t="s">
        <v>636</v>
      </c>
      <c r="C285" s="299">
        <v>84295</v>
      </c>
      <c r="D285" s="297">
        <v>85191</v>
      </c>
      <c r="E285" s="297">
        <v>460221</v>
      </c>
      <c r="F285" s="297">
        <v>450500</v>
      </c>
      <c r="G285" s="297">
        <v>75680</v>
      </c>
      <c r="H285" s="297">
        <v>0</v>
      </c>
      <c r="I285" s="297">
        <v>1155887</v>
      </c>
      <c r="J285" s="300">
        <v>8158038</v>
      </c>
      <c r="K285" s="301">
        <v>9674917</v>
      </c>
      <c r="L285" s="301">
        <v>6935939</v>
      </c>
      <c r="M285" s="301">
        <v>6576854</v>
      </c>
      <c r="N285" s="301">
        <v>10271504</v>
      </c>
    </row>
    <row r="286" spans="1:14">
      <c r="A286" s="295">
        <v>39205</v>
      </c>
      <c r="B286" s="296" t="s">
        <v>637</v>
      </c>
      <c r="C286" s="299">
        <v>-16178157</v>
      </c>
      <c r="D286" s="297">
        <v>-16164024</v>
      </c>
      <c r="E286" s="297">
        <v>-6197937</v>
      </c>
      <c r="F286" s="297">
        <v>-3005231</v>
      </c>
      <c r="G286" s="297">
        <v>-4979790</v>
      </c>
      <c r="H286" s="297">
        <v>0</v>
      </c>
      <c r="I286" s="297">
        <v>-46525139</v>
      </c>
      <c r="J286" s="300">
        <v>128705016</v>
      </c>
      <c r="K286" s="301">
        <v>152636005</v>
      </c>
      <c r="L286" s="301">
        <v>109424616</v>
      </c>
      <c r="M286" s="301">
        <v>103759515</v>
      </c>
      <c r="N286" s="301">
        <v>162048038</v>
      </c>
    </row>
    <row r="287" spans="1:14">
      <c r="A287" s="295">
        <v>39208</v>
      </c>
      <c r="B287" s="296" t="s">
        <v>638</v>
      </c>
      <c r="C287" s="299">
        <v>-1419511</v>
      </c>
      <c r="D287" s="297">
        <v>-1418359</v>
      </c>
      <c r="E287" s="297">
        <v>-553829</v>
      </c>
      <c r="F287" s="297">
        <v>-129713</v>
      </c>
      <c r="G287" s="297">
        <v>-161714</v>
      </c>
      <c r="H287" s="297">
        <v>0</v>
      </c>
      <c r="I287" s="297">
        <v>-3683126</v>
      </c>
      <c r="J287" s="300">
        <v>10485110</v>
      </c>
      <c r="K287" s="301">
        <v>12434677</v>
      </c>
      <c r="L287" s="301">
        <v>8914409</v>
      </c>
      <c r="M287" s="301">
        <v>8452895</v>
      </c>
      <c r="N287" s="301">
        <v>13201440</v>
      </c>
    </row>
    <row r="288" spans="1:14">
      <c r="A288" s="295">
        <v>39209</v>
      </c>
      <c r="B288" s="296" t="s">
        <v>639</v>
      </c>
      <c r="C288" s="299">
        <v>-771768</v>
      </c>
      <c r="D288" s="297">
        <v>-771272</v>
      </c>
      <c r="E288" s="297">
        <v>-457353</v>
      </c>
      <c r="F288" s="297">
        <v>-229733</v>
      </c>
      <c r="G288" s="297">
        <v>-255907</v>
      </c>
      <c r="H288" s="297">
        <v>0</v>
      </c>
      <c r="I288" s="297">
        <v>-2486033</v>
      </c>
      <c r="J288" s="300">
        <v>4516040</v>
      </c>
      <c r="K288" s="301">
        <v>5355738</v>
      </c>
      <c r="L288" s="301">
        <v>3839524</v>
      </c>
      <c r="M288" s="301">
        <v>3640745</v>
      </c>
      <c r="N288" s="301">
        <v>5685990</v>
      </c>
    </row>
    <row r="289" spans="1:14">
      <c r="A289" s="295">
        <v>39220</v>
      </c>
      <c r="B289" s="296" t="s">
        <v>729</v>
      </c>
      <c r="C289" s="299">
        <v>195874</v>
      </c>
      <c r="D289" s="297">
        <v>196066</v>
      </c>
      <c r="E289" s="297">
        <v>339757</v>
      </c>
      <c r="F289" s="297">
        <v>405037</v>
      </c>
      <c r="G289" s="297">
        <v>130721</v>
      </c>
      <c r="H289" s="297">
        <v>0</v>
      </c>
      <c r="I289" s="297">
        <v>1267455</v>
      </c>
      <c r="J289" s="300">
        <v>1753685</v>
      </c>
      <c r="K289" s="301">
        <v>2079760</v>
      </c>
      <c r="L289" s="301">
        <v>1490978</v>
      </c>
      <c r="M289" s="301">
        <v>1413788</v>
      </c>
      <c r="N289" s="301">
        <v>2208005</v>
      </c>
    </row>
    <row r="290" spans="1:14">
      <c r="A290" s="295">
        <v>39300</v>
      </c>
      <c r="B290" s="296" t="s">
        <v>640</v>
      </c>
      <c r="C290" s="299">
        <v>-4022524</v>
      </c>
      <c r="D290" s="297">
        <v>-4020631</v>
      </c>
      <c r="E290" s="297">
        <v>-2263725</v>
      </c>
      <c r="F290" s="297">
        <v>-1043446</v>
      </c>
      <c r="G290" s="297">
        <v>-1040520</v>
      </c>
      <c r="H290" s="297">
        <v>0</v>
      </c>
      <c r="I290" s="297">
        <v>-12390846</v>
      </c>
      <c r="J290" s="300">
        <v>17237027</v>
      </c>
      <c r="K290" s="301">
        <v>20442024</v>
      </c>
      <c r="L290" s="301">
        <v>14654869</v>
      </c>
      <c r="M290" s="301">
        <v>13896161</v>
      </c>
      <c r="N290" s="301">
        <v>21702545</v>
      </c>
    </row>
    <row r="291" spans="1:14">
      <c r="A291" s="295">
        <v>39301</v>
      </c>
      <c r="B291" s="296" t="s">
        <v>641</v>
      </c>
      <c r="C291" s="299">
        <v>-245919</v>
      </c>
      <c r="D291" s="297">
        <v>-245818</v>
      </c>
      <c r="E291" s="297">
        <v>-232058</v>
      </c>
      <c r="F291" s="297">
        <v>-50852</v>
      </c>
      <c r="G291" s="297">
        <v>1328</v>
      </c>
      <c r="H291" s="297">
        <v>0</v>
      </c>
      <c r="I291" s="297">
        <v>-773319</v>
      </c>
      <c r="J291" s="300">
        <v>927885</v>
      </c>
      <c r="K291" s="301">
        <v>1100413</v>
      </c>
      <c r="L291" s="301">
        <v>788885</v>
      </c>
      <c r="M291" s="301">
        <v>748043</v>
      </c>
      <c r="N291" s="301">
        <v>1168268</v>
      </c>
    </row>
    <row r="292" spans="1:14">
      <c r="A292" s="295">
        <v>39400</v>
      </c>
      <c r="B292" s="296" t="s">
        <v>642</v>
      </c>
      <c r="C292" s="299">
        <v>-2656339</v>
      </c>
      <c r="D292" s="297">
        <v>-2655054</v>
      </c>
      <c r="E292" s="297">
        <v>-1528249</v>
      </c>
      <c r="F292" s="297">
        <v>-1078534</v>
      </c>
      <c r="G292" s="297">
        <v>-722317</v>
      </c>
      <c r="H292" s="297">
        <v>0</v>
      </c>
      <c r="I292" s="297">
        <v>-8640493</v>
      </c>
      <c r="J292" s="300">
        <v>11704241</v>
      </c>
      <c r="K292" s="301">
        <v>13880489</v>
      </c>
      <c r="L292" s="301">
        <v>9950910</v>
      </c>
      <c r="M292" s="301">
        <v>9435735</v>
      </c>
      <c r="N292" s="301">
        <v>14736405</v>
      </c>
    </row>
    <row r="293" spans="1:14">
      <c r="A293" s="295">
        <v>39401</v>
      </c>
      <c r="B293" s="296" t="s">
        <v>643</v>
      </c>
      <c r="C293" s="299">
        <v>-22984</v>
      </c>
      <c r="D293" s="297">
        <v>-21610</v>
      </c>
      <c r="E293" s="297">
        <v>373720</v>
      </c>
      <c r="F293" s="297">
        <v>415737</v>
      </c>
      <c r="G293" s="297">
        <v>104126</v>
      </c>
      <c r="H293" s="297">
        <v>0</v>
      </c>
      <c r="I293" s="297">
        <v>848989</v>
      </c>
      <c r="J293" s="300">
        <v>12512094</v>
      </c>
      <c r="K293" s="301">
        <v>14838551</v>
      </c>
      <c r="L293" s="301">
        <v>10637744</v>
      </c>
      <c r="M293" s="301">
        <v>10087010</v>
      </c>
      <c r="N293" s="301">
        <v>15753545</v>
      </c>
    </row>
    <row r="294" spans="1:14">
      <c r="A294" s="295">
        <v>39500</v>
      </c>
      <c r="B294" s="296" t="s">
        <v>644</v>
      </c>
      <c r="C294" s="299">
        <v>-6521449</v>
      </c>
      <c r="D294" s="297">
        <v>-6515881</v>
      </c>
      <c r="E294" s="297">
        <v>-2872570</v>
      </c>
      <c r="F294" s="297">
        <v>-834705</v>
      </c>
      <c r="G294" s="297">
        <v>-1543465</v>
      </c>
      <c r="H294" s="297">
        <v>0</v>
      </c>
      <c r="I294" s="297">
        <v>-18288070</v>
      </c>
      <c r="J294" s="300">
        <v>50704690</v>
      </c>
      <c r="K294" s="301">
        <v>60132554</v>
      </c>
      <c r="L294" s="301">
        <v>43108974</v>
      </c>
      <c r="M294" s="301">
        <v>40877148</v>
      </c>
      <c r="N294" s="301">
        <v>63840522</v>
      </c>
    </row>
    <row r="295" spans="1:14">
      <c r="A295" s="295">
        <v>39501</v>
      </c>
      <c r="B295" s="296" t="s">
        <v>645</v>
      </c>
      <c r="C295" s="299">
        <v>-254446</v>
      </c>
      <c r="D295" s="297">
        <v>-254299</v>
      </c>
      <c r="E295" s="297">
        <v>-149986</v>
      </c>
      <c r="F295" s="297">
        <v>-76835</v>
      </c>
      <c r="G295" s="297">
        <v>-42439</v>
      </c>
      <c r="H295" s="297">
        <v>0</v>
      </c>
      <c r="I295" s="297">
        <v>-778005</v>
      </c>
      <c r="J295" s="300">
        <v>1341554</v>
      </c>
      <c r="K295" s="301">
        <v>1590999</v>
      </c>
      <c r="L295" s="301">
        <v>1140586</v>
      </c>
      <c r="M295" s="301">
        <v>1081535</v>
      </c>
      <c r="N295" s="301">
        <v>1689105</v>
      </c>
    </row>
    <row r="296" spans="1:14">
      <c r="A296" s="295">
        <v>39600</v>
      </c>
      <c r="B296" s="296" t="s">
        <v>646</v>
      </c>
      <c r="C296" s="299">
        <v>-21736332</v>
      </c>
      <c r="D296" s="297">
        <v>-21719190</v>
      </c>
      <c r="E296" s="297">
        <v>-10911746</v>
      </c>
      <c r="F296" s="297">
        <v>-4249301</v>
      </c>
      <c r="G296" s="297">
        <v>-5040391</v>
      </c>
      <c r="H296" s="297">
        <v>0</v>
      </c>
      <c r="I296" s="297">
        <v>-63656960</v>
      </c>
      <c r="J296" s="300">
        <v>156100760</v>
      </c>
      <c r="K296" s="301">
        <v>185125623</v>
      </c>
      <c r="L296" s="301">
        <v>132716394</v>
      </c>
      <c r="M296" s="301">
        <v>125845437</v>
      </c>
      <c r="N296" s="301">
        <v>196541071</v>
      </c>
    </row>
    <row r="297" spans="1:14">
      <c r="A297" s="295">
        <v>39605</v>
      </c>
      <c r="B297" s="296" t="s">
        <v>647</v>
      </c>
      <c r="C297" s="299">
        <v>-3121035</v>
      </c>
      <c r="D297" s="297">
        <v>-3118603</v>
      </c>
      <c r="E297" s="297">
        <v>-1210510</v>
      </c>
      <c r="F297" s="297">
        <v>-796507</v>
      </c>
      <c r="G297" s="297">
        <v>-837167</v>
      </c>
      <c r="H297" s="297">
        <v>0</v>
      </c>
      <c r="I297" s="297">
        <v>-9083822</v>
      </c>
      <c r="J297" s="300">
        <v>22139625</v>
      </c>
      <c r="K297" s="301">
        <v>26256194</v>
      </c>
      <c r="L297" s="301">
        <v>18823042</v>
      </c>
      <c r="M297" s="301">
        <v>17848541</v>
      </c>
      <c r="N297" s="301">
        <v>27875237</v>
      </c>
    </row>
    <row r="298" spans="1:14">
      <c r="A298" s="295">
        <v>39700</v>
      </c>
      <c r="B298" s="296" t="s">
        <v>648</v>
      </c>
      <c r="C298" s="299">
        <v>-14340902</v>
      </c>
      <c r="D298" s="297">
        <v>-14331508</v>
      </c>
      <c r="E298" s="297">
        <v>-7704979</v>
      </c>
      <c r="F298" s="297">
        <v>-3013059</v>
      </c>
      <c r="G298" s="297">
        <v>-3150224</v>
      </c>
      <c r="H298" s="297">
        <v>0</v>
      </c>
      <c r="I298" s="297">
        <v>-42540672</v>
      </c>
      <c r="J298" s="300">
        <v>85545368</v>
      </c>
      <c r="K298" s="301">
        <v>101451393</v>
      </c>
      <c r="L298" s="301">
        <v>72730413</v>
      </c>
      <c r="M298" s="301">
        <v>68965034</v>
      </c>
      <c r="N298" s="301">
        <v>107707216</v>
      </c>
    </row>
    <row r="299" spans="1:14">
      <c r="A299" s="295">
        <v>39703</v>
      </c>
      <c r="B299" s="296" t="s">
        <v>649</v>
      </c>
      <c r="C299" s="299">
        <v>-46726</v>
      </c>
      <c r="D299" s="297">
        <v>-46045</v>
      </c>
      <c r="E299" s="297">
        <v>213364</v>
      </c>
      <c r="F299" s="297">
        <v>39202</v>
      </c>
      <c r="G299" s="297">
        <v>-258968</v>
      </c>
      <c r="H299" s="297">
        <v>0</v>
      </c>
      <c r="I299" s="297">
        <v>-99173</v>
      </c>
      <c r="J299" s="300">
        <v>6204590</v>
      </c>
      <c r="K299" s="301">
        <v>7358251</v>
      </c>
      <c r="L299" s="301">
        <v>5275124</v>
      </c>
      <c r="M299" s="301">
        <v>5002021</v>
      </c>
      <c r="N299" s="301">
        <v>7811985</v>
      </c>
    </row>
    <row r="300" spans="1:14">
      <c r="A300" s="295">
        <v>39705</v>
      </c>
      <c r="B300" s="296" t="s">
        <v>650</v>
      </c>
      <c r="C300" s="299">
        <v>-3190577</v>
      </c>
      <c r="D300" s="297">
        <v>-3188270</v>
      </c>
      <c r="E300" s="297">
        <v>-1146748</v>
      </c>
      <c r="F300" s="297">
        <v>-508611</v>
      </c>
      <c r="G300" s="297">
        <v>-704409</v>
      </c>
      <c r="H300" s="297">
        <v>0</v>
      </c>
      <c r="I300" s="297">
        <v>-8738615</v>
      </c>
      <c r="J300" s="300">
        <v>21006440</v>
      </c>
      <c r="K300" s="301">
        <v>24912309</v>
      </c>
      <c r="L300" s="301">
        <v>17859612</v>
      </c>
      <c r="M300" s="301">
        <v>16934989</v>
      </c>
      <c r="N300" s="301">
        <v>26448483</v>
      </c>
    </row>
    <row r="301" spans="1:14">
      <c r="A301" s="295">
        <v>39800</v>
      </c>
      <c r="B301" s="296" t="s">
        <v>651</v>
      </c>
      <c r="C301" s="299">
        <v>-15899131</v>
      </c>
      <c r="D301" s="297">
        <v>-15888908</v>
      </c>
      <c r="E301" s="297">
        <v>-8698369</v>
      </c>
      <c r="F301" s="297">
        <v>-4989413</v>
      </c>
      <c r="G301" s="297">
        <v>-3986353</v>
      </c>
      <c r="H301" s="297">
        <v>0</v>
      </c>
      <c r="I301" s="297">
        <v>-49462174</v>
      </c>
      <c r="J301" s="300">
        <v>93091220</v>
      </c>
      <c r="K301" s="301">
        <v>110400297</v>
      </c>
      <c r="L301" s="301">
        <v>79145874</v>
      </c>
      <c r="M301" s="301">
        <v>75048356</v>
      </c>
      <c r="N301" s="301">
        <v>117207938</v>
      </c>
    </row>
    <row r="302" spans="1:14">
      <c r="A302" s="295">
        <v>39805</v>
      </c>
      <c r="B302" s="296" t="s">
        <v>652</v>
      </c>
      <c r="C302" s="299">
        <v>-1718530</v>
      </c>
      <c r="D302" s="297">
        <v>-1717341</v>
      </c>
      <c r="E302" s="297">
        <v>-793485</v>
      </c>
      <c r="F302" s="297">
        <v>-325652</v>
      </c>
      <c r="G302" s="297">
        <v>-546609</v>
      </c>
      <c r="H302" s="297">
        <v>0</v>
      </c>
      <c r="I302" s="297">
        <v>-5101617</v>
      </c>
      <c r="J302" s="300">
        <v>10830620</v>
      </c>
      <c r="K302" s="301">
        <v>12844430</v>
      </c>
      <c r="L302" s="301">
        <v>9208160</v>
      </c>
      <c r="M302" s="301">
        <v>8731438</v>
      </c>
      <c r="N302" s="301">
        <v>13636459</v>
      </c>
    </row>
    <row r="303" spans="1:14">
      <c r="A303" s="295">
        <v>39900</v>
      </c>
      <c r="B303" s="296" t="s">
        <v>653</v>
      </c>
      <c r="C303" s="299">
        <v>-7705887</v>
      </c>
      <c r="D303" s="297">
        <v>-7700702</v>
      </c>
      <c r="E303" s="297">
        <v>-4449502</v>
      </c>
      <c r="F303" s="297">
        <v>-2209868</v>
      </c>
      <c r="G303" s="297">
        <v>-2072032</v>
      </c>
      <c r="H303" s="297">
        <v>0</v>
      </c>
      <c r="I303" s="297">
        <v>-24137991</v>
      </c>
      <c r="J303" s="300">
        <v>47219635</v>
      </c>
      <c r="K303" s="301">
        <v>55999499</v>
      </c>
      <c r="L303" s="301">
        <v>40145991</v>
      </c>
      <c r="M303" s="301">
        <v>38067564</v>
      </c>
      <c r="N303" s="301">
        <v>59452610</v>
      </c>
    </row>
    <row r="304" spans="1:14">
      <c r="A304" s="295">
        <v>40000</v>
      </c>
      <c r="B304" s="296" t="s">
        <v>654</v>
      </c>
      <c r="C304" s="299">
        <v>-11034160</v>
      </c>
      <c r="D304" s="297">
        <v>-11025286</v>
      </c>
      <c r="E304" s="297">
        <v>-2493569</v>
      </c>
      <c r="F304" s="297">
        <v>3171231</v>
      </c>
      <c r="G304" s="297">
        <v>-997876</v>
      </c>
      <c r="H304" s="297">
        <v>0</v>
      </c>
      <c r="I304" s="297">
        <v>-22379660</v>
      </c>
      <c r="J304" s="300">
        <v>80813930</v>
      </c>
      <c r="K304" s="301">
        <v>95840207</v>
      </c>
      <c r="L304" s="301">
        <v>68707759</v>
      </c>
      <c r="M304" s="301">
        <v>65150640</v>
      </c>
      <c r="N304" s="301">
        <v>101750026</v>
      </c>
    </row>
    <row r="305" spans="1:14">
      <c r="A305" s="295">
        <v>51000</v>
      </c>
      <c r="B305" s="296" t="s">
        <v>655</v>
      </c>
      <c r="C305" s="299">
        <v>-113100447</v>
      </c>
      <c r="D305" s="297">
        <v>-113019005</v>
      </c>
      <c r="E305" s="297">
        <v>-41826591</v>
      </c>
      <c r="F305" s="297">
        <v>-4549310</v>
      </c>
      <c r="G305" s="297">
        <v>-10378982</v>
      </c>
      <c r="H305" s="297">
        <v>0</v>
      </c>
      <c r="I305" s="297">
        <v>-282874335</v>
      </c>
      <c r="J305" s="300">
        <v>741654894</v>
      </c>
      <c r="K305" s="301">
        <v>879555774</v>
      </c>
      <c r="L305" s="301">
        <v>630552749</v>
      </c>
      <c r="M305" s="301">
        <v>597907946</v>
      </c>
      <c r="N305" s="301">
        <v>933792043</v>
      </c>
    </row>
    <row r="306" spans="1:14">
      <c r="A306" s="331">
        <v>51000.2</v>
      </c>
      <c r="B306" s="296" t="s">
        <v>656</v>
      </c>
      <c r="C306" s="299">
        <v>-6818</v>
      </c>
      <c r="D306" s="297">
        <v>-6759</v>
      </c>
      <c r="E306" s="297">
        <v>30231</v>
      </c>
      <c r="F306" s="297">
        <v>8196</v>
      </c>
      <c r="G306" s="297">
        <v>-60955</v>
      </c>
      <c r="H306" s="297">
        <v>0</v>
      </c>
      <c r="I306" s="297">
        <v>-36105</v>
      </c>
      <c r="J306" s="300">
        <v>538630</v>
      </c>
      <c r="K306" s="301">
        <v>638781</v>
      </c>
      <c r="L306" s="301">
        <v>457942</v>
      </c>
      <c r="M306" s="301">
        <v>434233</v>
      </c>
      <c r="N306" s="301">
        <v>678171</v>
      </c>
    </row>
    <row r="307" spans="1:14">
      <c r="A307" s="331">
        <v>51000.3</v>
      </c>
      <c r="B307" s="296" t="s">
        <v>657</v>
      </c>
      <c r="C307" s="299">
        <v>-1937201</v>
      </c>
      <c r="D307" s="297">
        <v>-1934998</v>
      </c>
      <c r="E307" s="297">
        <v>-372533</v>
      </c>
      <c r="F307" s="297">
        <v>84438</v>
      </c>
      <c r="G307" s="297">
        <v>-233180</v>
      </c>
      <c r="H307" s="297">
        <v>0</v>
      </c>
      <c r="I307" s="297">
        <v>-4393474</v>
      </c>
      <c r="J307" s="300">
        <v>20056168</v>
      </c>
      <c r="K307" s="301">
        <v>23785347</v>
      </c>
      <c r="L307" s="301">
        <v>17051694</v>
      </c>
      <c r="M307" s="301">
        <v>16168898</v>
      </c>
      <c r="N307" s="301">
        <v>25252028</v>
      </c>
    </row>
    <row r="308" spans="1:14">
      <c r="A308" s="295">
        <v>60000</v>
      </c>
      <c r="B308" s="296" t="s">
        <v>658</v>
      </c>
      <c r="C308" s="299">
        <v>-548185</v>
      </c>
      <c r="D308" s="297">
        <v>-547788</v>
      </c>
      <c r="E308" s="297">
        <v>-51981</v>
      </c>
      <c r="F308" s="297">
        <v>104481</v>
      </c>
      <c r="G308" s="297">
        <v>-113805</v>
      </c>
      <c r="H308" s="297">
        <v>0</v>
      </c>
      <c r="I308" s="297">
        <v>-1157278</v>
      </c>
      <c r="J308" s="300">
        <v>3616401</v>
      </c>
      <c r="K308" s="301">
        <v>4288822</v>
      </c>
      <c r="L308" s="301">
        <v>3074653</v>
      </c>
      <c r="M308" s="301">
        <v>2915473</v>
      </c>
      <c r="N308" s="301">
        <v>4553285</v>
      </c>
    </row>
    <row r="309" spans="1:14">
      <c r="A309" s="295">
        <v>90901</v>
      </c>
      <c r="B309" s="296" t="s">
        <v>659</v>
      </c>
      <c r="C309" s="299">
        <v>-2453529</v>
      </c>
      <c r="D309" s="297">
        <v>-2451035</v>
      </c>
      <c r="E309" s="297">
        <v>-1324014</v>
      </c>
      <c r="F309" s="297">
        <v>-242917</v>
      </c>
      <c r="G309" s="297">
        <v>-912207</v>
      </c>
      <c r="H309" s="297">
        <v>0</v>
      </c>
      <c r="I309" s="297">
        <v>-7383702</v>
      </c>
      <c r="J309" s="300">
        <v>22710088</v>
      </c>
      <c r="K309" s="301">
        <v>26932728</v>
      </c>
      <c r="L309" s="301">
        <v>19308048</v>
      </c>
      <c r="M309" s="301">
        <v>18308437</v>
      </c>
      <c r="N309" s="301">
        <v>28593487</v>
      </c>
    </row>
    <row r="310" spans="1:14">
      <c r="A310" s="295">
        <v>91041</v>
      </c>
      <c r="B310" s="296" t="s">
        <v>660</v>
      </c>
      <c r="C310" s="299">
        <v>-389041</v>
      </c>
      <c r="D310" s="297">
        <v>-388521</v>
      </c>
      <c r="E310" s="297">
        <v>-138163</v>
      </c>
      <c r="F310" s="297">
        <v>-735</v>
      </c>
      <c r="G310" s="297">
        <v>-106697</v>
      </c>
      <c r="H310" s="297">
        <v>0</v>
      </c>
      <c r="I310" s="297">
        <v>-1023157</v>
      </c>
      <c r="J310" s="300">
        <v>4734542</v>
      </c>
      <c r="K310" s="301">
        <v>5614867</v>
      </c>
      <c r="L310" s="301">
        <v>4025293</v>
      </c>
      <c r="M310" s="301">
        <v>3816897</v>
      </c>
      <c r="N310" s="301">
        <v>5961098</v>
      </c>
    </row>
    <row r="311" spans="1:14">
      <c r="A311" s="295">
        <v>91111</v>
      </c>
      <c r="B311" s="296" t="s">
        <v>661</v>
      </c>
      <c r="C311" s="299">
        <v>-262236</v>
      </c>
      <c r="D311" s="297">
        <v>-262018</v>
      </c>
      <c r="E311" s="297">
        <v>-204589</v>
      </c>
      <c r="F311" s="297">
        <v>-88494</v>
      </c>
      <c r="G311" s="297">
        <v>-100397</v>
      </c>
      <c r="H311" s="297">
        <v>0</v>
      </c>
      <c r="I311" s="297">
        <v>-917734</v>
      </c>
      <c r="J311" s="300">
        <v>1987151</v>
      </c>
      <c r="K311" s="301">
        <v>2356636</v>
      </c>
      <c r="L311" s="301">
        <v>1689470</v>
      </c>
      <c r="M311" s="301">
        <v>1602003</v>
      </c>
      <c r="N311" s="301">
        <v>2501954</v>
      </c>
    </row>
    <row r="312" spans="1:14">
      <c r="A312" s="295">
        <v>91151</v>
      </c>
      <c r="B312" s="296" t="s">
        <v>662</v>
      </c>
      <c r="C312" s="299">
        <v>-734233</v>
      </c>
      <c r="D312" s="297">
        <v>-733535</v>
      </c>
      <c r="E312" s="297">
        <v>-413090</v>
      </c>
      <c r="F312" s="297">
        <v>-75825</v>
      </c>
      <c r="G312" s="297">
        <v>-195664</v>
      </c>
      <c r="H312" s="297">
        <v>0</v>
      </c>
      <c r="I312" s="297">
        <v>-2152347</v>
      </c>
      <c r="J312" s="300">
        <v>6358836</v>
      </c>
      <c r="K312" s="301">
        <v>7541177</v>
      </c>
      <c r="L312" s="301">
        <v>5406263</v>
      </c>
      <c r="M312" s="301">
        <v>5126372</v>
      </c>
      <c r="N312" s="301">
        <v>8006191</v>
      </c>
    </row>
    <row r="313" spans="1:14">
      <c r="A313" s="295">
        <v>98101</v>
      </c>
      <c r="B313" s="296" t="s">
        <v>663</v>
      </c>
      <c r="C313" s="299">
        <v>-3255893</v>
      </c>
      <c r="D313" s="297">
        <v>-3252706</v>
      </c>
      <c r="E313" s="297">
        <v>-1709473</v>
      </c>
      <c r="F313" s="297">
        <v>-137247</v>
      </c>
      <c r="G313" s="297">
        <v>-742878</v>
      </c>
      <c r="H313" s="297">
        <v>0</v>
      </c>
      <c r="I313" s="297">
        <v>-9098197</v>
      </c>
      <c r="J313" s="300">
        <v>29029365</v>
      </c>
      <c r="K313" s="301">
        <v>34426991</v>
      </c>
      <c r="L313" s="301">
        <v>24680679</v>
      </c>
      <c r="M313" s="301">
        <v>23402917</v>
      </c>
      <c r="N313" s="301">
        <v>36549871</v>
      </c>
    </row>
    <row r="314" spans="1:14">
      <c r="A314" s="295">
        <v>98103</v>
      </c>
      <c r="B314" s="296" t="s">
        <v>664</v>
      </c>
      <c r="C314" s="299">
        <v>-677579</v>
      </c>
      <c r="D314" s="297">
        <v>-676963</v>
      </c>
      <c r="E314" s="297">
        <v>-260753</v>
      </c>
      <c r="F314" s="297">
        <v>42113</v>
      </c>
      <c r="G314" s="297">
        <v>-50345</v>
      </c>
      <c r="H314" s="297">
        <v>0</v>
      </c>
      <c r="I314" s="297">
        <v>-1623527</v>
      </c>
      <c r="J314" s="300">
        <v>5612457</v>
      </c>
      <c r="K314" s="301">
        <v>6656019</v>
      </c>
      <c r="L314" s="301">
        <v>4771694</v>
      </c>
      <c r="M314" s="301">
        <v>4524655</v>
      </c>
      <c r="N314" s="301">
        <v>7066451</v>
      </c>
    </row>
    <row r="315" spans="1:14">
      <c r="A315" s="295">
        <v>98111</v>
      </c>
      <c r="B315" s="296" t="s">
        <v>665</v>
      </c>
      <c r="C315" s="299">
        <v>-1288160</v>
      </c>
      <c r="D315" s="297">
        <v>-1286981</v>
      </c>
      <c r="E315" s="297">
        <v>-531516</v>
      </c>
      <c r="F315" s="297">
        <v>-115521</v>
      </c>
      <c r="G315" s="297">
        <v>-303421</v>
      </c>
      <c r="H315" s="297">
        <v>0</v>
      </c>
      <c r="I315" s="297">
        <v>-3525599</v>
      </c>
      <c r="J315" s="300">
        <v>10737851</v>
      </c>
      <c r="K315" s="301">
        <v>12734412</v>
      </c>
      <c r="L315" s="301">
        <v>9129288</v>
      </c>
      <c r="M315" s="301">
        <v>8656649</v>
      </c>
      <c r="N315" s="301">
        <v>13519657</v>
      </c>
    </row>
    <row r="316" spans="1:14">
      <c r="A316" s="295">
        <v>98131</v>
      </c>
      <c r="B316" s="296" t="s">
        <v>666</v>
      </c>
      <c r="C316" s="299">
        <v>-417663</v>
      </c>
      <c r="D316" s="297">
        <v>-417390</v>
      </c>
      <c r="E316" s="297">
        <v>-148430</v>
      </c>
      <c r="F316" s="297">
        <v>24907</v>
      </c>
      <c r="G316" s="297">
        <v>-26060</v>
      </c>
      <c r="H316" s="297">
        <v>0</v>
      </c>
      <c r="I316" s="297">
        <v>-984636</v>
      </c>
      <c r="J316" s="300">
        <v>2483313</v>
      </c>
      <c r="K316" s="301">
        <v>2945052</v>
      </c>
      <c r="L316" s="301">
        <v>2111305</v>
      </c>
      <c r="M316" s="301">
        <v>2001999</v>
      </c>
      <c r="N316" s="301">
        <v>3126653</v>
      </c>
    </row>
    <row r="317" spans="1:14">
      <c r="A317" s="295">
        <v>99401</v>
      </c>
      <c r="B317" s="296" t="s">
        <v>667</v>
      </c>
      <c r="C317" s="299">
        <v>-1204949</v>
      </c>
      <c r="D317" s="297">
        <v>-1204041</v>
      </c>
      <c r="E317" s="297">
        <v>-748541</v>
      </c>
      <c r="F317" s="297">
        <v>-173986</v>
      </c>
      <c r="G317" s="297">
        <v>-287226</v>
      </c>
      <c r="H317" s="297">
        <v>0</v>
      </c>
      <c r="I317" s="297">
        <v>-3618743</v>
      </c>
      <c r="J317" s="300">
        <v>8267296</v>
      </c>
      <c r="K317" s="301">
        <v>9804490</v>
      </c>
      <c r="L317" s="301">
        <v>7028830</v>
      </c>
      <c r="M317" s="301">
        <v>6664936</v>
      </c>
      <c r="N317" s="301">
        <v>10409067</v>
      </c>
    </row>
    <row r="318" spans="1:14">
      <c r="A318" s="295">
        <v>99521</v>
      </c>
      <c r="B318" s="296" t="s">
        <v>668</v>
      </c>
      <c r="C318" s="299">
        <v>-375922</v>
      </c>
      <c r="D318" s="297">
        <v>-375355</v>
      </c>
      <c r="E318" s="297">
        <v>-89237</v>
      </c>
      <c r="F318" s="297">
        <v>10981</v>
      </c>
      <c r="G318" s="297">
        <v>-137163</v>
      </c>
      <c r="H318" s="297">
        <v>0</v>
      </c>
      <c r="I318" s="297">
        <v>-966696</v>
      </c>
      <c r="J318" s="300">
        <v>5162054</v>
      </c>
      <c r="K318" s="301">
        <v>6121869</v>
      </c>
      <c r="L318" s="301">
        <v>4388763</v>
      </c>
      <c r="M318" s="301">
        <v>4161549</v>
      </c>
      <c r="N318" s="301">
        <v>6499364</v>
      </c>
    </row>
    <row r="319" spans="1:14" s="307" customFormat="1" ht="16.5" thickBot="1">
      <c r="A319" s="295">
        <v>99831</v>
      </c>
      <c r="B319" s="296" t="s">
        <v>669</v>
      </c>
      <c r="C319" s="304">
        <v>-54073</v>
      </c>
      <c r="D319" s="302">
        <v>-54009</v>
      </c>
      <c r="E319" s="302">
        <v>-51082</v>
      </c>
      <c r="F319" s="302">
        <v>9243</v>
      </c>
      <c r="G319" s="302">
        <v>-10899</v>
      </c>
      <c r="H319" s="302">
        <v>0</v>
      </c>
      <c r="I319" s="302">
        <v>-160820</v>
      </c>
      <c r="J319" s="305">
        <v>591209</v>
      </c>
      <c r="K319" s="306">
        <v>701136</v>
      </c>
      <c r="L319" s="306">
        <v>502644</v>
      </c>
      <c r="M319" s="306">
        <v>476621</v>
      </c>
      <c r="N319" s="306">
        <v>744370</v>
      </c>
    </row>
    <row r="320" spans="1:14" s="307" customFormat="1" ht="18" customHeight="1" thickBot="1">
      <c r="A320" s="308"/>
      <c r="B320" s="309" t="s">
        <v>325</v>
      </c>
      <c r="C320" s="312">
        <v>-3930136541</v>
      </c>
      <c r="D320" s="310">
        <v>-3927090300</v>
      </c>
      <c r="E320" s="310">
        <v>-1654111339</v>
      </c>
      <c r="F320" s="314">
        <v>-621460027</v>
      </c>
      <c r="G320" s="310">
        <v>-909968682</v>
      </c>
      <c r="H320" s="316">
        <v>0</v>
      </c>
      <c r="I320" s="311">
        <v>-11042766889</v>
      </c>
      <c r="J320" s="313">
        <v>27740851233</v>
      </c>
      <c r="K320" s="310">
        <v>32898894178</v>
      </c>
      <c r="L320" s="310">
        <v>23585187860</v>
      </c>
      <c r="M320" s="310">
        <v>22364142016</v>
      </c>
      <c r="N320" s="311">
        <v>34927546972</v>
      </c>
    </row>
    <row r="321" spans="1:14" ht="18" customHeight="1">
      <c r="A321" s="317"/>
      <c r="B321" s="318"/>
      <c r="C321" s="319"/>
      <c r="D321" s="319"/>
      <c r="E321" s="319"/>
      <c r="F321" s="319"/>
      <c r="G321" s="319"/>
      <c r="H321" s="319"/>
      <c r="I321" s="319"/>
      <c r="J321" s="321"/>
      <c r="K321" s="322"/>
      <c r="L321" s="322"/>
      <c r="M321" s="322"/>
      <c r="N321" s="322"/>
    </row>
    <row r="322" spans="1:14" ht="18" customHeight="1">
      <c r="J322" s="323"/>
      <c r="K322" s="324"/>
      <c r="L322" s="324"/>
      <c r="M322" s="324"/>
      <c r="N322" s="324"/>
    </row>
    <row r="323" spans="1:14" ht="18" customHeight="1">
      <c r="J323" s="325"/>
      <c r="K323" s="326"/>
      <c r="L323" s="326"/>
      <c r="M323" s="326"/>
      <c r="N323" s="326"/>
    </row>
    <row r="324" spans="1:14" ht="18" customHeight="1">
      <c r="J324" s="325"/>
      <c r="K324" s="326"/>
      <c r="L324" s="326"/>
      <c r="M324" s="326"/>
      <c r="N324" s="326"/>
    </row>
    <row r="325" spans="1:14" ht="18" customHeight="1"/>
    <row r="326" spans="1:14" ht="18" customHeight="1"/>
    <row r="327" spans="1:14" ht="18" customHeight="1"/>
    <row r="328" spans="1:14" ht="18" customHeight="1"/>
    <row r="329" spans="1:14" ht="18" customHeight="1">
      <c r="J329" s="328"/>
      <c r="K329" s="329"/>
      <c r="L329" s="329"/>
      <c r="M329" s="329"/>
      <c r="N329" s="330"/>
    </row>
    <row r="330" spans="1:14" ht="18" customHeight="1"/>
    <row r="331" spans="1:14" ht="18" customHeight="1"/>
    <row r="332" spans="1:14" ht="18" customHeight="1"/>
    <row r="333" spans="1:14" ht="18" customHeight="1"/>
    <row r="334" spans="1:14" ht="18" customHeight="1"/>
    <row r="335" spans="1:14" ht="18" customHeight="1"/>
    <row r="336" spans="1:14"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36"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54"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sheetData>
  <mergeCells count="1">
    <mergeCell ref="C8:I8"/>
  </mergeCells>
  <conditionalFormatting sqref="J324:N324">
    <cfRule type="cellIs" dxfId="0" priority="1" operator="notEqual">
      <formula>0</formula>
    </cfRule>
  </conditionalFormatting>
  <printOptions horizontalCentered="1"/>
  <pageMargins left="0.25" right="0.25" top="0.75" bottom="0.75" header="0.25" footer="0.25"/>
  <pageSetup scale="40" firstPageNumber="7" fitToWidth="3" orientation="landscape" verticalDpi="300" r:id="rId1"/>
  <headerFooter scaleWithDoc="0" alignWithMargins="0">
    <oddHeader>&amp;L&amp;"Arial,Bold"APPENDIX: GASB 75 Calculations for North Carolina State Health Plan
Information as of June 30, 2018 to be Reported June 30, 2019</oddHeader>
    <oddFooter>&amp;L&amp;G&amp;R&amp;P</oddFooter>
  </headerFooter>
  <rowBreaks count="1" manualBreakCount="1">
    <brk id="321" max="16383" man="1"/>
  </rowBreaks>
  <colBreaks count="1" manualBreakCount="1">
    <brk id="9" min="5" max="31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02"/>
  <sheetViews>
    <sheetView topLeftCell="A43" zoomScaleNormal="100" workbookViewId="0">
      <selection activeCell="E69" sqref="E69"/>
    </sheetView>
  </sheetViews>
  <sheetFormatPr defaultColWidth="9.140625" defaultRowHeight="12.75"/>
  <cols>
    <col min="1" max="1" width="15.28515625" style="13" customWidth="1"/>
    <col min="2" max="2" width="77.5703125" style="13" customWidth="1"/>
    <col min="3" max="3" width="12.140625" style="13" customWidth="1"/>
    <col min="4" max="4" width="13.140625" style="13" customWidth="1"/>
    <col min="5" max="5" width="16.42578125" style="13" customWidth="1"/>
    <col min="6" max="6" width="22" style="13" customWidth="1"/>
    <col min="7" max="7" width="17.85546875" style="13" customWidth="1"/>
    <col min="8" max="8" width="17" style="13" customWidth="1"/>
    <col min="9" max="9" width="2.5703125" style="13" customWidth="1"/>
    <col min="10" max="10" width="18.28515625" style="13" customWidth="1"/>
    <col min="11" max="11" width="20" style="13" customWidth="1"/>
    <col min="12" max="12" width="19.7109375" style="13" customWidth="1"/>
    <col min="13" max="13" width="19.42578125" style="13" customWidth="1"/>
    <col min="14" max="14" width="2.5703125" style="13" customWidth="1"/>
    <col min="15" max="15" width="18.28515625" style="13" customWidth="1"/>
    <col min="16" max="16" width="20" style="13" customWidth="1"/>
    <col min="17" max="17" width="16.7109375" style="13" customWidth="1"/>
    <col min="18" max="18" width="19.42578125" style="13" customWidth="1"/>
    <col min="19" max="19" width="2.7109375" style="13" customWidth="1"/>
    <col min="20" max="20" width="18.85546875" style="13" customWidth="1"/>
    <col min="21" max="21" width="22.42578125" style="13" customWidth="1"/>
    <col min="22" max="22" width="14.28515625" style="13" bestFit="1" customWidth="1"/>
    <col min="23" max="16384" width="9.140625" style="13"/>
  </cols>
  <sheetData>
    <row r="1" spans="1:23">
      <c r="A1" s="14"/>
      <c r="B1" s="17" t="s">
        <v>326</v>
      </c>
      <c r="C1" s="123">
        <f>Info!C17</f>
        <v>0</v>
      </c>
      <c r="D1" s="15"/>
      <c r="E1" s="15"/>
    </row>
    <row r="2" spans="1:23">
      <c r="A2" s="17" t="s">
        <v>319</v>
      </c>
      <c r="B2" s="13" t="s">
        <v>949</v>
      </c>
    </row>
    <row r="3" spans="1:23">
      <c r="A3" s="17" t="s">
        <v>319</v>
      </c>
      <c r="B3" s="13" t="s">
        <v>1007</v>
      </c>
      <c r="C3" s="214"/>
      <c r="D3" s="23"/>
      <c r="E3" s="23"/>
    </row>
    <row r="4" spans="1:23" ht="12" hidden="1" customHeight="1">
      <c r="B4" s="13">
        <v>2</v>
      </c>
      <c r="C4" s="13">
        <v>3</v>
      </c>
      <c r="D4" s="13">
        <v>4</v>
      </c>
      <c r="F4" s="13">
        <v>5</v>
      </c>
      <c r="G4" s="13">
        <v>6</v>
      </c>
      <c r="H4" s="13">
        <v>7</v>
      </c>
      <c r="I4" s="13">
        <v>8</v>
      </c>
      <c r="J4" s="13">
        <v>9</v>
      </c>
      <c r="K4" s="13">
        <v>10</v>
      </c>
      <c r="L4" s="13">
        <v>11</v>
      </c>
      <c r="M4" s="13">
        <v>12</v>
      </c>
      <c r="N4" s="13">
        <v>13</v>
      </c>
      <c r="O4" s="13">
        <v>14</v>
      </c>
      <c r="P4" s="13">
        <v>15</v>
      </c>
      <c r="Q4" s="13">
        <v>16</v>
      </c>
      <c r="R4" s="13">
        <v>17</v>
      </c>
      <c r="S4" s="13">
        <v>18</v>
      </c>
      <c r="T4" s="13">
        <v>19</v>
      </c>
      <c r="U4" s="13">
        <v>20</v>
      </c>
      <c r="V4" s="13">
        <v>21</v>
      </c>
    </row>
    <row r="5" spans="1:23">
      <c r="F5" s="18"/>
      <c r="G5" s="18"/>
      <c r="J5" s="19" t="s">
        <v>272</v>
      </c>
      <c r="K5" s="19"/>
      <c r="L5" s="19"/>
      <c r="M5" s="19"/>
      <c r="O5" s="19" t="s">
        <v>273</v>
      </c>
      <c r="P5" s="19"/>
      <c r="Q5" s="19"/>
      <c r="R5" s="19"/>
      <c r="T5" s="19" t="s">
        <v>361</v>
      </c>
      <c r="U5" s="19"/>
      <c r="V5" s="19"/>
    </row>
    <row r="6" spans="1:23" ht="91.5" customHeight="1">
      <c r="A6" s="20" t="s">
        <v>270</v>
      </c>
      <c r="B6" s="20" t="s">
        <v>271</v>
      </c>
      <c r="C6" s="20" t="s">
        <v>313</v>
      </c>
      <c r="D6" s="20" t="s">
        <v>314</v>
      </c>
      <c r="E6" s="20" t="s">
        <v>322</v>
      </c>
      <c r="F6" s="20" t="s">
        <v>671</v>
      </c>
      <c r="G6" s="20" t="s">
        <v>700</v>
      </c>
      <c r="H6" s="20" t="s">
        <v>701</v>
      </c>
      <c r="I6" s="20"/>
      <c r="J6" s="20" t="s">
        <v>274</v>
      </c>
      <c r="K6" s="20" t="s">
        <v>275</v>
      </c>
      <c r="L6" s="20" t="s">
        <v>276</v>
      </c>
      <c r="M6" s="20" t="s">
        <v>277</v>
      </c>
      <c r="N6" s="20"/>
      <c r="O6" s="20" t="s">
        <v>274</v>
      </c>
      <c r="P6" s="20" t="s">
        <v>275</v>
      </c>
      <c r="Q6" s="20" t="s">
        <v>276</v>
      </c>
      <c r="R6" s="20" t="s">
        <v>277</v>
      </c>
      <c r="S6" s="20"/>
      <c r="T6" s="20" t="s">
        <v>702</v>
      </c>
      <c r="U6" s="20" t="s">
        <v>278</v>
      </c>
      <c r="V6" s="20" t="s">
        <v>703</v>
      </c>
    </row>
    <row r="7" spans="1:23">
      <c r="A7" s="129" t="s">
        <v>318</v>
      </c>
      <c r="B7" s="129"/>
      <c r="C7" s="129"/>
      <c r="D7" s="129"/>
      <c r="E7" s="129"/>
      <c r="F7" s="129"/>
      <c r="G7" s="129"/>
      <c r="H7" s="129"/>
      <c r="I7" s="129"/>
      <c r="J7" s="129"/>
      <c r="K7" s="129"/>
      <c r="L7" s="129"/>
      <c r="M7" s="129"/>
      <c r="N7" s="129"/>
      <c r="O7" s="129"/>
      <c r="P7" s="129"/>
      <c r="Q7" s="129"/>
      <c r="R7" s="129"/>
      <c r="S7" s="129"/>
      <c r="T7" s="129"/>
      <c r="U7" s="129"/>
      <c r="V7" s="129"/>
    </row>
    <row r="8" spans="1:23">
      <c r="A8" s="130">
        <f>'JE Template'!C1</f>
        <v>0</v>
      </c>
      <c r="B8" s="130" t="str">
        <f>Info!C15</f>
        <v>NO AGENCY CHOSEN</v>
      </c>
      <c r="C8" s="131" t="e">
        <f>VLOOKUP($A8,'2025 Summary'!A:C,3,FALSE)</f>
        <v>#N/A</v>
      </c>
      <c r="D8" s="131" t="e">
        <f>VLOOKUP($A8,'2025 Summary'!A:D,4,FALSE)</f>
        <v>#N/A</v>
      </c>
      <c r="E8" s="131" t="e">
        <f>C8-D8</f>
        <v>#N/A</v>
      </c>
      <c r="F8" s="132" t="e">
        <f>VLOOKUP($A8,'Contributions FY 2024'!A:D,4,FALSE)</f>
        <v>#N/A</v>
      </c>
      <c r="G8" s="132" t="e">
        <f>VLOOKUP(A8,'2025 Summary'!A:U,5,FALSE)</f>
        <v>#N/A</v>
      </c>
      <c r="H8" s="132" t="e">
        <f>VLOOKUP($A8,'2025 Summary'!$A:$U,6,FALSE)</f>
        <v>#N/A</v>
      </c>
      <c r="I8" s="130"/>
      <c r="J8" s="132" t="e">
        <f>VLOOKUP($A$8,'2025 Summary'!$A:$U,11,FALSE)</f>
        <v>#N/A</v>
      </c>
      <c r="K8" s="132" t="e">
        <f>VLOOKUP($A8,'2025 Summary'!$A:$U,10,FALSE)</f>
        <v>#N/A</v>
      </c>
      <c r="L8" s="132" t="e">
        <f>VLOOKUP($A8,'2025 Summary'!$A:$U,9,FALSE)</f>
        <v>#N/A</v>
      </c>
      <c r="M8" s="132" t="e">
        <f>VLOOKUP($A8,'2025 Summary'!$A:$U,8,FALSE)</f>
        <v>#N/A</v>
      </c>
      <c r="N8" s="130"/>
      <c r="O8" s="132" t="e">
        <f>VLOOKUP($A8,'2025 Summary'!$A:$U,17,FALSE)</f>
        <v>#N/A</v>
      </c>
      <c r="P8" s="132" t="e">
        <f>VLOOKUP($A8,'2025 Summary'!$A:$U,16,FALSE)</f>
        <v>#N/A</v>
      </c>
      <c r="Q8" s="132" t="e">
        <f>VLOOKUP($A8,'2025 Summary'!$A:$U,15,FALSE)</f>
        <v>#N/A</v>
      </c>
      <c r="R8" s="132" t="e">
        <f>VLOOKUP($A8,'2025 Summary'!$A:$U,14,FALSE)</f>
        <v>#N/A</v>
      </c>
      <c r="S8" s="130"/>
      <c r="T8" s="132" t="e">
        <f>VLOOKUP($A8,'2025 Summary'!$A:$U,20,FALSE)</f>
        <v>#N/A</v>
      </c>
      <c r="U8" s="132" t="e">
        <f>VLOOKUP($A8,'2025 Summary'!$A:$U,21,FALSE)</f>
        <v>#N/A</v>
      </c>
      <c r="V8" s="132" t="e">
        <f>VLOOKUP($A8,'2025 Summary'!$A:$Z,22,FALSE)</f>
        <v>#N/A</v>
      </c>
    </row>
    <row r="9" spans="1:23">
      <c r="A9" s="130"/>
      <c r="B9" s="130"/>
      <c r="C9" s="130"/>
      <c r="D9" s="130"/>
      <c r="E9" s="130"/>
      <c r="F9" s="130"/>
      <c r="G9" s="130"/>
      <c r="H9" s="130"/>
      <c r="I9" s="130"/>
      <c r="J9" s="130"/>
      <c r="K9" s="130"/>
      <c r="L9" s="130"/>
      <c r="M9" s="130"/>
      <c r="N9" s="130"/>
      <c r="O9" s="130"/>
      <c r="P9" s="130"/>
      <c r="Q9" s="130"/>
      <c r="R9" s="130"/>
      <c r="S9" s="130"/>
      <c r="T9" s="130"/>
      <c r="U9" s="130"/>
      <c r="V9" s="130"/>
    </row>
    <row r="10" spans="1:23">
      <c r="A10" s="130"/>
      <c r="B10" s="130"/>
      <c r="C10" s="130"/>
      <c r="D10" s="130"/>
      <c r="E10" s="130"/>
      <c r="F10" s="133"/>
      <c r="G10" s="133"/>
      <c r="H10" s="132"/>
      <c r="I10" s="130"/>
      <c r="J10" s="130"/>
      <c r="K10" s="130"/>
      <c r="L10" s="130"/>
      <c r="M10" s="130"/>
      <c r="N10" s="130"/>
      <c r="O10" s="130"/>
      <c r="P10" s="130"/>
      <c r="Q10" s="130"/>
      <c r="R10" s="130"/>
      <c r="S10" s="130"/>
      <c r="T10" s="130"/>
      <c r="U10" s="130"/>
      <c r="V10" s="130"/>
    </row>
    <row r="11" spans="1:23">
      <c r="A11" s="134"/>
      <c r="B11" s="130" t="s">
        <v>990</v>
      </c>
      <c r="C11" s="130"/>
      <c r="D11" s="130"/>
      <c r="E11" s="130"/>
      <c r="F11" s="132">
        <f>'Contributions FY 2024'!D1</f>
        <v>1491301261.9199998</v>
      </c>
      <c r="G11" s="132">
        <f>'2025 Summary'!E323</f>
        <v>26647426243</v>
      </c>
      <c r="H11" s="132">
        <f>'2025 Summary'!F323</f>
        <v>34012589486</v>
      </c>
      <c r="I11" s="132"/>
      <c r="J11" s="132">
        <f>'2025 Summary'!K323</f>
        <v>277222469</v>
      </c>
      <c r="K11" s="132">
        <f>'2025 Summary'!J323</f>
        <v>145749493</v>
      </c>
      <c r="L11" s="132">
        <f>'2025 Summary'!I323</f>
        <v>8191620343</v>
      </c>
      <c r="M11" s="132">
        <f>'2025 Summary'!H323</f>
        <v>1974884408</v>
      </c>
      <c r="N11" s="132"/>
      <c r="O11" s="132">
        <f>'2025 Summary'!Q323</f>
        <v>0</v>
      </c>
      <c r="P11" s="132">
        <f>'2025 Summary'!P323</f>
        <v>0</v>
      </c>
      <c r="Q11" s="132">
        <f>'2025 Summary'!O323</f>
        <v>4434547222</v>
      </c>
      <c r="R11" s="132">
        <f>'2025 Summary'!N323</f>
        <v>1974884458</v>
      </c>
      <c r="S11" s="132"/>
      <c r="T11" s="132">
        <f>'2025 Summary'!T323</f>
        <v>945965742</v>
      </c>
      <c r="U11" s="132">
        <f>'2025 Summary'!U323</f>
        <v>-42</v>
      </c>
      <c r="V11" s="132">
        <f>'2025 Summary'!V323</f>
        <v>945965700</v>
      </c>
    </row>
    <row r="12" spans="1:23">
      <c r="A12" s="20"/>
      <c r="B12" s="20"/>
      <c r="C12" s="20"/>
      <c r="D12" s="20"/>
      <c r="E12" s="20"/>
      <c r="F12" s="20"/>
      <c r="G12" s="20"/>
      <c r="H12" s="20"/>
      <c r="I12" s="20"/>
      <c r="J12" s="20"/>
      <c r="K12" s="20"/>
      <c r="L12" s="20"/>
      <c r="M12" s="20"/>
      <c r="N12" s="20"/>
      <c r="O12" s="20"/>
      <c r="P12" s="20"/>
      <c r="Q12" s="20"/>
      <c r="R12" s="20"/>
      <c r="S12" s="20"/>
      <c r="T12" s="20"/>
      <c r="U12" s="20"/>
      <c r="V12" s="20"/>
      <c r="W12" s="23"/>
    </row>
    <row r="13" spans="1:23">
      <c r="A13" s="124" t="s">
        <v>345</v>
      </c>
      <c r="B13" s="124"/>
      <c r="C13" s="124"/>
      <c r="D13" s="124"/>
      <c r="E13" s="124"/>
      <c r="F13" s="124"/>
      <c r="G13" s="124"/>
      <c r="H13" s="124"/>
      <c r="I13" s="124"/>
      <c r="J13" s="124"/>
      <c r="K13" s="124"/>
      <c r="L13" s="124"/>
      <c r="M13" s="124"/>
      <c r="N13" s="124"/>
      <c r="O13" s="124"/>
      <c r="P13" s="124"/>
      <c r="Q13" s="124"/>
      <c r="R13" s="124"/>
      <c r="S13" s="124"/>
      <c r="T13" s="124"/>
      <c r="U13" s="124"/>
      <c r="V13" s="124"/>
      <c r="W13" s="23"/>
    </row>
    <row r="14" spans="1:23">
      <c r="A14" s="125">
        <f>C1</f>
        <v>0</v>
      </c>
      <c r="B14" s="125" t="str">
        <f>B8</f>
        <v>NO AGENCY CHOSEN</v>
      </c>
      <c r="C14" s="126" t="e">
        <f>VLOOKUP($A14,'2024 Summary'!A:C,3,FALSE)</f>
        <v>#N/A</v>
      </c>
      <c r="D14" s="126" t="e">
        <f>VLOOKUP(A14,'2024 Summary'!A:D,4,FALSE)</f>
        <v>#N/A</v>
      </c>
      <c r="E14" s="126" t="e">
        <f>C14-D14</f>
        <v>#N/A</v>
      </c>
      <c r="F14" s="127" t="e">
        <f>VLOOKUP($A14,'Contributions FY 2023'!$A:$C,3,FALSE)</f>
        <v>#N/A</v>
      </c>
      <c r="G14" s="127" t="e">
        <f>VLOOKUP(A14,'2024 Summary'!A:S,5,FALSE)</f>
        <v>#N/A</v>
      </c>
      <c r="H14" s="127" t="e">
        <f>VLOOKUP($A14,'2024 Summary'!$A:$S,6,FALSE)</f>
        <v>#N/A</v>
      </c>
      <c r="I14" s="125"/>
      <c r="J14" s="127" t="e">
        <f>VLOOKUP($A$8,'2024 Summary'!$A:$S,11,FALSE)</f>
        <v>#N/A</v>
      </c>
      <c r="K14" s="127" t="e">
        <f>VLOOKUP($A14,'2024 Summary'!$A:$S,10,FALSE)</f>
        <v>#N/A</v>
      </c>
      <c r="L14" s="127" t="e">
        <f>VLOOKUP($A14,'2024 Summary'!$A:$S,9,FALSE)</f>
        <v>#N/A</v>
      </c>
      <c r="M14" s="127" t="e">
        <f>VLOOKUP($A14,'2024 Summary'!$A:$S,8,FALSE)</f>
        <v>#N/A</v>
      </c>
      <c r="N14" s="125"/>
      <c r="O14" s="127" t="e">
        <f>VLOOKUP($A14,'2024 Summary'!$A:$S,17,FALSE)</f>
        <v>#N/A</v>
      </c>
      <c r="P14" s="127" t="e">
        <f>VLOOKUP($A14,'2024 Summary'!A:V,16,FALSE)</f>
        <v>#N/A</v>
      </c>
      <c r="Q14" s="127" t="e">
        <f>VLOOKUP($A14,'2024 Summary'!$A:$S,15,FALSE)</f>
        <v>#N/A</v>
      </c>
      <c r="R14" s="127" t="e">
        <f>VLOOKUP($A14,'2024 Summary'!$A:$S,14,FALSE)</f>
        <v>#N/A</v>
      </c>
      <c r="S14" s="125"/>
      <c r="T14" s="127" t="e">
        <f>VLOOKUP($A14,'2024 Summary'!A:V,20,FALSE)</f>
        <v>#N/A</v>
      </c>
      <c r="U14" s="127" t="e">
        <f>VLOOKUP($A14,'2024 Summary'!A:V,21,FALSE)</f>
        <v>#N/A</v>
      </c>
      <c r="V14" s="127" t="e">
        <f>VLOOKUP($A14,'2024 Summary'!A:V,22,FALSE)</f>
        <v>#N/A</v>
      </c>
      <c r="W14" s="23"/>
    </row>
    <row r="15" spans="1:23">
      <c r="A15" s="125"/>
      <c r="B15" s="125"/>
      <c r="C15" s="125"/>
      <c r="D15" s="125"/>
      <c r="E15" s="125"/>
      <c r="F15" s="125"/>
      <c r="G15" s="125"/>
      <c r="H15" s="125"/>
      <c r="I15" s="125"/>
      <c r="J15" s="125"/>
      <c r="K15" s="125"/>
      <c r="L15" s="125"/>
      <c r="M15" s="125"/>
      <c r="N15" s="125"/>
      <c r="O15" s="125"/>
      <c r="P15" s="125"/>
      <c r="Q15" s="125"/>
      <c r="R15" s="125"/>
      <c r="S15" s="125"/>
      <c r="T15" s="125"/>
      <c r="U15" s="125"/>
      <c r="V15" s="125"/>
      <c r="W15" s="23"/>
    </row>
    <row r="16" spans="1:23">
      <c r="A16" s="128"/>
      <c r="B16" s="125" t="s">
        <v>989</v>
      </c>
      <c r="C16" s="125"/>
      <c r="D16" s="125"/>
      <c r="E16" s="125"/>
      <c r="F16" s="127">
        <f>'Contributions FY 2023'!C300</f>
        <v>1369327591.3499999</v>
      </c>
      <c r="G16" s="127">
        <f>'2024 Summary'!E321</f>
        <v>23746851755</v>
      </c>
      <c r="H16" s="127">
        <f>'2024 Summary'!F321</f>
        <v>26647426243</v>
      </c>
      <c r="I16" s="127"/>
      <c r="J16" s="127">
        <f>'2024 Summary'!K321</f>
        <v>293440315</v>
      </c>
      <c r="K16" s="127">
        <f>'2024 Summary'!J321</f>
        <v>212873326</v>
      </c>
      <c r="L16" s="127">
        <f>'2024 Summary'!I321</f>
        <v>2886727438</v>
      </c>
      <c r="M16" s="127">
        <f>'2024 Summary'!H321</f>
        <v>2508895715</v>
      </c>
      <c r="N16" s="127"/>
      <c r="O16" s="127">
        <f>'2024 Summary'!Q321</f>
        <v>26109117</v>
      </c>
      <c r="P16" s="127">
        <f>'2024 Summary'!P321</f>
        <v>0</v>
      </c>
      <c r="Q16" s="127">
        <f>'2024 Summary'!O321</f>
        <v>7109318272</v>
      </c>
      <c r="R16" s="127">
        <f>'2024 Summary'!N321</f>
        <v>2508895802</v>
      </c>
      <c r="S16" s="127"/>
      <c r="T16" s="127">
        <f>'2024 Summary'!T321</f>
        <v>-488734294</v>
      </c>
      <c r="U16" s="127">
        <f>'2024 Summary'!U321</f>
        <v>-25</v>
      </c>
      <c r="V16" s="127">
        <f>'2024 Summary'!V321</f>
        <v>-488734319</v>
      </c>
      <c r="W16" s="23"/>
    </row>
    <row r="17" spans="1:23" ht="15" customHeight="1">
      <c r="A17" s="15"/>
      <c r="F17" s="22"/>
      <c r="J17" s="22"/>
      <c r="K17" s="22"/>
      <c r="L17" s="22"/>
      <c r="M17" s="22"/>
      <c r="O17" s="22"/>
      <c r="P17" s="22"/>
      <c r="Q17" s="22"/>
      <c r="R17" s="22"/>
      <c r="T17" s="22"/>
      <c r="U17" s="22"/>
      <c r="V17" s="22"/>
      <c r="W17" s="23"/>
    </row>
    <row r="18" spans="1:23" ht="15" customHeight="1">
      <c r="A18" s="136" t="s">
        <v>715</v>
      </c>
      <c r="B18" s="137"/>
      <c r="C18" s="137"/>
      <c r="D18" s="137"/>
      <c r="E18" s="137"/>
      <c r="F18" s="137"/>
      <c r="G18" s="138"/>
      <c r="H18" s="139" t="e">
        <f>H8-H14</f>
        <v>#N/A</v>
      </c>
      <c r="I18" s="137"/>
      <c r="J18" s="139" t="e">
        <f>J8-J14</f>
        <v>#N/A</v>
      </c>
      <c r="K18" s="139" t="e">
        <f>K8-K14</f>
        <v>#N/A</v>
      </c>
      <c r="L18" s="139" t="e">
        <f>L8-L14</f>
        <v>#N/A</v>
      </c>
      <c r="M18" s="139" t="e">
        <f>M8-M14</f>
        <v>#N/A</v>
      </c>
      <c r="N18" s="137"/>
      <c r="O18" s="139" t="e">
        <f>O8-O14</f>
        <v>#N/A</v>
      </c>
      <c r="P18" s="139" t="e">
        <f>P8-P14</f>
        <v>#N/A</v>
      </c>
      <c r="Q18" s="139" t="e">
        <f>Q8-Q14</f>
        <v>#N/A</v>
      </c>
      <c r="R18" s="139" t="e">
        <f>R8-R14</f>
        <v>#N/A</v>
      </c>
      <c r="T18" s="139" t="e">
        <f>T8-T14</f>
        <v>#N/A</v>
      </c>
      <c r="U18" s="139" t="e">
        <f>U8-U14</f>
        <v>#N/A</v>
      </c>
      <c r="V18" s="139" t="e">
        <f>V8-V14</f>
        <v>#N/A</v>
      </c>
      <c r="W18" s="23"/>
    </row>
    <row r="19" spans="1:23" ht="15" customHeight="1">
      <c r="G19" s="24"/>
      <c r="H19" s="135"/>
      <c r="J19" s="135"/>
      <c r="K19" s="135"/>
      <c r="L19" s="135"/>
      <c r="M19" s="135"/>
      <c r="O19" s="135"/>
      <c r="P19" s="135"/>
      <c r="Q19" s="135"/>
      <c r="R19" s="135"/>
    </row>
    <row r="20" spans="1:23">
      <c r="A20" s="25" t="s">
        <v>346</v>
      </c>
      <c r="B20" s="26"/>
      <c r="C20" s="26"/>
      <c r="D20" s="26"/>
      <c r="E20" s="27" t="s">
        <v>347</v>
      </c>
      <c r="F20" s="28" t="s">
        <v>348</v>
      </c>
      <c r="H20" s="36"/>
      <c r="I20" s="23"/>
      <c r="J20" s="36"/>
      <c r="K20" s="36"/>
      <c r="L20" s="36"/>
      <c r="M20" s="36"/>
      <c r="N20" s="23"/>
      <c r="O20" s="23"/>
      <c r="P20" s="23"/>
      <c r="Q20" s="23"/>
      <c r="R20" s="36"/>
      <c r="S20" s="23"/>
      <c r="T20" s="23"/>
    </row>
    <row r="21" spans="1:23">
      <c r="A21" s="30" t="s">
        <v>349</v>
      </c>
      <c r="B21" s="31"/>
      <c r="C21" s="31"/>
      <c r="D21" s="32"/>
      <c r="E21" s="33" t="e">
        <f>IF(J18&gt;0,J18,0)</f>
        <v>#N/A</v>
      </c>
      <c r="F21" s="34" t="e">
        <f>IF(J18&lt;0,-J18,0)</f>
        <v>#N/A</v>
      </c>
      <c r="G21" s="29"/>
      <c r="H21" s="213"/>
      <c r="I21" s="16"/>
      <c r="J21" s="16"/>
      <c r="K21" s="211"/>
      <c r="L21" s="23"/>
      <c r="M21" s="23"/>
      <c r="N21" s="23"/>
      <c r="O21" s="23"/>
      <c r="P21" s="23"/>
      <c r="Q21" s="23"/>
      <c r="R21" s="36"/>
      <c r="S21" s="23"/>
      <c r="T21" s="23"/>
    </row>
    <row r="22" spans="1:23">
      <c r="A22" s="30" t="s">
        <v>350</v>
      </c>
      <c r="B22" s="35"/>
      <c r="C22" s="31"/>
      <c r="D22" s="33"/>
      <c r="E22" s="33" t="e">
        <f>IF(L18&gt;0,L18,0)</f>
        <v>#N/A</v>
      </c>
      <c r="F22" s="34" t="e">
        <f>IF(L18&lt;0,-L18,0)</f>
        <v>#N/A</v>
      </c>
      <c r="G22" s="29"/>
      <c r="H22" s="213"/>
      <c r="I22" s="16"/>
      <c r="J22" s="16"/>
      <c r="K22" s="16"/>
      <c r="L22" s="23"/>
      <c r="M22" s="23"/>
      <c r="N22" s="23"/>
      <c r="O22" s="21"/>
      <c r="P22" s="21"/>
      <c r="Q22" s="21"/>
      <c r="R22" s="21"/>
      <c r="S22" s="23"/>
      <c r="T22" s="23"/>
    </row>
    <row r="23" spans="1:23">
      <c r="A23" s="30" t="s">
        <v>704</v>
      </c>
      <c r="B23" s="35"/>
      <c r="C23" s="31"/>
      <c r="D23" s="33"/>
      <c r="E23" s="33" t="e">
        <f>IF(K18&gt;0,K18,0)</f>
        <v>#N/A</v>
      </c>
      <c r="F23" s="34" t="e">
        <f>IF(K18&lt;0,-K18,0)</f>
        <v>#N/A</v>
      </c>
      <c r="G23" s="29"/>
      <c r="H23" s="213"/>
      <c r="I23" s="16"/>
      <c r="J23" s="16"/>
      <c r="K23" s="16"/>
      <c r="L23" s="36"/>
      <c r="M23" s="23"/>
      <c r="N23" s="23"/>
      <c r="O23" s="23"/>
      <c r="P23" s="23"/>
      <c r="Q23" s="23"/>
      <c r="R23" s="23"/>
      <c r="S23" s="23"/>
      <c r="T23" s="23"/>
    </row>
    <row r="24" spans="1:23">
      <c r="A24" s="30" t="s">
        <v>351</v>
      </c>
      <c r="B24" s="35"/>
      <c r="C24" s="31"/>
      <c r="D24" s="33"/>
      <c r="E24" s="33" t="e">
        <f>IF(M18&gt;0,M18,0)</f>
        <v>#N/A</v>
      </c>
      <c r="F24" s="34" t="e">
        <f>IF(M18&lt;0,-M18,0)</f>
        <v>#N/A</v>
      </c>
      <c r="G24" s="29"/>
      <c r="H24" s="213"/>
      <c r="I24" s="16"/>
      <c r="J24" s="16"/>
      <c r="K24" s="16"/>
      <c r="L24" s="23"/>
      <c r="M24" s="23"/>
      <c r="N24" s="37"/>
      <c r="O24" s="23"/>
      <c r="P24" s="23"/>
      <c r="Q24" s="23"/>
      <c r="R24" s="23"/>
      <c r="S24" s="23"/>
      <c r="T24" s="23"/>
    </row>
    <row r="25" spans="1:23">
      <c r="A25" s="30" t="s">
        <v>352</v>
      </c>
      <c r="B25" s="35"/>
      <c r="C25" s="31"/>
      <c r="D25" s="33"/>
      <c r="E25" s="33" t="e">
        <f>IF(O18&lt;0,-O18,0)</f>
        <v>#N/A</v>
      </c>
      <c r="F25" s="34" t="e">
        <f>IF(O18&gt;0,O18,0)</f>
        <v>#N/A</v>
      </c>
      <c r="G25" s="29"/>
      <c r="H25" s="213"/>
      <c r="I25" s="16"/>
      <c r="J25" s="170"/>
      <c r="K25" s="16"/>
      <c r="L25" s="23"/>
      <c r="M25" s="23"/>
      <c r="N25" s="23"/>
      <c r="O25" s="23"/>
      <c r="P25" s="23"/>
      <c r="Q25" s="23"/>
      <c r="R25" s="23"/>
      <c r="S25" s="23"/>
      <c r="T25" s="23"/>
    </row>
    <row r="26" spans="1:23">
      <c r="A26" s="30" t="s">
        <v>353</v>
      </c>
      <c r="B26" s="35"/>
      <c r="C26" s="31"/>
      <c r="D26" s="33"/>
      <c r="E26" s="33" t="e">
        <f>IF(Q18&lt;0,-Q18,0)</f>
        <v>#N/A</v>
      </c>
      <c r="F26" s="34" t="e">
        <f>IF(Q18&gt;0,Q18,0)</f>
        <v>#N/A</v>
      </c>
      <c r="G26" s="29"/>
      <c r="H26" s="213"/>
      <c r="I26" s="16"/>
      <c r="J26" s="170"/>
      <c r="K26" s="16"/>
      <c r="L26" s="23"/>
      <c r="M26" s="23"/>
      <c r="N26" s="23"/>
      <c r="O26" s="23"/>
      <c r="P26" s="23"/>
      <c r="Q26" s="23"/>
      <c r="R26" s="23"/>
      <c r="S26" s="23"/>
      <c r="T26" s="23"/>
    </row>
    <row r="27" spans="1:23" ht="15">
      <c r="A27" s="30" t="s">
        <v>705</v>
      </c>
      <c r="B27" s="38"/>
      <c r="C27" s="38"/>
      <c r="D27" s="39"/>
      <c r="E27" s="33" t="e">
        <f>IF(P18&lt;0,-P18,0)</f>
        <v>#N/A</v>
      </c>
      <c r="F27" s="34" t="e">
        <f>IF(P18&gt;0,P18,0)</f>
        <v>#N/A</v>
      </c>
      <c r="G27" s="29"/>
      <c r="H27" s="609"/>
      <c r="I27" s="610"/>
      <c r="J27" s="610"/>
      <c r="K27" s="610"/>
      <c r="L27" s="610"/>
      <c r="M27" s="610"/>
      <c r="N27" s="23"/>
      <c r="O27" s="23"/>
      <c r="P27" s="23"/>
      <c r="Q27" s="23"/>
      <c r="R27" s="23"/>
      <c r="S27" s="23"/>
      <c r="T27" s="23"/>
    </row>
    <row r="28" spans="1:23">
      <c r="A28" s="30" t="s">
        <v>354</v>
      </c>
      <c r="B28" s="40"/>
      <c r="C28" s="40"/>
      <c r="D28" s="41"/>
      <c r="E28" s="33" t="e">
        <f>IF(R18&lt;0,-R18,0)</f>
        <v>#N/A</v>
      </c>
      <c r="F28" s="34" t="e">
        <f>IF(R18&gt;0,R18,0)</f>
        <v>#N/A</v>
      </c>
      <c r="G28" s="29"/>
      <c r="H28" s="36"/>
      <c r="I28" s="23"/>
      <c r="J28" s="23"/>
      <c r="K28" s="23"/>
      <c r="L28" s="23"/>
      <c r="M28" s="23"/>
      <c r="N28" s="23"/>
      <c r="O28" s="23"/>
      <c r="P28" s="23"/>
      <c r="Q28" s="23"/>
      <c r="R28" s="23"/>
      <c r="S28" s="23"/>
      <c r="T28" s="23"/>
    </row>
    <row r="29" spans="1:23">
      <c r="A29" s="30" t="s">
        <v>355</v>
      </c>
      <c r="B29" s="40"/>
      <c r="C29" s="40"/>
      <c r="D29" s="41"/>
      <c r="E29" s="33">
        <f>Info!C21</f>
        <v>0</v>
      </c>
      <c r="F29" s="34">
        <f>Info!C19</f>
        <v>0</v>
      </c>
      <c r="G29" s="29"/>
      <c r="H29" s="36"/>
      <c r="I29" s="23"/>
      <c r="J29" s="23"/>
      <c r="K29" s="23"/>
      <c r="L29" s="23"/>
      <c r="M29" s="23"/>
      <c r="N29" s="23"/>
      <c r="O29" s="23"/>
      <c r="P29" s="23"/>
      <c r="Q29" s="23"/>
      <c r="R29" s="23"/>
      <c r="S29" s="23"/>
      <c r="T29" s="23"/>
    </row>
    <row r="30" spans="1:23">
      <c r="A30" s="30" t="s">
        <v>830</v>
      </c>
      <c r="B30" s="40"/>
      <c r="C30" s="40"/>
      <c r="D30" s="41"/>
      <c r="E30" s="33"/>
      <c r="F30" s="34">
        <f>Info!C21</f>
        <v>0</v>
      </c>
      <c r="G30" s="29"/>
      <c r="H30" s="23"/>
      <c r="I30" s="23"/>
      <c r="J30" s="23"/>
      <c r="K30" s="23"/>
      <c r="L30" s="23"/>
      <c r="M30" s="23"/>
      <c r="N30" s="23"/>
      <c r="O30" s="23"/>
      <c r="P30" s="23"/>
      <c r="Q30" s="23"/>
      <c r="R30" s="23"/>
      <c r="S30" s="23"/>
      <c r="T30" s="23"/>
    </row>
    <row r="31" spans="1:23">
      <c r="A31" s="30" t="s">
        <v>698</v>
      </c>
      <c r="B31" s="40"/>
      <c r="C31" s="40"/>
      <c r="D31" s="41"/>
      <c r="E31" s="33" t="e">
        <f>IF(V8&gt;0,V8,0)</f>
        <v>#N/A</v>
      </c>
      <c r="F31" s="33" t="e">
        <f>IF(V8&lt;0,-V8,0)</f>
        <v>#N/A</v>
      </c>
      <c r="G31" s="29" t="s">
        <v>741</v>
      </c>
      <c r="H31" s="23"/>
      <c r="I31" s="23"/>
      <c r="J31" s="23"/>
      <c r="K31" s="23"/>
      <c r="L31" s="23"/>
      <c r="M31" s="23"/>
      <c r="N31" s="23"/>
      <c r="O31" s="23"/>
      <c r="P31" s="23"/>
      <c r="Q31" s="23"/>
      <c r="R31" s="23"/>
      <c r="S31" s="23"/>
      <c r="T31" s="23"/>
    </row>
    <row r="32" spans="1:23">
      <c r="A32" s="30" t="s">
        <v>697</v>
      </c>
      <c r="B32" s="40"/>
      <c r="C32" s="40"/>
      <c r="D32" s="41"/>
      <c r="E32" s="33" t="e">
        <f>IF((Info!C19)&gt;'JE Template'!F8,(Info!C19-'JE Template'!F8),0)</f>
        <v>#N/A</v>
      </c>
      <c r="F32" s="212" t="e">
        <f>IF((Info!C19)&lt;'JE Template'!F8,'JE Template'!F8-(Info!C19),0)</f>
        <v>#N/A</v>
      </c>
      <c r="G32" s="29" t="s">
        <v>741</v>
      </c>
      <c r="H32" s="213"/>
      <c r="I32" s="23"/>
      <c r="J32" s="23"/>
      <c r="K32" s="23"/>
      <c r="L32" s="23"/>
      <c r="M32" s="23"/>
      <c r="N32" s="23"/>
      <c r="O32" s="23"/>
      <c r="P32" s="23"/>
      <c r="Q32" s="23"/>
      <c r="R32" s="23"/>
      <c r="S32" s="23"/>
      <c r="T32" s="23"/>
    </row>
    <row r="33" spans="1:20">
      <c r="A33" s="30" t="s">
        <v>831</v>
      </c>
      <c r="B33" s="40"/>
      <c r="C33" s="40"/>
      <c r="D33" s="41"/>
      <c r="E33" s="33"/>
      <c r="F33" s="33" t="e">
        <f>-VLOOKUP(A8,'Contributions FY 2024'!A:E,5,FALSE)</f>
        <v>#N/A</v>
      </c>
      <c r="G33" s="29"/>
      <c r="H33" s="213"/>
      <c r="I33" s="23"/>
      <c r="J33" s="23"/>
      <c r="K33" s="23"/>
      <c r="L33" s="23"/>
      <c r="M33" s="23"/>
      <c r="N33" s="23"/>
      <c r="O33" s="23"/>
      <c r="P33" s="23"/>
      <c r="Q33" s="23"/>
      <c r="R33" s="23"/>
      <c r="S33" s="23"/>
      <c r="T33" s="23"/>
    </row>
    <row r="34" spans="1:20">
      <c r="A34" s="30" t="s">
        <v>695</v>
      </c>
      <c r="B34" s="40"/>
      <c r="C34" s="40"/>
      <c r="D34" s="41"/>
      <c r="E34" s="33" t="e">
        <f>IF(SUM(E31:E32)&gt;SUM(F31:F32),SUM(E31:E32)-SUM(F31:F32),0)</f>
        <v>#N/A</v>
      </c>
      <c r="F34" s="34" t="e">
        <f>IF(SUM(F31:F32)&gt;SUM(E31:E32),SUM(F31:F32)-SUM(E31:E32),0)</f>
        <v>#N/A</v>
      </c>
      <c r="G34" s="167"/>
      <c r="H34" s="23"/>
      <c r="I34" s="23"/>
      <c r="J34" s="23"/>
      <c r="K34" s="23"/>
      <c r="L34" s="23"/>
      <c r="M34" s="23"/>
      <c r="N34" s="23"/>
      <c r="O34" s="23"/>
      <c r="P34" s="23"/>
      <c r="Q34" s="23"/>
      <c r="R34" s="23"/>
      <c r="S34" s="23"/>
      <c r="T34" s="23"/>
    </row>
    <row r="35" spans="1:20">
      <c r="A35" s="30" t="s">
        <v>696</v>
      </c>
      <c r="B35" s="40"/>
      <c r="C35" s="40"/>
      <c r="D35" s="41"/>
      <c r="E35" s="33" t="e">
        <f>IF(H18&lt;0,-H18,0)</f>
        <v>#N/A</v>
      </c>
      <c r="F35" s="34" t="e">
        <f>IF(H18&gt;0,H18,0)</f>
        <v>#N/A</v>
      </c>
      <c r="G35" s="29"/>
      <c r="H35" s="36"/>
      <c r="I35" s="23"/>
      <c r="J35" s="23"/>
      <c r="K35" s="23"/>
      <c r="L35" s="23"/>
      <c r="M35" s="23"/>
      <c r="N35" s="23"/>
      <c r="O35" s="23"/>
      <c r="P35" s="23"/>
      <c r="Q35" s="23"/>
      <c r="R35" s="23"/>
      <c r="S35" s="23"/>
      <c r="T35" s="23"/>
    </row>
    <row r="36" spans="1:20">
      <c r="A36" s="42" t="s">
        <v>325</v>
      </c>
      <c r="B36" s="43"/>
      <c r="C36" s="43"/>
      <c r="D36" s="44"/>
      <c r="E36" s="45" t="e">
        <f>ROUND((SUM(E21:E35)-E31-E32),0)</f>
        <v>#N/A</v>
      </c>
      <c r="F36" s="46" t="e">
        <f>ROUND((SUM(F21:F35)-F31-F32),0)</f>
        <v>#N/A</v>
      </c>
      <c r="G36" s="391" t="e">
        <f>IF((ROUND(E36,0)=(ROUND(F36,0))),"",CONCATENATE((TEXT((ABS(E36-F36)),"$#,##_);($#,##)")),"ROUNDING"))</f>
        <v>#N/A</v>
      </c>
      <c r="H36" s="36"/>
      <c r="I36" s="23"/>
      <c r="J36" s="91"/>
      <c r="K36" s="23"/>
      <c r="L36" s="23"/>
      <c r="M36" s="23"/>
      <c r="N36" s="23"/>
      <c r="O36" s="23"/>
      <c r="P36" s="23"/>
      <c r="Q36" s="23"/>
      <c r="R36" s="23"/>
      <c r="S36" s="23"/>
      <c r="T36" s="23"/>
    </row>
    <row r="37" spans="1:20">
      <c r="A37" s="47"/>
      <c r="B37" s="48"/>
      <c r="C37" s="48"/>
      <c r="D37" s="48"/>
      <c r="E37" s="48"/>
      <c r="F37" s="29"/>
      <c r="G37" s="29"/>
      <c r="H37" s="23"/>
      <c r="I37" s="23"/>
      <c r="J37" s="23"/>
      <c r="K37" s="23"/>
      <c r="L37" s="23"/>
      <c r="M37" s="23"/>
      <c r="N37" s="23"/>
      <c r="O37" s="23"/>
      <c r="P37" s="23"/>
      <c r="Q37" s="23"/>
      <c r="R37" s="23"/>
      <c r="S37" s="23"/>
      <c r="T37" s="23"/>
    </row>
    <row r="38" spans="1:20">
      <c r="A38" s="47"/>
      <c r="B38" s="48"/>
      <c r="C38" s="48"/>
      <c r="D38" s="48"/>
      <c r="E38" s="48"/>
      <c r="F38" s="29"/>
      <c r="G38" s="29"/>
      <c r="H38" s="23"/>
      <c r="I38" s="23"/>
      <c r="J38" s="23"/>
      <c r="K38" s="23"/>
      <c r="L38" s="23"/>
      <c r="M38" s="23"/>
      <c r="N38" s="23"/>
      <c r="O38" s="23"/>
      <c r="P38" s="23"/>
      <c r="Q38" s="23"/>
      <c r="R38" s="23"/>
      <c r="S38" s="23"/>
      <c r="T38" s="23"/>
    </row>
    <row r="39" spans="1:20">
      <c r="A39" s="49" t="s">
        <v>327</v>
      </c>
      <c r="B39" s="50"/>
      <c r="C39" s="50"/>
      <c r="D39" s="50"/>
      <c r="E39" s="51"/>
      <c r="F39" s="52"/>
      <c r="G39" s="168"/>
      <c r="I39" s="23"/>
      <c r="J39" s="613"/>
      <c r="K39" s="613"/>
      <c r="L39" s="23"/>
      <c r="M39" s="23"/>
      <c r="N39" s="23"/>
      <c r="O39" s="23"/>
      <c r="P39" s="23"/>
      <c r="Q39" s="23"/>
      <c r="R39" s="23"/>
      <c r="S39" s="23"/>
      <c r="T39" s="23"/>
    </row>
    <row r="40" spans="1:20">
      <c r="A40" s="53" t="s">
        <v>714</v>
      </c>
      <c r="B40" s="54"/>
      <c r="C40" s="55"/>
      <c r="D40" s="55"/>
      <c r="E40" s="56" t="e">
        <f>H8</f>
        <v>#N/A</v>
      </c>
      <c r="F40" s="57"/>
      <c r="I40" s="23"/>
      <c r="J40" s="58"/>
      <c r="K40" s="58"/>
      <c r="L40" s="23"/>
      <c r="M40" s="23"/>
      <c r="N40" s="23"/>
      <c r="O40" s="23"/>
      <c r="P40" s="23"/>
      <c r="Q40" s="23"/>
      <c r="R40" s="23"/>
      <c r="S40" s="23"/>
      <c r="T40" s="23"/>
    </row>
    <row r="41" spans="1:20">
      <c r="A41" s="53" t="s">
        <v>694</v>
      </c>
      <c r="B41" s="54"/>
      <c r="C41" s="55"/>
      <c r="D41" s="55"/>
      <c r="E41" s="174" t="e">
        <f>IF(E32&gt;0,V8+E32,V8-F32)</f>
        <v>#N/A</v>
      </c>
      <c r="F41" s="57"/>
      <c r="G41" s="169"/>
      <c r="I41" s="23"/>
      <c r="J41" s="58"/>
      <c r="K41" s="58"/>
      <c r="L41" s="23"/>
      <c r="M41" s="23"/>
      <c r="N41" s="23"/>
      <c r="O41" s="23"/>
      <c r="P41" s="23"/>
      <c r="Q41" s="23"/>
      <c r="R41" s="23"/>
      <c r="S41" s="23"/>
      <c r="T41" s="23"/>
    </row>
    <row r="42" spans="1:20">
      <c r="A42" s="61"/>
      <c r="B42" s="55" t="s">
        <v>356</v>
      </c>
      <c r="C42" s="55"/>
      <c r="D42" s="55"/>
      <c r="E42" s="62" t="e">
        <f>V8</f>
        <v>#N/A</v>
      </c>
      <c r="F42" s="57"/>
      <c r="I42" s="23"/>
      <c r="J42" s="58"/>
      <c r="K42" s="58"/>
      <c r="L42" s="23"/>
      <c r="M42" s="23"/>
      <c r="N42" s="23"/>
      <c r="O42" s="23"/>
      <c r="P42" s="23"/>
      <c r="Q42" s="23"/>
      <c r="R42" s="23"/>
      <c r="S42" s="23"/>
      <c r="T42" s="23"/>
    </row>
    <row r="43" spans="1:20" ht="25.5">
      <c r="A43" s="63"/>
      <c r="B43" s="59" t="s">
        <v>357</v>
      </c>
      <c r="C43" s="59"/>
      <c r="D43" s="59"/>
      <c r="E43" s="64" t="e">
        <f>ROUND(IF(E32&lt;&gt;0,E32,-F32),0)</f>
        <v>#N/A</v>
      </c>
      <c r="F43" s="60"/>
      <c r="I43" s="23"/>
      <c r="J43" s="58"/>
      <c r="K43" s="58"/>
      <c r="L43" s="23"/>
      <c r="M43" s="23"/>
      <c r="N43" s="23"/>
      <c r="O43" s="23"/>
      <c r="P43" s="23"/>
      <c r="Q43" s="23"/>
      <c r="R43" s="23"/>
      <c r="S43" s="23"/>
      <c r="T43" s="23"/>
    </row>
    <row r="44" spans="1:20" s="23" customFormat="1">
      <c r="A44" s="65"/>
      <c r="B44" s="66"/>
      <c r="C44" s="66"/>
      <c r="D44" s="66"/>
      <c r="E44" s="67"/>
      <c r="F44" s="68"/>
      <c r="J44" s="58"/>
      <c r="K44" s="58"/>
    </row>
    <row r="45" spans="1:20" s="23" customFormat="1">
      <c r="A45" s="49" t="s">
        <v>358</v>
      </c>
      <c r="B45" s="50"/>
      <c r="C45" s="50"/>
      <c r="D45" s="50"/>
      <c r="E45" s="51"/>
      <c r="F45" s="52"/>
      <c r="G45" s="91"/>
      <c r="J45" s="58"/>
      <c r="K45" s="58"/>
    </row>
    <row r="46" spans="1:20" ht="25.5">
      <c r="A46" s="61"/>
      <c r="B46" s="55"/>
      <c r="C46" s="55"/>
      <c r="D46" s="55"/>
      <c r="E46" s="69" t="s">
        <v>283</v>
      </c>
      <c r="F46" s="70" t="s">
        <v>284</v>
      </c>
      <c r="I46" s="23"/>
      <c r="J46" s="71"/>
      <c r="K46" s="23"/>
      <c r="L46" s="23"/>
      <c r="M46" s="23"/>
      <c r="N46" s="23"/>
      <c r="O46" s="23"/>
      <c r="P46" s="72"/>
      <c r="Q46" s="58"/>
      <c r="R46" s="58"/>
      <c r="S46" s="23"/>
      <c r="T46" s="23"/>
    </row>
    <row r="47" spans="1:20" ht="15" customHeight="1">
      <c r="A47" s="61"/>
      <c r="B47" s="55" t="s">
        <v>279</v>
      </c>
      <c r="C47" s="55"/>
      <c r="D47" s="55"/>
      <c r="E47" s="73" t="e">
        <f>J8</f>
        <v>#N/A</v>
      </c>
      <c r="F47" s="74" t="e">
        <f>O8</f>
        <v>#N/A</v>
      </c>
      <c r="H47" s="616" t="s">
        <v>672</v>
      </c>
      <c r="I47" s="617"/>
      <c r="J47" s="617"/>
      <c r="K47" s="617"/>
      <c r="L47" s="618"/>
      <c r="M47" s="36"/>
      <c r="N47" s="23"/>
      <c r="O47" s="36"/>
      <c r="P47" s="36"/>
      <c r="Q47" s="36"/>
      <c r="R47" s="75"/>
      <c r="S47" s="23"/>
      <c r="T47" s="23"/>
    </row>
    <row r="48" spans="1:20">
      <c r="A48" s="61"/>
      <c r="B48" s="55" t="s">
        <v>280</v>
      </c>
      <c r="C48" s="55"/>
      <c r="D48" s="55"/>
      <c r="E48" s="73" t="e">
        <f>L8</f>
        <v>#N/A</v>
      </c>
      <c r="F48" s="74" t="e">
        <f>Q8</f>
        <v>#N/A</v>
      </c>
      <c r="H48" s="619"/>
      <c r="I48" s="620"/>
      <c r="J48" s="620"/>
      <c r="K48" s="620"/>
      <c r="L48" s="621"/>
      <c r="M48" s="23"/>
      <c r="N48" s="23"/>
      <c r="O48" s="23"/>
      <c r="P48" s="23"/>
      <c r="Q48" s="36"/>
      <c r="R48" s="75"/>
      <c r="S48" s="23"/>
      <c r="T48" s="23"/>
    </row>
    <row r="49" spans="1:20" ht="13.5" customHeight="1">
      <c r="A49" s="61"/>
      <c r="B49" s="55" t="s">
        <v>706</v>
      </c>
      <c r="C49" s="55"/>
      <c r="D49" s="55"/>
      <c r="E49" s="73" t="e">
        <f>K8</f>
        <v>#N/A</v>
      </c>
      <c r="F49" s="74" t="e">
        <f>P8</f>
        <v>#N/A</v>
      </c>
      <c r="H49" s="619"/>
      <c r="I49" s="620"/>
      <c r="J49" s="620"/>
      <c r="K49" s="620"/>
      <c r="L49" s="621"/>
      <c r="M49" s="36"/>
      <c r="N49" s="23"/>
      <c r="O49" s="36"/>
      <c r="P49" s="36"/>
      <c r="Q49" s="36"/>
      <c r="R49" s="75"/>
      <c r="S49" s="23"/>
      <c r="T49" s="23"/>
    </row>
    <row r="50" spans="1:20">
      <c r="A50" s="61"/>
      <c r="B50" s="120" t="s">
        <v>281</v>
      </c>
      <c r="C50" s="55"/>
      <c r="D50" s="55"/>
      <c r="E50" s="73" t="e">
        <f>M8</f>
        <v>#N/A</v>
      </c>
      <c r="F50" s="74" t="e">
        <f>R8</f>
        <v>#N/A</v>
      </c>
      <c r="H50" s="622"/>
      <c r="I50" s="623"/>
      <c r="J50" s="623"/>
      <c r="K50" s="623"/>
      <c r="L50" s="624"/>
      <c r="M50" s="36"/>
      <c r="N50" s="23"/>
      <c r="O50" s="36"/>
      <c r="P50" s="36"/>
      <c r="Q50" s="36"/>
      <c r="R50" s="75"/>
      <c r="S50" s="23"/>
      <c r="T50" s="23"/>
    </row>
    <row r="51" spans="1:20">
      <c r="A51" s="76"/>
      <c r="B51" s="55" t="s">
        <v>323</v>
      </c>
      <c r="C51" s="55"/>
      <c r="D51" s="55"/>
      <c r="E51" s="62">
        <f>Info!C21</f>
        <v>0</v>
      </c>
      <c r="F51" s="77"/>
      <c r="I51" s="23"/>
      <c r="J51" s="23"/>
      <c r="K51" s="23"/>
      <c r="L51" s="23"/>
      <c r="M51" s="23"/>
      <c r="N51" s="23"/>
      <c r="O51" s="23"/>
      <c r="P51" s="23"/>
      <c r="Q51" s="36"/>
      <c r="R51" s="75"/>
      <c r="S51" s="23"/>
      <c r="T51" s="23"/>
    </row>
    <row r="52" spans="1:20" ht="13.5" thickBot="1">
      <c r="A52" s="76"/>
      <c r="B52" s="78" t="s">
        <v>282</v>
      </c>
      <c r="C52" s="78"/>
      <c r="D52" s="78"/>
      <c r="E52" s="79" t="e">
        <f>SUM(E47:E51)</f>
        <v>#N/A</v>
      </c>
      <c r="F52" s="80" t="e">
        <f>SUM(F47:F51)</f>
        <v>#N/A</v>
      </c>
      <c r="G52" s="81" t="e">
        <f>-SUM(E52-F52)</f>
        <v>#N/A</v>
      </c>
      <c r="I52" s="23"/>
      <c r="J52" s="36"/>
      <c r="K52" s="36"/>
      <c r="L52" s="36"/>
      <c r="M52" s="36"/>
      <c r="N52" s="23"/>
      <c r="O52" s="36"/>
      <c r="P52" s="36"/>
      <c r="Q52" s="36"/>
      <c r="R52" s="75"/>
      <c r="S52" s="23"/>
      <c r="T52" s="23"/>
    </row>
    <row r="53" spans="1:20" ht="13.5" thickTop="1">
      <c r="A53" s="76"/>
      <c r="B53" s="55"/>
      <c r="C53" s="55"/>
      <c r="D53" s="55"/>
      <c r="E53" s="82"/>
      <c r="F53" s="57"/>
      <c r="G53" s="81"/>
      <c r="I53" s="23"/>
      <c r="J53" s="23"/>
      <c r="K53" s="23"/>
      <c r="L53" s="23"/>
      <c r="M53" s="23"/>
      <c r="N53" s="23"/>
      <c r="O53" s="23"/>
      <c r="P53" s="23"/>
      <c r="Q53" s="23"/>
      <c r="R53" s="23"/>
      <c r="S53" s="23"/>
      <c r="T53" s="23"/>
    </row>
    <row r="54" spans="1:20" ht="38.25">
      <c r="A54" s="83"/>
      <c r="B54" s="59" t="s">
        <v>707</v>
      </c>
      <c r="C54" s="59"/>
      <c r="D54" s="59"/>
      <c r="E54" s="84"/>
      <c r="F54" s="60"/>
      <c r="I54" s="23"/>
      <c r="J54" s="23"/>
      <c r="K54" s="23"/>
      <c r="L54" s="23"/>
      <c r="M54" s="23"/>
      <c r="N54" s="23"/>
      <c r="O54" s="23"/>
      <c r="P54" s="23"/>
      <c r="Q54" s="23"/>
      <c r="R54" s="23"/>
      <c r="S54" s="23"/>
      <c r="T54" s="23"/>
    </row>
    <row r="55" spans="1:20" s="23" customFormat="1"/>
    <row r="56" spans="1:20">
      <c r="A56" s="85"/>
      <c r="B56" s="86" t="s">
        <v>285</v>
      </c>
      <c r="C56" s="86"/>
      <c r="D56" s="86"/>
      <c r="E56" s="86"/>
      <c r="F56" s="16"/>
      <c r="G56" s="23"/>
    </row>
    <row r="57" spans="1:20">
      <c r="A57" s="87"/>
      <c r="B57" s="40"/>
      <c r="C57" s="40"/>
      <c r="D57" s="40"/>
      <c r="E57" s="40"/>
      <c r="F57" s="16"/>
      <c r="G57" s="23"/>
    </row>
    <row r="58" spans="1:20">
      <c r="A58" s="87"/>
      <c r="B58" s="88" t="s">
        <v>286</v>
      </c>
      <c r="C58" s="88"/>
      <c r="D58" s="88"/>
      <c r="E58" s="40"/>
      <c r="F58" s="16"/>
      <c r="G58" s="23"/>
    </row>
    <row r="59" spans="1:20">
      <c r="A59" s="87"/>
      <c r="B59" s="89">
        <v>2026</v>
      </c>
      <c r="C59" s="89"/>
      <c r="D59" s="89"/>
      <c r="E59" s="90" t="e">
        <f>VLOOKUP($A$8,'Amortization Schedule'!A:I,3,FALSE)</f>
        <v>#N/A</v>
      </c>
      <c r="F59" s="172"/>
      <c r="G59" s="23"/>
    </row>
    <row r="60" spans="1:20">
      <c r="A60" s="87"/>
      <c r="B60" s="89">
        <f>+B59+1</f>
        <v>2027</v>
      </c>
      <c r="C60" s="89"/>
      <c r="D60" s="89"/>
      <c r="E60" s="90" t="e">
        <f>VLOOKUP($A$8,'Amortization Schedule'!A:I,4,FALSE)</f>
        <v>#N/A</v>
      </c>
      <c r="F60" s="16"/>
      <c r="G60" s="91"/>
    </row>
    <row r="61" spans="1:20">
      <c r="A61" s="87"/>
      <c r="B61" s="89">
        <f>+B60+1</f>
        <v>2028</v>
      </c>
      <c r="C61" s="89"/>
      <c r="D61" s="89"/>
      <c r="E61" s="90" t="e">
        <f>VLOOKUP($A$8,'Amortization Schedule'!A:I,5,FALSE)</f>
        <v>#N/A</v>
      </c>
      <c r="F61" s="16"/>
      <c r="G61" s="23"/>
    </row>
    <row r="62" spans="1:20" ht="12" customHeight="1">
      <c r="A62" s="87"/>
      <c r="B62" s="89">
        <f>+B61+1</f>
        <v>2029</v>
      </c>
      <c r="C62" s="89"/>
      <c r="D62" s="89"/>
      <c r="E62" s="90" t="e">
        <f>VLOOKUP($A$8,'Amortization Schedule'!A:I,6,FALSE)</f>
        <v>#N/A</v>
      </c>
      <c r="F62" s="16"/>
      <c r="G62" s="23"/>
    </row>
    <row r="63" spans="1:20" ht="12" customHeight="1">
      <c r="A63" s="87"/>
      <c r="B63" s="89">
        <f>+B62+1</f>
        <v>2030</v>
      </c>
      <c r="C63" s="89"/>
      <c r="D63" s="89"/>
      <c r="E63" s="90" t="e">
        <f>VLOOKUP($A$8,'Amortization Schedule'!A:I,7,FALSE)</f>
        <v>#N/A</v>
      </c>
      <c r="F63" s="16"/>
      <c r="G63" s="23"/>
    </row>
    <row r="64" spans="1:20">
      <c r="A64" s="87"/>
      <c r="B64" s="40" t="s">
        <v>287</v>
      </c>
      <c r="C64" s="40"/>
      <c r="D64" s="40"/>
      <c r="E64" s="90" t="e">
        <f>VLOOKUP($A$8,'Amortization Schedule'!A:I,8,FALSE)</f>
        <v>#N/A</v>
      </c>
      <c r="F64" s="16"/>
      <c r="G64" s="23"/>
    </row>
    <row r="65" spans="1:10" ht="13.5" thickBot="1">
      <c r="A65" s="87"/>
      <c r="B65" s="40"/>
      <c r="C65" s="40"/>
      <c r="D65" s="40"/>
      <c r="E65" s="92" t="e">
        <f>SUM(E59:E64)</f>
        <v>#N/A</v>
      </c>
      <c r="F65" s="215"/>
      <c r="G65" s="216"/>
      <c r="H65" s="171"/>
      <c r="J65" s="23"/>
    </row>
    <row r="66" spans="1:10" ht="13.5" thickTop="1">
      <c r="A66" s="93"/>
      <c r="B66" s="43"/>
      <c r="C66" s="43"/>
      <c r="D66" s="43"/>
      <c r="E66" s="43"/>
      <c r="F66" s="16"/>
      <c r="G66" s="23"/>
    </row>
    <row r="67" spans="1:10">
      <c r="A67" s="23"/>
      <c r="B67" s="23"/>
      <c r="C67" s="23"/>
      <c r="D67" s="23"/>
      <c r="E67" s="23"/>
      <c r="F67" s="23"/>
      <c r="G67" s="23"/>
    </row>
    <row r="68" spans="1:10" ht="25.5">
      <c r="A68" s="94" t="s">
        <v>708</v>
      </c>
      <c r="B68" s="95"/>
      <c r="C68" s="95"/>
      <c r="D68" s="95"/>
      <c r="E68" s="96" t="s">
        <v>999</v>
      </c>
      <c r="F68" s="96" t="s">
        <v>1008</v>
      </c>
      <c r="G68" s="97" t="s">
        <v>1009</v>
      </c>
      <c r="H68" s="23"/>
    </row>
    <row r="69" spans="1:10">
      <c r="A69" s="98"/>
      <c r="B69" s="40" t="s">
        <v>320</v>
      </c>
      <c r="C69" s="88"/>
      <c r="D69" s="88"/>
      <c r="E69" s="99">
        <f>'Amortization Schedule'!K324</f>
        <v>40466178862</v>
      </c>
      <c r="F69" s="100">
        <f>H11</f>
        <v>34012589486</v>
      </c>
      <c r="G69" s="101">
        <f>'Amortization Schedule'!L324</f>
        <v>28830921222</v>
      </c>
      <c r="H69" s="23"/>
    </row>
    <row r="70" spans="1:10">
      <c r="A70" s="98"/>
      <c r="B70" s="88"/>
      <c r="C70" s="88"/>
      <c r="D70" s="88"/>
      <c r="E70" s="102"/>
      <c r="F70" s="102"/>
      <c r="G70" s="103"/>
      <c r="H70" s="23"/>
    </row>
    <row r="71" spans="1:10">
      <c r="A71" s="87"/>
      <c r="B71" s="88" t="s">
        <v>321</v>
      </c>
      <c r="C71" s="88"/>
      <c r="D71" s="88"/>
      <c r="E71" s="104" t="e">
        <f>C8*E69</f>
        <v>#N/A</v>
      </c>
      <c r="F71" s="104" t="e">
        <f>H8</f>
        <v>#N/A</v>
      </c>
      <c r="G71" s="105" t="e">
        <f>C8*G69</f>
        <v>#N/A</v>
      </c>
      <c r="H71" s="23"/>
    </row>
    <row r="72" spans="1:10">
      <c r="A72" s="93"/>
      <c r="B72" s="43"/>
      <c r="C72" s="43"/>
      <c r="D72" s="43"/>
      <c r="E72" s="43"/>
      <c r="F72" s="43"/>
      <c r="G72" s="106"/>
      <c r="H72" s="23"/>
    </row>
    <row r="73" spans="1:10" s="23" customFormat="1">
      <c r="A73" s="16"/>
      <c r="B73" s="16"/>
      <c r="C73" s="16"/>
      <c r="D73" s="16"/>
      <c r="E73" s="16"/>
      <c r="F73" s="16"/>
      <c r="G73" s="16"/>
    </row>
    <row r="74" spans="1:10" ht="38.25">
      <c r="A74" s="94" t="s">
        <v>992</v>
      </c>
      <c r="B74" s="95"/>
      <c r="C74" s="95"/>
      <c r="D74" s="95"/>
      <c r="E74" s="96" t="s">
        <v>686</v>
      </c>
      <c r="F74" s="96" t="s">
        <v>1010</v>
      </c>
      <c r="G74" s="97" t="s">
        <v>687</v>
      </c>
      <c r="H74" s="23"/>
    </row>
    <row r="75" spans="1:10">
      <c r="A75" s="98"/>
      <c r="B75" s="40" t="s">
        <v>320</v>
      </c>
      <c r="C75" s="88"/>
      <c r="D75" s="88"/>
      <c r="E75" s="99">
        <f>'Amortization Schedule'!M324</f>
        <v>28074950556</v>
      </c>
      <c r="F75" s="100">
        <f>H11</f>
        <v>34012589486</v>
      </c>
      <c r="G75" s="101">
        <f>'Amortization Schedule'!N324</f>
        <v>41700675196</v>
      </c>
      <c r="H75" s="23"/>
    </row>
    <row r="76" spans="1:10">
      <c r="A76" s="98"/>
      <c r="B76" s="88"/>
      <c r="C76" s="88"/>
      <c r="D76" s="88"/>
      <c r="E76" s="102"/>
      <c r="F76" s="102"/>
      <c r="G76" s="103"/>
      <c r="H76" s="23"/>
    </row>
    <row r="77" spans="1:10">
      <c r="A77" s="87"/>
      <c r="B77" s="88" t="s">
        <v>321</v>
      </c>
      <c r="C77" s="88"/>
      <c r="D77" s="88"/>
      <c r="E77" s="104" t="e">
        <f>$C$8*E75</f>
        <v>#N/A</v>
      </c>
      <c r="F77" s="104" t="e">
        <f>H8</f>
        <v>#N/A</v>
      </c>
      <c r="G77" s="105" t="e">
        <f>$C$8*G75</f>
        <v>#N/A</v>
      </c>
      <c r="H77" s="23"/>
    </row>
    <row r="78" spans="1:10">
      <c r="A78" s="93"/>
      <c r="B78" s="43"/>
      <c r="C78" s="43"/>
      <c r="D78" s="43"/>
      <c r="E78" s="43"/>
      <c r="F78" s="43"/>
      <c r="G78" s="106"/>
      <c r="H78" s="23"/>
    </row>
    <row r="80" spans="1:10">
      <c r="F80" s="168"/>
      <c r="G80" s="168"/>
    </row>
    <row r="81" spans="1:10" hidden="1">
      <c r="A81" s="614" t="s">
        <v>290</v>
      </c>
      <c r="B81" s="615"/>
      <c r="C81" s="107"/>
      <c r="D81" s="107"/>
      <c r="E81" s="107"/>
      <c r="F81" s="108"/>
      <c r="G81" s="108"/>
      <c r="H81" s="109"/>
      <c r="I81" s="109"/>
      <c r="J81" s="110"/>
    </row>
    <row r="82" spans="1:10" ht="57.75" hidden="1" customHeight="1">
      <c r="A82" s="111" t="s">
        <v>291</v>
      </c>
      <c r="B82" s="612" t="s">
        <v>292</v>
      </c>
      <c r="C82" s="612"/>
      <c r="D82" s="612"/>
      <c r="E82" s="612"/>
      <c r="F82" s="612"/>
      <c r="G82" s="612"/>
      <c r="H82" s="612"/>
      <c r="I82" s="612"/>
      <c r="J82" s="612"/>
    </row>
    <row r="83" spans="1:10" hidden="1">
      <c r="A83" s="112"/>
      <c r="B83" s="113"/>
      <c r="C83" s="113"/>
      <c r="D83" s="113"/>
      <c r="E83" s="113"/>
      <c r="F83" s="114"/>
      <c r="G83" s="114"/>
      <c r="H83" s="114"/>
      <c r="I83" s="114"/>
      <c r="J83" s="114"/>
    </row>
    <row r="84" spans="1:10" ht="58.5" hidden="1" customHeight="1">
      <c r="A84" s="111" t="s">
        <v>293</v>
      </c>
      <c r="B84" s="612" t="s">
        <v>294</v>
      </c>
      <c r="C84" s="612"/>
      <c r="D84" s="612"/>
      <c r="E84" s="612"/>
      <c r="F84" s="612"/>
      <c r="G84" s="612"/>
      <c r="H84" s="612"/>
      <c r="I84" s="612"/>
      <c r="J84" s="612"/>
    </row>
    <row r="85" spans="1:10" hidden="1">
      <c r="A85" s="112"/>
      <c r="B85" s="113"/>
      <c r="C85" s="113"/>
      <c r="D85" s="113"/>
      <c r="E85" s="113"/>
      <c r="F85" s="114"/>
      <c r="G85" s="114"/>
      <c r="H85" s="114"/>
      <c r="I85" s="114"/>
      <c r="J85" s="114"/>
    </row>
    <row r="86" spans="1:10" ht="28.5" hidden="1" customHeight="1">
      <c r="A86" s="111" t="s">
        <v>295</v>
      </c>
      <c r="B86" s="611" t="s">
        <v>296</v>
      </c>
      <c r="C86" s="611"/>
      <c r="D86" s="611"/>
      <c r="E86" s="611"/>
      <c r="F86" s="611"/>
      <c r="G86" s="611"/>
      <c r="H86" s="611"/>
      <c r="I86" s="611"/>
      <c r="J86" s="611"/>
    </row>
    <row r="87" spans="1:10" hidden="1">
      <c r="A87" s="112"/>
      <c r="B87" s="113"/>
      <c r="C87" s="113"/>
      <c r="D87" s="113"/>
      <c r="E87" s="113"/>
      <c r="F87" s="114"/>
      <c r="G87" s="114"/>
      <c r="H87" s="114"/>
      <c r="I87" s="114"/>
      <c r="J87" s="114"/>
    </row>
    <row r="88" spans="1:10" ht="51.75" hidden="1" customHeight="1">
      <c r="A88" s="111" t="s">
        <v>297</v>
      </c>
      <c r="B88" s="612" t="s">
        <v>298</v>
      </c>
      <c r="C88" s="612"/>
      <c r="D88" s="612"/>
      <c r="E88" s="612"/>
      <c r="F88" s="612"/>
      <c r="G88" s="612"/>
      <c r="H88" s="612"/>
      <c r="I88" s="612"/>
      <c r="J88" s="612"/>
    </row>
    <row r="89" spans="1:10" hidden="1">
      <c r="A89" s="112"/>
      <c r="B89" s="115"/>
      <c r="C89" s="115"/>
      <c r="D89" s="115"/>
      <c r="E89" s="115"/>
      <c r="F89" s="115"/>
      <c r="G89" s="115"/>
      <c r="H89" s="115"/>
      <c r="I89" s="115"/>
      <c r="J89" s="115"/>
    </row>
    <row r="90" spans="1:10" ht="15" hidden="1" customHeight="1">
      <c r="A90" s="111" t="s">
        <v>299</v>
      </c>
      <c r="B90" s="611" t="s">
        <v>300</v>
      </c>
      <c r="C90" s="611"/>
      <c r="D90" s="611"/>
      <c r="E90" s="611"/>
      <c r="F90" s="611"/>
      <c r="G90" s="611"/>
      <c r="H90" s="611"/>
      <c r="I90" s="611"/>
      <c r="J90" s="611"/>
    </row>
    <row r="91" spans="1:10" hidden="1">
      <c r="A91" s="112"/>
      <c r="B91" s="114"/>
      <c r="C91" s="114"/>
      <c r="D91" s="114"/>
      <c r="E91" s="114"/>
      <c r="F91" s="115"/>
      <c r="G91" s="115"/>
      <c r="H91" s="115"/>
      <c r="I91" s="115"/>
      <c r="J91" s="115"/>
    </row>
    <row r="92" spans="1:10" ht="47.25" hidden="1" customHeight="1">
      <c r="A92" s="111" t="s">
        <v>301</v>
      </c>
      <c r="B92" s="612" t="s">
        <v>302</v>
      </c>
      <c r="C92" s="612"/>
      <c r="D92" s="612"/>
      <c r="E92" s="612"/>
      <c r="F92" s="612"/>
      <c r="G92" s="612"/>
      <c r="H92" s="612"/>
      <c r="I92" s="612"/>
      <c r="J92" s="612"/>
    </row>
    <row r="93" spans="1:10" hidden="1">
      <c r="A93" s="112"/>
      <c r="B93" s="115"/>
      <c r="C93" s="115"/>
      <c r="D93" s="115"/>
      <c r="E93" s="115"/>
      <c r="F93" s="115"/>
      <c r="G93" s="115"/>
      <c r="H93" s="115"/>
      <c r="I93" s="115"/>
      <c r="J93" s="115"/>
    </row>
    <row r="94" spans="1:10" ht="71.25" hidden="1" customHeight="1">
      <c r="A94" s="116" t="s">
        <v>303</v>
      </c>
      <c r="B94" s="612" t="s">
        <v>304</v>
      </c>
      <c r="C94" s="612"/>
      <c r="D94" s="612"/>
      <c r="E94" s="612"/>
      <c r="F94" s="612"/>
      <c r="G94" s="612"/>
      <c r="H94" s="612"/>
      <c r="I94" s="612"/>
      <c r="J94" s="612"/>
    </row>
    <row r="95" spans="1:10" ht="12" hidden="1" customHeight="1">
      <c r="A95" s="112"/>
      <c r="B95" s="115"/>
      <c r="C95" s="115"/>
      <c r="D95" s="115"/>
      <c r="E95" s="115"/>
      <c r="F95" s="115"/>
      <c r="G95" s="115"/>
      <c r="H95" s="115"/>
      <c r="I95" s="115"/>
      <c r="J95" s="115"/>
    </row>
    <row r="96" spans="1:10" ht="85.5" hidden="1" customHeight="1">
      <c r="A96" s="111" t="s">
        <v>305</v>
      </c>
      <c r="B96" s="612" t="s">
        <v>306</v>
      </c>
      <c r="C96" s="612"/>
      <c r="D96" s="612"/>
      <c r="E96" s="612"/>
      <c r="F96" s="612"/>
      <c r="G96" s="612"/>
      <c r="H96" s="612"/>
      <c r="I96" s="612"/>
      <c r="J96" s="612"/>
    </row>
    <row r="97" spans="1:10" ht="12" hidden="1" customHeight="1">
      <c r="A97" s="112"/>
      <c r="B97" s="115"/>
      <c r="C97" s="115"/>
      <c r="D97" s="115"/>
      <c r="E97" s="115"/>
      <c r="F97" s="115"/>
      <c r="G97" s="115"/>
      <c r="H97" s="115"/>
      <c r="I97" s="115"/>
      <c r="J97" s="115"/>
    </row>
    <row r="98" spans="1:10" ht="12" hidden="1" customHeight="1">
      <c r="A98" s="117" t="s">
        <v>307</v>
      </c>
      <c r="B98" s="611" t="s">
        <v>308</v>
      </c>
      <c r="C98" s="611"/>
      <c r="D98" s="611"/>
      <c r="E98" s="611"/>
      <c r="F98" s="611"/>
      <c r="G98" s="611"/>
      <c r="H98" s="611"/>
      <c r="I98" s="611"/>
      <c r="J98" s="611"/>
    </row>
    <row r="99" spans="1:10" hidden="1">
      <c r="A99" s="112"/>
      <c r="B99" s="115"/>
      <c r="C99" s="115"/>
      <c r="D99" s="115"/>
      <c r="E99" s="115"/>
      <c r="F99" s="115"/>
      <c r="G99" s="115"/>
      <c r="H99" s="115"/>
      <c r="I99" s="115"/>
      <c r="J99" s="115"/>
    </row>
    <row r="100" spans="1:10" ht="27.75" hidden="1" customHeight="1">
      <c r="A100" s="117" t="s">
        <v>309</v>
      </c>
      <c r="B100" s="611" t="s">
        <v>310</v>
      </c>
      <c r="C100" s="611"/>
      <c r="D100" s="611"/>
      <c r="E100" s="611"/>
      <c r="F100" s="611"/>
      <c r="G100" s="611"/>
      <c r="H100" s="611"/>
      <c r="I100" s="611"/>
      <c r="J100" s="611"/>
    </row>
    <row r="101" spans="1:10" ht="12" hidden="1" customHeight="1">
      <c r="A101" s="117"/>
      <c r="B101" s="118"/>
      <c r="C101" s="118"/>
      <c r="D101" s="118"/>
      <c r="E101" s="118"/>
      <c r="F101" s="119"/>
      <c r="G101" s="119"/>
      <c r="H101" s="119"/>
      <c r="I101" s="119"/>
      <c r="J101" s="119"/>
    </row>
    <row r="102" spans="1:10" ht="45" hidden="1" customHeight="1">
      <c r="A102" s="117" t="s">
        <v>311</v>
      </c>
      <c r="B102" s="611" t="s">
        <v>312</v>
      </c>
      <c r="C102" s="611"/>
      <c r="D102" s="611"/>
      <c r="E102" s="611"/>
      <c r="F102" s="611"/>
      <c r="G102" s="611"/>
      <c r="H102" s="611"/>
      <c r="I102" s="611"/>
      <c r="J102" s="611"/>
    </row>
  </sheetData>
  <sheetProtection algorithmName="SHA-512" hashValue="KJVqNI4tKeo4RVkYtNpgFcGPILRyIddvNM/l1B5dZfsTPhTXfJ3Rd2ZMI2+8j24CFvLBY4XJs9e04NbDTqCoAg==" saltValue="rMGNHNPX0XZ5DR8zFmUzvg==" spinCount="100000" sheet="1" objects="1" scenarios="1"/>
  <mergeCells count="15">
    <mergeCell ref="H27:M27"/>
    <mergeCell ref="B100:J100"/>
    <mergeCell ref="B102:J102"/>
    <mergeCell ref="B88:J88"/>
    <mergeCell ref="B90:J90"/>
    <mergeCell ref="B92:J92"/>
    <mergeCell ref="B94:J94"/>
    <mergeCell ref="B96:J96"/>
    <mergeCell ref="B98:J98"/>
    <mergeCell ref="B86:J86"/>
    <mergeCell ref="J39:K39"/>
    <mergeCell ref="A81:B81"/>
    <mergeCell ref="B82:J82"/>
    <mergeCell ref="B84:J84"/>
    <mergeCell ref="H47:L50"/>
  </mergeCells>
  <conditionalFormatting sqref="A56:E66">
    <cfRule type="expression" dxfId="8" priority="2">
      <formula>MOD(ROW(),2)=0</formula>
    </cfRule>
  </conditionalFormatting>
  <conditionalFormatting sqref="A20:F36">
    <cfRule type="expression" dxfId="7" priority="5">
      <formula>MOD(ROW(),2)=0</formula>
    </cfRule>
  </conditionalFormatting>
  <conditionalFormatting sqref="A39:F43">
    <cfRule type="expression" dxfId="6" priority="4">
      <formula>MOD(ROW(),2)=0</formula>
    </cfRule>
  </conditionalFormatting>
  <conditionalFormatting sqref="A45:F54">
    <cfRule type="expression" dxfId="5" priority="3">
      <formula>MOD(ROW(),2)=0</formula>
    </cfRule>
  </conditionalFormatting>
  <conditionalFormatting sqref="A68:G72 A74:G78">
    <cfRule type="expression" dxfId="4" priority="1">
      <formula>MOD(ROW(),2)=0</formula>
    </cfRule>
  </conditionalFormatting>
  <pageMargins left="0.7" right="0.7" top="0.75" bottom="0.75" header="0.3" footer="0.3"/>
  <pageSetup scale="30" fitToHeight="8" orientation="landscape" horizontalDpi="1200" verticalDpi="1200" r:id="rId1"/>
  <ignoredErrors>
    <ignoredError sqref="F77"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A1147-D24B-45EF-9F37-B2745E552C90}">
  <dimension ref="A1:DY972"/>
  <sheetViews>
    <sheetView zoomScaleNormal="100" zoomScaleSheetLayoutView="100" workbookViewId="0">
      <pane xSplit="2" ySplit="9" topLeftCell="C202" activePane="bottomRight" state="frozen"/>
      <selection pane="topRight" activeCell="C1" sqref="C1"/>
      <selection pane="bottomLeft" activeCell="A10" sqref="A10"/>
      <selection pane="bottomRight" activeCell="A212" sqref="A212:XFD212"/>
    </sheetView>
  </sheetViews>
  <sheetFormatPr defaultColWidth="9.140625" defaultRowHeight="14.25"/>
  <cols>
    <col min="1" max="1" width="13.42578125" style="510" customWidth="1"/>
    <col min="2" max="2" width="40.7109375" style="510" customWidth="1"/>
    <col min="3" max="4" width="13.7109375" style="508" customWidth="1"/>
    <col min="5" max="5" width="18.7109375" style="509" customWidth="1"/>
    <col min="6" max="6" width="18.7109375" style="510" customWidth="1"/>
    <col min="7" max="7" width="2.42578125" style="509" customWidth="1"/>
    <col min="8" max="12" width="18.7109375" style="510" customWidth="1"/>
    <col min="13" max="13" width="2.42578125" style="509" customWidth="1"/>
    <col min="14" max="15" width="20.7109375" style="510" customWidth="1"/>
    <col min="16" max="16" width="16.28515625" style="510" customWidth="1"/>
    <col min="17" max="18" width="20.7109375" style="510" customWidth="1"/>
    <col min="19" max="19" width="2.42578125" style="509" customWidth="1"/>
    <col min="20" max="22" width="20.7109375" style="510" customWidth="1"/>
    <col min="23" max="16384" width="9.140625" style="510"/>
  </cols>
  <sheetData>
    <row r="1" spans="1:129" ht="20.25">
      <c r="A1" s="506" t="s">
        <v>972</v>
      </c>
      <c r="B1" s="507"/>
    </row>
    <row r="2" spans="1:129" ht="20.45" hidden="1" customHeight="1">
      <c r="A2" s="506"/>
      <c r="B2" s="507"/>
    </row>
    <row r="3" spans="1:129" ht="20.45" hidden="1" customHeight="1">
      <c r="A3" s="506"/>
      <c r="B3" s="507"/>
    </row>
    <row r="4" spans="1:129" ht="20.45" hidden="1" customHeight="1">
      <c r="A4" s="506"/>
      <c r="B4" s="507"/>
    </row>
    <row r="5" spans="1:129" ht="21" thickBot="1">
      <c r="A5" s="625"/>
      <c r="B5" s="625"/>
      <c r="C5" s="511"/>
      <c r="D5" s="511"/>
      <c r="E5" s="512"/>
      <c r="F5" s="513"/>
      <c r="G5" s="512"/>
      <c r="H5" s="513"/>
      <c r="I5" s="513"/>
      <c r="J5" s="513"/>
      <c r="K5" s="513"/>
      <c r="L5" s="513"/>
      <c r="M5" s="512"/>
      <c r="N5" s="513"/>
      <c r="O5" s="513"/>
      <c r="P5" s="513"/>
      <c r="Q5" s="513"/>
      <c r="R5" s="513"/>
      <c r="S5" s="512"/>
      <c r="T5" s="513"/>
      <c r="U5" s="513"/>
      <c r="V5" s="514"/>
    </row>
    <row r="8" spans="1:129" ht="15">
      <c r="A8" s="575"/>
      <c r="B8" s="518"/>
      <c r="C8" s="517"/>
      <c r="D8" s="517"/>
      <c r="E8" s="518"/>
      <c r="F8" s="518"/>
      <c r="G8" s="518"/>
      <c r="H8" s="626" t="s">
        <v>283</v>
      </c>
      <c r="I8" s="626"/>
      <c r="J8" s="626"/>
      <c r="K8" s="626"/>
      <c r="L8" s="626"/>
      <c r="M8" s="519"/>
      <c r="N8" s="626" t="s">
        <v>284</v>
      </c>
      <c r="O8" s="626"/>
      <c r="P8" s="626"/>
      <c r="Q8" s="626"/>
      <c r="R8" s="626"/>
      <c r="S8" s="519"/>
      <c r="T8" s="626" t="s">
        <v>361</v>
      </c>
      <c r="U8" s="626"/>
      <c r="V8" s="626"/>
      <c r="W8" s="520"/>
      <c r="X8" s="520"/>
      <c r="Y8" s="520"/>
      <c r="Z8" s="521"/>
      <c r="AA8" s="521"/>
      <c r="AB8" s="521"/>
      <c r="AC8" s="521"/>
      <c r="AD8" s="521"/>
      <c r="AE8" s="521"/>
      <c r="AF8" s="521"/>
      <c r="AG8" s="521"/>
      <c r="AH8" s="521"/>
      <c r="AI8" s="521"/>
      <c r="AJ8" s="521"/>
      <c r="AK8" s="521"/>
      <c r="AL8" s="521"/>
      <c r="AM8" s="521"/>
      <c r="AN8" s="521"/>
      <c r="AO8" s="521"/>
      <c r="AP8" s="521"/>
      <c r="AQ8" s="521"/>
      <c r="AR8" s="521"/>
      <c r="AS8" s="521"/>
      <c r="AT8" s="521"/>
      <c r="AU8" s="521"/>
      <c r="AV8" s="521"/>
      <c r="AW8" s="521"/>
      <c r="AX8" s="521"/>
      <c r="AY8" s="521"/>
      <c r="AZ8" s="521"/>
      <c r="BA8" s="521"/>
      <c r="BB8" s="521"/>
      <c r="BC8" s="521"/>
      <c r="BD8" s="521"/>
      <c r="BE8" s="521"/>
      <c r="BF8" s="521"/>
      <c r="BG8" s="521"/>
      <c r="BH8" s="521"/>
      <c r="BI8" s="521"/>
      <c r="BJ8" s="521"/>
      <c r="BK8" s="521"/>
      <c r="BL8" s="521"/>
      <c r="BM8" s="521"/>
      <c r="BN8" s="521"/>
      <c r="BO8" s="521"/>
      <c r="BP8" s="521"/>
      <c r="BQ8" s="521"/>
      <c r="BR8" s="521"/>
      <c r="BS8" s="521"/>
      <c r="BT8" s="521"/>
      <c r="BU8" s="521"/>
      <c r="BV8" s="521"/>
      <c r="BW8" s="521"/>
      <c r="BX8" s="521"/>
      <c r="BY8" s="521"/>
      <c r="BZ8" s="521"/>
      <c r="CA8" s="521"/>
      <c r="CB8" s="521"/>
      <c r="CC8" s="521"/>
      <c r="CD8" s="521"/>
      <c r="CE8" s="521"/>
      <c r="CF8" s="521"/>
      <c r="CG8" s="521"/>
      <c r="CH8" s="521"/>
      <c r="CI8" s="521"/>
      <c r="CJ8" s="521"/>
      <c r="CK8" s="521"/>
      <c r="CL8" s="521"/>
      <c r="CM8" s="521"/>
      <c r="CN8" s="521"/>
      <c r="CO8" s="521"/>
      <c r="CP8" s="521"/>
      <c r="CQ8" s="521"/>
      <c r="CR8" s="521"/>
      <c r="CS8" s="521"/>
      <c r="CT8" s="521"/>
      <c r="CU8" s="521"/>
      <c r="CV8" s="521"/>
      <c r="CW8" s="521"/>
      <c r="CX8" s="521"/>
      <c r="CY8" s="521"/>
      <c r="CZ8" s="521"/>
      <c r="DA8" s="521"/>
      <c r="DB8" s="521"/>
      <c r="DC8" s="521"/>
      <c r="DD8" s="521"/>
      <c r="DE8" s="521"/>
      <c r="DF8" s="521"/>
      <c r="DG8" s="521"/>
      <c r="DH8" s="521"/>
      <c r="DI8" s="521"/>
      <c r="DJ8" s="521"/>
      <c r="DK8" s="521"/>
      <c r="DL8" s="521"/>
      <c r="DM8" s="521"/>
      <c r="DN8" s="521"/>
      <c r="DO8" s="521"/>
      <c r="DP8" s="521"/>
      <c r="DQ8" s="521"/>
      <c r="DR8" s="521"/>
      <c r="DS8" s="521"/>
      <c r="DT8" s="521"/>
      <c r="DU8" s="521"/>
      <c r="DV8" s="521"/>
      <c r="DW8" s="521"/>
      <c r="DX8" s="521"/>
      <c r="DY8" s="521"/>
    </row>
    <row r="9" spans="1:129" ht="146.25" customHeight="1" thickBot="1">
      <c r="A9" s="522" t="s">
        <v>362</v>
      </c>
      <c r="B9" s="523" t="s">
        <v>363</v>
      </c>
      <c r="C9" s="524" t="s">
        <v>313</v>
      </c>
      <c r="D9" s="524" t="s">
        <v>314</v>
      </c>
      <c r="E9" s="525" t="s">
        <v>974</v>
      </c>
      <c r="F9" s="525" t="s">
        <v>975</v>
      </c>
      <c r="G9" s="526"/>
      <c r="H9" s="527" t="s">
        <v>742</v>
      </c>
      <c r="I9" s="527" t="s">
        <v>976</v>
      </c>
      <c r="J9" s="527" t="s">
        <v>977</v>
      </c>
      <c r="K9" s="525" t="s">
        <v>364</v>
      </c>
      <c r="L9" s="527" t="s">
        <v>732</v>
      </c>
      <c r="M9" s="525"/>
      <c r="N9" s="527" t="s">
        <v>742</v>
      </c>
      <c r="O9" s="527" t="s">
        <v>976</v>
      </c>
      <c r="P9" s="528" t="s">
        <v>731</v>
      </c>
      <c r="Q9" s="527" t="s">
        <v>364</v>
      </c>
      <c r="R9" s="527" t="s">
        <v>367</v>
      </c>
      <c r="S9" s="526"/>
      <c r="T9" s="527" t="s">
        <v>733</v>
      </c>
      <c r="U9" s="527" t="s">
        <v>734</v>
      </c>
      <c r="V9" s="527" t="s">
        <v>978</v>
      </c>
      <c r="W9" s="529"/>
      <c r="X9" s="529"/>
      <c r="Y9" s="529"/>
      <c r="Z9" s="529"/>
      <c r="AA9" s="529"/>
      <c r="AB9" s="529"/>
      <c r="AC9" s="529"/>
      <c r="AD9" s="529"/>
      <c r="AE9" s="529"/>
      <c r="AF9" s="529"/>
      <c r="AG9" s="529"/>
      <c r="AH9" s="529"/>
      <c r="AI9" s="529"/>
      <c r="AJ9" s="529"/>
      <c r="AK9" s="529"/>
      <c r="AL9" s="529"/>
      <c r="AM9" s="529"/>
      <c r="AN9" s="529"/>
      <c r="AO9" s="529"/>
      <c r="AP9" s="529"/>
      <c r="AQ9" s="529"/>
      <c r="AR9" s="529"/>
      <c r="AS9" s="529"/>
      <c r="AT9" s="529"/>
      <c r="AU9" s="529"/>
      <c r="AV9" s="529"/>
      <c r="AW9" s="529"/>
      <c r="AX9" s="529"/>
      <c r="AY9" s="529"/>
      <c r="AZ9" s="529"/>
      <c r="BA9" s="529"/>
      <c r="BB9" s="529"/>
      <c r="BC9" s="529"/>
      <c r="BD9" s="529"/>
      <c r="BE9" s="529"/>
      <c r="BF9" s="529"/>
      <c r="BG9" s="529"/>
      <c r="BH9" s="529"/>
      <c r="BI9" s="529"/>
      <c r="BJ9" s="529"/>
      <c r="BK9" s="529"/>
      <c r="BL9" s="529"/>
      <c r="BM9" s="529"/>
      <c r="BN9" s="529"/>
      <c r="BO9" s="529"/>
      <c r="BP9" s="529"/>
      <c r="BQ9" s="529"/>
      <c r="BR9" s="529"/>
      <c r="BS9" s="529"/>
      <c r="BT9" s="529"/>
      <c r="BU9" s="529"/>
      <c r="BV9" s="529"/>
      <c r="BW9" s="529"/>
      <c r="BX9" s="529"/>
      <c r="BY9" s="529"/>
      <c r="BZ9" s="529"/>
      <c r="CA9" s="529"/>
      <c r="CB9" s="529"/>
      <c r="CC9" s="529"/>
      <c r="CD9" s="529"/>
      <c r="CE9" s="529"/>
      <c r="CF9" s="529"/>
      <c r="CG9" s="529"/>
      <c r="CH9" s="529"/>
      <c r="CI9" s="529"/>
      <c r="CJ9" s="529"/>
      <c r="CK9" s="529"/>
      <c r="CL9" s="529"/>
      <c r="CM9" s="529"/>
      <c r="CN9" s="529"/>
      <c r="CO9" s="529"/>
      <c r="CP9" s="529"/>
      <c r="CQ9" s="529"/>
      <c r="CR9" s="529"/>
      <c r="CS9" s="529"/>
      <c r="CT9" s="529"/>
      <c r="CU9" s="529"/>
      <c r="CV9" s="529"/>
      <c r="CW9" s="529"/>
      <c r="CX9" s="529"/>
      <c r="CY9" s="529"/>
      <c r="CZ9" s="529"/>
      <c r="DA9" s="529"/>
      <c r="DB9" s="529"/>
      <c r="DC9" s="529"/>
      <c r="DD9" s="529"/>
      <c r="DE9" s="529"/>
      <c r="DF9" s="529"/>
      <c r="DG9" s="529"/>
      <c r="DH9" s="529"/>
      <c r="DI9" s="529"/>
      <c r="DJ9" s="529"/>
      <c r="DK9" s="529"/>
      <c r="DL9" s="529"/>
      <c r="DM9" s="529"/>
      <c r="DN9" s="529"/>
      <c r="DO9" s="529"/>
      <c r="DP9" s="529"/>
      <c r="DQ9" s="529"/>
      <c r="DR9" s="529"/>
      <c r="DS9" s="529"/>
      <c r="DT9" s="529"/>
      <c r="DU9" s="529"/>
      <c r="DV9" s="529"/>
      <c r="DW9" s="529"/>
      <c r="DX9" s="529"/>
      <c r="DY9" s="529"/>
    </row>
    <row r="10" spans="1:129">
      <c r="A10" s="530">
        <v>10200</v>
      </c>
      <c r="B10" s="531" t="s">
        <v>0</v>
      </c>
      <c r="C10" s="532">
        <v>1.226659411426855E-3</v>
      </c>
      <c r="D10" s="532">
        <v>1.1092000000000001E-3</v>
      </c>
      <c r="E10" s="533">
        <v>29558300</v>
      </c>
      <c r="F10" s="533">
        <v>41721863</v>
      </c>
      <c r="G10" s="533"/>
      <c r="H10" s="533">
        <v>5104977</v>
      </c>
      <c r="I10" s="533">
        <v>10048328</v>
      </c>
      <c r="J10" s="533">
        <v>178785</v>
      </c>
      <c r="K10" s="533">
        <v>340058</v>
      </c>
      <c r="L10" s="533">
        <v>15672148</v>
      </c>
      <c r="M10" s="533"/>
      <c r="N10" s="533">
        <v>344337</v>
      </c>
      <c r="O10" s="533">
        <v>5439679</v>
      </c>
      <c r="P10" s="533"/>
      <c r="Q10" s="533">
        <v>0</v>
      </c>
      <c r="R10" s="533">
        <v>5784016</v>
      </c>
      <c r="S10" s="533"/>
      <c r="T10" s="533">
        <v>1160377</v>
      </c>
      <c r="U10" s="533">
        <v>1906422</v>
      </c>
      <c r="V10" s="533">
        <v>3066799</v>
      </c>
      <c r="W10" s="534"/>
      <c r="X10" s="534"/>
      <c r="Y10" s="534"/>
      <c r="Z10" s="534"/>
      <c r="AA10" s="534"/>
      <c r="AB10" s="534"/>
      <c r="AC10" s="534"/>
      <c r="AD10" s="534"/>
      <c r="AE10" s="534"/>
      <c r="AF10" s="534"/>
      <c r="AG10" s="534"/>
      <c r="AH10" s="534"/>
      <c r="AI10" s="534"/>
      <c r="AJ10" s="534"/>
      <c r="AK10" s="534"/>
      <c r="AL10" s="534"/>
      <c r="AM10" s="534"/>
      <c r="AN10" s="534"/>
      <c r="AO10" s="534"/>
      <c r="AP10" s="534"/>
      <c r="AQ10" s="534"/>
      <c r="AR10" s="534"/>
      <c r="AS10" s="534"/>
      <c r="AT10" s="534"/>
      <c r="AU10" s="534"/>
      <c r="AV10" s="534"/>
      <c r="AW10" s="534"/>
      <c r="AX10" s="534"/>
      <c r="AY10" s="534"/>
      <c r="AZ10" s="534"/>
      <c r="BA10" s="534"/>
      <c r="BB10" s="534"/>
      <c r="BC10" s="534"/>
      <c r="BD10" s="534"/>
      <c r="BE10" s="534"/>
      <c r="BF10" s="534"/>
      <c r="BG10" s="534"/>
      <c r="BH10" s="534"/>
      <c r="BI10" s="534"/>
      <c r="BJ10" s="534"/>
      <c r="BK10" s="534"/>
      <c r="BL10" s="534"/>
      <c r="BM10" s="534"/>
      <c r="BN10" s="534"/>
      <c r="BO10" s="534"/>
      <c r="BP10" s="534"/>
      <c r="BQ10" s="534"/>
      <c r="BR10" s="534"/>
      <c r="BS10" s="534"/>
      <c r="BT10" s="534"/>
      <c r="BU10" s="534"/>
      <c r="BV10" s="534"/>
      <c r="BW10" s="534"/>
      <c r="BX10" s="534"/>
      <c r="BY10" s="534"/>
      <c r="BZ10" s="534"/>
      <c r="CA10" s="534"/>
      <c r="CB10" s="534"/>
      <c r="CC10" s="534"/>
      <c r="CD10" s="534"/>
      <c r="CE10" s="534"/>
      <c r="CF10" s="534"/>
      <c r="CG10" s="534"/>
      <c r="CH10" s="534"/>
      <c r="CI10" s="534"/>
      <c r="CJ10" s="534"/>
      <c r="CK10" s="534"/>
      <c r="CL10" s="534"/>
      <c r="CM10" s="534"/>
      <c r="CN10" s="534"/>
      <c r="CO10" s="534"/>
      <c r="CP10" s="534"/>
      <c r="CQ10" s="534"/>
      <c r="CR10" s="534"/>
      <c r="CS10" s="534"/>
      <c r="CT10" s="534"/>
      <c r="CU10" s="534"/>
      <c r="CV10" s="534"/>
      <c r="CW10" s="534"/>
      <c r="CX10" s="534"/>
      <c r="CY10" s="534"/>
      <c r="CZ10" s="534"/>
      <c r="DA10" s="534"/>
      <c r="DB10" s="534"/>
      <c r="DC10" s="534"/>
      <c r="DD10" s="534"/>
      <c r="DE10" s="534"/>
      <c r="DF10" s="534"/>
      <c r="DG10" s="534"/>
      <c r="DH10" s="534"/>
      <c r="DI10" s="534"/>
      <c r="DJ10" s="534"/>
      <c r="DK10" s="534"/>
      <c r="DL10" s="534"/>
      <c r="DM10" s="534"/>
      <c r="DN10" s="534"/>
      <c r="DO10" s="534"/>
      <c r="DP10" s="534"/>
      <c r="DQ10" s="534"/>
      <c r="DR10" s="534"/>
      <c r="DS10" s="534"/>
      <c r="DT10" s="534"/>
      <c r="DU10" s="534"/>
      <c r="DV10" s="534"/>
      <c r="DW10" s="534"/>
      <c r="DX10" s="534"/>
      <c r="DY10" s="534"/>
    </row>
    <row r="11" spans="1:129">
      <c r="A11" s="530">
        <v>10400</v>
      </c>
      <c r="B11" s="531" t="s">
        <v>1</v>
      </c>
      <c r="C11" s="532">
        <v>3.0747814141892059E-3</v>
      </c>
      <c r="D11" s="532">
        <v>2.9764000000000001E-3</v>
      </c>
      <c r="E11" s="533">
        <v>79313413</v>
      </c>
      <c r="F11" s="533">
        <v>104581278</v>
      </c>
      <c r="G11" s="533"/>
      <c r="H11" s="533">
        <v>5553107</v>
      </c>
      <c r="I11" s="533">
        <v>25187442</v>
      </c>
      <c r="J11" s="533">
        <v>448148</v>
      </c>
      <c r="K11" s="533">
        <v>852398</v>
      </c>
      <c r="L11" s="533">
        <v>32041095</v>
      </c>
      <c r="M11" s="533"/>
      <c r="N11" s="533">
        <v>733586</v>
      </c>
      <c r="O11" s="533">
        <v>13635263</v>
      </c>
      <c r="P11" s="533"/>
      <c r="Q11" s="533">
        <v>0</v>
      </c>
      <c r="R11" s="533">
        <v>14368849</v>
      </c>
      <c r="S11" s="533"/>
      <c r="T11" s="533">
        <v>2908638</v>
      </c>
      <c r="U11" s="533">
        <v>2026944</v>
      </c>
      <c r="V11" s="533">
        <v>4935582</v>
      </c>
      <c r="W11" s="534"/>
      <c r="X11" s="534"/>
      <c r="Y11" s="534"/>
      <c r="Z11" s="534"/>
      <c r="AA11" s="534"/>
      <c r="AB11" s="534"/>
      <c r="AC11" s="534"/>
      <c r="AD11" s="534"/>
      <c r="AE11" s="534"/>
      <c r="AF11" s="534"/>
      <c r="AG11" s="534"/>
      <c r="AH11" s="534"/>
      <c r="AI11" s="534"/>
      <c r="AJ11" s="534"/>
      <c r="AK11" s="534"/>
      <c r="AL11" s="534"/>
      <c r="AM11" s="534"/>
      <c r="AN11" s="534"/>
      <c r="AO11" s="534"/>
      <c r="AP11" s="534"/>
      <c r="AQ11" s="534"/>
      <c r="AR11" s="534"/>
      <c r="AS11" s="534"/>
      <c r="AT11" s="534"/>
      <c r="AU11" s="534"/>
      <c r="AV11" s="534"/>
      <c r="AW11" s="534"/>
      <c r="AX11" s="534"/>
      <c r="AY11" s="534"/>
      <c r="AZ11" s="534"/>
      <c r="BA11" s="534"/>
      <c r="BB11" s="534"/>
      <c r="BC11" s="534"/>
      <c r="BD11" s="534"/>
      <c r="BE11" s="534"/>
      <c r="BF11" s="534"/>
      <c r="BG11" s="534"/>
      <c r="BH11" s="534"/>
      <c r="BI11" s="534"/>
      <c r="BJ11" s="534"/>
      <c r="BK11" s="534"/>
      <c r="BL11" s="534"/>
      <c r="BM11" s="534"/>
      <c r="BN11" s="534"/>
      <c r="BO11" s="534"/>
      <c r="BP11" s="534"/>
      <c r="BQ11" s="534"/>
      <c r="BR11" s="534"/>
      <c r="BS11" s="534"/>
      <c r="BT11" s="534"/>
      <c r="BU11" s="534"/>
      <c r="BV11" s="534"/>
      <c r="BW11" s="534"/>
      <c r="BX11" s="534"/>
      <c r="BY11" s="534"/>
      <c r="BZ11" s="534"/>
      <c r="CA11" s="534"/>
      <c r="CB11" s="534"/>
      <c r="CC11" s="534"/>
      <c r="CD11" s="534"/>
      <c r="CE11" s="534"/>
      <c r="CF11" s="534"/>
      <c r="CG11" s="534"/>
      <c r="CH11" s="534"/>
      <c r="CI11" s="534"/>
      <c r="CJ11" s="534"/>
      <c r="CK11" s="534"/>
      <c r="CL11" s="534"/>
      <c r="CM11" s="534"/>
      <c r="CN11" s="534"/>
      <c r="CO11" s="534"/>
      <c r="CP11" s="534"/>
      <c r="CQ11" s="534"/>
      <c r="CR11" s="534"/>
      <c r="CS11" s="534"/>
      <c r="CT11" s="534"/>
      <c r="CU11" s="534"/>
      <c r="CV11" s="534"/>
      <c r="CW11" s="534"/>
      <c r="CX11" s="534"/>
      <c r="CY11" s="534"/>
      <c r="CZ11" s="534"/>
      <c r="DA11" s="534"/>
      <c r="DB11" s="534"/>
      <c r="DC11" s="534"/>
      <c r="DD11" s="534"/>
      <c r="DE11" s="534"/>
      <c r="DF11" s="534"/>
      <c r="DG11" s="534"/>
      <c r="DH11" s="534"/>
      <c r="DI11" s="534"/>
      <c r="DJ11" s="534"/>
      <c r="DK11" s="534"/>
      <c r="DL11" s="534"/>
      <c r="DM11" s="534"/>
      <c r="DN11" s="534"/>
      <c r="DO11" s="534"/>
      <c r="DP11" s="534"/>
      <c r="DQ11" s="534"/>
      <c r="DR11" s="534"/>
      <c r="DS11" s="534"/>
      <c r="DT11" s="534"/>
      <c r="DU11" s="534"/>
      <c r="DV11" s="534"/>
      <c r="DW11" s="534"/>
      <c r="DX11" s="534"/>
      <c r="DY11" s="534"/>
    </row>
    <row r="12" spans="1:129">
      <c r="A12" s="530">
        <v>10500</v>
      </c>
      <c r="B12" s="531" t="s">
        <v>743</v>
      </c>
      <c r="C12" s="532">
        <v>6.2931071475196996E-4</v>
      </c>
      <c r="D12" s="532">
        <v>6.5359999999999995E-4</v>
      </c>
      <c r="E12" s="533">
        <v>17417738</v>
      </c>
      <c r="F12" s="533">
        <v>21404487</v>
      </c>
      <c r="G12" s="533"/>
      <c r="H12" s="533">
        <v>504102</v>
      </c>
      <c r="I12" s="533">
        <v>5155074</v>
      </c>
      <c r="J12" s="533">
        <v>91722</v>
      </c>
      <c r="K12" s="533">
        <v>174459</v>
      </c>
      <c r="L12" s="533">
        <v>5925357</v>
      </c>
      <c r="M12" s="533"/>
      <c r="N12" s="533">
        <v>1564556</v>
      </c>
      <c r="O12" s="533">
        <v>2790708</v>
      </c>
      <c r="P12" s="533"/>
      <c r="Q12" s="533">
        <v>0</v>
      </c>
      <c r="R12" s="533">
        <v>4355264</v>
      </c>
      <c r="S12" s="533"/>
      <c r="T12" s="533">
        <v>595305</v>
      </c>
      <c r="U12" s="533">
        <v>-296185</v>
      </c>
      <c r="V12" s="533">
        <v>299120</v>
      </c>
      <c r="W12" s="534"/>
      <c r="X12" s="534"/>
      <c r="Y12" s="534"/>
      <c r="Z12" s="534"/>
      <c r="AA12" s="534"/>
      <c r="AB12" s="534"/>
      <c r="AC12" s="534"/>
      <c r="AD12" s="534"/>
      <c r="AE12" s="534"/>
      <c r="AF12" s="534"/>
      <c r="AG12" s="534"/>
      <c r="AH12" s="534"/>
      <c r="AI12" s="534"/>
      <c r="AJ12" s="534"/>
      <c r="AK12" s="534"/>
      <c r="AL12" s="534"/>
      <c r="AM12" s="534"/>
      <c r="AN12" s="534"/>
      <c r="AO12" s="534"/>
      <c r="AP12" s="534"/>
      <c r="AQ12" s="534"/>
      <c r="AR12" s="534"/>
      <c r="AS12" s="534"/>
      <c r="AT12" s="534"/>
      <c r="AU12" s="534"/>
      <c r="AV12" s="534"/>
      <c r="AW12" s="534"/>
      <c r="AX12" s="534"/>
      <c r="AY12" s="534"/>
      <c r="AZ12" s="534"/>
      <c r="BA12" s="534"/>
      <c r="BB12" s="534"/>
      <c r="BC12" s="534"/>
      <c r="BD12" s="534"/>
      <c r="BE12" s="534"/>
      <c r="BF12" s="534"/>
      <c r="BG12" s="534"/>
      <c r="BH12" s="534"/>
      <c r="BI12" s="534"/>
      <c r="BJ12" s="534"/>
      <c r="BK12" s="534"/>
      <c r="BL12" s="534"/>
      <c r="BM12" s="534"/>
      <c r="BN12" s="534"/>
      <c r="BO12" s="534"/>
      <c r="BP12" s="534"/>
      <c r="BQ12" s="534"/>
      <c r="BR12" s="534"/>
      <c r="BS12" s="534"/>
      <c r="BT12" s="534"/>
      <c r="BU12" s="534"/>
      <c r="BV12" s="534"/>
      <c r="BW12" s="534"/>
      <c r="BX12" s="534"/>
      <c r="BY12" s="534"/>
      <c r="BZ12" s="534"/>
      <c r="CA12" s="534"/>
      <c r="CB12" s="534"/>
      <c r="CC12" s="534"/>
      <c r="CD12" s="534"/>
      <c r="CE12" s="534"/>
      <c r="CF12" s="534"/>
      <c r="CG12" s="534"/>
      <c r="CH12" s="534"/>
      <c r="CI12" s="534"/>
      <c r="CJ12" s="534"/>
      <c r="CK12" s="534"/>
      <c r="CL12" s="534"/>
      <c r="CM12" s="534"/>
      <c r="CN12" s="534"/>
      <c r="CO12" s="534"/>
      <c r="CP12" s="534"/>
      <c r="CQ12" s="534"/>
      <c r="CR12" s="534"/>
      <c r="CS12" s="534"/>
      <c r="CT12" s="534"/>
      <c r="CU12" s="534"/>
      <c r="CV12" s="534"/>
      <c r="CW12" s="534"/>
      <c r="CX12" s="534"/>
      <c r="CY12" s="534"/>
      <c r="CZ12" s="534"/>
      <c r="DA12" s="534"/>
      <c r="DB12" s="534"/>
      <c r="DC12" s="534"/>
      <c r="DD12" s="534"/>
      <c r="DE12" s="534"/>
      <c r="DF12" s="534"/>
      <c r="DG12" s="534"/>
      <c r="DH12" s="534"/>
      <c r="DI12" s="534"/>
      <c r="DJ12" s="534"/>
      <c r="DK12" s="534"/>
      <c r="DL12" s="534"/>
      <c r="DM12" s="534"/>
      <c r="DN12" s="534"/>
      <c r="DO12" s="534"/>
      <c r="DP12" s="534"/>
      <c r="DQ12" s="534"/>
      <c r="DR12" s="534"/>
      <c r="DS12" s="534"/>
      <c r="DT12" s="534"/>
      <c r="DU12" s="534"/>
      <c r="DV12" s="534"/>
      <c r="DW12" s="534"/>
      <c r="DX12" s="534"/>
      <c r="DY12" s="534"/>
    </row>
    <row r="13" spans="1:129">
      <c r="A13" s="530">
        <v>10700</v>
      </c>
      <c r="B13" s="531" t="s">
        <v>331</v>
      </c>
      <c r="C13" s="532">
        <v>4.4321688315454594E-3</v>
      </c>
      <c r="D13" s="532">
        <v>4.4016999999999997E-3</v>
      </c>
      <c r="E13" s="533">
        <v>117293051</v>
      </c>
      <c r="F13" s="533">
        <v>150749539</v>
      </c>
      <c r="G13" s="533"/>
      <c r="H13" s="533">
        <v>3797370</v>
      </c>
      <c r="I13" s="533">
        <v>36306644</v>
      </c>
      <c r="J13" s="533">
        <v>645986</v>
      </c>
      <c r="K13" s="533">
        <v>1228697</v>
      </c>
      <c r="L13" s="533">
        <v>41978697</v>
      </c>
      <c r="M13" s="533"/>
      <c r="N13" s="533">
        <v>2193783</v>
      </c>
      <c r="O13" s="533">
        <v>19654662</v>
      </c>
      <c r="P13" s="533"/>
      <c r="Q13" s="533">
        <v>0</v>
      </c>
      <c r="R13" s="533">
        <v>21848445</v>
      </c>
      <c r="S13" s="533"/>
      <c r="T13" s="533">
        <v>4192680</v>
      </c>
      <c r="U13" s="533">
        <v>2465972</v>
      </c>
      <c r="V13" s="533">
        <v>6658652</v>
      </c>
      <c r="W13" s="534"/>
      <c r="X13" s="534"/>
      <c r="Y13" s="534"/>
      <c r="Z13" s="534"/>
      <c r="AA13" s="534"/>
      <c r="AB13" s="534"/>
      <c r="AC13" s="534"/>
      <c r="AD13" s="534"/>
      <c r="AE13" s="534"/>
      <c r="AF13" s="534"/>
      <c r="AG13" s="534"/>
      <c r="AH13" s="534"/>
      <c r="AI13" s="534"/>
      <c r="AJ13" s="534"/>
      <c r="AK13" s="534"/>
      <c r="AL13" s="534"/>
      <c r="AM13" s="534"/>
      <c r="AN13" s="534"/>
      <c r="AO13" s="534"/>
      <c r="AP13" s="534"/>
      <c r="AQ13" s="534"/>
      <c r="AR13" s="534"/>
      <c r="AS13" s="534"/>
      <c r="AT13" s="534"/>
      <c r="AU13" s="534"/>
      <c r="AV13" s="534"/>
      <c r="AW13" s="534"/>
      <c r="AX13" s="534"/>
      <c r="AY13" s="534"/>
      <c r="AZ13" s="534"/>
      <c r="BA13" s="534"/>
      <c r="BB13" s="534"/>
      <c r="BC13" s="534"/>
      <c r="BD13" s="534"/>
      <c r="BE13" s="534"/>
      <c r="BF13" s="534"/>
      <c r="BG13" s="534"/>
      <c r="BH13" s="534"/>
      <c r="BI13" s="534"/>
      <c r="BJ13" s="534"/>
      <c r="BK13" s="534"/>
      <c r="BL13" s="534"/>
      <c r="BM13" s="534"/>
      <c r="BN13" s="534"/>
      <c r="BO13" s="534"/>
      <c r="BP13" s="534"/>
      <c r="BQ13" s="534"/>
      <c r="BR13" s="534"/>
      <c r="BS13" s="534"/>
      <c r="BT13" s="534"/>
      <c r="BU13" s="534"/>
      <c r="BV13" s="534"/>
      <c r="BW13" s="534"/>
      <c r="BX13" s="534"/>
      <c r="BY13" s="534"/>
      <c r="BZ13" s="534"/>
      <c r="CA13" s="534"/>
      <c r="CB13" s="534"/>
      <c r="CC13" s="534"/>
      <c r="CD13" s="534"/>
      <c r="CE13" s="534"/>
      <c r="CF13" s="534"/>
      <c r="CG13" s="534"/>
      <c r="CH13" s="534"/>
      <c r="CI13" s="534"/>
      <c r="CJ13" s="534"/>
      <c r="CK13" s="534"/>
      <c r="CL13" s="534"/>
      <c r="CM13" s="534"/>
      <c r="CN13" s="534"/>
      <c r="CO13" s="534"/>
      <c r="CP13" s="534"/>
      <c r="CQ13" s="534"/>
      <c r="CR13" s="534"/>
      <c r="CS13" s="534"/>
      <c r="CT13" s="534"/>
      <c r="CU13" s="534"/>
      <c r="CV13" s="534"/>
      <c r="CW13" s="534"/>
      <c r="CX13" s="534"/>
      <c r="CY13" s="534"/>
      <c r="CZ13" s="534"/>
      <c r="DA13" s="534"/>
      <c r="DB13" s="534"/>
      <c r="DC13" s="534"/>
      <c r="DD13" s="534"/>
      <c r="DE13" s="534"/>
      <c r="DF13" s="534"/>
      <c r="DG13" s="534"/>
      <c r="DH13" s="534"/>
      <c r="DI13" s="534"/>
      <c r="DJ13" s="534"/>
      <c r="DK13" s="534"/>
      <c r="DL13" s="534"/>
      <c r="DM13" s="534"/>
      <c r="DN13" s="534"/>
      <c r="DO13" s="534"/>
      <c r="DP13" s="534"/>
      <c r="DQ13" s="534"/>
      <c r="DR13" s="534"/>
      <c r="DS13" s="534"/>
      <c r="DT13" s="534"/>
      <c r="DU13" s="534"/>
      <c r="DV13" s="534"/>
      <c r="DW13" s="534"/>
      <c r="DX13" s="534"/>
      <c r="DY13" s="534"/>
    </row>
    <row r="14" spans="1:129">
      <c r="A14" s="530">
        <v>10800</v>
      </c>
      <c r="B14" s="531" t="s">
        <v>3</v>
      </c>
      <c r="C14" s="532">
        <v>1.9450645216892676E-2</v>
      </c>
      <c r="D14" s="532">
        <v>1.8941900000000001E-2</v>
      </c>
      <c r="E14" s="533">
        <v>504751551</v>
      </c>
      <c r="F14" s="533">
        <v>661566811</v>
      </c>
      <c r="G14" s="533"/>
      <c r="H14" s="533">
        <v>34443756</v>
      </c>
      <c r="I14" s="533">
        <v>159332302</v>
      </c>
      <c r="J14" s="533">
        <v>2834922</v>
      </c>
      <c r="K14" s="533">
        <v>5392156</v>
      </c>
      <c r="L14" s="533">
        <v>202003136</v>
      </c>
      <c r="M14" s="533"/>
      <c r="N14" s="533">
        <v>131783</v>
      </c>
      <c r="O14" s="533">
        <v>86254805</v>
      </c>
      <c r="P14" s="533"/>
      <c r="Q14" s="533">
        <v>0</v>
      </c>
      <c r="R14" s="533">
        <v>86386588</v>
      </c>
      <c r="S14" s="533"/>
      <c r="T14" s="533">
        <v>18399647</v>
      </c>
      <c r="U14" s="533">
        <v>12155218</v>
      </c>
      <c r="V14" s="533">
        <v>30554865</v>
      </c>
      <c r="W14" s="534"/>
      <c r="X14" s="534"/>
      <c r="Y14" s="534"/>
      <c r="Z14" s="534"/>
      <c r="AA14" s="534"/>
      <c r="AB14" s="534"/>
      <c r="AC14" s="534"/>
      <c r="AD14" s="534"/>
      <c r="AE14" s="534"/>
      <c r="AF14" s="534"/>
      <c r="AG14" s="534"/>
      <c r="AH14" s="534"/>
      <c r="AI14" s="534"/>
      <c r="AJ14" s="534"/>
      <c r="AK14" s="534"/>
      <c r="AL14" s="534"/>
      <c r="AM14" s="534"/>
      <c r="AN14" s="534"/>
      <c r="AO14" s="534"/>
      <c r="AP14" s="534"/>
      <c r="AQ14" s="534"/>
      <c r="AR14" s="534"/>
      <c r="AS14" s="534"/>
      <c r="AT14" s="534"/>
      <c r="AU14" s="534"/>
      <c r="AV14" s="534"/>
      <c r="AW14" s="534"/>
      <c r="AX14" s="534"/>
      <c r="AY14" s="534"/>
      <c r="AZ14" s="534"/>
      <c r="BA14" s="534"/>
      <c r="BB14" s="534"/>
      <c r="BC14" s="534"/>
      <c r="BD14" s="534"/>
      <c r="BE14" s="534"/>
      <c r="BF14" s="534"/>
      <c r="BG14" s="534"/>
      <c r="BH14" s="534"/>
      <c r="BI14" s="534"/>
      <c r="BJ14" s="534"/>
      <c r="BK14" s="534"/>
      <c r="BL14" s="534"/>
      <c r="BM14" s="534"/>
      <c r="BN14" s="534"/>
      <c r="BO14" s="534"/>
      <c r="BP14" s="534"/>
      <c r="BQ14" s="534"/>
      <c r="BR14" s="534"/>
      <c r="BS14" s="534"/>
      <c r="BT14" s="534"/>
      <c r="BU14" s="534"/>
      <c r="BV14" s="534"/>
      <c r="BW14" s="534"/>
      <c r="BX14" s="534"/>
      <c r="BY14" s="534"/>
      <c r="BZ14" s="534"/>
      <c r="CA14" s="534"/>
      <c r="CB14" s="534"/>
      <c r="CC14" s="534"/>
      <c r="CD14" s="534"/>
      <c r="CE14" s="534"/>
      <c r="CF14" s="534"/>
      <c r="CG14" s="534"/>
      <c r="CH14" s="534"/>
      <c r="CI14" s="534"/>
      <c r="CJ14" s="534"/>
      <c r="CK14" s="534"/>
      <c r="CL14" s="534"/>
      <c r="CM14" s="534"/>
      <c r="CN14" s="534"/>
      <c r="CO14" s="534"/>
      <c r="CP14" s="534"/>
      <c r="CQ14" s="534"/>
      <c r="CR14" s="534"/>
      <c r="CS14" s="534"/>
      <c r="CT14" s="534"/>
      <c r="CU14" s="534"/>
      <c r="CV14" s="534"/>
      <c r="CW14" s="534"/>
      <c r="CX14" s="534"/>
      <c r="CY14" s="534"/>
      <c r="CZ14" s="534"/>
      <c r="DA14" s="534"/>
      <c r="DB14" s="534"/>
      <c r="DC14" s="534"/>
      <c r="DD14" s="534"/>
      <c r="DE14" s="534"/>
      <c r="DF14" s="534"/>
      <c r="DG14" s="534"/>
      <c r="DH14" s="534"/>
      <c r="DI14" s="534"/>
      <c r="DJ14" s="534"/>
      <c r="DK14" s="534"/>
      <c r="DL14" s="534"/>
      <c r="DM14" s="534"/>
      <c r="DN14" s="534"/>
      <c r="DO14" s="534"/>
      <c r="DP14" s="534"/>
      <c r="DQ14" s="534"/>
      <c r="DR14" s="534"/>
      <c r="DS14" s="534"/>
      <c r="DT14" s="534"/>
      <c r="DU14" s="534"/>
      <c r="DV14" s="534"/>
      <c r="DW14" s="534"/>
      <c r="DX14" s="534"/>
      <c r="DY14" s="534"/>
    </row>
    <row r="15" spans="1:129">
      <c r="A15" s="530">
        <v>10850</v>
      </c>
      <c r="B15" s="531" t="s">
        <v>744</v>
      </c>
      <c r="C15" s="532">
        <v>1.7153739506959692E-4</v>
      </c>
      <c r="D15" s="532">
        <v>1.4809999999999999E-4</v>
      </c>
      <c r="E15" s="533">
        <v>3945298</v>
      </c>
      <c r="F15" s="533">
        <v>5834431</v>
      </c>
      <c r="G15" s="533"/>
      <c r="H15" s="533">
        <v>1105047</v>
      </c>
      <c r="I15" s="533">
        <v>1405169</v>
      </c>
      <c r="J15" s="533">
        <v>25001</v>
      </c>
      <c r="K15" s="533">
        <v>47554</v>
      </c>
      <c r="L15" s="533">
        <v>2582771</v>
      </c>
      <c r="M15" s="533"/>
      <c r="N15" s="533">
        <v>263583</v>
      </c>
      <c r="O15" s="533">
        <v>760691</v>
      </c>
      <c r="P15" s="533"/>
      <c r="Q15" s="533">
        <v>0</v>
      </c>
      <c r="R15" s="533">
        <v>1024274</v>
      </c>
      <c r="S15" s="533"/>
      <c r="T15" s="533">
        <v>162270</v>
      </c>
      <c r="U15" s="533">
        <v>177761</v>
      </c>
      <c r="V15" s="533">
        <v>340031</v>
      </c>
      <c r="W15" s="534"/>
      <c r="X15" s="534"/>
      <c r="Y15" s="534"/>
      <c r="Z15" s="534"/>
      <c r="AA15" s="534"/>
      <c r="AB15" s="534"/>
      <c r="AC15" s="534"/>
      <c r="AD15" s="534"/>
      <c r="AE15" s="534"/>
      <c r="AF15" s="534"/>
      <c r="AG15" s="534"/>
      <c r="AH15" s="534"/>
      <c r="AI15" s="534"/>
      <c r="AJ15" s="534"/>
      <c r="AK15" s="534"/>
      <c r="AL15" s="534"/>
      <c r="AM15" s="534"/>
      <c r="AN15" s="534"/>
      <c r="AO15" s="534"/>
      <c r="AP15" s="534"/>
      <c r="AQ15" s="534"/>
      <c r="AR15" s="534"/>
      <c r="AS15" s="534"/>
      <c r="AT15" s="534"/>
      <c r="AU15" s="534"/>
      <c r="AV15" s="534"/>
      <c r="AW15" s="534"/>
      <c r="AX15" s="534"/>
      <c r="AY15" s="534"/>
      <c r="AZ15" s="534"/>
      <c r="BA15" s="534"/>
      <c r="BB15" s="534"/>
      <c r="BC15" s="534"/>
      <c r="BD15" s="534"/>
      <c r="BE15" s="534"/>
      <c r="BF15" s="534"/>
      <c r="BG15" s="534"/>
      <c r="BH15" s="534"/>
      <c r="BI15" s="534"/>
      <c r="BJ15" s="534"/>
      <c r="BK15" s="534"/>
      <c r="BL15" s="534"/>
      <c r="BM15" s="534"/>
      <c r="BN15" s="534"/>
      <c r="BO15" s="534"/>
      <c r="BP15" s="534"/>
      <c r="BQ15" s="534"/>
      <c r="BR15" s="534"/>
      <c r="BS15" s="534"/>
      <c r="BT15" s="534"/>
      <c r="BU15" s="534"/>
      <c r="BV15" s="534"/>
      <c r="BW15" s="534"/>
      <c r="BX15" s="534"/>
      <c r="BY15" s="534"/>
      <c r="BZ15" s="534"/>
      <c r="CA15" s="534"/>
      <c r="CB15" s="534"/>
      <c r="CC15" s="534"/>
      <c r="CD15" s="534"/>
      <c r="CE15" s="534"/>
      <c r="CF15" s="534"/>
      <c r="CG15" s="534"/>
      <c r="CH15" s="534"/>
      <c r="CI15" s="534"/>
      <c r="CJ15" s="534"/>
      <c r="CK15" s="534"/>
      <c r="CL15" s="534"/>
      <c r="CM15" s="534"/>
      <c r="CN15" s="534"/>
      <c r="CO15" s="534"/>
      <c r="CP15" s="534"/>
      <c r="CQ15" s="534"/>
      <c r="CR15" s="534"/>
      <c r="CS15" s="534"/>
      <c r="CT15" s="534"/>
      <c r="CU15" s="534"/>
      <c r="CV15" s="534"/>
      <c r="CW15" s="534"/>
      <c r="CX15" s="534"/>
      <c r="CY15" s="534"/>
      <c r="CZ15" s="534"/>
      <c r="DA15" s="534"/>
      <c r="DB15" s="534"/>
      <c r="DC15" s="534"/>
      <c r="DD15" s="534"/>
      <c r="DE15" s="534"/>
      <c r="DF15" s="534"/>
      <c r="DG15" s="534"/>
      <c r="DH15" s="534"/>
      <c r="DI15" s="534"/>
      <c r="DJ15" s="534"/>
      <c r="DK15" s="534"/>
      <c r="DL15" s="534"/>
      <c r="DM15" s="534"/>
      <c r="DN15" s="534"/>
      <c r="DO15" s="534"/>
      <c r="DP15" s="534"/>
      <c r="DQ15" s="534"/>
      <c r="DR15" s="534"/>
      <c r="DS15" s="534"/>
      <c r="DT15" s="534"/>
      <c r="DU15" s="534"/>
      <c r="DV15" s="534"/>
      <c r="DW15" s="534"/>
      <c r="DX15" s="534"/>
      <c r="DY15" s="534"/>
    </row>
    <row r="16" spans="1:129">
      <c r="A16" s="535">
        <v>10900</v>
      </c>
      <c r="B16" s="510" t="s">
        <v>5</v>
      </c>
      <c r="C16" s="532">
        <v>1.6557478231165102E-3</v>
      </c>
      <c r="D16" s="532">
        <v>1.5564999999999999E-3</v>
      </c>
      <c r="E16" s="533">
        <v>41477921</v>
      </c>
      <c r="F16" s="536">
        <v>56316271</v>
      </c>
      <c r="G16" s="537"/>
      <c r="H16" s="538">
        <v>6728447</v>
      </c>
      <c r="I16" s="538">
        <v>13563257</v>
      </c>
      <c r="J16" s="538">
        <v>241324</v>
      </c>
      <c r="K16" s="538">
        <v>459010</v>
      </c>
      <c r="L16" s="538">
        <v>20992038</v>
      </c>
      <c r="M16" s="539"/>
      <c r="N16" s="538">
        <v>78799</v>
      </c>
      <c r="O16" s="538">
        <v>7342492</v>
      </c>
      <c r="P16" s="538"/>
      <c r="Q16" s="538">
        <v>0</v>
      </c>
      <c r="R16" s="538">
        <v>7421291</v>
      </c>
      <c r="S16" s="539"/>
      <c r="T16" s="538">
        <v>1566279</v>
      </c>
      <c r="U16" s="538">
        <v>2617484</v>
      </c>
      <c r="V16" s="538">
        <v>4183763</v>
      </c>
      <c r="W16" s="534"/>
      <c r="X16" s="534"/>
      <c r="Y16" s="534"/>
      <c r="Z16" s="534"/>
      <c r="AA16" s="534"/>
      <c r="AB16" s="534"/>
      <c r="AC16" s="534"/>
      <c r="AD16" s="534"/>
      <c r="AE16" s="534"/>
      <c r="AF16" s="534"/>
      <c r="AG16" s="534"/>
      <c r="AH16" s="534"/>
      <c r="AI16" s="534"/>
      <c r="AJ16" s="534"/>
      <c r="AK16" s="534"/>
      <c r="AL16" s="534"/>
      <c r="AM16" s="534"/>
      <c r="AN16" s="534"/>
      <c r="AO16" s="534"/>
      <c r="AP16" s="534"/>
      <c r="AQ16" s="534"/>
      <c r="AR16" s="534"/>
      <c r="AS16" s="534"/>
      <c r="AT16" s="534"/>
      <c r="AU16" s="534"/>
      <c r="AV16" s="534"/>
      <c r="AW16" s="534"/>
      <c r="AX16" s="534"/>
      <c r="AY16" s="534"/>
      <c r="AZ16" s="534"/>
      <c r="BA16" s="534"/>
      <c r="BB16" s="534"/>
      <c r="BC16" s="534"/>
      <c r="BD16" s="534"/>
      <c r="BE16" s="534"/>
      <c r="BF16" s="534"/>
      <c r="BG16" s="534"/>
      <c r="BH16" s="534"/>
      <c r="BI16" s="534"/>
      <c r="BJ16" s="534"/>
      <c r="BK16" s="534"/>
      <c r="BL16" s="534"/>
      <c r="BM16" s="534"/>
      <c r="BN16" s="534"/>
      <c r="BO16" s="534"/>
      <c r="BP16" s="534"/>
      <c r="BQ16" s="534"/>
      <c r="BR16" s="534"/>
      <c r="BS16" s="534"/>
      <c r="BT16" s="534"/>
      <c r="BU16" s="534"/>
      <c r="BV16" s="534"/>
      <c r="BW16" s="534"/>
      <c r="BX16" s="534"/>
      <c r="BY16" s="534"/>
      <c r="BZ16" s="534"/>
      <c r="CA16" s="534"/>
      <c r="CB16" s="534"/>
      <c r="CC16" s="534"/>
      <c r="CD16" s="534"/>
      <c r="CE16" s="534"/>
      <c r="CF16" s="534"/>
      <c r="CG16" s="534"/>
      <c r="CH16" s="534"/>
      <c r="CI16" s="534"/>
      <c r="CJ16" s="534"/>
      <c r="CK16" s="534"/>
      <c r="CL16" s="534"/>
      <c r="CM16" s="534"/>
      <c r="CN16" s="534"/>
      <c r="CO16" s="534"/>
      <c r="CP16" s="534"/>
      <c r="CQ16" s="534"/>
      <c r="CR16" s="534"/>
      <c r="CS16" s="534"/>
      <c r="CT16" s="534"/>
      <c r="CU16" s="534"/>
      <c r="CV16" s="534"/>
      <c r="CW16" s="534"/>
      <c r="CX16" s="534"/>
      <c r="CY16" s="534"/>
      <c r="CZ16" s="534"/>
      <c r="DA16" s="534"/>
      <c r="DB16" s="534"/>
      <c r="DC16" s="534"/>
      <c r="DD16" s="534"/>
      <c r="DE16" s="534"/>
      <c r="DF16" s="534"/>
      <c r="DG16" s="534"/>
      <c r="DH16" s="534"/>
      <c r="DI16" s="534"/>
      <c r="DJ16" s="534"/>
      <c r="DK16" s="534"/>
      <c r="DL16" s="534"/>
      <c r="DM16" s="534"/>
      <c r="DN16" s="534"/>
      <c r="DO16" s="534"/>
      <c r="DP16" s="534"/>
      <c r="DQ16" s="534"/>
      <c r="DR16" s="534"/>
      <c r="DS16" s="534"/>
      <c r="DT16" s="534"/>
      <c r="DU16" s="534"/>
      <c r="DV16" s="534"/>
      <c r="DW16" s="534"/>
      <c r="DX16" s="534"/>
      <c r="DY16" s="534"/>
    </row>
    <row r="17" spans="1:129">
      <c r="A17" s="535">
        <v>10910</v>
      </c>
      <c r="B17" s="540" t="s">
        <v>745</v>
      </c>
      <c r="C17" s="532">
        <v>4.7303531554463075E-4</v>
      </c>
      <c r="D17" s="532">
        <v>4.7629999999999998E-4</v>
      </c>
      <c r="E17" s="533">
        <v>12691226</v>
      </c>
      <c r="F17" s="536">
        <v>16089156</v>
      </c>
      <c r="G17" s="537"/>
      <c r="H17" s="538">
        <v>2730974</v>
      </c>
      <c r="I17" s="538">
        <v>3874926</v>
      </c>
      <c r="J17" s="538">
        <v>68945</v>
      </c>
      <c r="K17" s="538">
        <v>131136</v>
      </c>
      <c r="L17" s="538">
        <v>6805981</v>
      </c>
      <c r="M17" s="539"/>
      <c r="N17" s="541">
        <v>0</v>
      </c>
      <c r="O17" s="538">
        <v>2097697</v>
      </c>
      <c r="P17" s="538"/>
      <c r="Q17" s="538">
        <v>0</v>
      </c>
      <c r="R17" s="538">
        <v>2097697</v>
      </c>
      <c r="S17" s="539"/>
      <c r="T17" s="538">
        <v>447474</v>
      </c>
      <c r="U17" s="538">
        <v>1443918</v>
      </c>
      <c r="V17" s="538">
        <v>1891392</v>
      </c>
      <c r="W17" s="534"/>
      <c r="X17" s="534"/>
      <c r="Y17" s="534"/>
      <c r="Z17" s="534"/>
      <c r="AA17" s="534"/>
      <c r="AB17" s="534"/>
      <c r="AC17" s="534"/>
      <c r="AD17" s="534"/>
      <c r="AE17" s="534"/>
      <c r="AF17" s="534"/>
      <c r="AG17" s="534"/>
      <c r="AH17" s="534"/>
      <c r="AI17" s="534"/>
      <c r="AJ17" s="534"/>
      <c r="AK17" s="534"/>
      <c r="AL17" s="534"/>
      <c r="AM17" s="534"/>
      <c r="AN17" s="534"/>
      <c r="AO17" s="534"/>
      <c r="AP17" s="534"/>
      <c r="AQ17" s="534"/>
      <c r="AR17" s="534"/>
      <c r="AS17" s="534"/>
      <c r="AT17" s="534"/>
      <c r="AU17" s="534"/>
      <c r="AV17" s="534"/>
      <c r="AW17" s="534"/>
      <c r="AX17" s="534"/>
      <c r="AY17" s="534"/>
      <c r="AZ17" s="534"/>
      <c r="BA17" s="534"/>
      <c r="BB17" s="534"/>
      <c r="BC17" s="534"/>
      <c r="BD17" s="534"/>
      <c r="BE17" s="534"/>
      <c r="BF17" s="534"/>
      <c r="BG17" s="534"/>
      <c r="BH17" s="534"/>
      <c r="BI17" s="534"/>
      <c r="BJ17" s="534"/>
      <c r="BK17" s="534"/>
      <c r="BL17" s="534"/>
      <c r="BM17" s="534"/>
      <c r="BN17" s="534"/>
      <c r="BO17" s="534"/>
      <c r="BP17" s="534"/>
      <c r="BQ17" s="534"/>
      <c r="BR17" s="534"/>
      <c r="BS17" s="534"/>
      <c r="BT17" s="534"/>
      <c r="BU17" s="534"/>
      <c r="BV17" s="534"/>
      <c r="BW17" s="534"/>
      <c r="BX17" s="534"/>
      <c r="BY17" s="534"/>
      <c r="BZ17" s="534"/>
      <c r="CA17" s="534"/>
      <c r="CB17" s="534"/>
      <c r="CC17" s="534"/>
      <c r="CD17" s="534"/>
      <c r="CE17" s="534"/>
      <c r="CF17" s="534"/>
      <c r="CG17" s="534"/>
      <c r="CH17" s="534"/>
      <c r="CI17" s="534"/>
      <c r="CJ17" s="534"/>
      <c r="CK17" s="534"/>
      <c r="CL17" s="534"/>
      <c r="CM17" s="534"/>
      <c r="CN17" s="534"/>
      <c r="CO17" s="534"/>
      <c r="CP17" s="534"/>
      <c r="CQ17" s="534"/>
      <c r="CR17" s="534"/>
      <c r="CS17" s="534"/>
      <c r="CT17" s="534"/>
      <c r="CU17" s="534"/>
      <c r="CV17" s="534"/>
      <c r="CW17" s="534"/>
      <c r="CX17" s="534"/>
      <c r="CY17" s="534"/>
      <c r="CZ17" s="534"/>
      <c r="DA17" s="534"/>
      <c r="DB17" s="534"/>
      <c r="DC17" s="534"/>
      <c r="DD17" s="534"/>
      <c r="DE17" s="534"/>
      <c r="DF17" s="534"/>
      <c r="DG17" s="534"/>
      <c r="DH17" s="534"/>
      <c r="DI17" s="534"/>
      <c r="DJ17" s="534"/>
      <c r="DK17" s="534"/>
      <c r="DL17" s="534"/>
      <c r="DM17" s="534"/>
      <c r="DN17" s="534"/>
      <c r="DO17" s="534"/>
      <c r="DP17" s="534"/>
      <c r="DQ17" s="534"/>
      <c r="DR17" s="534"/>
      <c r="DS17" s="534"/>
      <c r="DT17" s="534"/>
      <c r="DU17" s="534"/>
      <c r="DV17" s="534"/>
      <c r="DW17" s="534"/>
      <c r="DX17" s="534"/>
      <c r="DY17" s="534"/>
    </row>
    <row r="18" spans="1:129">
      <c r="A18" s="535">
        <v>10930</v>
      </c>
      <c r="B18" s="540" t="s">
        <v>746</v>
      </c>
      <c r="C18" s="532">
        <v>5.5317735239607327E-3</v>
      </c>
      <c r="D18" s="532">
        <v>5.2782000000000003E-3</v>
      </c>
      <c r="E18" s="533">
        <v>140649931</v>
      </c>
      <c r="F18" s="536">
        <v>188149942</v>
      </c>
      <c r="G18" s="537"/>
      <c r="H18" s="538">
        <v>23296644</v>
      </c>
      <c r="I18" s="538">
        <v>45314188</v>
      </c>
      <c r="J18" s="538">
        <v>806253</v>
      </c>
      <c r="K18" s="538">
        <v>1533532</v>
      </c>
      <c r="L18" s="538">
        <v>70950617</v>
      </c>
      <c r="M18" s="539"/>
      <c r="N18" s="541">
        <v>0</v>
      </c>
      <c r="O18" s="538">
        <v>24530911</v>
      </c>
      <c r="P18" s="538"/>
      <c r="Q18" s="538">
        <v>0</v>
      </c>
      <c r="R18" s="538">
        <v>24530911</v>
      </c>
      <c r="S18" s="539"/>
      <c r="T18" s="538">
        <v>5232867</v>
      </c>
      <c r="U18" s="538">
        <v>23448525</v>
      </c>
      <c r="V18" s="538">
        <v>28681392</v>
      </c>
      <c r="W18" s="534"/>
      <c r="X18" s="534"/>
      <c r="Y18" s="534"/>
      <c r="Z18" s="534"/>
      <c r="AA18" s="534"/>
      <c r="AB18" s="534"/>
      <c r="AC18" s="534"/>
      <c r="AD18" s="534"/>
      <c r="AE18" s="534"/>
      <c r="AF18" s="534"/>
      <c r="AG18" s="534"/>
      <c r="AH18" s="534"/>
      <c r="AI18" s="534"/>
      <c r="AJ18" s="534"/>
      <c r="AK18" s="534"/>
      <c r="AL18" s="534"/>
      <c r="AM18" s="534"/>
      <c r="AN18" s="534"/>
      <c r="AO18" s="534"/>
      <c r="AP18" s="534"/>
      <c r="AQ18" s="534"/>
      <c r="AR18" s="534"/>
      <c r="AS18" s="534"/>
      <c r="AT18" s="534"/>
      <c r="AU18" s="534"/>
      <c r="AV18" s="534"/>
      <c r="AW18" s="534"/>
      <c r="AX18" s="534"/>
      <c r="AY18" s="534"/>
      <c r="AZ18" s="534"/>
      <c r="BA18" s="534"/>
      <c r="BB18" s="534"/>
      <c r="BC18" s="534"/>
      <c r="BD18" s="534"/>
      <c r="BE18" s="534"/>
      <c r="BF18" s="534"/>
      <c r="BG18" s="534"/>
      <c r="BH18" s="534"/>
      <c r="BI18" s="534"/>
      <c r="BJ18" s="534"/>
      <c r="BK18" s="534"/>
      <c r="BL18" s="534"/>
      <c r="BM18" s="534"/>
      <c r="BN18" s="534"/>
      <c r="BO18" s="534"/>
      <c r="BP18" s="534"/>
      <c r="BQ18" s="534"/>
      <c r="BR18" s="534"/>
      <c r="BS18" s="534"/>
      <c r="BT18" s="534"/>
      <c r="BU18" s="534"/>
      <c r="BV18" s="534"/>
      <c r="BW18" s="534"/>
      <c r="BX18" s="534"/>
      <c r="BY18" s="534"/>
      <c r="BZ18" s="534"/>
      <c r="CA18" s="534"/>
      <c r="CB18" s="534"/>
      <c r="CC18" s="534"/>
      <c r="CD18" s="534"/>
      <c r="CE18" s="534"/>
      <c r="CF18" s="534"/>
      <c r="CG18" s="534"/>
      <c r="CH18" s="534"/>
      <c r="CI18" s="534"/>
      <c r="CJ18" s="534"/>
      <c r="CK18" s="534"/>
      <c r="CL18" s="534"/>
      <c r="CM18" s="534"/>
      <c r="CN18" s="534"/>
      <c r="CO18" s="534"/>
      <c r="CP18" s="534"/>
      <c r="CQ18" s="534"/>
      <c r="CR18" s="534"/>
      <c r="CS18" s="534"/>
      <c r="CT18" s="534"/>
      <c r="CU18" s="534"/>
      <c r="CV18" s="534"/>
      <c r="CW18" s="534"/>
      <c r="CX18" s="534"/>
      <c r="CY18" s="534"/>
      <c r="CZ18" s="534"/>
      <c r="DA18" s="534"/>
      <c r="DB18" s="534"/>
      <c r="DC18" s="534"/>
      <c r="DD18" s="534"/>
      <c r="DE18" s="534"/>
      <c r="DF18" s="534"/>
      <c r="DG18" s="534"/>
      <c r="DH18" s="534"/>
      <c r="DI18" s="534"/>
      <c r="DJ18" s="534"/>
      <c r="DK18" s="534"/>
      <c r="DL18" s="534"/>
      <c r="DM18" s="534"/>
      <c r="DN18" s="534"/>
      <c r="DO18" s="534"/>
      <c r="DP18" s="534"/>
      <c r="DQ18" s="534"/>
      <c r="DR18" s="534"/>
      <c r="DS18" s="534"/>
      <c r="DT18" s="534"/>
      <c r="DU18" s="534"/>
      <c r="DV18" s="534"/>
      <c r="DW18" s="534"/>
      <c r="DX18" s="534"/>
      <c r="DY18" s="534"/>
    </row>
    <row r="19" spans="1:129">
      <c r="A19" s="535">
        <v>10940</v>
      </c>
      <c r="B19" s="510" t="s">
        <v>8</v>
      </c>
      <c r="C19" s="532">
        <v>7.5914331693645396E-4</v>
      </c>
      <c r="D19" s="532">
        <v>7.0310000000000001E-4</v>
      </c>
      <c r="E19" s="533">
        <v>18734825</v>
      </c>
      <c r="F19" s="536">
        <v>25820430</v>
      </c>
      <c r="G19" s="537"/>
      <c r="H19" s="538">
        <v>3802017</v>
      </c>
      <c r="I19" s="538">
        <v>6218614</v>
      </c>
      <c r="J19" s="538">
        <v>110645</v>
      </c>
      <c r="K19" s="538">
        <v>210452</v>
      </c>
      <c r="L19" s="538">
        <v>10341728</v>
      </c>
      <c r="M19" s="539"/>
      <c r="N19" s="541">
        <v>0</v>
      </c>
      <c r="O19" s="538">
        <v>3366457</v>
      </c>
      <c r="P19" s="538"/>
      <c r="Q19" s="538">
        <v>0</v>
      </c>
      <c r="R19" s="538">
        <v>3366457</v>
      </c>
      <c r="S19" s="539"/>
      <c r="T19" s="538">
        <v>718124</v>
      </c>
      <c r="U19" s="538">
        <v>1145188</v>
      </c>
      <c r="V19" s="538">
        <v>1863312</v>
      </c>
      <c r="W19" s="534"/>
      <c r="X19" s="534"/>
      <c r="Y19" s="534"/>
      <c r="Z19" s="534"/>
      <c r="AA19" s="534"/>
      <c r="AB19" s="534"/>
      <c r="AC19" s="534"/>
      <c r="AD19" s="534"/>
      <c r="AE19" s="534"/>
      <c r="AF19" s="534"/>
      <c r="AG19" s="534"/>
      <c r="AH19" s="534"/>
      <c r="AI19" s="534"/>
      <c r="AJ19" s="534"/>
      <c r="AK19" s="534"/>
      <c r="AL19" s="534"/>
      <c r="AM19" s="534"/>
      <c r="AN19" s="534"/>
      <c r="AO19" s="534"/>
      <c r="AP19" s="534"/>
      <c r="AQ19" s="534"/>
      <c r="AR19" s="534"/>
      <c r="AS19" s="534"/>
      <c r="AT19" s="534"/>
      <c r="AU19" s="534"/>
      <c r="AV19" s="534"/>
      <c r="AW19" s="534"/>
      <c r="AX19" s="534"/>
      <c r="AY19" s="534"/>
      <c r="AZ19" s="534"/>
      <c r="BA19" s="534"/>
      <c r="BB19" s="534"/>
      <c r="BC19" s="534"/>
      <c r="BD19" s="534"/>
      <c r="BE19" s="534"/>
      <c r="BF19" s="534"/>
      <c r="BG19" s="534"/>
      <c r="BH19" s="534"/>
      <c r="BI19" s="534"/>
      <c r="BJ19" s="534"/>
      <c r="BK19" s="534"/>
      <c r="BL19" s="534"/>
      <c r="BM19" s="534"/>
      <c r="BN19" s="534"/>
      <c r="BO19" s="534"/>
      <c r="BP19" s="534"/>
      <c r="BQ19" s="534"/>
      <c r="BR19" s="534"/>
      <c r="BS19" s="534"/>
      <c r="BT19" s="534"/>
      <c r="BU19" s="534"/>
      <c r="BV19" s="534"/>
      <c r="BW19" s="534"/>
      <c r="BX19" s="534"/>
      <c r="BY19" s="534"/>
      <c r="BZ19" s="534"/>
      <c r="CA19" s="534"/>
      <c r="CB19" s="534"/>
      <c r="CC19" s="534"/>
      <c r="CD19" s="534"/>
      <c r="CE19" s="534"/>
      <c r="CF19" s="534"/>
      <c r="CG19" s="534"/>
      <c r="CH19" s="534"/>
      <c r="CI19" s="534"/>
      <c r="CJ19" s="534"/>
      <c r="CK19" s="534"/>
      <c r="CL19" s="534"/>
      <c r="CM19" s="534"/>
      <c r="CN19" s="534"/>
      <c r="CO19" s="534"/>
      <c r="CP19" s="534"/>
      <c r="CQ19" s="534"/>
      <c r="CR19" s="534"/>
      <c r="CS19" s="534"/>
      <c r="CT19" s="534"/>
      <c r="CU19" s="534"/>
      <c r="CV19" s="534"/>
      <c r="CW19" s="534"/>
      <c r="CX19" s="534"/>
      <c r="CY19" s="534"/>
      <c r="CZ19" s="534"/>
      <c r="DA19" s="534"/>
      <c r="DB19" s="534"/>
      <c r="DC19" s="534"/>
      <c r="DD19" s="534"/>
      <c r="DE19" s="534"/>
      <c r="DF19" s="534"/>
      <c r="DG19" s="534"/>
      <c r="DH19" s="534"/>
      <c r="DI19" s="534"/>
      <c r="DJ19" s="534"/>
      <c r="DK19" s="534"/>
      <c r="DL19" s="534"/>
      <c r="DM19" s="534"/>
      <c r="DN19" s="534"/>
      <c r="DO19" s="534"/>
      <c r="DP19" s="534"/>
      <c r="DQ19" s="534"/>
      <c r="DR19" s="534"/>
      <c r="DS19" s="534"/>
      <c r="DT19" s="534"/>
      <c r="DU19" s="534"/>
      <c r="DV19" s="534"/>
      <c r="DW19" s="534"/>
      <c r="DX19" s="534"/>
      <c r="DY19" s="534"/>
    </row>
    <row r="20" spans="1:129">
      <c r="A20" s="535">
        <v>10950</v>
      </c>
      <c r="B20" s="540" t="s">
        <v>748</v>
      </c>
      <c r="C20" s="532">
        <v>1.0693916149774919E-3</v>
      </c>
      <c r="D20" s="532">
        <v>1.0020000000000001E-3</v>
      </c>
      <c r="E20" s="533">
        <v>26699453</v>
      </c>
      <c r="F20" s="536">
        <v>36372778</v>
      </c>
      <c r="G20" s="537"/>
      <c r="H20" s="538">
        <v>5530251</v>
      </c>
      <c r="I20" s="538">
        <v>8760050</v>
      </c>
      <c r="J20" s="538">
        <v>155863</v>
      </c>
      <c r="K20" s="538">
        <v>296459</v>
      </c>
      <c r="L20" s="538">
        <v>14742623</v>
      </c>
      <c r="M20" s="539"/>
      <c r="N20" s="541">
        <v>0</v>
      </c>
      <c r="O20" s="538">
        <v>4742268</v>
      </c>
      <c r="P20" s="538"/>
      <c r="Q20" s="538">
        <v>0</v>
      </c>
      <c r="R20" s="538">
        <v>4742268</v>
      </c>
      <c r="S20" s="539"/>
      <c r="T20" s="538">
        <v>1011606</v>
      </c>
      <c r="U20" s="538">
        <v>2323033</v>
      </c>
      <c r="V20" s="538">
        <v>3334639</v>
      </c>
      <c r="W20" s="534"/>
      <c r="X20" s="534"/>
      <c r="Y20" s="534"/>
      <c r="Z20" s="534"/>
      <c r="AA20" s="534"/>
      <c r="AB20" s="534"/>
      <c r="AC20" s="534"/>
      <c r="AD20" s="534"/>
      <c r="AE20" s="534"/>
      <c r="AF20" s="534"/>
      <c r="AG20" s="534"/>
      <c r="AH20" s="534"/>
      <c r="AI20" s="534"/>
      <c r="AJ20" s="534"/>
      <c r="AK20" s="534"/>
      <c r="AL20" s="534"/>
      <c r="AM20" s="534"/>
      <c r="AN20" s="534"/>
      <c r="AO20" s="534"/>
      <c r="AP20" s="534"/>
      <c r="AQ20" s="534"/>
      <c r="AR20" s="534"/>
      <c r="AS20" s="534"/>
      <c r="AT20" s="534"/>
      <c r="AU20" s="534"/>
      <c r="AV20" s="534"/>
      <c r="AW20" s="534"/>
      <c r="AX20" s="534"/>
      <c r="AY20" s="534"/>
      <c r="AZ20" s="534"/>
      <c r="BA20" s="534"/>
      <c r="BB20" s="534"/>
      <c r="BC20" s="534"/>
      <c r="BD20" s="534"/>
      <c r="BE20" s="534"/>
      <c r="BF20" s="534"/>
      <c r="BG20" s="534"/>
      <c r="BH20" s="534"/>
      <c r="BI20" s="534"/>
      <c r="BJ20" s="534"/>
      <c r="BK20" s="534"/>
      <c r="BL20" s="534"/>
      <c r="BM20" s="534"/>
      <c r="BN20" s="534"/>
      <c r="BO20" s="534"/>
      <c r="BP20" s="534"/>
      <c r="BQ20" s="534"/>
      <c r="BR20" s="534"/>
      <c r="BS20" s="534"/>
      <c r="BT20" s="534"/>
      <c r="BU20" s="534"/>
      <c r="BV20" s="534"/>
      <c r="BW20" s="534"/>
      <c r="BX20" s="534"/>
      <c r="BY20" s="534"/>
      <c r="BZ20" s="534"/>
      <c r="CA20" s="534"/>
      <c r="CB20" s="534"/>
      <c r="CC20" s="534"/>
      <c r="CD20" s="534"/>
      <c r="CE20" s="534"/>
      <c r="CF20" s="534"/>
      <c r="CG20" s="534"/>
      <c r="CH20" s="534"/>
      <c r="CI20" s="534"/>
      <c r="CJ20" s="534"/>
      <c r="CK20" s="534"/>
      <c r="CL20" s="534"/>
      <c r="CM20" s="534"/>
      <c r="CN20" s="534"/>
      <c r="CO20" s="534"/>
      <c r="CP20" s="534"/>
      <c r="CQ20" s="534"/>
      <c r="CR20" s="534"/>
      <c r="CS20" s="534"/>
      <c r="CT20" s="534"/>
      <c r="CU20" s="534"/>
      <c r="CV20" s="534"/>
      <c r="CW20" s="534"/>
      <c r="CX20" s="534"/>
      <c r="CY20" s="534"/>
      <c r="CZ20" s="534"/>
      <c r="DA20" s="534"/>
      <c r="DB20" s="534"/>
      <c r="DC20" s="534"/>
      <c r="DD20" s="534"/>
      <c r="DE20" s="534"/>
      <c r="DF20" s="534"/>
      <c r="DG20" s="534"/>
      <c r="DH20" s="534"/>
      <c r="DI20" s="534"/>
      <c r="DJ20" s="534"/>
      <c r="DK20" s="534"/>
      <c r="DL20" s="534"/>
      <c r="DM20" s="534"/>
      <c r="DN20" s="534"/>
      <c r="DO20" s="534"/>
      <c r="DP20" s="534"/>
      <c r="DQ20" s="534"/>
      <c r="DR20" s="534"/>
      <c r="DS20" s="534"/>
      <c r="DT20" s="534"/>
      <c r="DU20" s="534"/>
      <c r="DV20" s="534"/>
      <c r="DW20" s="534"/>
      <c r="DX20" s="534"/>
      <c r="DY20" s="534"/>
    </row>
    <row r="21" spans="1:129">
      <c r="A21" s="535">
        <v>11000</v>
      </c>
      <c r="B21" s="540" t="s">
        <v>993</v>
      </c>
      <c r="C21" s="532">
        <v>0</v>
      </c>
      <c r="D21" s="532"/>
      <c r="E21" s="533"/>
      <c r="F21" s="536">
        <v>0</v>
      </c>
      <c r="G21" s="537"/>
      <c r="H21" s="538">
        <v>1711288</v>
      </c>
      <c r="I21" s="538">
        <v>0</v>
      </c>
      <c r="J21" s="538">
        <v>0</v>
      </c>
      <c r="K21" s="538">
        <v>0</v>
      </c>
      <c r="L21" s="538">
        <v>1711288</v>
      </c>
      <c r="M21" s="539"/>
      <c r="N21" s="541">
        <v>0</v>
      </c>
      <c r="O21" s="538">
        <v>0</v>
      </c>
      <c r="P21" s="538"/>
      <c r="Q21" s="538">
        <v>0</v>
      </c>
      <c r="R21" s="538">
        <v>0</v>
      </c>
      <c r="S21" s="539"/>
      <c r="T21" s="538">
        <v>0</v>
      </c>
      <c r="U21" s="538">
        <v>427823</v>
      </c>
      <c r="V21" s="538">
        <v>427823</v>
      </c>
      <c r="W21" s="534"/>
      <c r="X21" s="534"/>
      <c r="Y21" s="534"/>
      <c r="Z21" s="534"/>
      <c r="AA21" s="534"/>
      <c r="AB21" s="534"/>
      <c r="AC21" s="534"/>
      <c r="AD21" s="534"/>
      <c r="AE21" s="534"/>
      <c r="AF21" s="534"/>
      <c r="AG21" s="534"/>
      <c r="AH21" s="534"/>
      <c r="AI21" s="534"/>
      <c r="AJ21" s="534"/>
      <c r="AK21" s="534"/>
      <c r="AL21" s="534"/>
      <c r="AM21" s="534"/>
      <c r="AN21" s="534"/>
      <c r="AO21" s="534"/>
      <c r="AP21" s="534"/>
      <c r="AQ21" s="534"/>
      <c r="AR21" s="534"/>
      <c r="AS21" s="534"/>
      <c r="AT21" s="534"/>
      <c r="AU21" s="534"/>
      <c r="AV21" s="534"/>
      <c r="AW21" s="534"/>
      <c r="AX21" s="534"/>
      <c r="AY21" s="534"/>
      <c r="AZ21" s="534"/>
      <c r="BA21" s="534"/>
      <c r="BB21" s="534"/>
      <c r="BC21" s="534"/>
      <c r="BD21" s="534"/>
      <c r="BE21" s="534"/>
      <c r="BF21" s="534"/>
      <c r="BG21" s="534"/>
      <c r="BH21" s="534"/>
      <c r="BI21" s="534"/>
      <c r="BJ21" s="534"/>
      <c r="BK21" s="534"/>
      <c r="BL21" s="534"/>
      <c r="BM21" s="534"/>
      <c r="BN21" s="534"/>
      <c r="BO21" s="534"/>
      <c r="BP21" s="534"/>
      <c r="BQ21" s="534"/>
      <c r="BR21" s="534"/>
      <c r="BS21" s="534"/>
      <c r="BT21" s="534"/>
      <c r="BU21" s="534"/>
      <c r="BV21" s="534"/>
      <c r="BW21" s="534"/>
      <c r="BX21" s="534"/>
      <c r="BY21" s="534"/>
      <c r="BZ21" s="534"/>
      <c r="CA21" s="534"/>
      <c r="CB21" s="534"/>
      <c r="CC21" s="534"/>
      <c r="CD21" s="534"/>
      <c r="CE21" s="534"/>
      <c r="CF21" s="534"/>
      <c r="CG21" s="534"/>
      <c r="CH21" s="534"/>
      <c r="CI21" s="534"/>
      <c r="CJ21" s="534"/>
      <c r="CK21" s="534"/>
      <c r="CL21" s="534"/>
      <c r="CM21" s="534"/>
      <c r="CN21" s="534"/>
      <c r="CO21" s="534"/>
      <c r="CP21" s="534"/>
      <c r="CQ21" s="534"/>
      <c r="CR21" s="534"/>
      <c r="CS21" s="534"/>
      <c r="CT21" s="534"/>
      <c r="CU21" s="534"/>
      <c r="CV21" s="534"/>
      <c r="CW21" s="534"/>
      <c r="CX21" s="534"/>
      <c r="CY21" s="534"/>
      <c r="CZ21" s="534"/>
      <c r="DA21" s="534"/>
      <c r="DB21" s="534"/>
      <c r="DC21" s="534"/>
      <c r="DD21" s="534"/>
      <c r="DE21" s="534"/>
      <c r="DF21" s="534"/>
      <c r="DG21" s="534"/>
      <c r="DH21" s="534"/>
      <c r="DI21" s="534"/>
      <c r="DJ21" s="534"/>
      <c r="DK21" s="534"/>
      <c r="DL21" s="534"/>
      <c r="DM21" s="534"/>
      <c r="DN21" s="534"/>
      <c r="DO21" s="534"/>
      <c r="DP21" s="534"/>
      <c r="DQ21" s="534"/>
      <c r="DR21" s="534"/>
      <c r="DS21" s="534"/>
      <c r="DT21" s="534"/>
      <c r="DU21" s="534"/>
      <c r="DV21" s="534"/>
      <c r="DW21" s="534"/>
      <c r="DX21" s="534"/>
      <c r="DY21" s="534"/>
    </row>
    <row r="22" spans="1:129">
      <c r="A22" s="535">
        <v>11050</v>
      </c>
      <c r="B22" s="540" t="s">
        <v>749</v>
      </c>
      <c r="C22" s="532">
        <v>2.0623119574260103E-4</v>
      </c>
      <c r="D22" s="532">
        <v>2.1019999999999999E-4</v>
      </c>
      <c r="E22" s="533">
        <v>5601577</v>
      </c>
      <c r="F22" s="536">
        <v>7014457</v>
      </c>
      <c r="G22" s="537"/>
      <c r="H22" s="538">
        <v>355393</v>
      </c>
      <c r="I22" s="538">
        <v>1689368</v>
      </c>
      <c r="J22" s="538">
        <v>30058</v>
      </c>
      <c r="K22" s="538">
        <v>57172</v>
      </c>
      <c r="L22" s="538">
        <v>2131991</v>
      </c>
      <c r="M22" s="539"/>
      <c r="N22" s="538">
        <v>253268</v>
      </c>
      <c r="O22" s="538">
        <v>914542</v>
      </c>
      <c r="P22" s="538"/>
      <c r="Q22" s="538">
        <v>0</v>
      </c>
      <c r="R22" s="538">
        <v>1167810</v>
      </c>
      <c r="S22" s="539"/>
      <c r="T22" s="538">
        <v>195088</v>
      </c>
      <c r="U22" s="538">
        <v>112546</v>
      </c>
      <c r="V22" s="538">
        <v>307634</v>
      </c>
      <c r="W22" s="534"/>
      <c r="X22" s="534"/>
      <c r="Y22" s="534"/>
      <c r="Z22" s="534"/>
      <c r="AA22" s="534"/>
      <c r="AB22" s="534"/>
      <c r="AC22" s="534"/>
      <c r="AD22" s="534"/>
      <c r="AE22" s="534"/>
      <c r="AF22" s="534"/>
      <c r="AG22" s="534"/>
      <c r="AH22" s="534"/>
      <c r="AI22" s="534"/>
      <c r="AJ22" s="534"/>
      <c r="AK22" s="534"/>
      <c r="AL22" s="534"/>
      <c r="AM22" s="534"/>
      <c r="AN22" s="534"/>
      <c r="AO22" s="534"/>
      <c r="AP22" s="534"/>
      <c r="AQ22" s="534"/>
      <c r="AR22" s="534"/>
      <c r="AS22" s="534"/>
      <c r="AT22" s="534"/>
      <c r="AU22" s="534"/>
      <c r="AV22" s="534"/>
      <c r="AW22" s="534"/>
      <c r="AX22" s="534"/>
      <c r="AY22" s="534"/>
      <c r="AZ22" s="534"/>
      <c r="BA22" s="534"/>
      <c r="BB22" s="534"/>
      <c r="BC22" s="534"/>
      <c r="BD22" s="534"/>
      <c r="BE22" s="534"/>
      <c r="BF22" s="534"/>
      <c r="BG22" s="534"/>
      <c r="BH22" s="534"/>
      <c r="BI22" s="534"/>
      <c r="BJ22" s="534"/>
      <c r="BK22" s="534"/>
      <c r="BL22" s="534"/>
      <c r="BM22" s="534"/>
      <c r="BN22" s="534"/>
      <c r="BO22" s="534"/>
      <c r="BP22" s="534"/>
      <c r="BQ22" s="534"/>
      <c r="BR22" s="534"/>
      <c r="BS22" s="534"/>
      <c r="BT22" s="534"/>
      <c r="BU22" s="534"/>
      <c r="BV22" s="534"/>
      <c r="BW22" s="534"/>
      <c r="BX22" s="534"/>
      <c r="BY22" s="534"/>
      <c r="BZ22" s="534"/>
      <c r="CA22" s="534"/>
      <c r="CB22" s="534"/>
      <c r="CC22" s="534"/>
      <c r="CD22" s="534"/>
      <c r="CE22" s="534"/>
      <c r="CF22" s="534"/>
      <c r="CG22" s="534"/>
      <c r="CH22" s="534"/>
      <c r="CI22" s="534"/>
      <c r="CJ22" s="534"/>
      <c r="CK22" s="534"/>
      <c r="CL22" s="534"/>
      <c r="CM22" s="534"/>
      <c r="CN22" s="534"/>
      <c r="CO22" s="534"/>
      <c r="CP22" s="534"/>
      <c r="CQ22" s="534"/>
      <c r="CR22" s="534"/>
      <c r="CS22" s="534"/>
      <c r="CT22" s="534"/>
      <c r="CU22" s="534"/>
      <c r="CV22" s="534"/>
      <c r="CW22" s="534"/>
      <c r="CX22" s="534"/>
      <c r="CY22" s="534"/>
      <c r="CZ22" s="534"/>
      <c r="DA22" s="534"/>
      <c r="DB22" s="534"/>
      <c r="DC22" s="534"/>
      <c r="DD22" s="534"/>
      <c r="DE22" s="534"/>
      <c r="DF22" s="534"/>
      <c r="DG22" s="534"/>
      <c r="DH22" s="534"/>
      <c r="DI22" s="534"/>
      <c r="DJ22" s="534"/>
      <c r="DK22" s="534"/>
      <c r="DL22" s="534"/>
      <c r="DM22" s="534"/>
      <c r="DN22" s="534"/>
      <c r="DO22" s="534"/>
      <c r="DP22" s="534"/>
      <c r="DQ22" s="534"/>
      <c r="DR22" s="534"/>
      <c r="DS22" s="534"/>
      <c r="DT22" s="534"/>
      <c r="DU22" s="534"/>
      <c r="DV22" s="534"/>
      <c r="DW22" s="534"/>
      <c r="DX22" s="534"/>
      <c r="DY22" s="534"/>
    </row>
    <row r="23" spans="1:129">
      <c r="A23" s="530">
        <v>11300</v>
      </c>
      <c r="B23" s="531" t="s">
        <v>750</v>
      </c>
      <c r="C23" s="532">
        <v>4.2677870222068513E-3</v>
      </c>
      <c r="D23" s="532">
        <v>4.1327999999999998E-3</v>
      </c>
      <c r="E23" s="533">
        <v>110128257</v>
      </c>
      <c r="F23" s="533">
        <v>145158488</v>
      </c>
      <c r="G23" s="533"/>
      <c r="H23" s="533">
        <v>6995954</v>
      </c>
      <c r="I23" s="533">
        <v>34960091</v>
      </c>
      <c r="J23" s="533">
        <v>622028</v>
      </c>
      <c r="K23" s="533">
        <v>1183126</v>
      </c>
      <c r="L23" s="533">
        <v>43761199</v>
      </c>
      <c r="M23" s="533"/>
      <c r="N23" s="533">
        <v>2128547</v>
      </c>
      <c r="O23" s="533">
        <v>18925703</v>
      </c>
      <c r="P23" s="533"/>
      <c r="Q23" s="533">
        <v>0</v>
      </c>
      <c r="R23" s="533">
        <v>21054250</v>
      </c>
      <c r="S23" s="533"/>
      <c r="T23" s="533">
        <v>4037181</v>
      </c>
      <c r="U23" s="533">
        <v>2201822</v>
      </c>
      <c r="V23" s="533">
        <v>6239003</v>
      </c>
      <c r="W23" s="534"/>
      <c r="X23" s="534"/>
      <c r="Y23" s="534"/>
      <c r="Z23" s="534"/>
      <c r="AA23" s="534"/>
      <c r="AB23" s="534"/>
      <c r="AC23" s="534"/>
      <c r="AD23" s="534"/>
      <c r="AE23" s="534"/>
      <c r="AF23" s="534"/>
      <c r="AG23" s="534"/>
      <c r="AH23" s="534"/>
      <c r="AI23" s="534"/>
      <c r="AJ23" s="534"/>
      <c r="AK23" s="534"/>
      <c r="AL23" s="534"/>
      <c r="AM23" s="534"/>
      <c r="AN23" s="534"/>
      <c r="AO23" s="534"/>
      <c r="AP23" s="534"/>
      <c r="AQ23" s="534"/>
      <c r="AR23" s="534"/>
      <c r="AS23" s="534"/>
      <c r="AT23" s="534"/>
      <c r="AU23" s="534"/>
      <c r="AV23" s="534"/>
      <c r="AW23" s="534"/>
      <c r="AX23" s="534"/>
      <c r="AY23" s="534"/>
      <c r="AZ23" s="534"/>
      <c r="BA23" s="534"/>
      <c r="BB23" s="534"/>
      <c r="BC23" s="534"/>
      <c r="BD23" s="534"/>
      <c r="BE23" s="534"/>
      <c r="BF23" s="534"/>
      <c r="BG23" s="534"/>
      <c r="BH23" s="534"/>
      <c r="BI23" s="534"/>
      <c r="BJ23" s="534"/>
      <c r="BK23" s="534"/>
      <c r="BL23" s="534"/>
      <c r="BM23" s="534"/>
      <c r="BN23" s="534"/>
      <c r="BO23" s="534"/>
      <c r="BP23" s="534"/>
      <c r="BQ23" s="534"/>
      <c r="BR23" s="534"/>
      <c r="BS23" s="534"/>
      <c r="BT23" s="534"/>
      <c r="BU23" s="534"/>
      <c r="BV23" s="534"/>
      <c r="BW23" s="534"/>
      <c r="BX23" s="534"/>
      <c r="BY23" s="534"/>
      <c r="BZ23" s="534"/>
      <c r="CA23" s="534"/>
      <c r="CB23" s="534"/>
      <c r="CC23" s="534"/>
      <c r="CD23" s="534"/>
      <c r="CE23" s="534"/>
      <c r="CF23" s="534"/>
      <c r="CG23" s="534"/>
      <c r="CH23" s="534"/>
      <c r="CI23" s="534"/>
      <c r="CJ23" s="534"/>
      <c r="CK23" s="534"/>
      <c r="CL23" s="534"/>
      <c r="CM23" s="534"/>
      <c r="CN23" s="534"/>
      <c r="CO23" s="534"/>
      <c r="CP23" s="534"/>
      <c r="CQ23" s="534"/>
      <c r="CR23" s="534"/>
      <c r="CS23" s="534"/>
      <c r="CT23" s="534"/>
      <c r="CU23" s="534"/>
      <c r="CV23" s="534"/>
      <c r="CW23" s="534"/>
      <c r="CX23" s="534"/>
      <c r="CY23" s="534"/>
      <c r="CZ23" s="534"/>
      <c r="DA23" s="534"/>
      <c r="DB23" s="534"/>
      <c r="DC23" s="534"/>
      <c r="DD23" s="534"/>
      <c r="DE23" s="534"/>
      <c r="DF23" s="534"/>
      <c r="DG23" s="534"/>
      <c r="DH23" s="534"/>
      <c r="DI23" s="534"/>
      <c r="DJ23" s="534"/>
      <c r="DK23" s="534"/>
      <c r="DL23" s="534"/>
      <c r="DM23" s="534"/>
      <c r="DN23" s="534"/>
      <c r="DO23" s="534"/>
      <c r="DP23" s="534"/>
      <c r="DQ23" s="534"/>
      <c r="DR23" s="534"/>
      <c r="DS23" s="534"/>
      <c r="DT23" s="534"/>
      <c r="DU23" s="534"/>
      <c r="DV23" s="534"/>
      <c r="DW23" s="534"/>
      <c r="DX23" s="534"/>
      <c r="DY23" s="534"/>
    </row>
    <row r="24" spans="1:129">
      <c r="A24" s="530">
        <v>11310</v>
      </c>
      <c r="B24" s="531" t="s">
        <v>751</v>
      </c>
      <c r="C24" s="532">
        <v>5.1282869853762835E-4</v>
      </c>
      <c r="D24" s="532">
        <v>5.0109999999999998E-4</v>
      </c>
      <c r="E24" s="533">
        <v>13352253</v>
      </c>
      <c r="F24" s="533">
        <v>17442632</v>
      </c>
      <c r="G24" s="533"/>
      <c r="H24" s="533">
        <v>879250</v>
      </c>
      <c r="I24" s="533">
        <v>4200898</v>
      </c>
      <c r="J24" s="533">
        <v>74745</v>
      </c>
      <c r="K24" s="533">
        <v>142168</v>
      </c>
      <c r="L24" s="533">
        <v>5297061</v>
      </c>
      <c r="M24" s="533"/>
      <c r="N24" s="533">
        <v>215070</v>
      </c>
      <c r="O24" s="533">
        <v>2274163</v>
      </c>
      <c r="P24" s="533"/>
      <c r="Q24" s="533">
        <v>0</v>
      </c>
      <c r="R24" s="533">
        <v>2489233</v>
      </c>
      <c r="S24" s="533"/>
      <c r="T24" s="533">
        <v>485118</v>
      </c>
      <c r="U24" s="533">
        <v>357322</v>
      </c>
      <c r="V24" s="533">
        <v>842440</v>
      </c>
      <c r="W24" s="534"/>
      <c r="X24" s="534"/>
      <c r="Y24" s="534"/>
      <c r="Z24" s="534"/>
      <c r="AA24" s="534"/>
      <c r="AB24" s="534"/>
      <c r="AC24" s="534"/>
      <c r="AD24" s="534"/>
      <c r="AE24" s="534"/>
      <c r="AF24" s="534"/>
      <c r="AG24" s="534"/>
      <c r="AH24" s="534"/>
      <c r="AI24" s="534"/>
      <c r="AJ24" s="534"/>
      <c r="AK24" s="534"/>
      <c r="AL24" s="534"/>
      <c r="AM24" s="534"/>
      <c r="AN24" s="534"/>
      <c r="AO24" s="534"/>
      <c r="AP24" s="534"/>
      <c r="AQ24" s="534"/>
      <c r="AR24" s="534"/>
      <c r="AS24" s="534"/>
      <c r="AT24" s="534"/>
      <c r="AU24" s="534"/>
      <c r="AV24" s="534"/>
      <c r="AW24" s="534"/>
      <c r="AX24" s="534"/>
      <c r="AY24" s="534"/>
      <c r="AZ24" s="534"/>
      <c r="BA24" s="534"/>
      <c r="BB24" s="534"/>
      <c r="BC24" s="534"/>
      <c r="BD24" s="534"/>
      <c r="BE24" s="534"/>
      <c r="BF24" s="534"/>
      <c r="BG24" s="534"/>
      <c r="BH24" s="534"/>
      <c r="BI24" s="534"/>
      <c r="BJ24" s="534"/>
      <c r="BK24" s="534"/>
      <c r="BL24" s="534"/>
      <c r="BM24" s="534"/>
      <c r="BN24" s="534"/>
      <c r="BO24" s="534"/>
      <c r="BP24" s="534"/>
      <c r="BQ24" s="534"/>
      <c r="BR24" s="534"/>
      <c r="BS24" s="534"/>
      <c r="BT24" s="534"/>
      <c r="BU24" s="534"/>
      <c r="BV24" s="534"/>
      <c r="BW24" s="534"/>
      <c r="BX24" s="534"/>
      <c r="BY24" s="534"/>
      <c r="BZ24" s="534"/>
      <c r="CA24" s="534"/>
      <c r="CB24" s="534"/>
      <c r="CC24" s="534"/>
      <c r="CD24" s="534"/>
      <c r="CE24" s="534"/>
      <c r="CF24" s="534"/>
      <c r="CG24" s="534"/>
      <c r="CH24" s="534"/>
      <c r="CI24" s="534"/>
      <c r="CJ24" s="534"/>
      <c r="CK24" s="534"/>
      <c r="CL24" s="534"/>
      <c r="CM24" s="534"/>
      <c r="CN24" s="534"/>
      <c r="CO24" s="534"/>
      <c r="CP24" s="534"/>
      <c r="CQ24" s="534"/>
      <c r="CR24" s="534"/>
      <c r="CS24" s="534"/>
      <c r="CT24" s="534"/>
      <c r="CU24" s="534"/>
      <c r="CV24" s="534"/>
      <c r="CW24" s="534"/>
      <c r="CX24" s="534"/>
      <c r="CY24" s="534"/>
      <c r="CZ24" s="534"/>
      <c r="DA24" s="534"/>
      <c r="DB24" s="534"/>
      <c r="DC24" s="534"/>
      <c r="DD24" s="534"/>
      <c r="DE24" s="534"/>
      <c r="DF24" s="534"/>
      <c r="DG24" s="534"/>
      <c r="DH24" s="534"/>
      <c r="DI24" s="534"/>
      <c r="DJ24" s="534"/>
      <c r="DK24" s="534"/>
      <c r="DL24" s="534"/>
      <c r="DM24" s="534"/>
      <c r="DN24" s="534"/>
      <c r="DO24" s="534"/>
      <c r="DP24" s="534"/>
      <c r="DQ24" s="534"/>
      <c r="DR24" s="534"/>
      <c r="DS24" s="534"/>
      <c r="DT24" s="534"/>
      <c r="DU24" s="534"/>
      <c r="DV24" s="534"/>
      <c r="DW24" s="534"/>
      <c r="DX24" s="534"/>
      <c r="DY24" s="534"/>
    </row>
    <row r="25" spans="1:129">
      <c r="A25" s="530">
        <v>11600</v>
      </c>
      <c r="B25" s="531" t="s">
        <v>12</v>
      </c>
      <c r="C25" s="532">
        <v>2.3313404006666053E-3</v>
      </c>
      <c r="D25" s="532">
        <v>2.3291000000000002E-3</v>
      </c>
      <c r="E25" s="533">
        <v>62064622</v>
      </c>
      <c r="F25" s="533">
        <v>79294924</v>
      </c>
      <c r="G25" s="533"/>
      <c r="H25" s="533">
        <v>3211571</v>
      </c>
      <c r="I25" s="533">
        <v>19097455</v>
      </c>
      <c r="J25" s="533">
        <v>339792</v>
      </c>
      <c r="K25" s="533">
        <v>646300</v>
      </c>
      <c r="L25" s="533">
        <v>23295118</v>
      </c>
      <c r="M25" s="533"/>
      <c r="N25" s="533">
        <v>645880</v>
      </c>
      <c r="O25" s="533">
        <v>10338439</v>
      </c>
      <c r="P25" s="533"/>
      <c r="Q25" s="533">
        <v>0</v>
      </c>
      <c r="R25" s="533">
        <v>10984319</v>
      </c>
      <c r="S25" s="533"/>
      <c r="T25" s="533">
        <v>2205369</v>
      </c>
      <c r="U25" s="533">
        <v>2787439</v>
      </c>
      <c r="V25" s="533">
        <v>4992808</v>
      </c>
    </row>
    <row r="26" spans="1:129">
      <c r="A26" s="530">
        <v>11900</v>
      </c>
      <c r="B26" s="531" t="s">
        <v>13</v>
      </c>
      <c r="C26" s="532">
        <v>3.0460429965982038E-4</v>
      </c>
      <c r="D26" s="532">
        <v>3.4650000000000002E-4</v>
      </c>
      <c r="E26" s="533">
        <v>9234583</v>
      </c>
      <c r="F26" s="533">
        <v>10360381</v>
      </c>
      <c r="G26" s="533"/>
      <c r="H26" s="533">
        <v>1929080</v>
      </c>
      <c r="I26" s="533">
        <v>2495203</v>
      </c>
      <c r="J26" s="533">
        <v>44396</v>
      </c>
      <c r="K26" s="533">
        <v>84443</v>
      </c>
      <c r="L26" s="533">
        <v>4553122</v>
      </c>
      <c r="M26" s="533"/>
      <c r="N26" s="533">
        <v>1653297</v>
      </c>
      <c r="O26" s="533">
        <v>1350782</v>
      </c>
      <c r="P26" s="533"/>
      <c r="Q26" s="533">
        <v>0</v>
      </c>
      <c r="R26" s="533">
        <v>3004079</v>
      </c>
      <c r="S26" s="533"/>
      <c r="T26" s="533">
        <v>288145</v>
      </c>
      <c r="U26" s="533">
        <v>803902</v>
      </c>
      <c r="V26" s="533">
        <v>1092047</v>
      </c>
    </row>
    <row r="27" spans="1:129">
      <c r="A27" s="530">
        <v>12100</v>
      </c>
      <c r="B27" s="531" t="s">
        <v>752</v>
      </c>
      <c r="C27" s="532">
        <v>2.7362959247283463E-4</v>
      </c>
      <c r="D27" s="532">
        <v>2.7750000000000002E-4</v>
      </c>
      <c r="E27" s="533">
        <v>7394498</v>
      </c>
      <c r="F27" s="533">
        <v>9306851</v>
      </c>
      <c r="G27" s="533"/>
      <c r="H27" s="533">
        <v>607276</v>
      </c>
      <c r="I27" s="533">
        <v>2241470</v>
      </c>
      <c r="J27" s="533">
        <v>39881</v>
      </c>
      <c r="K27" s="533">
        <v>75856</v>
      </c>
      <c r="L27" s="533">
        <v>2964483</v>
      </c>
      <c r="M27" s="533"/>
      <c r="N27" s="533">
        <v>66888</v>
      </c>
      <c r="O27" s="533">
        <v>1213423</v>
      </c>
      <c r="P27" s="533"/>
      <c r="Q27" s="533">
        <v>0</v>
      </c>
      <c r="R27" s="533">
        <v>1280311</v>
      </c>
      <c r="S27" s="533"/>
      <c r="T27" s="533">
        <v>258846</v>
      </c>
      <c r="U27" s="533">
        <v>342424</v>
      </c>
      <c r="V27" s="533">
        <v>601270</v>
      </c>
    </row>
    <row r="28" spans="1:129">
      <c r="A28" s="530">
        <v>12150</v>
      </c>
      <c r="B28" s="531" t="s">
        <v>753</v>
      </c>
      <c r="C28" s="532">
        <v>1.2100313625618078E-5</v>
      </c>
      <c r="D28" s="532">
        <v>1.15E-5</v>
      </c>
      <c r="E28" s="533">
        <v>305364</v>
      </c>
      <c r="F28" s="533">
        <v>411563</v>
      </c>
      <c r="G28" s="533"/>
      <c r="H28" s="533">
        <v>109176</v>
      </c>
      <c r="I28" s="533">
        <v>99121</v>
      </c>
      <c r="J28" s="533">
        <v>1764</v>
      </c>
      <c r="K28" s="533">
        <v>3354</v>
      </c>
      <c r="L28" s="533">
        <v>213415</v>
      </c>
      <c r="M28" s="533"/>
      <c r="N28" s="533">
        <v>403874</v>
      </c>
      <c r="O28" s="533">
        <v>53659</v>
      </c>
      <c r="P28" s="533"/>
      <c r="Q28" s="533">
        <v>0</v>
      </c>
      <c r="R28" s="533">
        <v>457533</v>
      </c>
      <c r="S28" s="533"/>
      <c r="T28" s="533">
        <v>11446</v>
      </c>
      <c r="U28" s="533">
        <v>-169482</v>
      </c>
      <c r="V28" s="533">
        <v>-158036</v>
      </c>
    </row>
    <row r="29" spans="1:129">
      <c r="A29" s="535">
        <v>12160</v>
      </c>
      <c r="B29" s="510" t="s">
        <v>16</v>
      </c>
      <c r="C29" s="532">
        <v>1.7538310049740151E-3</v>
      </c>
      <c r="D29" s="532">
        <v>1.7056E-3</v>
      </c>
      <c r="E29" s="533">
        <v>45448606</v>
      </c>
      <c r="F29" s="536">
        <v>59652334</v>
      </c>
      <c r="G29" s="537"/>
      <c r="H29" s="538">
        <v>2720860</v>
      </c>
      <c r="I29" s="538">
        <v>14366718</v>
      </c>
      <c r="J29" s="538">
        <v>255620</v>
      </c>
      <c r="K29" s="538">
        <v>486201</v>
      </c>
      <c r="L29" s="538">
        <v>17829399</v>
      </c>
      <c r="M29" s="539"/>
      <c r="N29" s="538">
        <v>295196</v>
      </c>
      <c r="O29" s="538">
        <v>7777446</v>
      </c>
      <c r="P29" s="538"/>
      <c r="Q29" s="538">
        <v>0</v>
      </c>
      <c r="R29" s="538">
        <v>8072642</v>
      </c>
      <c r="S29" s="539"/>
      <c r="T29" s="538">
        <v>1659064</v>
      </c>
      <c r="U29" s="538">
        <v>864164</v>
      </c>
      <c r="V29" s="538">
        <v>2523228</v>
      </c>
    </row>
    <row r="30" spans="1:129">
      <c r="A30" s="535">
        <v>12220</v>
      </c>
      <c r="B30" s="540" t="s">
        <v>754</v>
      </c>
      <c r="C30" s="532">
        <v>3.9738917219353291E-2</v>
      </c>
      <c r="D30" s="532">
        <v>4.0055100000000003E-2</v>
      </c>
      <c r="E30" s="533">
        <v>1067366413</v>
      </c>
      <c r="F30" s="536">
        <v>1351623478</v>
      </c>
      <c r="G30" s="537"/>
      <c r="H30" s="538">
        <v>60782398</v>
      </c>
      <c r="I30" s="538">
        <v>325526123</v>
      </c>
      <c r="J30" s="538">
        <v>5791927</v>
      </c>
      <c r="K30" s="538">
        <v>11016521</v>
      </c>
      <c r="L30" s="538">
        <v>403116969</v>
      </c>
      <c r="M30" s="539"/>
      <c r="N30" s="538">
        <v>103457934</v>
      </c>
      <c r="O30" s="538">
        <v>176224105</v>
      </c>
      <c r="P30" s="538"/>
      <c r="Q30" s="538">
        <v>0</v>
      </c>
      <c r="R30" s="538">
        <v>279682039</v>
      </c>
      <c r="S30" s="539"/>
      <c r="T30" s="538">
        <v>37591655</v>
      </c>
      <c r="U30" s="538">
        <v>-9045893</v>
      </c>
      <c r="V30" s="538">
        <v>28545762</v>
      </c>
    </row>
    <row r="31" spans="1:129">
      <c r="A31" s="535">
        <v>12510</v>
      </c>
      <c r="B31" s="510" t="s">
        <v>18</v>
      </c>
      <c r="C31" s="532">
        <v>3.8452299274018293E-3</v>
      </c>
      <c r="D31" s="532">
        <v>3.9664000000000001E-3</v>
      </c>
      <c r="E31" s="533">
        <v>105694565</v>
      </c>
      <c r="F31" s="536">
        <v>130786227</v>
      </c>
      <c r="G31" s="537"/>
      <c r="H31" s="538">
        <v>9906710</v>
      </c>
      <c r="I31" s="538">
        <v>31498663</v>
      </c>
      <c r="J31" s="538">
        <v>560440</v>
      </c>
      <c r="K31" s="538">
        <v>1065984</v>
      </c>
      <c r="L31" s="538">
        <v>43031797</v>
      </c>
      <c r="M31" s="539"/>
      <c r="N31" s="538">
        <v>10115767</v>
      </c>
      <c r="O31" s="538">
        <v>17051854</v>
      </c>
      <c r="P31" s="538"/>
      <c r="Q31" s="538">
        <v>0</v>
      </c>
      <c r="R31" s="538">
        <v>27167621</v>
      </c>
      <c r="S31" s="539"/>
      <c r="T31" s="538">
        <v>3637455</v>
      </c>
      <c r="U31" s="538">
        <v>825877</v>
      </c>
      <c r="V31" s="538">
        <v>4463332</v>
      </c>
    </row>
    <row r="32" spans="1:129">
      <c r="A32" s="535">
        <v>12600</v>
      </c>
      <c r="B32" s="540" t="s">
        <v>755</v>
      </c>
      <c r="C32" s="532">
        <v>1.6787453076309417E-3</v>
      </c>
      <c r="D32" s="532">
        <v>1.6620000000000001E-3</v>
      </c>
      <c r="E32" s="533">
        <v>44287599</v>
      </c>
      <c r="F32" s="536">
        <v>57098475</v>
      </c>
      <c r="G32" s="537"/>
      <c r="H32" s="538">
        <v>1256976</v>
      </c>
      <c r="I32" s="538">
        <v>13751644</v>
      </c>
      <c r="J32" s="538">
        <v>244676</v>
      </c>
      <c r="K32" s="538">
        <v>465386</v>
      </c>
      <c r="L32" s="538">
        <v>15718682</v>
      </c>
      <c r="M32" s="539"/>
      <c r="N32" s="538">
        <v>1190243</v>
      </c>
      <c r="O32" s="538">
        <v>7444475</v>
      </c>
      <c r="P32" s="538"/>
      <c r="Q32" s="538">
        <v>0</v>
      </c>
      <c r="R32" s="538">
        <v>8634718</v>
      </c>
      <c r="S32" s="539"/>
      <c r="T32" s="538">
        <v>1588035</v>
      </c>
      <c r="U32" s="538">
        <v>307973</v>
      </c>
      <c r="V32" s="538">
        <v>1896008</v>
      </c>
    </row>
    <row r="33" spans="1:22">
      <c r="A33" s="535">
        <v>12700</v>
      </c>
      <c r="B33" s="540" t="s">
        <v>756</v>
      </c>
      <c r="C33" s="532">
        <v>9.2546449640232493E-4</v>
      </c>
      <c r="D33" s="532">
        <v>9.9099999999999991E-4</v>
      </c>
      <c r="E33" s="533">
        <v>26408215</v>
      </c>
      <c r="F33" s="536">
        <v>31477444</v>
      </c>
      <c r="G33" s="537"/>
      <c r="H33" s="538">
        <v>1141638</v>
      </c>
      <c r="I33" s="538">
        <v>7581054</v>
      </c>
      <c r="J33" s="538">
        <v>134886</v>
      </c>
      <c r="K33" s="538">
        <v>256560</v>
      </c>
      <c r="L33" s="538">
        <v>9114138</v>
      </c>
      <c r="M33" s="539"/>
      <c r="N33" s="538">
        <v>1521641</v>
      </c>
      <c r="O33" s="538">
        <v>4104016</v>
      </c>
      <c r="P33" s="538"/>
      <c r="Q33" s="538">
        <v>0</v>
      </c>
      <c r="R33" s="538">
        <v>5625657</v>
      </c>
      <c r="S33" s="539"/>
      <c r="T33" s="538">
        <v>875457</v>
      </c>
      <c r="U33" s="538">
        <v>-132039</v>
      </c>
      <c r="V33" s="538">
        <v>743418</v>
      </c>
    </row>
    <row r="34" spans="1:22">
      <c r="A34" s="535">
        <v>13500</v>
      </c>
      <c r="B34" s="540" t="s">
        <v>757</v>
      </c>
      <c r="C34" s="532">
        <v>3.9959059293601471E-3</v>
      </c>
      <c r="D34" s="532">
        <v>3.9110000000000004E-3</v>
      </c>
      <c r="E34" s="533">
        <v>104218001</v>
      </c>
      <c r="F34" s="536">
        <v>135911108</v>
      </c>
      <c r="G34" s="537"/>
      <c r="H34" s="538">
        <v>5267159</v>
      </c>
      <c r="I34" s="538">
        <v>32732944</v>
      </c>
      <c r="J34" s="538">
        <v>582401</v>
      </c>
      <c r="K34" s="538">
        <v>1107755</v>
      </c>
      <c r="L34" s="538">
        <v>39690259</v>
      </c>
      <c r="M34" s="539"/>
      <c r="N34" s="538">
        <v>781924</v>
      </c>
      <c r="O34" s="538">
        <v>17720033</v>
      </c>
      <c r="P34" s="538"/>
      <c r="Q34" s="538">
        <v>0</v>
      </c>
      <c r="R34" s="538">
        <v>18501957</v>
      </c>
      <c r="S34" s="539"/>
      <c r="T34" s="538">
        <v>3779990</v>
      </c>
      <c r="U34" s="538">
        <v>925754</v>
      </c>
      <c r="V34" s="538">
        <v>4705744</v>
      </c>
    </row>
    <row r="35" spans="1:22">
      <c r="A35" s="530">
        <v>13700</v>
      </c>
      <c r="B35" s="531" t="s">
        <v>758</v>
      </c>
      <c r="C35" s="532">
        <v>4.7952129627511301E-4</v>
      </c>
      <c r="D35" s="532">
        <v>4.3970000000000001E-4</v>
      </c>
      <c r="E35" s="533">
        <v>11716071</v>
      </c>
      <c r="F35" s="533">
        <v>16309761</v>
      </c>
      <c r="G35" s="533"/>
      <c r="H35" s="533">
        <v>1789450</v>
      </c>
      <c r="I35" s="533">
        <v>3928056</v>
      </c>
      <c r="J35" s="533">
        <v>69890</v>
      </c>
      <c r="K35" s="533">
        <v>132934</v>
      </c>
      <c r="L35" s="533">
        <v>5920330</v>
      </c>
      <c r="M35" s="533"/>
      <c r="N35" s="533">
        <v>157264</v>
      </c>
      <c r="O35" s="533">
        <v>2126460</v>
      </c>
      <c r="P35" s="533"/>
      <c r="Q35" s="533">
        <v>0</v>
      </c>
      <c r="R35" s="533">
        <v>2283724</v>
      </c>
      <c r="S35" s="533"/>
      <c r="T35" s="533">
        <v>453609</v>
      </c>
      <c r="U35" s="533">
        <v>471970</v>
      </c>
      <c r="V35" s="533">
        <v>925579</v>
      </c>
    </row>
    <row r="36" spans="1:22">
      <c r="A36" s="530">
        <v>14300</v>
      </c>
      <c r="B36" s="531" t="s">
        <v>979</v>
      </c>
      <c r="C36" s="532">
        <v>1.4013396133693012E-3</v>
      </c>
      <c r="D36" s="532">
        <v>1.3550999999999999E-3</v>
      </c>
      <c r="E36" s="533">
        <v>36108667</v>
      </c>
      <c r="F36" s="533">
        <v>47663189</v>
      </c>
      <c r="G36" s="533"/>
      <c r="H36" s="533">
        <v>2229920</v>
      </c>
      <c r="I36" s="533">
        <v>11479242</v>
      </c>
      <c r="J36" s="533">
        <v>204245</v>
      </c>
      <c r="K36" s="533">
        <v>388483</v>
      </c>
      <c r="L36" s="533">
        <v>14301890</v>
      </c>
      <c r="M36" s="533"/>
      <c r="N36" s="533">
        <v>483379</v>
      </c>
      <c r="O36" s="533">
        <v>6214307</v>
      </c>
      <c r="P36" s="533"/>
      <c r="Q36" s="533">
        <v>0</v>
      </c>
      <c r="R36" s="533">
        <v>6697686</v>
      </c>
      <c r="S36" s="533"/>
      <c r="T36" s="533">
        <v>1325618</v>
      </c>
      <c r="U36" s="533">
        <v>41204</v>
      </c>
      <c r="V36" s="533">
        <v>1366822</v>
      </c>
    </row>
    <row r="37" spans="1:22">
      <c r="A37" s="530">
        <v>14300.1</v>
      </c>
      <c r="B37" s="531" t="s">
        <v>980</v>
      </c>
      <c r="C37" s="532">
        <v>1.5698948773652924E-4</v>
      </c>
      <c r="D37" s="532">
        <v>1.7689999999999999E-4</v>
      </c>
      <c r="E37" s="533">
        <v>4713242</v>
      </c>
      <c r="F37" s="533">
        <v>5339619</v>
      </c>
      <c r="G37" s="533"/>
      <c r="H37" s="533">
        <v>438973</v>
      </c>
      <c r="I37" s="533">
        <v>1285998</v>
      </c>
      <c r="J37" s="533">
        <v>22881</v>
      </c>
      <c r="K37" s="533">
        <v>43521</v>
      </c>
      <c r="L37" s="533">
        <v>1791373</v>
      </c>
      <c r="M37" s="533"/>
      <c r="N37" s="533">
        <v>751526</v>
      </c>
      <c r="O37" s="533">
        <v>696177</v>
      </c>
      <c r="P37" s="533"/>
      <c r="Q37" s="533">
        <v>0</v>
      </c>
      <c r="R37" s="533">
        <v>1447703</v>
      </c>
      <c r="S37" s="533"/>
      <c r="T37" s="533">
        <v>148507</v>
      </c>
      <c r="U37" s="533">
        <v>141594</v>
      </c>
      <c r="V37" s="533">
        <v>290101</v>
      </c>
    </row>
    <row r="38" spans="1:22">
      <c r="A38" s="530">
        <v>18400</v>
      </c>
      <c r="B38" s="531" t="s">
        <v>761</v>
      </c>
      <c r="C38" s="532">
        <v>4.679073113957025E-3</v>
      </c>
      <c r="D38" s="532">
        <v>4.7032999999999997E-3</v>
      </c>
      <c r="E38" s="533">
        <v>125330883</v>
      </c>
      <c r="F38" s="533">
        <v>159147393</v>
      </c>
      <c r="G38" s="533"/>
      <c r="H38" s="533">
        <v>397748</v>
      </c>
      <c r="I38" s="533">
        <v>38329190</v>
      </c>
      <c r="J38" s="533">
        <v>681973</v>
      </c>
      <c r="K38" s="533">
        <v>1297144</v>
      </c>
      <c r="L38" s="533">
        <v>40706055</v>
      </c>
      <c r="M38" s="533"/>
      <c r="N38" s="533">
        <v>1568771</v>
      </c>
      <c r="O38" s="533">
        <v>20749571</v>
      </c>
      <c r="P38" s="533"/>
      <c r="Q38" s="533">
        <v>0</v>
      </c>
      <c r="R38" s="533">
        <v>22318342</v>
      </c>
      <c r="S38" s="533"/>
      <c r="T38" s="533">
        <v>4426242</v>
      </c>
      <c r="U38" s="533">
        <v>-614201</v>
      </c>
      <c r="V38" s="533">
        <v>3812041</v>
      </c>
    </row>
    <row r="39" spans="1:22">
      <c r="A39" s="530">
        <v>18600</v>
      </c>
      <c r="B39" s="531" t="s">
        <v>762</v>
      </c>
      <c r="C39" s="532">
        <v>8.9896125117393535E-6</v>
      </c>
      <c r="D39" s="532">
        <v>9.3000000000000007E-6</v>
      </c>
      <c r="E39" s="533">
        <v>247733</v>
      </c>
      <c r="F39" s="533">
        <v>305760</v>
      </c>
      <c r="G39" s="533"/>
      <c r="H39" s="533">
        <v>36098</v>
      </c>
      <c r="I39" s="533">
        <v>73639</v>
      </c>
      <c r="J39" s="533">
        <v>1310</v>
      </c>
      <c r="K39" s="533">
        <v>2492</v>
      </c>
      <c r="L39" s="533">
        <v>113539</v>
      </c>
      <c r="M39" s="533"/>
      <c r="N39" s="533">
        <v>99789</v>
      </c>
      <c r="O39" s="533">
        <v>39865</v>
      </c>
      <c r="P39" s="533"/>
      <c r="Q39" s="533">
        <v>0</v>
      </c>
      <c r="R39" s="533">
        <v>139654</v>
      </c>
      <c r="S39" s="533"/>
      <c r="T39" s="533">
        <v>8502</v>
      </c>
      <c r="U39" s="533">
        <v>-22806</v>
      </c>
      <c r="V39" s="533">
        <v>-14304</v>
      </c>
    </row>
    <row r="40" spans="1:22">
      <c r="A40" s="530">
        <v>18640</v>
      </c>
      <c r="B40" s="531" t="s">
        <v>25</v>
      </c>
      <c r="C40" s="532">
        <v>2.1308874477149827E-6</v>
      </c>
      <c r="D40" s="532">
        <v>1.7999999999999999E-6</v>
      </c>
      <c r="E40" s="533">
        <v>49021</v>
      </c>
      <c r="F40" s="533">
        <v>72477</v>
      </c>
      <c r="G40" s="533"/>
      <c r="H40" s="533">
        <v>14338</v>
      </c>
      <c r="I40" s="533">
        <v>17456</v>
      </c>
      <c r="J40" s="533">
        <v>311</v>
      </c>
      <c r="K40" s="533">
        <v>591</v>
      </c>
      <c r="L40" s="533">
        <v>32696</v>
      </c>
      <c r="M40" s="533"/>
      <c r="N40" s="533">
        <v>392</v>
      </c>
      <c r="O40" s="533">
        <v>9450</v>
      </c>
      <c r="P40" s="533"/>
      <c r="Q40" s="533">
        <v>0</v>
      </c>
      <c r="R40" s="533">
        <v>9842</v>
      </c>
      <c r="S40" s="533"/>
      <c r="T40" s="533">
        <v>2015</v>
      </c>
      <c r="U40" s="533">
        <v>8558</v>
      </c>
      <c r="V40" s="533">
        <v>10573</v>
      </c>
    </row>
    <row r="41" spans="1:22">
      <c r="A41" s="535">
        <v>18740</v>
      </c>
      <c r="B41" s="510" t="s">
        <v>764</v>
      </c>
      <c r="C41" s="532">
        <v>0</v>
      </c>
      <c r="D41" s="532">
        <v>0</v>
      </c>
      <c r="E41" s="533">
        <v>0</v>
      </c>
      <c r="F41" s="541">
        <v>0</v>
      </c>
      <c r="G41" s="537"/>
      <c r="H41" s="541">
        <v>23872</v>
      </c>
      <c r="I41" s="541">
        <v>0</v>
      </c>
      <c r="J41" s="541">
        <v>0</v>
      </c>
      <c r="K41" s="541">
        <v>0</v>
      </c>
      <c r="L41" s="541">
        <v>23872</v>
      </c>
      <c r="M41" s="541"/>
      <c r="N41" s="541">
        <v>43423</v>
      </c>
      <c r="O41" s="541">
        <v>0</v>
      </c>
      <c r="P41" s="541"/>
      <c r="Q41" s="541">
        <v>0</v>
      </c>
      <c r="R41" s="541">
        <v>43423</v>
      </c>
      <c r="S41" s="541"/>
      <c r="T41" s="541">
        <v>0</v>
      </c>
      <c r="U41" s="538">
        <v>-35377</v>
      </c>
      <c r="V41" s="538">
        <v>-35377</v>
      </c>
    </row>
    <row r="42" spans="1:22">
      <c r="A42" s="535">
        <v>18780</v>
      </c>
      <c r="B42" s="540" t="s">
        <v>765</v>
      </c>
      <c r="C42" s="532">
        <v>2.533550114891126E-5</v>
      </c>
      <c r="D42" s="532">
        <v>2.4700000000000001E-5</v>
      </c>
      <c r="E42" s="533">
        <v>658335</v>
      </c>
      <c r="F42" s="536">
        <v>861726</v>
      </c>
      <c r="G42" s="537"/>
      <c r="H42" s="538">
        <v>84193</v>
      </c>
      <c r="I42" s="538">
        <v>207539</v>
      </c>
      <c r="J42" s="538">
        <v>3693</v>
      </c>
      <c r="K42" s="538">
        <v>7024</v>
      </c>
      <c r="L42" s="538">
        <v>302449</v>
      </c>
      <c r="M42" s="539"/>
      <c r="N42" s="541">
        <v>0</v>
      </c>
      <c r="O42" s="538">
        <v>112351</v>
      </c>
      <c r="P42" s="538"/>
      <c r="Q42" s="538">
        <v>0</v>
      </c>
      <c r="R42" s="538">
        <v>112351</v>
      </c>
      <c r="S42" s="539"/>
      <c r="T42" s="538">
        <v>23966</v>
      </c>
      <c r="U42" s="538">
        <v>46430</v>
      </c>
      <c r="V42" s="538">
        <v>70396</v>
      </c>
    </row>
    <row r="43" spans="1:22">
      <c r="A43" s="535">
        <v>19005</v>
      </c>
      <c r="B43" s="540" t="s">
        <v>766</v>
      </c>
      <c r="C43" s="532">
        <v>9.1616170573623223E-4</v>
      </c>
      <c r="D43" s="532">
        <v>8.1079999999999998E-4</v>
      </c>
      <c r="E43" s="533">
        <v>21606807</v>
      </c>
      <c r="F43" s="536">
        <v>31161032</v>
      </c>
      <c r="G43" s="537"/>
      <c r="H43" s="538">
        <v>5863760</v>
      </c>
      <c r="I43" s="538">
        <v>7504849</v>
      </c>
      <c r="J43" s="538">
        <v>133530</v>
      </c>
      <c r="K43" s="538">
        <v>253981</v>
      </c>
      <c r="L43" s="538">
        <v>13756120</v>
      </c>
      <c r="M43" s="539"/>
      <c r="N43" s="538">
        <v>200394</v>
      </c>
      <c r="O43" s="538">
        <v>4062762</v>
      </c>
      <c r="P43" s="538"/>
      <c r="Q43" s="538">
        <v>0</v>
      </c>
      <c r="R43" s="538">
        <v>4263156</v>
      </c>
      <c r="S43" s="539"/>
      <c r="T43" s="538">
        <v>866657</v>
      </c>
      <c r="U43" s="538">
        <v>1672670</v>
      </c>
      <c r="V43" s="538">
        <v>2539327</v>
      </c>
    </row>
    <row r="44" spans="1:22">
      <c r="A44" s="535">
        <v>19100</v>
      </c>
      <c r="B44" s="510" t="s">
        <v>30</v>
      </c>
      <c r="C44" s="532">
        <v>1.8006065408577167E-2</v>
      </c>
      <c r="D44" s="532">
        <v>1.8356399999999998E-2</v>
      </c>
      <c r="E44" s="533">
        <v>489151266</v>
      </c>
      <c r="F44" s="536">
        <v>612432911</v>
      </c>
      <c r="G44" s="537"/>
      <c r="H44" s="538">
        <v>69630554</v>
      </c>
      <c r="I44" s="538">
        <v>147498853</v>
      </c>
      <c r="J44" s="538">
        <v>2624375</v>
      </c>
      <c r="K44" s="538">
        <v>4991686</v>
      </c>
      <c r="L44" s="538">
        <v>224745468</v>
      </c>
      <c r="M44" s="539"/>
      <c r="N44" s="538">
        <v>930313491</v>
      </c>
      <c r="O44" s="538">
        <v>79848748</v>
      </c>
      <c r="P44" s="538"/>
      <c r="Q44" s="538">
        <v>0</v>
      </c>
      <c r="R44" s="538">
        <v>1010162239</v>
      </c>
      <c r="S44" s="539"/>
      <c r="T44" s="538">
        <v>17033120</v>
      </c>
      <c r="U44" s="538">
        <v>-278948242</v>
      </c>
      <c r="V44" s="538">
        <v>-261915122</v>
      </c>
    </row>
    <row r="45" spans="1:22">
      <c r="A45" s="535">
        <v>19120</v>
      </c>
      <c r="B45" s="540" t="s">
        <v>981</v>
      </c>
      <c r="C45" s="532">
        <v>4.5325229342933537E-2</v>
      </c>
      <c r="D45" s="532">
        <v>4.4693900000000002E-2</v>
      </c>
      <c r="E45" s="533">
        <v>1190978427</v>
      </c>
      <c r="F45" s="536">
        <v>1541628419</v>
      </c>
      <c r="G45" s="537"/>
      <c r="H45" s="538">
        <v>870047883</v>
      </c>
      <c r="I45" s="538">
        <v>371287071</v>
      </c>
      <c r="J45" s="538">
        <v>6606129</v>
      </c>
      <c r="K45" s="538">
        <v>12565172</v>
      </c>
      <c r="L45" s="538">
        <v>1260506255</v>
      </c>
      <c r="M45" s="539"/>
      <c r="N45" s="541">
        <v>0</v>
      </c>
      <c r="O45" s="538">
        <v>200996869</v>
      </c>
      <c r="P45" s="538"/>
      <c r="Q45" s="538">
        <v>0</v>
      </c>
      <c r="R45" s="538">
        <v>200996869</v>
      </c>
      <c r="S45" s="539"/>
      <c r="T45" s="538">
        <v>42876116</v>
      </c>
      <c r="U45" s="538">
        <v>288865370</v>
      </c>
      <c r="V45" s="538">
        <v>331741486</v>
      </c>
    </row>
    <row r="46" spans="1:22">
      <c r="A46" s="535">
        <v>20100</v>
      </c>
      <c r="B46" s="510" t="s">
        <v>31</v>
      </c>
      <c r="C46" s="532">
        <v>1.0974884054436619E-2</v>
      </c>
      <c r="D46" s="532">
        <v>1.07311E-2</v>
      </c>
      <c r="E46" s="533">
        <v>285956342</v>
      </c>
      <c r="F46" s="536">
        <v>373284226</v>
      </c>
      <c r="G46" s="537"/>
      <c r="H46" s="538">
        <v>16112456</v>
      </c>
      <c r="I46" s="538">
        <v>89902085</v>
      </c>
      <c r="J46" s="538">
        <v>1599584</v>
      </c>
      <c r="K46" s="538">
        <v>3042484</v>
      </c>
      <c r="L46" s="538">
        <v>110656609</v>
      </c>
      <c r="M46" s="539"/>
      <c r="N46" s="538">
        <v>1326259</v>
      </c>
      <c r="O46" s="538">
        <v>48668642</v>
      </c>
      <c r="P46" s="538"/>
      <c r="Q46" s="538">
        <v>0</v>
      </c>
      <c r="R46" s="538">
        <v>49994901</v>
      </c>
      <c r="S46" s="539"/>
      <c r="T46" s="538">
        <v>10381864</v>
      </c>
      <c r="U46" s="538">
        <v>6460689</v>
      </c>
      <c r="V46" s="538">
        <v>16842553</v>
      </c>
    </row>
    <row r="47" spans="1:22">
      <c r="A47" s="530">
        <v>20200</v>
      </c>
      <c r="B47" s="531" t="s">
        <v>767</v>
      </c>
      <c r="C47" s="532">
        <v>1.4812433208220563E-3</v>
      </c>
      <c r="D47" s="532">
        <v>1.4972E-3</v>
      </c>
      <c r="E47" s="533">
        <v>39897299</v>
      </c>
      <c r="F47" s="533">
        <v>50380921</v>
      </c>
      <c r="G47" s="533"/>
      <c r="H47" s="533">
        <v>383088</v>
      </c>
      <c r="I47" s="533">
        <v>12133783</v>
      </c>
      <c r="J47" s="533">
        <v>215890</v>
      </c>
      <c r="K47" s="533">
        <v>410634</v>
      </c>
      <c r="L47" s="533">
        <v>13143395</v>
      </c>
      <c r="M47" s="533"/>
      <c r="N47" s="533">
        <v>988765</v>
      </c>
      <c r="O47" s="533">
        <v>6568643</v>
      </c>
      <c r="P47" s="533"/>
      <c r="Q47" s="533">
        <v>0</v>
      </c>
      <c r="R47" s="533">
        <v>7557408</v>
      </c>
      <c r="S47" s="533"/>
      <c r="T47" s="533">
        <v>1401205</v>
      </c>
      <c r="U47" s="533">
        <v>363243</v>
      </c>
      <c r="V47" s="533">
        <v>1764448</v>
      </c>
    </row>
    <row r="48" spans="1:22">
      <c r="A48" s="530">
        <v>20300</v>
      </c>
      <c r="B48" s="531" t="s">
        <v>33</v>
      </c>
      <c r="C48" s="532">
        <v>2.2251930518595975E-2</v>
      </c>
      <c r="D48" s="532">
        <v>2.2347200000000001E-2</v>
      </c>
      <c r="E48" s="533">
        <v>595494706</v>
      </c>
      <c r="F48" s="533">
        <v>756845778</v>
      </c>
      <c r="G48" s="533"/>
      <c r="H48" s="533">
        <v>0</v>
      </c>
      <c r="I48" s="533">
        <v>182279367</v>
      </c>
      <c r="J48" s="533">
        <v>3243208</v>
      </c>
      <c r="K48" s="533">
        <v>6168735</v>
      </c>
      <c r="L48" s="533">
        <v>191691310</v>
      </c>
      <c r="M48" s="533"/>
      <c r="N48" s="533">
        <v>29694566</v>
      </c>
      <c r="O48" s="533">
        <v>98677237</v>
      </c>
      <c r="P48" s="533"/>
      <c r="Q48" s="533">
        <v>0</v>
      </c>
      <c r="R48" s="533">
        <v>128371803</v>
      </c>
      <c r="S48" s="533"/>
      <c r="T48" s="533">
        <v>21049564</v>
      </c>
      <c r="U48" s="533">
        <v>-13316254</v>
      </c>
      <c r="V48" s="533">
        <v>7733310</v>
      </c>
    </row>
    <row r="49" spans="1:22">
      <c r="A49" s="530">
        <v>20400</v>
      </c>
      <c r="B49" s="531" t="s">
        <v>34</v>
      </c>
      <c r="C49" s="532">
        <v>1.2633805202537528E-3</v>
      </c>
      <c r="D49" s="532">
        <v>1.2289E-3</v>
      </c>
      <c r="E49" s="533">
        <v>32746063</v>
      </c>
      <c r="F49" s="533">
        <v>42970843</v>
      </c>
      <c r="G49" s="533"/>
      <c r="H49" s="533">
        <v>2729275</v>
      </c>
      <c r="I49" s="533">
        <v>10349133</v>
      </c>
      <c r="J49" s="533">
        <v>184137</v>
      </c>
      <c r="K49" s="533">
        <v>350237</v>
      </c>
      <c r="L49" s="533">
        <v>13612782</v>
      </c>
      <c r="M49" s="533"/>
      <c r="N49" s="533">
        <v>200908</v>
      </c>
      <c r="O49" s="533">
        <v>5602520</v>
      </c>
      <c r="P49" s="533"/>
      <c r="Q49" s="533">
        <v>0</v>
      </c>
      <c r="R49" s="533">
        <v>5803428</v>
      </c>
      <c r="S49" s="533"/>
      <c r="T49" s="533">
        <v>1195113</v>
      </c>
      <c r="U49" s="533">
        <v>971956</v>
      </c>
      <c r="V49" s="533">
        <v>2167069</v>
      </c>
    </row>
    <row r="50" spans="1:22">
      <c r="A50" s="530">
        <v>20600</v>
      </c>
      <c r="B50" s="531" t="s">
        <v>35</v>
      </c>
      <c r="C50" s="532">
        <v>2.6586391205885968E-3</v>
      </c>
      <c r="D50" s="532">
        <v>2.5574999999999999E-3</v>
      </c>
      <c r="E50" s="533">
        <v>68151448</v>
      </c>
      <c r="F50" s="533">
        <v>90427201</v>
      </c>
      <c r="G50" s="533"/>
      <c r="H50" s="533">
        <v>3899649</v>
      </c>
      <c r="I50" s="533">
        <v>21778562</v>
      </c>
      <c r="J50" s="533">
        <v>387495</v>
      </c>
      <c r="K50" s="533">
        <v>737034</v>
      </c>
      <c r="L50" s="533">
        <v>26802740</v>
      </c>
      <c r="M50" s="533"/>
      <c r="N50" s="533">
        <v>3549023</v>
      </c>
      <c r="O50" s="533">
        <v>11789861</v>
      </c>
      <c r="P50" s="533"/>
      <c r="Q50" s="533">
        <v>0</v>
      </c>
      <c r="R50" s="533">
        <v>15338884</v>
      </c>
      <c r="S50" s="533"/>
      <c r="T50" s="533">
        <v>2514982</v>
      </c>
      <c r="U50" s="533">
        <v>-920686</v>
      </c>
      <c r="V50" s="533">
        <v>1594296</v>
      </c>
    </row>
    <row r="51" spans="1:22">
      <c r="A51" s="530">
        <v>20700</v>
      </c>
      <c r="B51" s="531" t="s">
        <v>768</v>
      </c>
      <c r="C51" s="532">
        <v>5.6868150271126936E-3</v>
      </c>
      <c r="D51" s="532">
        <v>5.7457999999999997E-3</v>
      </c>
      <c r="E51" s="533">
        <v>153111608</v>
      </c>
      <c r="F51" s="533">
        <v>193423305</v>
      </c>
      <c r="G51" s="533"/>
      <c r="H51" s="533">
        <v>3071119</v>
      </c>
      <c r="I51" s="533">
        <v>46584229</v>
      </c>
      <c r="J51" s="533">
        <v>828850</v>
      </c>
      <c r="K51" s="533">
        <v>1576513</v>
      </c>
      <c r="L51" s="533">
        <v>52060711</v>
      </c>
      <c r="M51" s="533"/>
      <c r="N51" s="533">
        <v>5377540</v>
      </c>
      <c r="O51" s="533">
        <v>25218450</v>
      </c>
      <c r="P51" s="533"/>
      <c r="Q51" s="533">
        <v>0</v>
      </c>
      <c r="R51" s="533">
        <v>30595990</v>
      </c>
      <c r="S51" s="533"/>
      <c r="T51" s="533">
        <v>5379534</v>
      </c>
      <c r="U51" s="533">
        <v>110222</v>
      </c>
      <c r="V51" s="533">
        <v>5489756</v>
      </c>
    </row>
    <row r="52" spans="1:22">
      <c r="A52" s="530">
        <v>20800</v>
      </c>
      <c r="B52" s="531" t="s">
        <v>769</v>
      </c>
      <c r="C52" s="532">
        <v>3.8220757362067083E-3</v>
      </c>
      <c r="D52" s="532">
        <v>3.9094999999999998E-3</v>
      </c>
      <c r="E52" s="533">
        <v>104177066</v>
      </c>
      <c r="F52" s="533">
        <v>129998693</v>
      </c>
      <c r="G52" s="533"/>
      <c r="H52" s="533">
        <v>0</v>
      </c>
      <c r="I52" s="533">
        <v>31308993</v>
      </c>
      <c r="J52" s="533">
        <v>557066</v>
      </c>
      <c r="K52" s="533">
        <v>1059565</v>
      </c>
      <c r="L52" s="533">
        <v>32925624</v>
      </c>
      <c r="M52" s="533"/>
      <c r="N52" s="533">
        <v>9000386</v>
      </c>
      <c r="O52" s="533">
        <v>16949175</v>
      </c>
      <c r="P52" s="533"/>
      <c r="Q52" s="533">
        <v>0</v>
      </c>
      <c r="R52" s="533">
        <v>25949561</v>
      </c>
      <c r="S52" s="533"/>
      <c r="T52" s="533">
        <v>3615553</v>
      </c>
      <c r="U52" s="533">
        <v>-3726804</v>
      </c>
      <c r="V52" s="533">
        <v>-111251</v>
      </c>
    </row>
    <row r="53" spans="1:22">
      <c r="A53" s="535">
        <v>20900</v>
      </c>
      <c r="B53" s="510" t="s">
        <v>38</v>
      </c>
      <c r="C53" s="532">
        <v>9.2280070333719249E-3</v>
      </c>
      <c r="D53" s="532">
        <v>9.7169000000000005E-3</v>
      </c>
      <c r="E53" s="533">
        <v>258929809</v>
      </c>
      <c r="F53" s="536">
        <v>313868415</v>
      </c>
      <c r="G53" s="537"/>
      <c r="H53" s="538">
        <v>2715785</v>
      </c>
      <c r="I53" s="538">
        <v>75592332</v>
      </c>
      <c r="J53" s="538">
        <v>1344977</v>
      </c>
      <c r="K53" s="538">
        <v>2558211</v>
      </c>
      <c r="L53" s="538">
        <v>82211305</v>
      </c>
      <c r="M53" s="539"/>
      <c r="N53" s="538">
        <v>22464225</v>
      </c>
      <c r="O53" s="538">
        <v>40922034</v>
      </c>
      <c r="P53" s="538"/>
      <c r="Q53" s="538">
        <v>0</v>
      </c>
      <c r="R53" s="538">
        <v>63386259</v>
      </c>
      <c r="S53" s="539"/>
      <c r="T53" s="538">
        <v>8729377</v>
      </c>
      <c r="U53" s="538">
        <v>-1027291</v>
      </c>
      <c r="V53" s="538">
        <v>7702086</v>
      </c>
    </row>
    <row r="54" spans="1:22">
      <c r="A54" s="535">
        <v>21200</v>
      </c>
      <c r="B54" s="540" t="s">
        <v>770</v>
      </c>
      <c r="C54" s="532">
        <v>2.9370009020077115E-3</v>
      </c>
      <c r="D54" s="532">
        <v>3.0677999999999999E-3</v>
      </c>
      <c r="E54" s="533">
        <v>81749145</v>
      </c>
      <c r="F54" s="536">
        <v>99895006</v>
      </c>
      <c r="G54" s="537"/>
      <c r="H54" s="538">
        <v>1886975</v>
      </c>
      <c r="I54" s="538">
        <v>24058796</v>
      </c>
      <c r="J54" s="538">
        <v>428066</v>
      </c>
      <c r="K54" s="538">
        <v>814203</v>
      </c>
      <c r="L54" s="538">
        <v>27188040</v>
      </c>
      <c r="M54" s="539"/>
      <c r="N54" s="538">
        <v>5135332</v>
      </c>
      <c r="O54" s="538">
        <v>13024269</v>
      </c>
      <c r="P54" s="538"/>
      <c r="Q54" s="538">
        <v>0</v>
      </c>
      <c r="R54" s="538">
        <v>18159601</v>
      </c>
      <c r="S54" s="539"/>
      <c r="T54" s="538">
        <v>2778301</v>
      </c>
      <c r="U54" s="538">
        <v>-326214</v>
      </c>
      <c r="V54" s="538">
        <v>2452087</v>
      </c>
    </row>
    <row r="55" spans="1:22">
      <c r="A55" s="535">
        <v>21300</v>
      </c>
      <c r="B55" s="540" t="s">
        <v>771</v>
      </c>
      <c r="C55" s="532">
        <v>3.8584843607399777E-2</v>
      </c>
      <c r="D55" s="532">
        <v>3.8130299999999999E-2</v>
      </c>
      <c r="E55" s="533">
        <v>1016074701</v>
      </c>
      <c r="F55" s="536">
        <v>1312370446</v>
      </c>
      <c r="G55" s="537"/>
      <c r="H55" s="538">
        <v>30469480</v>
      </c>
      <c r="I55" s="538">
        <v>316072390</v>
      </c>
      <c r="J55" s="538">
        <v>5623721</v>
      </c>
      <c r="K55" s="538">
        <v>10696585</v>
      </c>
      <c r="L55" s="538">
        <v>362862176</v>
      </c>
      <c r="M55" s="539"/>
      <c r="N55" s="538">
        <v>25324202</v>
      </c>
      <c r="O55" s="538">
        <v>171106311</v>
      </c>
      <c r="P55" s="538"/>
      <c r="Q55" s="538">
        <v>0</v>
      </c>
      <c r="R55" s="538">
        <v>196430513</v>
      </c>
      <c r="S55" s="539"/>
      <c r="T55" s="538">
        <v>36499941</v>
      </c>
      <c r="U55" s="538">
        <v>464721</v>
      </c>
      <c r="V55" s="538">
        <v>36964662</v>
      </c>
    </row>
    <row r="56" spans="1:22">
      <c r="A56" s="535">
        <v>21520</v>
      </c>
      <c r="B56" s="540" t="s">
        <v>333</v>
      </c>
      <c r="C56" s="532">
        <v>7.4427901910908326E-2</v>
      </c>
      <c r="D56" s="532">
        <v>7.3100499999999999E-2</v>
      </c>
      <c r="E56" s="533">
        <v>1947940481</v>
      </c>
      <c r="F56" s="536">
        <v>2531485674</v>
      </c>
      <c r="G56" s="537"/>
      <c r="H56" s="538">
        <v>88532788</v>
      </c>
      <c r="I56" s="538">
        <v>609685114</v>
      </c>
      <c r="J56" s="538">
        <v>10847829</v>
      </c>
      <c r="K56" s="538">
        <v>20633086</v>
      </c>
      <c r="L56" s="538">
        <v>729698817</v>
      </c>
      <c r="M56" s="539"/>
      <c r="N56" s="541">
        <v>0</v>
      </c>
      <c r="O56" s="538">
        <v>330054044</v>
      </c>
      <c r="P56" s="538"/>
      <c r="Q56" s="538">
        <v>0</v>
      </c>
      <c r="R56" s="538">
        <v>330054044</v>
      </c>
      <c r="S56" s="539"/>
      <c r="T56" s="538">
        <v>70406248</v>
      </c>
      <c r="U56" s="538">
        <v>43462880</v>
      </c>
      <c r="V56" s="538">
        <v>113869128</v>
      </c>
    </row>
    <row r="57" spans="1:22">
      <c r="A57" s="535">
        <v>21525</v>
      </c>
      <c r="B57" s="540" t="s">
        <v>982</v>
      </c>
      <c r="C57" s="532">
        <v>1.9190295119066549E-3</v>
      </c>
      <c r="D57" s="532">
        <v>1.8596999999999999E-3</v>
      </c>
      <c r="E57" s="533">
        <v>49557498</v>
      </c>
      <c r="F57" s="536">
        <v>65271163</v>
      </c>
      <c r="G57" s="537"/>
      <c r="H57" s="538">
        <v>4734033</v>
      </c>
      <c r="I57" s="538">
        <v>15719961</v>
      </c>
      <c r="J57" s="538">
        <v>279698</v>
      </c>
      <c r="K57" s="538">
        <v>531998</v>
      </c>
      <c r="L57" s="538">
        <v>21265690</v>
      </c>
      <c r="M57" s="539"/>
      <c r="N57" s="538">
        <v>612435</v>
      </c>
      <c r="O57" s="538">
        <v>8510027</v>
      </c>
      <c r="P57" s="538"/>
      <c r="Q57" s="538">
        <v>0</v>
      </c>
      <c r="R57" s="538">
        <v>9122462</v>
      </c>
      <c r="S57" s="539"/>
      <c r="T57" s="538">
        <v>1815337</v>
      </c>
      <c r="U57" s="538">
        <v>2122223</v>
      </c>
      <c r="V57" s="538">
        <v>3937560</v>
      </c>
    </row>
    <row r="58" spans="1:22">
      <c r="A58" s="542">
        <v>21525.1</v>
      </c>
      <c r="B58" s="540" t="s">
        <v>983</v>
      </c>
      <c r="C58" s="532">
        <v>2.0955320096794586E-4</v>
      </c>
      <c r="D58" s="532">
        <v>2.074E-4</v>
      </c>
      <c r="E58" s="533">
        <v>5527470</v>
      </c>
      <c r="F58" s="536">
        <v>7127447</v>
      </c>
      <c r="G58" s="537"/>
      <c r="H58" s="538">
        <v>1190381</v>
      </c>
      <c r="I58" s="538">
        <v>1716580</v>
      </c>
      <c r="J58" s="538">
        <v>30542</v>
      </c>
      <c r="K58" s="538">
        <v>58093</v>
      </c>
      <c r="L58" s="538">
        <v>2995596</v>
      </c>
      <c r="M58" s="539"/>
      <c r="N58" s="538">
        <v>0</v>
      </c>
      <c r="O58" s="538">
        <v>929274</v>
      </c>
      <c r="P58" s="538"/>
      <c r="Q58" s="538">
        <v>0</v>
      </c>
      <c r="R58" s="538">
        <v>929274</v>
      </c>
      <c r="S58" s="539"/>
      <c r="T58" s="538">
        <v>198230</v>
      </c>
      <c r="U58" s="538">
        <v>543403</v>
      </c>
      <c r="V58" s="538">
        <v>741633</v>
      </c>
    </row>
    <row r="59" spans="1:22">
      <c r="A59" s="530">
        <v>21550</v>
      </c>
      <c r="B59" s="531" t="s">
        <v>43</v>
      </c>
      <c r="C59" s="532">
        <v>4.3181775430669422E-2</v>
      </c>
      <c r="D59" s="532">
        <v>4.4517800000000003E-2</v>
      </c>
      <c r="E59" s="533">
        <v>1186285088</v>
      </c>
      <c r="F59" s="533">
        <v>1468724001</v>
      </c>
      <c r="G59" s="533"/>
      <c r="H59" s="533">
        <v>39724399</v>
      </c>
      <c r="I59" s="533">
        <v>353728710</v>
      </c>
      <c r="J59" s="533">
        <v>6293722</v>
      </c>
      <c r="K59" s="533">
        <v>11970958</v>
      </c>
      <c r="L59" s="533">
        <v>411717789</v>
      </c>
      <c r="M59" s="533"/>
      <c r="N59" s="533">
        <v>67110677</v>
      </c>
      <c r="O59" s="533">
        <v>191491622</v>
      </c>
      <c r="P59" s="533"/>
      <c r="Q59" s="533">
        <v>0</v>
      </c>
      <c r="R59" s="533">
        <v>258602299</v>
      </c>
      <c r="S59" s="533"/>
      <c r="T59" s="533">
        <v>40848478</v>
      </c>
      <c r="U59" s="533">
        <v>29011024</v>
      </c>
      <c r="V59" s="533">
        <v>69859502</v>
      </c>
    </row>
    <row r="60" spans="1:22">
      <c r="A60" s="530">
        <v>21570</v>
      </c>
      <c r="B60" s="531" t="s">
        <v>44</v>
      </c>
      <c r="C60" s="532">
        <v>1.7101350082134113E-4</v>
      </c>
      <c r="D60" s="532">
        <v>1.8149999999999999E-4</v>
      </c>
      <c r="E60" s="533">
        <v>4835445</v>
      </c>
      <c r="F60" s="533">
        <v>5816612</v>
      </c>
      <c r="G60" s="533"/>
      <c r="H60" s="533">
        <v>200425</v>
      </c>
      <c r="I60" s="533">
        <v>1400878</v>
      </c>
      <c r="J60" s="533">
        <v>24925</v>
      </c>
      <c r="K60" s="533">
        <v>47409</v>
      </c>
      <c r="L60" s="533">
        <v>1673637</v>
      </c>
      <c r="M60" s="533"/>
      <c r="N60" s="533">
        <v>445240</v>
      </c>
      <c r="O60" s="533">
        <v>758367</v>
      </c>
      <c r="P60" s="533"/>
      <c r="Q60" s="533">
        <v>0</v>
      </c>
      <c r="R60" s="533">
        <v>1203607</v>
      </c>
      <c r="S60" s="533"/>
      <c r="T60" s="533">
        <v>161773</v>
      </c>
      <c r="U60" s="533">
        <v>126114</v>
      </c>
      <c r="V60" s="533">
        <v>287887</v>
      </c>
    </row>
    <row r="61" spans="1:22">
      <c r="A61" s="530">
        <v>21800</v>
      </c>
      <c r="B61" s="531" t="s">
        <v>45</v>
      </c>
      <c r="C61" s="532">
        <v>5.5889852220233271E-3</v>
      </c>
      <c r="D61" s="532">
        <v>5.6686999999999996E-3</v>
      </c>
      <c r="E61" s="533">
        <v>151055149</v>
      </c>
      <c r="F61" s="533">
        <v>190095860</v>
      </c>
      <c r="G61" s="533"/>
      <c r="H61" s="533">
        <v>921712</v>
      </c>
      <c r="I61" s="533">
        <v>45782845</v>
      </c>
      <c r="J61" s="533">
        <v>814592</v>
      </c>
      <c r="K61" s="533">
        <v>1549392</v>
      </c>
      <c r="L61" s="533">
        <v>49068541</v>
      </c>
      <c r="M61" s="533"/>
      <c r="N61" s="533">
        <v>5137480</v>
      </c>
      <c r="O61" s="533">
        <v>24784619</v>
      </c>
      <c r="P61" s="533"/>
      <c r="Q61" s="533">
        <v>0</v>
      </c>
      <c r="R61" s="533">
        <v>29922099</v>
      </c>
      <c r="S61" s="533"/>
      <c r="T61" s="533">
        <v>5286989</v>
      </c>
      <c r="U61" s="533">
        <v>-212187</v>
      </c>
      <c r="V61" s="533">
        <v>5074802</v>
      </c>
    </row>
    <row r="62" spans="1:22">
      <c r="A62" s="530">
        <v>21900</v>
      </c>
      <c r="B62" s="531" t="s">
        <v>46</v>
      </c>
      <c r="C62" s="532">
        <v>2.4713062213213223E-3</v>
      </c>
      <c r="D62" s="532">
        <v>2.5092999999999999E-3</v>
      </c>
      <c r="E62" s="533">
        <v>66866432</v>
      </c>
      <c r="F62" s="533">
        <v>84055524</v>
      </c>
      <c r="G62" s="533"/>
      <c r="H62" s="533">
        <v>0</v>
      </c>
      <c r="I62" s="533">
        <v>20244002</v>
      </c>
      <c r="J62" s="533">
        <v>360192</v>
      </c>
      <c r="K62" s="533">
        <v>685102</v>
      </c>
      <c r="L62" s="533">
        <v>21289296</v>
      </c>
      <c r="M62" s="533"/>
      <c r="N62" s="533">
        <v>5675916</v>
      </c>
      <c r="O62" s="533">
        <v>10959124</v>
      </c>
      <c r="P62" s="533"/>
      <c r="Q62" s="533">
        <v>0</v>
      </c>
      <c r="R62" s="533">
        <v>16635040</v>
      </c>
      <c r="S62" s="533"/>
      <c r="T62" s="533">
        <v>2337772</v>
      </c>
      <c r="U62" s="533">
        <v>-4275639</v>
      </c>
      <c r="V62" s="533">
        <v>-1937867</v>
      </c>
    </row>
    <row r="63" spans="1:22">
      <c r="A63" s="530">
        <v>22000</v>
      </c>
      <c r="B63" s="531" t="s">
        <v>47</v>
      </c>
      <c r="C63" s="532">
        <v>3.7609453126952663E-3</v>
      </c>
      <c r="D63" s="532">
        <v>3.6083E-3</v>
      </c>
      <c r="E63" s="533">
        <v>96152236</v>
      </c>
      <c r="F63" s="533">
        <v>127919489</v>
      </c>
      <c r="G63" s="533"/>
      <c r="H63" s="533">
        <v>16805615</v>
      </c>
      <c r="I63" s="533">
        <v>30808236</v>
      </c>
      <c r="J63" s="533">
        <v>548156</v>
      </c>
      <c r="K63" s="533">
        <v>1042619</v>
      </c>
      <c r="L63" s="533">
        <v>49204626</v>
      </c>
      <c r="M63" s="533"/>
      <c r="N63" s="533">
        <v>0</v>
      </c>
      <c r="O63" s="533">
        <v>16678089</v>
      </c>
      <c r="P63" s="533"/>
      <c r="Q63" s="533">
        <v>0</v>
      </c>
      <c r="R63" s="533">
        <v>16678089</v>
      </c>
      <c r="S63" s="533"/>
      <c r="T63" s="533">
        <v>3557725</v>
      </c>
      <c r="U63" s="533">
        <v>4558580</v>
      </c>
      <c r="V63" s="533">
        <v>8116305</v>
      </c>
    </row>
    <row r="64" spans="1:22">
      <c r="A64" s="530">
        <v>23000</v>
      </c>
      <c r="B64" s="531" t="s">
        <v>48</v>
      </c>
      <c r="C64" s="532">
        <v>2.2363853252428604E-3</v>
      </c>
      <c r="D64" s="532">
        <v>2.2076999999999999E-3</v>
      </c>
      <c r="E64" s="533">
        <v>58829035</v>
      </c>
      <c r="F64" s="533">
        <v>76065256</v>
      </c>
      <c r="G64" s="533"/>
      <c r="H64" s="533">
        <v>844656</v>
      </c>
      <c r="I64" s="533">
        <v>18319619</v>
      </c>
      <c r="J64" s="533">
        <v>325952</v>
      </c>
      <c r="K64" s="533">
        <v>619976</v>
      </c>
      <c r="L64" s="533">
        <v>20110203</v>
      </c>
      <c r="M64" s="533"/>
      <c r="N64" s="533">
        <v>3529365</v>
      </c>
      <c r="O64" s="533">
        <v>9917356</v>
      </c>
      <c r="P64" s="533"/>
      <c r="Q64" s="533">
        <v>0</v>
      </c>
      <c r="R64" s="533">
        <v>13446721</v>
      </c>
      <c r="S64" s="533"/>
      <c r="T64" s="533">
        <v>2115544</v>
      </c>
      <c r="U64" s="533">
        <v>-1959545</v>
      </c>
      <c r="V64" s="533">
        <v>155999</v>
      </c>
    </row>
    <row r="65" spans="1:22">
      <c r="A65" s="535">
        <v>23100</v>
      </c>
      <c r="B65" s="510" t="s">
        <v>49</v>
      </c>
      <c r="C65" s="532">
        <v>1.5307185894043751E-2</v>
      </c>
      <c r="D65" s="532">
        <v>1.5037699999999999E-2</v>
      </c>
      <c r="E65" s="533">
        <v>400714688</v>
      </c>
      <c r="F65" s="536">
        <v>520637030</v>
      </c>
      <c r="G65" s="537"/>
      <c r="H65" s="538">
        <v>7720613</v>
      </c>
      <c r="I65" s="538">
        <v>125390656</v>
      </c>
      <c r="J65" s="538">
        <v>2231015</v>
      </c>
      <c r="K65" s="538">
        <v>4243496</v>
      </c>
      <c r="L65" s="538">
        <v>139585780</v>
      </c>
      <c r="M65" s="539"/>
      <c r="N65" s="538">
        <v>7356286</v>
      </c>
      <c r="O65" s="538">
        <v>67880439</v>
      </c>
      <c r="P65" s="538"/>
      <c r="Q65" s="538">
        <v>0</v>
      </c>
      <c r="R65" s="538">
        <v>75236725</v>
      </c>
      <c r="S65" s="539"/>
      <c r="T65" s="538">
        <v>14480074</v>
      </c>
      <c r="U65" s="538">
        <v>4249388</v>
      </c>
      <c r="V65" s="538">
        <v>18729462</v>
      </c>
    </row>
    <row r="66" spans="1:22">
      <c r="A66" s="535">
        <v>23200</v>
      </c>
      <c r="B66" s="510" t="s">
        <v>50</v>
      </c>
      <c r="C66" s="532">
        <v>8.820788141505399E-3</v>
      </c>
      <c r="D66" s="532">
        <v>8.7352999999999997E-3</v>
      </c>
      <c r="E66" s="533">
        <v>232772119</v>
      </c>
      <c r="F66" s="536">
        <v>300017846</v>
      </c>
      <c r="G66" s="537"/>
      <c r="H66" s="538">
        <v>11350959</v>
      </c>
      <c r="I66" s="538">
        <v>72256549</v>
      </c>
      <c r="J66" s="538">
        <v>1285625</v>
      </c>
      <c r="K66" s="538">
        <v>2445321</v>
      </c>
      <c r="L66" s="538">
        <v>87338454</v>
      </c>
      <c r="M66" s="539"/>
      <c r="N66" s="538">
        <v>764720</v>
      </c>
      <c r="O66" s="538">
        <v>39116202</v>
      </c>
      <c r="P66" s="538"/>
      <c r="Q66" s="538">
        <v>0</v>
      </c>
      <c r="R66" s="538">
        <v>39880922</v>
      </c>
      <c r="S66" s="539"/>
      <c r="T66" s="538">
        <v>8344162</v>
      </c>
      <c r="U66" s="538">
        <v>9404927</v>
      </c>
      <c r="V66" s="538">
        <v>17749089</v>
      </c>
    </row>
    <row r="67" spans="1:22">
      <c r="A67" s="535">
        <v>30000</v>
      </c>
      <c r="B67" s="510" t="s">
        <v>51</v>
      </c>
      <c r="C67" s="532">
        <v>7.9568419838011979E-4</v>
      </c>
      <c r="D67" s="532">
        <v>7.6409999999999998E-4</v>
      </c>
      <c r="E67" s="533">
        <v>20360230</v>
      </c>
      <c r="F67" s="536">
        <v>27063280</v>
      </c>
      <c r="G67" s="537"/>
      <c r="H67" s="538">
        <v>1821460</v>
      </c>
      <c r="I67" s="538">
        <v>6517943</v>
      </c>
      <c r="J67" s="538">
        <v>115971</v>
      </c>
      <c r="K67" s="538">
        <v>220582</v>
      </c>
      <c r="L67" s="538">
        <v>8675956</v>
      </c>
      <c r="M67" s="539"/>
      <c r="N67" s="538">
        <v>900551</v>
      </c>
      <c r="O67" s="538">
        <v>3528499</v>
      </c>
      <c r="P67" s="538"/>
      <c r="Q67" s="538">
        <v>0</v>
      </c>
      <c r="R67" s="538">
        <v>4429050</v>
      </c>
      <c r="S67" s="539"/>
      <c r="T67" s="538">
        <v>752690</v>
      </c>
      <c r="U67" s="538">
        <v>-494814</v>
      </c>
      <c r="V67" s="538">
        <v>257876</v>
      </c>
    </row>
    <row r="68" spans="1:22">
      <c r="A68" s="535">
        <v>30100</v>
      </c>
      <c r="B68" s="510" t="s">
        <v>52</v>
      </c>
      <c r="C68" s="532">
        <v>7.3115433361038741E-3</v>
      </c>
      <c r="D68" s="532">
        <v>7.5079999999999999E-3</v>
      </c>
      <c r="E68" s="533">
        <v>200068770</v>
      </c>
      <c r="F68" s="536">
        <v>248684522</v>
      </c>
      <c r="G68" s="537"/>
      <c r="H68" s="538">
        <v>7791028</v>
      </c>
      <c r="I68" s="538">
        <v>59893387</v>
      </c>
      <c r="J68" s="538">
        <v>1065654</v>
      </c>
      <c r="K68" s="538">
        <v>2026924</v>
      </c>
      <c r="L68" s="538">
        <v>70776993</v>
      </c>
      <c r="M68" s="539"/>
      <c r="N68" s="538">
        <v>12796255</v>
      </c>
      <c r="O68" s="538">
        <v>32423384</v>
      </c>
      <c r="P68" s="538"/>
      <c r="Q68" s="538">
        <v>0</v>
      </c>
      <c r="R68" s="538">
        <v>45219639</v>
      </c>
      <c r="S68" s="539"/>
      <c r="T68" s="538">
        <v>6916469</v>
      </c>
      <c r="U68" s="538">
        <v>-1719675</v>
      </c>
      <c r="V68" s="538">
        <v>5196794</v>
      </c>
    </row>
    <row r="69" spans="1:22">
      <c r="A69" s="535">
        <v>30102</v>
      </c>
      <c r="B69" s="510" t="s">
        <v>53</v>
      </c>
      <c r="C69" s="532">
        <v>2.4342030774833785E-4</v>
      </c>
      <c r="D69" s="532">
        <v>1.94E-4</v>
      </c>
      <c r="E69" s="533">
        <v>5170888</v>
      </c>
      <c r="F69" s="536">
        <v>8279355</v>
      </c>
      <c r="G69" s="537"/>
      <c r="H69" s="538">
        <v>1859475</v>
      </c>
      <c r="I69" s="538">
        <v>1994007</v>
      </c>
      <c r="J69" s="538">
        <v>35478</v>
      </c>
      <c r="K69" s="538">
        <v>67482</v>
      </c>
      <c r="L69" s="538">
        <v>3956442</v>
      </c>
      <c r="M69" s="539"/>
      <c r="N69" s="538">
        <v>0</v>
      </c>
      <c r="O69" s="538">
        <v>1079459</v>
      </c>
      <c r="P69" s="538"/>
      <c r="Q69" s="538">
        <v>0</v>
      </c>
      <c r="R69" s="538">
        <v>1079459</v>
      </c>
      <c r="S69" s="539"/>
      <c r="T69" s="538">
        <v>230266</v>
      </c>
      <c r="U69" s="538">
        <v>564167</v>
      </c>
      <c r="V69" s="538">
        <v>794433</v>
      </c>
    </row>
    <row r="70" spans="1:22">
      <c r="A70" s="535">
        <v>30103</v>
      </c>
      <c r="B70" s="510" t="s">
        <v>54</v>
      </c>
      <c r="C70" s="532">
        <v>2.2605591388931979E-4</v>
      </c>
      <c r="D70" s="532">
        <v>2.23E-4</v>
      </c>
      <c r="E70" s="533">
        <v>5943639</v>
      </c>
      <c r="F70" s="536">
        <v>7688747</v>
      </c>
      <c r="G70" s="537"/>
      <c r="H70" s="538">
        <v>502011</v>
      </c>
      <c r="I70" s="538">
        <v>1851764</v>
      </c>
      <c r="J70" s="538">
        <v>32948</v>
      </c>
      <c r="K70" s="538">
        <v>62668</v>
      </c>
      <c r="L70" s="538">
        <v>2449391</v>
      </c>
      <c r="M70" s="539"/>
      <c r="N70" s="538">
        <v>195766</v>
      </c>
      <c r="O70" s="538">
        <v>1002456</v>
      </c>
      <c r="P70" s="538"/>
      <c r="Q70" s="538">
        <v>0</v>
      </c>
      <c r="R70" s="538">
        <v>1198222</v>
      </c>
      <c r="S70" s="539"/>
      <c r="T70" s="538">
        <v>213840</v>
      </c>
      <c r="U70" s="538">
        <v>216637</v>
      </c>
      <c r="V70" s="538">
        <v>430477</v>
      </c>
    </row>
    <row r="71" spans="1:22">
      <c r="A71" s="530">
        <v>30104</v>
      </c>
      <c r="B71" s="531" t="s">
        <v>55</v>
      </c>
      <c r="C71" s="532">
        <v>1.4618610564910399E-4</v>
      </c>
      <c r="D71" s="532">
        <v>1.3799999999999999E-4</v>
      </c>
      <c r="E71" s="533">
        <v>3677944</v>
      </c>
      <c r="F71" s="533">
        <v>4972168</v>
      </c>
      <c r="G71" s="533"/>
      <c r="H71" s="533">
        <v>730604</v>
      </c>
      <c r="I71" s="533">
        <v>1197501</v>
      </c>
      <c r="J71" s="533">
        <v>21307</v>
      </c>
      <c r="K71" s="533">
        <v>40526</v>
      </c>
      <c r="L71" s="533">
        <v>1989938</v>
      </c>
      <c r="M71" s="533"/>
      <c r="N71" s="533">
        <v>78490</v>
      </c>
      <c r="O71" s="533">
        <v>648269</v>
      </c>
      <c r="P71" s="533"/>
      <c r="Q71" s="533">
        <v>0</v>
      </c>
      <c r="R71" s="533">
        <v>726759</v>
      </c>
      <c r="S71" s="533"/>
      <c r="T71" s="533">
        <v>138286</v>
      </c>
      <c r="U71" s="533">
        <v>146227</v>
      </c>
      <c r="V71" s="533">
        <v>284513</v>
      </c>
    </row>
    <row r="72" spans="1:22">
      <c r="A72" s="530">
        <v>30105</v>
      </c>
      <c r="B72" s="531" t="s">
        <v>56</v>
      </c>
      <c r="C72" s="532">
        <v>7.2324019934222772E-4</v>
      </c>
      <c r="D72" s="532">
        <v>6.8590000000000003E-4</v>
      </c>
      <c r="E72" s="533">
        <v>18276223</v>
      </c>
      <c r="F72" s="533">
        <v>24599272</v>
      </c>
      <c r="G72" s="533"/>
      <c r="H72" s="533">
        <v>1144868</v>
      </c>
      <c r="I72" s="533">
        <v>5924509</v>
      </c>
      <c r="J72" s="533">
        <v>105412</v>
      </c>
      <c r="K72" s="533">
        <v>200498</v>
      </c>
      <c r="L72" s="533">
        <v>7375287</v>
      </c>
      <c r="M72" s="533"/>
      <c r="N72" s="533">
        <v>564961</v>
      </c>
      <c r="O72" s="533">
        <v>3207243</v>
      </c>
      <c r="P72" s="533"/>
      <c r="Q72" s="533">
        <v>0</v>
      </c>
      <c r="R72" s="533">
        <v>3772204</v>
      </c>
      <c r="S72" s="533"/>
      <c r="T72" s="533">
        <v>684159</v>
      </c>
      <c r="U72" s="533">
        <v>-295816</v>
      </c>
      <c r="V72" s="533">
        <v>388343</v>
      </c>
    </row>
    <row r="73" spans="1:22">
      <c r="A73" s="530">
        <v>30200</v>
      </c>
      <c r="B73" s="531" t="s">
        <v>57</v>
      </c>
      <c r="C73" s="532">
        <v>1.7413812031094938E-3</v>
      </c>
      <c r="D73" s="532">
        <v>1.6842999999999999E-3</v>
      </c>
      <c r="E73" s="533">
        <v>44881860</v>
      </c>
      <c r="F73" s="533">
        <v>59228884</v>
      </c>
      <c r="G73" s="533"/>
      <c r="H73" s="533">
        <v>3195300</v>
      </c>
      <c r="I73" s="533">
        <v>14264734</v>
      </c>
      <c r="J73" s="533">
        <v>253805</v>
      </c>
      <c r="K73" s="533">
        <v>482750</v>
      </c>
      <c r="L73" s="533">
        <v>18196589</v>
      </c>
      <c r="M73" s="533"/>
      <c r="N73" s="533">
        <v>2055269</v>
      </c>
      <c r="O73" s="533">
        <v>7722237</v>
      </c>
      <c r="P73" s="533"/>
      <c r="Q73" s="533">
        <v>0</v>
      </c>
      <c r="R73" s="533">
        <v>9777506</v>
      </c>
      <c r="S73" s="533"/>
      <c r="T73" s="533">
        <v>1647286</v>
      </c>
      <c r="U73" s="533">
        <v>8172</v>
      </c>
      <c r="V73" s="533">
        <v>1655458</v>
      </c>
    </row>
    <row r="74" spans="1:22">
      <c r="A74" s="530">
        <v>30300</v>
      </c>
      <c r="B74" s="531" t="s">
        <v>58</v>
      </c>
      <c r="C74" s="532">
        <v>5.5167340339445274E-4</v>
      </c>
      <c r="D74" s="532">
        <v>5.7350000000000001E-4</v>
      </c>
      <c r="E74" s="533">
        <v>15281500</v>
      </c>
      <c r="F74" s="533">
        <v>18763841</v>
      </c>
      <c r="G74" s="533"/>
      <c r="H74" s="533">
        <v>1038084</v>
      </c>
      <c r="I74" s="533">
        <v>4519099</v>
      </c>
      <c r="J74" s="533">
        <v>80406</v>
      </c>
      <c r="K74" s="533">
        <v>152936</v>
      </c>
      <c r="L74" s="533">
        <v>5790525</v>
      </c>
      <c r="M74" s="533"/>
      <c r="N74" s="533">
        <v>938598</v>
      </c>
      <c r="O74" s="533">
        <v>2446422</v>
      </c>
      <c r="P74" s="533"/>
      <c r="Q74" s="533">
        <v>0</v>
      </c>
      <c r="R74" s="533">
        <v>3385020</v>
      </c>
      <c r="S74" s="533"/>
      <c r="T74" s="533">
        <v>521865</v>
      </c>
      <c r="U74" s="533">
        <v>20905</v>
      </c>
      <c r="V74" s="533">
        <v>542770</v>
      </c>
    </row>
    <row r="75" spans="1:22">
      <c r="A75" s="530">
        <v>30400</v>
      </c>
      <c r="B75" s="531" t="s">
        <v>59</v>
      </c>
      <c r="C75" s="532">
        <v>1.0953779927675102E-3</v>
      </c>
      <c r="D75" s="532">
        <v>1.0589E-3</v>
      </c>
      <c r="E75" s="533">
        <v>28216685</v>
      </c>
      <c r="F75" s="533">
        <v>37256642</v>
      </c>
      <c r="G75" s="533"/>
      <c r="H75" s="533">
        <v>2592943</v>
      </c>
      <c r="I75" s="533">
        <v>8972921</v>
      </c>
      <c r="J75" s="533">
        <v>159651</v>
      </c>
      <c r="K75" s="533">
        <v>303663</v>
      </c>
      <c r="L75" s="533">
        <v>12029178</v>
      </c>
      <c r="M75" s="533"/>
      <c r="N75" s="533">
        <v>527028</v>
      </c>
      <c r="O75" s="533">
        <v>4857505</v>
      </c>
      <c r="P75" s="533"/>
      <c r="Q75" s="533">
        <v>0</v>
      </c>
      <c r="R75" s="533">
        <v>5384533</v>
      </c>
      <c r="S75" s="533"/>
      <c r="T75" s="533">
        <v>1036189</v>
      </c>
      <c r="U75" s="533">
        <v>441558</v>
      </c>
      <c r="V75" s="533">
        <v>1477747</v>
      </c>
    </row>
    <row r="76" spans="1:22">
      <c r="A76" s="530">
        <v>30405</v>
      </c>
      <c r="B76" s="531" t="s">
        <v>60</v>
      </c>
      <c r="C76" s="532">
        <v>6.0623211321464508E-4</v>
      </c>
      <c r="D76" s="532">
        <v>6.0820000000000004E-4</v>
      </c>
      <c r="E76" s="533">
        <v>16206445</v>
      </c>
      <c r="F76" s="533">
        <v>20619524</v>
      </c>
      <c r="G76" s="533"/>
      <c r="H76" s="533">
        <v>372244</v>
      </c>
      <c r="I76" s="533">
        <v>4966023</v>
      </c>
      <c r="J76" s="533">
        <v>88358</v>
      </c>
      <c r="K76" s="533">
        <v>168061</v>
      </c>
      <c r="L76" s="533">
        <v>5594686</v>
      </c>
      <c r="M76" s="533"/>
      <c r="N76" s="533">
        <v>235694</v>
      </c>
      <c r="O76" s="533">
        <v>2688365</v>
      </c>
      <c r="P76" s="533"/>
      <c r="Q76" s="533">
        <v>0</v>
      </c>
      <c r="R76" s="533">
        <v>2924059</v>
      </c>
      <c r="S76" s="533"/>
      <c r="T76" s="533">
        <v>573475</v>
      </c>
      <c r="U76" s="533">
        <v>-491748</v>
      </c>
      <c r="V76" s="533">
        <v>81727</v>
      </c>
    </row>
    <row r="77" spans="1:22">
      <c r="A77" s="535">
        <v>30500</v>
      </c>
      <c r="B77" s="510" t="s">
        <v>61</v>
      </c>
      <c r="C77" s="532">
        <v>1.0762037102487257E-3</v>
      </c>
      <c r="D77" s="532">
        <v>1.0740999999999999E-3</v>
      </c>
      <c r="E77" s="533">
        <v>28621308</v>
      </c>
      <c r="F77" s="536">
        <v>36604475</v>
      </c>
      <c r="G77" s="537"/>
      <c r="H77" s="538">
        <v>1669351</v>
      </c>
      <c r="I77" s="538">
        <v>8815852</v>
      </c>
      <c r="J77" s="538">
        <v>156856</v>
      </c>
      <c r="K77" s="538">
        <v>298348</v>
      </c>
      <c r="L77" s="538">
        <v>10940407</v>
      </c>
      <c r="M77" s="539"/>
      <c r="N77" s="538">
        <v>1138962</v>
      </c>
      <c r="O77" s="538">
        <v>4772476</v>
      </c>
      <c r="P77" s="538"/>
      <c r="Q77" s="538">
        <v>0</v>
      </c>
      <c r="R77" s="538">
        <v>5911438</v>
      </c>
      <c r="S77" s="539"/>
      <c r="T77" s="538">
        <v>1018051</v>
      </c>
      <c r="U77" s="538">
        <v>-282395</v>
      </c>
      <c r="V77" s="538">
        <v>735656</v>
      </c>
    </row>
    <row r="78" spans="1:22">
      <c r="A78" s="535">
        <v>30600</v>
      </c>
      <c r="B78" s="510" t="s">
        <v>62</v>
      </c>
      <c r="C78" s="532">
        <v>8.1691380808970144E-4</v>
      </c>
      <c r="D78" s="532">
        <v>8.1999999999999998E-4</v>
      </c>
      <c r="E78" s="533">
        <v>21850130</v>
      </c>
      <c r="F78" s="536">
        <v>27785354</v>
      </c>
      <c r="G78" s="537"/>
      <c r="H78" s="538">
        <v>1130144</v>
      </c>
      <c r="I78" s="538">
        <v>6691848</v>
      </c>
      <c r="J78" s="538">
        <v>119065</v>
      </c>
      <c r="K78" s="538">
        <v>226467</v>
      </c>
      <c r="L78" s="538">
        <v>8167524</v>
      </c>
      <c r="M78" s="539"/>
      <c r="N78" s="538">
        <v>443696</v>
      </c>
      <c r="O78" s="538">
        <v>3622643</v>
      </c>
      <c r="P78" s="538"/>
      <c r="Q78" s="538">
        <v>0</v>
      </c>
      <c r="R78" s="538">
        <v>4066339</v>
      </c>
      <c r="S78" s="539"/>
      <c r="T78" s="538">
        <v>772771</v>
      </c>
      <c r="U78" s="538">
        <v>-224613</v>
      </c>
      <c r="V78" s="538">
        <v>548158</v>
      </c>
    </row>
    <row r="79" spans="1:22">
      <c r="A79" s="535">
        <v>30601</v>
      </c>
      <c r="B79" s="510" t="s">
        <v>63</v>
      </c>
      <c r="C79" s="532">
        <v>0</v>
      </c>
      <c r="D79" s="532">
        <v>0</v>
      </c>
      <c r="E79" s="533">
        <v>0</v>
      </c>
      <c r="F79" s="541">
        <v>0</v>
      </c>
      <c r="G79" s="537"/>
      <c r="H79" s="541">
        <v>58526</v>
      </c>
      <c r="I79" s="541">
        <v>0</v>
      </c>
      <c r="J79" s="541">
        <v>0</v>
      </c>
      <c r="K79" s="541">
        <v>0</v>
      </c>
      <c r="L79" s="541">
        <v>58526</v>
      </c>
      <c r="M79" s="541"/>
      <c r="N79" s="541">
        <v>203770</v>
      </c>
      <c r="O79" s="541">
        <v>0</v>
      </c>
      <c r="P79" s="541"/>
      <c r="Q79" s="541">
        <v>0</v>
      </c>
      <c r="R79" s="541">
        <v>203770</v>
      </c>
      <c r="S79" s="541"/>
      <c r="T79" s="541">
        <v>0</v>
      </c>
      <c r="U79" s="538">
        <v>-147487</v>
      </c>
      <c r="V79" s="538">
        <v>-147487</v>
      </c>
    </row>
    <row r="80" spans="1:22">
      <c r="A80" s="535">
        <v>30700</v>
      </c>
      <c r="B80" s="510" t="s">
        <v>64</v>
      </c>
      <c r="C80" s="532">
        <v>2.0900352214952788E-3</v>
      </c>
      <c r="D80" s="532">
        <v>2.1860999999999998E-3</v>
      </c>
      <c r="E80" s="533">
        <v>58252953</v>
      </c>
      <c r="F80" s="536">
        <v>71087510</v>
      </c>
      <c r="G80" s="537"/>
      <c r="H80" s="538">
        <v>4209116</v>
      </c>
      <c r="I80" s="538">
        <v>17120775</v>
      </c>
      <c r="J80" s="538">
        <v>304622</v>
      </c>
      <c r="K80" s="538">
        <v>579405</v>
      </c>
      <c r="L80" s="538">
        <v>22213918</v>
      </c>
      <c r="M80" s="539"/>
      <c r="N80" s="538">
        <v>6040927</v>
      </c>
      <c r="O80" s="538">
        <v>9268360</v>
      </c>
      <c r="P80" s="538"/>
      <c r="Q80" s="538">
        <v>0</v>
      </c>
      <c r="R80" s="538">
        <v>15309287</v>
      </c>
      <c r="S80" s="539"/>
      <c r="T80" s="538">
        <v>1977102</v>
      </c>
      <c r="U80" s="538">
        <v>-710825</v>
      </c>
      <c r="V80" s="538">
        <v>1266277</v>
      </c>
    </row>
    <row r="81" spans="1:22">
      <c r="A81" s="535">
        <v>30705</v>
      </c>
      <c r="B81" s="510" t="s">
        <v>65</v>
      </c>
      <c r="C81" s="532">
        <v>4.3879020167350276E-4</v>
      </c>
      <c r="D81" s="532">
        <v>4.2739999999999998E-4</v>
      </c>
      <c r="E81" s="533">
        <v>11389560</v>
      </c>
      <c r="F81" s="536">
        <v>14924391</v>
      </c>
      <c r="G81" s="537"/>
      <c r="H81" s="538">
        <v>804867</v>
      </c>
      <c r="I81" s="538">
        <v>3594403</v>
      </c>
      <c r="J81" s="538">
        <v>63953</v>
      </c>
      <c r="K81" s="538">
        <v>121643</v>
      </c>
      <c r="L81" s="538">
        <v>4584866</v>
      </c>
      <c r="M81" s="539"/>
      <c r="N81" s="538">
        <v>47683</v>
      </c>
      <c r="O81" s="538">
        <v>1945836</v>
      </c>
      <c r="P81" s="538"/>
      <c r="Q81" s="538">
        <v>0</v>
      </c>
      <c r="R81" s="538">
        <v>1993519</v>
      </c>
      <c r="S81" s="539"/>
      <c r="T81" s="538">
        <v>415079</v>
      </c>
      <c r="U81" s="538">
        <v>184046</v>
      </c>
      <c r="V81" s="538">
        <v>599125</v>
      </c>
    </row>
    <row r="82" spans="1:22">
      <c r="A82" s="535">
        <v>30800</v>
      </c>
      <c r="B82" s="510" t="s">
        <v>66</v>
      </c>
      <c r="C82" s="532">
        <v>5.8846089940427649E-4</v>
      </c>
      <c r="D82" s="532">
        <v>6.0320000000000003E-4</v>
      </c>
      <c r="E82" s="533">
        <v>16073418</v>
      </c>
      <c r="F82" s="536">
        <v>20015079</v>
      </c>
      <c r="G82" s="537"/>
      <c r="H82" s="538">
        <v>18972</v>
      </c>
      <c r="I82" s="538">
        <v>4820448</v>
      </c>
      <c r="J82" s="538">
        <v>85768</v>
      </c>
      <c r="K82" s="538">
        <v>163135</v>
      </c>
      <c r="L82" s="538">
        <v>5088323</v>
      </c>
      <c r="M82" s="539"/>
      <c r="N82" s="538">
        <v>1291012</v>
      </c>
      <c r="O82" s="538">
        <v>2609558</v>
      </c>
      <c r="P82" s="538"/>
      <c r="Q82" s="538">
        <v>0</v>
      </c>
      <c r="R82" s="538">
        <v>3900570</v>
      </c>
      <c r="S82" s="539"/>
      <c r="T82" s="538">
        <v>556664</v>
      </c>
      <c r="U82" s="538">
        <v>-898146</v>
      </c>
      <c r="V82" s="538">
        <v>-341482</v>
      </c>
    </row>
    <row r="83" spans="1:22">
      <c r="A83" s="530">
        <v>30900</v>
      </c>
      <c r="B83" s="531" t="s">
        <v>67</v>
      </c>
      <c r="C83" s="532">
        <v>1.4988971075249817E-3</v>
      </c>
      <c r="D83" s="532">
        <v>1.5231000000000001E-3</v>
      </c>
      <c r="E83" s="533">
        <v>40586274</v>
      </c>
      <c r="F83" s="533">
        <v>50981372</v>
      </c>
      <c r="G83" s="533"/>
      <c r="H83" s="533">
        <v>4780875</v>
      </c>
      <c r="I83" s="533">
        <v>12278396</v>
      </c>
      <c r="J83" s="533">
        <v>218463</v>
      </c>
      <c r="K83" s="533">
        <v>415528</v>
      </c>
      <c r="L83" s="533">
        <v>17693262</v>
      </c>
      <c r="M83" s="533"/>
      <c r="N83" s="533">
        <v>1153450</v>
      </c>
      <c r="O83" s="533">
        <v>6646930</v>
      </c>
      <c r="P83" s="533"/>
      <c r="Q83" s="533">
        <v>0</v>
      </c>
      <c r="R83" s="533">
        <v>7800380</v>
      </c>
      <c r="S83" s="533"/>
      <c r="T83" s="533">
        <v>1417905</v>
      </c>
      <c r="U83" s="533">
        <v>606643</v>
      </c>
      <c r="V83" s="533">
        <v>2024548</v>
      </c>
    </row>
    <row r="84" spans="1:22">
      <c r="A84" s="530">
        <v>30905</v>
      </c>
      <c r="B84" s="531" t="s">
        <v>68</v>
      </c>
      <c r="C84" s="532">
        <v>2.3806570221102748E-4</v>
      </c>
      <c r="D84" s="532">
        <v>2.285E-4</v>
      </c>
      <c r="E84" s="533">
        <v>6087807</v>
      </c>
      <c r="F84" s="533">
        <v>8097231</v>
      </c>
      <c r="G84" s="533"/>
      <c r="H84" s="533">
        <v>331772</v>
      </c>
      <c r="I84" s="533">
        <v>1950144</v>
      </c>
      <c r="J84" s="533">
        <v>34698</v>
      </c>
      <c r="K84" s="533">
        <v>65997</v>
      </c>
      <c r="L84" s="533">
        <v>2382611</v>
      </c>
      <c r="M84" s="533"/>
      <c r="N84" s="533">
        <v>393818</v>
      </c>
      <c r="O84" s="533">
        <v>1055714</v>
      </c>
      <c r="P84" s="533"/>
      <c r="Q84" s="533">
        <v>0</v>
      </c>
      <c r="R84" s="533">
        <v>1449532</v>
      </c>
      <c r="S84" s="533"/>
      <c r="T84" s="533">
        <v>225201</v>
      </c>
      <c r="U84" s="533">
        <v>-88003</v>
      </c>
      <c r="V84" s="533">
        <v>137198</v>
      </c>
    </row>
    <row r="85" spans="1:22">
      <c r="A85" s="530">
        <v>31000</v>
      </c>
      <c r="B85" s="531" t="s">
        <v>69</v>
      </c>
      <c r="C85" s="532">
        <v>4.3346343288765141E-3</v>
      </c>
      <c r="D85" s="532">
        <v>4.2913999999999999E-3</v>
      </c>
      <c r="E85" s="533">
        <v>114353763</v>
      </c>
      <c r="F85" s="533">
        <v>147432138</v>
      </c>
      <c r="G85" s="533"/>
      <c r="H85" s="533">
        <v>4175545</v>
      </c>
      <c r="I85" s="533">
        <v>35507679</v>
      </c>
      <c r="J85" s="533">
        <v>631771</v>
      </c>
      <c r="K85" s="533">
        <v>1201658</v>
      </c>
      <c r="L85" s="533">
        <v>41516653</v>
      </c>
      <c r="M85" s="533"/>
      <c r="N85" s="533">
        <v>1277770</v>
      </c>
      <c r="O85" s="533">
        <v>19222140</v>
      </c>
      <c r="P85" s="533"/>
      <c r="Q85" s="533">
        <v>0</v>
      </c>
      <c r="R85" s="533">
        <v>20499910</v>
      </c>
      <c r="S85" s="533"/>
      <c r="T85" s="533">
        <v>4100417</v>
      </c>
      <c r="U85" s="533">
        <v>266460</v>
      </c>
      <c r="V85" s="533">
        <v>4366877</v>
      </c>
    </row>
    <row r="86" spans="1:22">
      <c r="A86" s="530">
        <v>31005</v>
      </c>
      <c r="B86" s="531" t="s">
        <v>70</v>
      </c>
      <c r="C86" s="532">
        <v>4.0121161623454051E-4</v>
      </c>
      <c r="D86" s="532">
        <v>4.0190000000000001E-4</v>
      </c>
      <c r="E86" s="533">
        <v>10708711</v>
      </c>
      <c r="F86" s="533">
        <v>13646246</v>
      </c>
      <c r="G86" s="533"/>
      <c r="H86" s="533">
        <v>709576</v>
      </c>
      <c r="I86" s="533">
        <v>3286573</v>
      </c>
      <c r="J86" s="533">
        <v>58476</v>
      </c>
      <c r="K86" s="533">
        <v>111225</v>
      </c>
      <c r="L86" s="533">
        <v>4165850</v>
      </c>
      <c r="M86" s="533"/>
      <c r="N86" s="533">
        <v>98281</v>
      </c>
      <c r="O86" s="533">
        <v>1779192</v>
      </c>
      <c r="P86" s="533"/>
      <c r="Q86" s="533">
        <v>0</v>
      </c>
      <c r="R86" s="533">
        <v>1877473</v>
      </c>
      <c r="S86" s="533"/>
      <c r="T86" s="533">
        <v>379533</v>
      </c>
      <c r="U86" s="533">
        <v>178837</v>
      </c>
      <c r="V86" s="533">
        <v>558370</v>
      </c>
    </row>
    <row r="87" spans="1:22">
      <c r="A87" s="530">
        <v>31100</v>
      </c>
      <c r="B87" s="531" t="s">
        <v>71</v>
      </c>
      <c r="C87" s="532">
        <v>8.5626547522903891E-3</v>
      </c>
      <c r="D87" s="532">
        <v>8.6189999999999999E-3</v>
      </c>
      <c r="E87" s="533">
        <v>229673642</v>
      </c>
      <c r="F87" s="533">
        <v>291238061</v>
      </c>
      <c r="G87" s="533"/>
      <c r="H87" s="533">
        <v>5760279</v>
      </c>
      <c r="I87" s="533">
        <v>70142018</v>
      </c>
      <c r="J87" s="533">
        <v>1248003</v>
      </c>
      <c r="K87" s="533">
        <v>2373760</v>
      </c>
      <c r="L87" s="533">
        <v>79524060</v>
      </c>
      <c r="M87" s="533"/>
      <c r="N87" s="533">
        <v>7396597</v>
      </c>
      <c r="O87" s="533">
        <v>37971497</v>
      </c>
      <c r="P87" s="533"/>
      <c r="Q87" s="533">
        <v>0</v>
      </c>
      <c r="R87" s="533">
        <v>45368094</v>
      </c>
      <c r="S87" s="533"/>
      <c r="T87" s="533">
        <v>8099976</v>
      </c>
      <c r="U87" s="533">
        <v>-3151023</v>
      </c>
      <c r="V87" s="533">
        <v>4948953</v>
      </c>
    </row>
    <row r="88" spans="1:22">
      <c r="A88" s="530">
        <v>31101</v>
      </c>
      <c r="B88" s="531" t="s">
        <v>775</v>
      </c>
      <c r="C88" s="532">
        <v>6.2702811877285599E-5</v>
      </c>
      <c r="D88" s="532">
        <v>6.2799999999999995E-5</v>
      </c>
      <c r="E88" s="533">
        <v>1673754</v>
      </c>
      <c r="F88" s="533">
        <v>2132685</v>
      </c>
      <c r="G88" s="533"/>
      <c r="H88" s="533">
        <v>213224</v>
      </c>
      <c r="I88" s="533">
        <v>513638</v>
      </c>
      <c r="J88" s="533">
        <v>9139</v>
      </c>
      <c r="K88" s="533">
        <v>17383</v>
      </c>
      <c r="L88" s="533">
        <v>753384</v>
      </c>
      <c r="M88" s="533"/>
      <c r="N88" s="533">
        <v>49303</v>
      </c>
      <c r="O88" s="533">
        <v>278059</v>
      </c>
      <c r="P88" s="533"/>
      <c r="Q88" s="533">
        <v>0</v>
      </c>
      <c r="R88" s="533">
        <v>327362</v>
      </c>
      <c r="S88" s="533"/>
      <c r="T88" s="533">
        <v>59314</v>
      </c>
      <c r="U88" s="533">
        <v>8262</v>
      </c>
      <c r="V88" s="533">
        <v>67576</v>
      </c>
    </row>
    <row r="89" spans="1:22">
      <c r="A89" s="530">
        <v>31102</v>
      </c>
      <c r="B89" s="531" t="s">
        <v>73</v>
      </c>
      <c r="C89" s="532">
        <v>1.5972400461411901E-4</v>
      </c>
      <c r="D89" s="532">
        <v>1.5349999999999999E-4</v>
      </c>
      <c r="E89" s="533">
        <v>4090700</v>
      </c>
      <c r="F89" s="533">
        <v>5432627</v>
      </c>
      <c r="G89" s="533"/>
      <c r="H89" s="533">
        <v>217270</v>
      </c>
      <c r="I89" s="533">
        <v>1308398</v>
      </c>
      <c r="J89" s="533">
        <v>23280</v>
      </c>
      <c r="K89" s="533">
        <v>44279</v>
      </c>
      <c r="L89" s="533">
        <v>1593227</v>
      </c>
      <c r="M89" s="533"/>
      <c r="N89" s="533">
        <v>186604</v>
      </c>
      <c r="O89" s="533">
        <v>708304</v>
      </c>
      <c r="P89" s="533"/>
      <c r="Q89" s="533">
        <v>0</v>
      </c>
      <c r="R89" s="533">
        <v>894908</v>
      </c>
      <c r="S89" s="533"/>
      <c r="T89" s="533">
        <v>151094</v>
      </c>
      <c r="U89" s="533">
        <v>-18643</v>
      </c>
      <c r="V89" s="533">
        <v>132451</v>
      </c>
    </row>
    <row r="90" spans="1:22">
      <c r="A90" s="530">
        <v>31105</v>
      </c>
      <c r="B90" s="531" t="s">
        <v>74</v>
      </c>
      <c r="C90" s="532">
        <v>1.2714502968908118E-3</v>
      </c>
      <c r="D90" s="532">
        <v>1.2718E-3</v>
      </c>
      <c r="E90" s="533">
        <v>33889101</v>
      </c>
      <c r="F90" s="533">
        <v>43245317</v>
      </c>
      <c r="G90" s="533"/>
      <c r="H90" s="533">
        <v>344596</v>
      </c>
      <c r="I90" s="533">
        <v>10415238</v>
      </c>
      <c r="J90" s="533">
        <v>185313</v>
      </c>
      <c r="K90" s="533">
        <v>352475</v>
      </c>
      <c r="L90" s="533">
        <v>11297622</v>
      </c>
      <c r="M90" s="533"/>
      <c r="N90" s="533">
        <v>703515</v>
      </c>
      <c r="O90" s="533">
        <v>5638306</v>
      </c>
      <c r="P90" s="533"/>
      <c r="Q90" s="533">
        <v>0</v>
      </c>
      <c r="R90" s="533">
        <v>6341821</v>
      </c>
      <c r="S90" s="533"/>
      <c r="T90" s="533">
        <v>1202749</v>
      </c>
      <c r="U90" s="533">
        <v>-668800</v>
      </c>
      <c r="V90" s="533">
        <v>533949</v>
      </c>
    </row>
    <row r="91" spans="1:22">
      <c r="A91" s="530">
        <v>31110</v>
      </c>
      <c r="B91" s="531" t="s">
        <v>75</v>
      </c>
      <c r="C91" s="532">
        <v>1.9175524117869866E-3</v>
      </c>
      <c r="D91" s="532">
        <v>1.9908E-3</v>
      </c>
      <c r="E91" s="533">
        <v>53049376</v>
      </c>
      <c r="F91" s="533">
        <v>65220923</v>
      </c>
      <c r="G91" s="533"/>
      <c r="H91" s="533">
        <v>0</v>
      </c>
      <c r="I91" s="533">
        <v>15707861</v>
      </c>
      <c r="J91" s="533">
        <v>279482</v>
      </c>
      <c r="K91" s="533">
        <v>531589</v>
      </c>
      <c r="L91" s="533">
        <v>16518932</v>
      </c>
      <c r="M91" s="533"/>
      <c r="N91" s="533">
        <v>4097661</v>
      </c>
      <c r="O91" s="533">
        <v>8503477</v>
      </c>
      <c r="P91" s="533"/>
      <c r="Q91" s="533">
        <v>0</v>
      </c>
      <c r="R91" s="533">
        <v>12601138</v>
      </c>
      <c r="S91" s="533"/>
      <c r="T91" s="533">
        <v>1813939</v>
      </c>
      <c r="U91" s="533">
        <v>-1293530</v>
      </c>
      <c r="V91" s="533">
        <v>520409</v>
      </c>
    </row>
    <row r="92" spans="1:22">
      <c r="A92" s="530">
        <v>31200</v>
      </c>
      <c r="B92" s="531" t="s">
        <v>76</v>
      </c>
      <c r="C92" s="532">
        <v>3.7949487219468923E-3</v>
      </c>
      <c r="D92" s="532">
        <v>3.7582000000000002E-3</v>
      </c>
      <c r="E92" s="533">
        <v>100147439</v>
      </c>
      <c r="F92" s="533">
        <v>129076033</v>
      </c>
      <c r="G92" s="533"/>
      <c r="H92" s="533">
        <v>5103168</v>
      </c>
      <c r="I92" s="533">
        <v>31086779</v>
      </c>
      <c r="J92" s="533">
        <v>553112</v>
      </c>
      <c r="K92" s="533">
        <v>1052045</v>
      </c>
      <c r="L92" s="533">
        <v>37795104</v>
      </c>
      <c r="M92" s="533"/>
      <c r="N92" s="533">
        <v>3119774</v>
      </c>
      <c r="O92" s="533">
        <v>16828879</v>
      </c>
      <c r="P92" s="533"/>
      <c r="Q92" s="533">
        <v>0</v>
      </c>
      <c r="R92" s="533">
        <v>19948653</v>
      </c>
      <c r="S92" s="533"/>
      <c r="T92" s="533">
        <v>3589890</v>
      </c>
      <c r="U92" s="533">
        <v>-453852</v>
      </c>
      <c r="V92" s="533">
        <v>3136038</v>
      </c>
    </row>
    <row r="93" spans="1:22">
      <c r="A93" s="530">
        <v>31205</v>
      </c>
      <c r="B93" s="531" t="s">
        <v>776</v>
      </c>
      <c r="C93" s="532">
        <v>4.0035999039723333E-4</v>
      </c>
      <c r="D93" s="532">
        <v>4.0640000000000001E-4</v>
      </c>
      <c r="E93" s="533">
        <v>10829719</v>
      </c>
      <c r="F93" s="533">
        <v>13617280</v>
      </c>
      <c r="G93" s="533"/>
      <c r="H93" s="533">
        <v>286423</v>
      </c>
      <c r="I93" s="533">
        <v>3279597</v>
      </c>
      <c r="J93" s="533">
        <v>58352</v>
      </c>
      <c r="K93" s="533">
        <v>110989</v>
      </c>
      <c r="L93" s="533">
        <v>3735361</v>
      </c>
      <c r="M93" s="533"/>
      <c r="N93" s="533">
        <v>280856</v>
      </c>
      <c r="O93" s="533">
        <v>1775415</v>
      </c>
      <c r="P93" s="533"/>
      <c r="Q93" s="533">
        <v>0</v>
      </c>
      <c r="R93" s="533">
        <v>2056271</v>
      </c>
      <c r="S93" s="533"/>
      <c r="T93" s="533">
        <v>378729</v>
      </c>
      <c r="U93" s="533">
        <v>-264229</v>
      </c>
      <c r="V93" s="533">
        <v>114500</v>
      </c>
    </row>
    <row r="94" spans="1:22">
      <c r="A94" s="530">
        <v>31300</v>
      </c>
      <c r="B94" s="531" t="s">
        <v>78</v>
      </c>
      <c r="C94" s="532">
        <v>1.1422670160409791E-2</v>
      </c>
      <c r="D94" s="532">
        <v>1.13895E-2</v>
      </c>
      <c r="E94" s="533">
        <v>303500139</v>
      </c>
      <c r="F94" s="533">
        <v>388514591</v>
      </c>
      <c r="G94" s="533"/>
      <c r="H94" s="533">
        <v>8344182</v>
      </c>
      <c r="I94" s="533">
        <v>93570178</v>
      </c>
      <c r="J94" s="533">
        <v>1664848</v>
      </c>
      <c r="K94" s="533">
        <v>3166621</v>
      </c>
      <c r="L94" s="533">
        <v>106745829</v>
      </c>
      <c r="M94" s="533"/>
      <c r="N94" s="533">
        <v>2953028</v>
      </c>
      <c r="O94" s="533">
        <v>50654371</v>
      </c>
      <c r="P94" s="533"/>
      <c r="Q94" s="533">
        <v>0</v>
      </c>
      <c r="R94" s="533">
        <v>53607399</v>
      </c>
      <c r="S94" s="533"/>
      <c r="T94" s="533">
        <v>10805455</v>
      </c>
      <c r="U94" s="533">
        <v>1472087</v>
      </c>
      <c r="V94" s="533">
        <v>12277542</v>
      </c>
    </row>
    <row r="95" spans="1:22">
      <c r="A95" s="535">
        <v>31301</v>
      </c>
      <c r="B95" s="510" t="s">
        <v>79</v>
      </c>
      <c r="C95" s="532">
        <v>1.4616799470814628E-4</v>
      </c>
      <c r="D95" s="532">
        <v>1.684E-4</v>
      </c>
      <c r="E95" s="533">
        <v>4487389</v>
      </c>
      <c r="F95" s="536">
        <v>4971552</v>
      </c>
      <c r="G95" s="537"/>
      <c r="H95" s="541">
        <v>0</v>
      </c>
      <c r="I95" s="538">
        <v>1197353</v>
      </c>
      <c r="J95" s="538">
        <v>21304</v>
      </c>
      <c r="K95" s="538">
        <v>40521</v>
      </c>
      <c r="L95" s="538">
        <v>1259178</v>
      </c>
      <c r="M95" s="539"/>
      <c r="N95" s="538">
        <v>1569492</v>
      </c>
      <c r="O95" s="538">
        <v>648189</v>
      </c>
      <c r="P95" s="538"/>
      <c r="Q95" s="538">
        <v>0</v>
      </c>
      <c r="R95" s="538">
        <v>2217681</v>
      </c>
      <c r="S95" s="539"/>
      <c r="T95" s="538">
        <v>138272</v>
      </c>
      <c r="U95" s="538">
        <v>-676761</v>
      </c>
      <c r="V95" s="538">
        <v>-538489</v>
      </c>
    </row>
    <row r="96" spans="1:22">
      <c r="A96" s="535">
        <v>31320</v>
      </c>
      <c r="B96" s="510" t="s">
        <v>80</v>
      </c>
      <c r="C96" s="532">
        <v>1.8319804208276388E-3</v>
      </c>
      <c r="D96" s="532">
        <v>1.8847E-3</v>
      </c>
      <c r="E96" s="533">
        <v>50223412</v>
      </c>
      <c r="F96" s="536">
        <v>62310398</v>
      </c>
      <c r="G96" s="537"/>
      <c r="H96" s="538">
        <v>1625375</v>
      </c>
      <c r="I96" s="538">
        <v>15006888</v>
      </c>
      <c r="J96" s="538">
        <v>267010</v>
      </c>
      <c r="K96" s="538">
        <v>507866</v>
      </c>
      <c r="L96" s="538">
        <v>17407139</v>
      </c>
      <c r="M96" s="539"/>
      <c r="N96" s="538">
        <v>2820216</v>
      </c>
      <c r="O96" s="538">
        <v>8124004</v>
      </c>
      <c r="P96" s="538"/>
      <c r="Q96" s="538">
        <v>0</v>
      </c>
      <c r="R96" s="538">
        <v>10944220</v>
      </c>
      <c r="S96" s="539"/>
      <c r="T96" s="538">
        <v>1732993</v>
      </c>
      <c r="U96" s="538">
        <v>-667305</v>
      </c>
      <c r="V96" s="538">
        <v>1065688</v>
      </c>
    </row>
    <row r="97" spans="1:22">
      <c r="A97" s="535">
        <v>31400</v>
      </c>
      <c r="B97" s="510" t="s">
        <v>81</v>
      </c>
      <c r="C97" s="532">
        <v>3.7300716269257008E-3</v>
      </c>
      <c r="D97" s="532">
        <v>3.6484999999999998E-3</v>
      </c>
      <c r="E97" s="533">
        <v>97221989</v>
      </c>
      <c r="F97" s="536">
        <v>126869395</v>
      </c>
      <c r="G97" s="537"/>
      <c r="H97" s="538">
        <v>5261006</v>
      </c>
      <c r="I97" s="538">
        <v>30555330</v>
      </c>
      <c r="J97" s="538">
        <v>543656</v>
      </c>
      <c r="K97" s="538">
        <v>1034060</v>
      </c>
      <c r="L97" s="538">
        <v>37394052</v>
      </c>
      <c r="M97" s="539"/>
      <c r="N97" s="538">
        <v>4987278</v>
      </c>
      <c r="O97" s="538">
        <v>16541179</v>
      </c>
      <c r="P97" s="538"/>
      <c r="Q97" s="538">
        <v>0</v>
      </c>
      <c r="R97" s="538">
        <v>21528457</v>
      </c>
      <c r="S97" s="539"/>
      <c r="T97" s="538">
        <v>3528520</v>
      </c>
      <c r="U97" s="538">
        <v>-2290136</v>
      </c>
      <c r="V97" s="538">
        <v>1238384</v>
      </c>
    </row>
    <row r="98" spans="1:22">
      <c r="A98" s="535">
        <v>31405</v>
      </c>
      <c r="B98" s="510" t="s">
        <v>82</v>
      </c>
      <c r="C98" s="532">
        <v>8.1145641708228039E-4</v>
      </c>
      <c r="D98" s="532">
        <v>7.7050000000000003E-4</v>
      </c>
      <c r="E98" s="533">
        <v>20530821</v>
      </c>
      <c r="F98" s="536">
        <v>27599734</v>
      </c>
      <c r="G98" s="537"/>
      <c r="H98" s="538">
        <v>2198738</v>
      </c>
      <c r="I98" s="538">
        <v>6647143</v>
      </c>
      <c r="J98" s="538">
        <v>118269</v>
      </c>
      <c r="K98" s="538">
        <v>224954</v>
      </c>
      <c r="L98" s="538">
        <v>9189104</v>
      </c>
      <c r="M98" s="539"/>
      <c r="N98" s="538">
        <v>274342</v>
      </c>
      <c r="O98" s="538">
        <v>3598442</v>
      </c>
      <c r="P98" s="538"/>
      <c r="Q98" s="538">
        <v>0</v>
      </c>
      <c r="R98" s="538">
        <v>3872784</v>
      </c>
      <c r="S98" s="539"/>
      <c r="T98" s="538">
        <v>767610</v>
      </c>
      <c r="U98" s="538">
        <v>175656</v>
      </c>
      <c r="V98" s="538">
        <v>943266</v>
      </c>
    </row>
    <row r="99" spans="1:22">
      <c r="A99" s="535">
        <v>31500</v>
      </c>
      <c r="B99" s="510" t="s">
        <v>83</v>
      </c>
      <c r="C99" s="532">
        <v>7.4169501297111562E-4</v>
      </c>
      <c r="D99" s="532">
        <v>7.1730000000000003E-4</v>
      </c>
      <c r="E99" s="533">
        <v>19113820</v>
      </c>
      <c r="F99" s="536">
        <v>25226968</v>
      </c>
      <c r="G99" s="537"/>
      <c r="H99" s="538">
        <v>2478701</v>
      </c>
      <c r="I99" s="538">
        <v>6075684</v>
      </c>
      <c r="J99" s="538">
        <v>108102</v>
      </c>
      <c r="K99" s="538">
        <v>205615</v>
      </c>
      <c r="L99" s="538">
        <v>8868102</v>
      </c>
      <c r="M99" s="539"/>
      <c r="N99" s="538">
        <v>270213</v>
      </c>
      <c r="O99" s="538">
        <v>3289081</v>
      </c>
      <c r="P99" s="538"/>
      <c r="Q99" s="538">
        <v>0</v>
      </c>
      <c r="R99" s="538">
        <v>3559294</v>
      </c>
      <c r="S99" s="539"/>
      <c r="T99" s="538">
        <v>701617</v>
      </c>
      <c r="U99" s="538">
        <v>859597</v>
      </c>
      <c r="V99" s="538">
        <v>1561214</v>
      </c>
    </row>
    <row r="100" spans="1:22">
      <c r="A100" s="535">
        <v>31600</v>
      </c>
      <c r="B100" s="510" t="s">
        <v>84</v>
      </c>
      <c r="C100" s="532">
        <v>2.9224078055248839E-3</v>
      </c>
      <c r="D100" s="532">
        <v>2.9120999999999999E-3</v>
      </c>
      <c r="E100" s="533">
        <v>77598915</v>
      </c>
      <c r="F100" s="536">
        <v>99398657</v>
      </c>
      <c r="G100" s="537"/>
      <c r="H100" s="538">
        <v>4038376</v>
      </c>
      <c r="I100" s="538">
        <v>23939255</v>
      </c>
      <c r="J100" s="538">
        <v>425939</v>
      </c>
      <c r="K100" s="538">
        <v>810157</v>
      </c>
      <c r="L100" s="538">
        <v>29213727</v>
      </c>
      <c r="M100" s="539"/>
      <c r="N100" s="538">
        <v>2964344</v>
      </c>
      <c r="O100" s="538">
        <v>12959555</v>
      </c>
      <c r="P100" s="538"/>
      <c r="Q100" s="538">
        <v>0</v>
      </c>
      <c r="R100" s="538">
        <v>15923899</v>
      </c>
      <c r="S100" s="539"/>
      <c r="T100" s="538">
        <v>2764496</v>
      </c>
      <c r="U100" s="538">
        <v>344774</v>
      </c>
      <c r="V100" s="538">
        <v>3109270</v>
      </c>
    </row>
    <row r="101" spans="1:22">
      <c r="A101" s="530">
        <v>31605</v>
      </c>
      <c r="B101" s="531" t="s">
        <v>85</v>
      </c>
      <c r="C101" s="532">
        <v>4.3593049585663056E-4</v>
      </c>
      <c r="D101" s="532">
        <v>4.2870000000000001E-4</v>
      </c>
      <c r="E101" s="533">
        <v>11425055</v>
      </c>
      <c r="F101" s="533">
        <v>14827125</v>
      </c>
      <c r="G101" s="533"/>
      <c r="H101" s="533">
        <v>699629</v>
      </c>
      <c r="I101" s="533">
        <v>3570977</v>
      </c>
      <c r="J101" s="533">
        <v>63537</v>
      </c>
      <c r="K101" s="533">
        <v>120850</v>
      </c>
      <c r="L101" s="533">
        <v>4454993</v>
      </c>
      <c r="M101" s="533"/>
      <c r="N101" s="533">
        <v>0</v>
      </c>
      <c r="O101" s="533">
        <v>1933154</v>
      </c>
      <c r="P101" s="533"/>
      <c r="Q101" s="533">
        <v>0</v>
      </c>
      <c r="R101" s="533">
        <v>1933154</v>
      </c>
      <c r="S101" s="533"/>
      <c r="T101" s="533">
        <v>412377</v>
      </c>
      <c r="U101" s="533">
        <v>265643</v>
      </c>
      <c r="V101" s="533">
        <v>678020</v>
      </c>
    </row>
    <row r="102" spans="1:22">
      <c r="A102" s="530">
        <v>31700</v>
      </c>
      <c r="B102" s="531" t="s">
        <v>86</v>
      </c>
      <c r="C102" s="532">
        <v>6.8902319271063812E-4</v>
      </c>
      <c r="D102" s="532">
        <v>7.6599999999999997E-4</v>
      </c>
      <c r="E102" s="533">
        <v>20412123</v>
      </c>
      <c r="F102" s="533">
        <v>23435463</v>
      </c>
      <c r="G102" s="533"/>
      <c r="H102" s="533">
        <v>758397</v>
      </c>
      <c r="I102" s="533">
        <v>5644216</v>
      </c>
      <c r="J102" s="533">
        <v>100425</v>
      </c>
      <c r="K102" s="533">
        <v>191013</v>
      </c>
      <c r="L102" s="533">
        <v>6694051</v>
      </c>
      <c r="M102" s="533"/>
      <c r="N102" s="533">
        <v>2942826</v>
      </c>
      <c r="O102" s="533">
        <v>3055506</v>
      </c>
      <c r="P102" s="533"/>
      <c r="Q102" s="533">
        <v>0</v>
      </c>
      <c r="R102" s="533">
        <v>5998332</v>
      </c>
      <c r="S102" s="533"/>
      <c r="T102" s="533">
        <v>651791</v>
      </c>
      <c r="U102" s="533">
        <v>-1292390</v>
      </c>
      <c r="V102" s="533">
        <v>-640599</v>
      </c>
    </row>
    <row r="103" spans="1:22">
      <c r="A103" s="530">
        <v>31800</v>
      </c>
      <c r="B103" s="531" t="s">
        <v>87</v>
      </c>
      <c r="C103" s="532">
        <v>5.3142960219009537E-3</v>
      </c>
      <c r="D103" s="532">
        <v>5.2233999999999996E-3</v>
      </c>
      <c r="E103" s="533">
        <v>139190033</v>
      </c>
      <c r="F103" s="533">
        <v>180752969</v>
      </c>
      <c r="G103" s="533"/>
      <c r="H103" s="533">
        <v>10681306</v>
      </c>
      <c r="I103" s="533">
        <v>43532695</v>
      </c>
      <c r="J103" s="533">
        <v>774556</v>
      </c>
      <c r="K103" s="533">
        <v>1473242</v>
      </c>
      <c r="L103" s="533">
        <v>56461799</v>
      </c>
      <c r="M103" s="533"/>
      <c r="N103" s="533">
        <v>3627818</v>
      </c>
      <c r="O103" s="533">
        <v>23566497</v>
      </c>
      <c r="P103" s="533"/>
      <c r="Q103" s="533">
        <v>0</v>
      </c>
      <c r="R103" s="533">
        <v>27194315</v>
      </c>
      <c r="S103" s="533"/>
      <c r="T103" s="533">
        <v>5027143</v>
      </c>
      <c r="U103" s="533">
        <v>1601836</v>
      </c>
      <c r="V103" s="533">
        <v>6628979</v>
      </c>
    </row>
    <row r="104" spans="1:22">
      <c r="A104" s="530">
        <v>31805</v>
      </c>
      <c r="B104" s="531" t="s">
        <v>88</v>
      </c>
      <c r="C104" s="532">
        <v>1.0111136058651338E-3</v>
      </c>
      <c r="D104" s="532">
        <v>1.1253000000000001E-3</v>
      </c>
      <c r="E104" s="533">
        <v>29986754</v>
      </c>
      <c r="F104" s="533">
        <v>34390592</v>
      </c>
      <c r="G104" s="533"/>
      <c r="H104" s="533">
        <v>2046654</v>
      </c>
      <c r="I104" s="533">
        <v>8282659</v>
      </c>
      <c r="J104" s="533">
        <v>147369</v>
      </c>
      <c r="K104" s="533">
        <v>280303</v>
      </c>
      <c r="L104" s="533">
        <v>10756985</v>
      </c>
      <c r="M104" s="533"/>
      <c r="N104" s="533">
        <v>2790776</v>
      </c>
      <c r="O104" s="533">
        <v>4483831</v>
      </c>
      <c r="P104" s="533"/>
      <c r="Q104" s="533">
        <v>0</v>
      </c>
      <c r="R104" s="533">
        <v>7274607</v>
      </c>
      <c r="S104" s="533"/>
      <c r="T104" s="533">
        <v>956479</v>
      </c>
      <c r="U104" s="533">
        <v>298611</v>
      </c>
      <c r="V104" s="533">
        <v>1255090</v>
      </c>
    </row>
    <row r="105" spans="1:22">
      <c r="A105" s="530">
        <v>31810</v>
      </c>
      <c r="B105" s="531" t="s">
        <v>89</v>
      </c>
      <c r="C105" s="532">
        <v>1.1454371921913243E-3</v>
      </c>
      <c r="D105" s="532">
        <v>1.1681E-3</v>
      </c>
      <c r="E105" s="533">
        <v>31127767</v>
      </c>
      <c r="F105" s="533">
        <v>38959285</v>
      </c>
      <c r="G105" s="533"/>
      <c r="H105" s="533">
        <v>162790</v>
      </c>
      <c r="I105" s="533">
        <v>9382987</v>
      </c>
      <c r="J105" s="533">
        <v>166947</v>
      </c>
      <c r="K105" s="533">
        <v>317541</v>
      </c>
      <c r="L105" s="533">
        <v>10030265</v>
      </c>
      <c r="M105" s="533"/>
      <c r="N105" s="533">
        <v>2034366</v>
      </c>
      <c r="O105" s="533">
        <v>5079495</v>
      </c>
      <c r="P105" s="533"/>
      <c r="Q105" s="533">
        <v>0</v>
      </c>
      <c r="R105" s="533">
        <v>7113861</v>
      </c>
      <c r="S105" s="533"/>
      <c r="T105" s="533">
        <v>1083543</v>
      </c>
      <c r="U105" s="533">
        <v>-1489578</v>
      </c>
      <c r="V105" s="533">
        <v>-406035</v>
      </c>
    </row>
    <row r="106" spans="1:22">
      <c r="A106" s="530">
        <v>31820</v>
      </c>
      <c r="B106" s="531" t="s">
        <v>90</v>
      </c>
      <c r="C106" s="532">
        <v>9.7124951376011798E-4</v>
      </c>
      <c r="D106" s="532">
        <v>9.9789999999999992E-4</v>
      </c>
      <c r="E106" s="533">
        <v>26590694</v>
      </c>
      <c r="F106" s="533">
        <v>33034711</v>
      </c>
      <c r="G106" s="533"/>
      <c r="H106" s="533">
        <v>0</v>
      </c>
      <c r="I106" s="533">
        <v>7956107</v>
      </c>
      <c r="J106" s="533">
        <v>141559</v>
      </c>
      <c r="K106" s="533">
        <v>269252</v>
      </c>
      <c r="L106" s="533">
        <v>8366918</v>
      </c>
      <c r="M106" s="533"/>
      <c r="N106" s="533">
        <v>1942203</v>
      </c>
      <c r="O106" s="533">
        <v>4307052</v>
      </c>
      <c r="P106" s="533"/>
      <c r="Q106" s="533">
        <v>0</v>
      </c>
      <c r="R106" s="533">
        <v>6249255</v>
      </c>
      <c r="S106" s="533"/>
      <c r="T106" s="533">
        <v>918768</v>
      </c>
      <c r="U106" s="533">
        <v>-1328862</v>
      </c>
      <c r="V106" s="533">
        <v>-410094</v>
      </c>
    </row>
    <row r="107" spans="1:22">
      <c r="A107" s="535">
        <v>31900</v>
      </c>
      <c r="B107" s="510" t="s">
        <v>91</v>
      </c>
      <c r="C107" s="532">
        <v>3.1889868322035821E-3</v>
      </c>
      <c r="D107" s="532">
        <v>3.2645E-3</v>
      </c>
      <c r="E107" s="533">
        <v>86990089</v>
      </c>
      <c r="F107" s="536">
        <v>108465700</v>
      </c>
      <c r="G107" s="537"/>
      <c r="H107" s="538">
        <v>1967564</v>
      </c>
      <c r="I107" s="538">
        <v>26122969</v>
      </c>
      <c r="J107" s="538">
        <v>464793</v>
      </c>
      <c r="K107" s="538">
        <v>884059</v>
      </c>
      <c r="L107" s="538">
        <v>29439385</v>
      </c>
      <c r="M107" s="539"/>
      <c r="N107" s="538">
        <v>3766908</v>
      </c>
      <c r="O107" s="538">
        <v>14141713</v>
      </c>
      <c r="P107" s="538"/>
      <c r="Q107" s="538">
        <v>0</v>
      </c>
      <c r="R107" s="538">
        <v>17908621</v>
      </c>
      <c r="S107" s="539"/>
      <c r="T107" s="538">
        <v>3016673</v>
      </c>
      <c r="U107" s="538">
        <v>-434251</v>
      </c>
      <c r="V107" s="538">
        <v>2582422</v>
      </c>
    </row>
    <row r="108" spans="1:22">
      <c r="A108" s="535">
        <v>32000</v>
      </c>
      <c r="B108" s="510" t="s">
        <v>92</v>
      </c>
      <c r="C108" s="532">
        <v>1.1605862004787435E-3</v>
      </c>
      <c r="D108" s="532">
        <v>1.2110999999999999E-3</v>
      </c>
      <c r="E108" s="533">
        <v>32272685</v>
      </c>
      <c r="F108" s="536">
        <v>39474542</v>
      </c>
      <c r="G108" s="537"/>
      <c r="H108" s="538">
        <v>209924</v>
      </c>
      <c r="I108" s="538">
        <v>9507082</v>
      </c>
      <c r="J108" s="538">
        <v>169155</v>
      </c>
      <c r="K108" s="538">
        <v>321741</v>
      </c>
      <c r="L108" s="538">
        <v>10207902</v>
      </c>
      <c r="M108" s="539"/>
      <c r="N108" s="538">
        <v>2247623</v>
      </c>
      <c r="O108" s="538">
        <v>5146674</v>
      </c>
      <c r="P108" s="538"/>
      <c r="Q108" s="538">
        <v>0</v>
      </c>
      <c r="R108" s="538">
        <v>7394297</v>
      </c>
      <c r="S108" s="539"/>
      <c r="T108" s="538">
        <v>1097877</v>
      </c>
      <c r="U108" s="538">
        <v>-895076</v>
      </c>
      <c r="V108" s="538">
        <v>202801</v>
      </c>
    </row>
    <row r="109" spans="1:22">
      <c r="A109" s="535">
        <v>32005</v>
      </c>
      <c r="B109" s="510" t="s">
        <v>93</v>
      </c>
      <c r="C109" s="532">
        <v>3.304432908475318E-4</v>
      </c>
      <c r="D109" s="532">
        <v>3.1290000000000002E-4</v>
      </c>
      <c r="E109" s="533">
        <v>8338430</v>
      </c>
      <c r="F109" s="536">
        <v>11239232</v>
      </c>
      <c r="G109" s="537"/>
      <c r="H109" s="538">
        <v>1149879</v>
      </c>
      <c r="I109" s="538">
        <v>2706866</v>
      </c>
      <c r="J109" s="538">
        <v>48162</v>
      </c>
      <c r="K109" s="538">
        <v>91606</v>
      </c>
      <c r="L109" s="538">
        <v>3996513</v>
      </c>
      <c r="M109" s="539"/>
      <c r="N109" s="538">
        <v>75957</v>
      </c>
      <c r="O109" s="538">
        <v>1465366</v>
      </c>
      <c r="P109" s="538"/>
      <c r="Q109" s="538">
        <v>0</v>
      </c>
      <c r="R109" s="538">
        <v>1541323</v>
      </c>
      <c r="S109" s="539"/>
      <c r="T109" s="538">
        <v>312589</v>
      </c>
      <c r="U109" s="538">
        <v>316674</v>
      </c>
      <c r="V109" s="538">
        <v>629263</v>
      </c>
    </row>
    <row r="110" spans="1:22">
      <c r="A110" s="535">
        <v>32100</v>
      </c>
      <c r="B110" s="510" t="s">
        <v>94</v>
      </c>
      <c r="C110" s="532">
        <v>6.5708281367989226E-4</v>
      </c>
      <c r="D110" s="532">
        <v>7.3189999999999996E-4</v>
      </c>
      <c r="E110" s="533">
        <v>19502772</v>
      </c>
      <c r="F110" s="536">
        <v>22349088</v>
      </c>
      <c r="G110" s="537"/>
      <c r="H110" s="538">
        <v>1360907</v>
      </c>
      <c r="I110" s="538">
        <v>5382573</v>
      </c>
      <c r="J110" s="538">
        <v>95769</v>
      </c>
      <c r="K110" s="538">
        <v>182158</v>
      </c>
      <c r="L110" s="538">
        <v>7021407</v>
      </c>
      <c r="M110" s="539"/>
      <c r="N110" s="538">
        <v>2523569</v>
      </c>
      <c r="O110" s="538">
        <v>2913865</v>
      </c>
      <c r="P110" s="538"/>
      <c r="Q110" s="538">
        <v>0</v>
      </c>
      <c r="R110" s="538">
        <v>5437434</v>
      </c>
      <c r="S110" s="539"/>
      <c r="T110" s="538">
        <v>621579</v>
      </c>
      <c r="U110" s="538">
        <v>-470885</v>
      </c>
      <c r="V110" s="538">
        <v>150694</v>
      </c>
    </row>
    <row r="111" spans="1:22">
      <c r="A111" s="535">
        <v>32200</v>
      </c>
      <c r="B111" s="510" t="s">
        <v>95</v>
      </c>
      <c r="C111" s="532">
        <v>5.3328500634936926E-4</v>
      </c>
      <c r="D111" s="532">
        <v>5.2740000000000003E-4</v>
      </c>
      <c r="E111" s="533">
        <v>14054513</v>
      </c>
      <c r="F111" s="536">
        <v>18138404</v>
      </c>
      <c r="G111" s="537"/>
      <c r="H111" s="538">
        <v>1248647</v>
      </c>
      <c r="I111" s="538">
        <v>4368468</v>
      </c>
      <c r="J111" s="538">
        <v>77726</v>
      </c>
      <c r="K111" s="538">
        <v>147839</v>
      </c>
      <c r="L111" s="538">
        <v>5842680</v>
      </c>
      <c r="M111" s="539"/>
      <c r="N111" s="538">
        <v>321508</v>
      </c>
      <c r="O111" s="538">
        <v>2364878</v>
      </c>
      <c r="P111" s="538"/>
      <c r="Q111" s="538">
        <v>0</v>
      </c>
      <c r="R111" s="538">
        <v>2686386</v>
      </c>
      <c r="S111" s="539"/>
      <c r="T111" s="538">
        <v>504469</v>
      </c>
      <c r="U111" s="538">
        <v>244861</v>
      </c>
      <c r="V111" s="538">
        <v>749330</v>
      </c>
    </row>
    <row r="112" spans="1:22">
      <c r="A112" s="535">
        <v>32300</v>
      </c>
      <c r="B112" s="510" t="s">
        <v>96</v>
      </c>
      <c r="C112" s="532">
        <v>5.057365216806063E-3</v>
      </c>
      <c r="D112" s="532">
        <v>5.0282E-3</v>
      </c>
      <c r="E112" s="533">
        <v>133988421</v>
      </c>
      <c r="F112" s="536">
        <v>172014087</v>
      </c>
      <c r="G112" s="537"/>
      <c r="H112" s="538">
        <v>5916738</v>
      </c>
      <c r="I112" s="538">
        <v>41428016</v>
      </c>
      <c r="J112" s="538">
        <v>737108</v>
      </c>
      <c r="K112" s="538">
        <v>1402015</v>
      </c>
      <c r="L112" s="538">
        <v>49483877</v>
      </c>
      <c r="M112" s="539"/>
      <c r="N112" s="538">
        <v>3642409</v>
      </c>
      <c r="O112" s="538">
        <v>22427125</v>
      </c>
      <c r="P112" s="538"/>
      <c r="Q112" s="538">
        <v>0</v>
      </c>
      <c r="R112" s="538">
        <v>26069534</v>
      </c>
      <c r="S112" s="539"/>
      <c r="T112" s="538">
        <v>4784094</v>
      </c>
      <c r="U112" s="538">
        <v>-2416723</v>
      </c>
      <c r="V112" s="538">
        <v>2367371</v>
      </c>
    </row>
    <row r="113" spans="1:22">
      <c r="A113" s="530">
        <v>32305</v>
      </c>
      <c r="B113" s="531" t="s">
        <v>777</v>
      </c>
      <c r="C113" s="532">
        <v>6.2023651591371217E-4</v>
      </c>
      <c r="D113" s="532">
        <v>5.9969999999999999E-4</v>
      </c>
      <c r="E113" s="533">
        <v>15979281</v>
      </c>
      <c r="F113" s="533">
        <v>21095850</v>
      </c>
      <c r="G113" s="533"/>
      <c r="H113" s="533">
        <v>2167049</v>
      </c>
      <c r="I113" s="533">
        <v>5080742</v>
      </c>
      <c r="J113" s="533">
        <v>90399</v>
      </c>
      <c r="K113" s="533">
        <v>171943</v>
      </c>
      <c r="L113" s="533">
        <v>7510133</v>
      </c>
      <c r="M113" s="533"/>
      <c r="N113" s="533">
        <v>236613</v>
      </c>
      <c r="O113" s="533">
        <v>2750468</v>
      </c>
      <c r="P113" s="533"/>
      <c r="Q113" s="533">
        <v>0</v>
      </c>
      <c r="R113" s="533">
        <v>2987081</v>
      </c>
      <c r="S113" s="533"/>
      <c r="T113" s="533">
        <v>586724</v>
      </c>
      <c r="U113" s="533">
        <v>670893</v>
      </c>
      <c r="V113" s="533">
        <v>1257617</v>
      </c>
    </row>
    <row r="114" spans="1:22">
      <c r="A114" s="530">
        <v>32400</v>
      </c>
      <c r="B114" s="531" t="s">
        <v>97</v>
      </c>
      <c r="C114" s="532">
        <v>1.7887222031431071E-3</v>
      </c>
      <c r="D114" s="532">
        <v>1.7385E-3</v>
      </c>
      <c r="E114" s="533">
        <v>46325407</v>
      </c>
      <c r="F114" s="533">
        <v>60839074</v>
      </c>
      <c r="G114" s="533"/>
      <c r="H114" s="533">
        <v>3213408</v>
      </c>
      <c r="I114" s="533">
        <v>14652533</v>
      </c>
      <c r="J114" s="533">
        <v>260705</v>
      </c>
      <c r="K114" s="533">
        <v>495874</v>
      </c>
      <c r="L114" s="533">
        <v>18622520</v>
      </c>
      <c r="M114" s="533"/>
      <c r="N114" s="533">
        <v>1529361</v>
      </c>
      <c r="O114" s="533">
        <v>7932173</v>
      </c>
      <c r="P114" s="533"/>
      <c r="Q114" s="533">
        <v>0</v>
      </c>
      <c r="R114" s="533">
        <v>9461534</v>
      </c>
      <c r="S114" s="533"/>
      <c r="T114" s="533">
        <v>1692070</v>
      </c>
      <c r="U114" s="533">
        <v>-541455</v>
      </c>
      <c r="V114" s="533">
        <v>1150615</v>
      </c>
    </row>
    <row r="115" spans="1:22">
      <c r="A115" s="530">
        <v>32405</v>
      </c>
      <c r="B115" s="531" t="s">
        <v>98</v>
      </c>
      <c r="C115" s="532">
        <v>4.2490190304236104E-4</v>
      </c>
      <c r="D115" s="532">
        <v>4.1619999999999998E-4</v>
      </c>
      <c r="E115" s="533">
        <v>11089910</v>
      </c>
      <c r="F115" s="533">
        <v>14452014</v>
      </c>
      <c r="G115" s="533"/>
      <c r="H115" s="533">
        <v>451208</v>
      </c>
      <c r="I115" s="533">
        <v>3480635</v>
      </c>
      <c r="J115" s="533">
        <v>61929</v>
      </c>
      <c r="K115" s="533">
        <v>117792</v>
      </c>
      <c r="L115" s="533">
        <v>4111564</v>
      </c>
      <c r="M115" s="533"/>
      <c r="N115" s="533">
        <v>737738</v>
      </c>
      <c r="O115" s="533">
        <v>1884248</v>
      </c>
      <c r="P115" s="533"/>
      <c r="Q115" s="533">
        <v>0</v>
      </c>
      <c r="R115" s="533">
        <v>2621986</v>
      </c>
      <c r="S115" s="533"/>
      <c r="T115" s="533">
        <v>401942</v>
      </c>
      <c r="U115" s="533">
        <v>-382463</v>
      </c>
      <c r="V115" s="533">
        <v>19479</v>
      </c>
    </row>
    <row r="116" spans="1:22">
      <c r="A116" s="530">
        <v>32410</v>
      </c>
      <c r="B116" s="531" t="s">
        <v>99</v>
      </c>
      <c r="C116" s="532">
        <v>7.807145942513434E-4</v>
      </c>
      <c r="D116" s="532">
        <v>8.1099999999999998E-4</v>
      </c>
      <c r="E116" s="533">
        <v>21610170</v>
      </c>
      <c r="F116" s="533">
        <v>26554125</v>
      </c>
      <c r="G116" s="533"/>
      <c r="H116" s="533">
        <v>1699455</v>
      </c>
      <c r="I116" s="533">
        <v>6395318</v>
      </c>
      <c r="J116" s="533">
        <v>113789</v>
      </c>
      <c r="K116" s="533">
        <v>216432</v>
      </c>
      <c r="L116" s="533">
        <v>8424994</v>
      </c>
      <c r="M116" s="533"/>
      <c r="N116" s="533">
        <v>943758</v>
      </c>
      <c r="O116" s="533">
        <v>3462116</v>
      </c>
      <c r="P116" s="533"/>
      <c r="Q116" s="533">
        <v>0</v>
      </c>
      <c r="R116" s="533">
        <v>4405874</v>
      </c>
      <c r="S116" s="533"/>
      <c r="T116" s="533">
        <v>738529</v>
      </c>
      <c r="U116" s="533">
        <v>484437</v>
      </c>
      <c r="V116" s="533">
        <v>1222966</v>
      </c>
    </row>
    <row r="117" spans="1:22">
      <c r="A117" s="530">
        <v>32500</v>
      </c>
      <c r="B117" s="531" t="s">
        <v>778</v>
      </c>
      <c r="C117" s="532">
        <v>3.8699457168405024E-3</v>
      </c>
      <c r="D117" s="532">
        <v>3.9775000000000001E-3</v>
      </c>
      <c r="E117" s="533">
        <v>105989666</v>
      </c>
      <c r="F117" s="533">
        <v>131626875</v>
      </c>
      <c r="G117" s="533"/>
      <c r="H117" s="533">
        <v>286314</v>
      </c>
      <c r="I117" s="533">
        <v>31701126</v>
      </c>
      <c r="J117" s="533">
        <v>564043</v>
      </c>
      <c r="K117" s="533">
        <v>1072836</v>
      </c>
      <c r="L117" s="533">
        <v>33624319</v>
      </c>
      <c r="M117" s="533"/>
      <c r="N117" s="533">
        <v>6963254</v>
      </c>
      <c r="O117" s="533">
        <v>17161457</v>
      </c>
      <c r="P117" s="533"/>
      <c r="Q117" s="533">
        <v>0</v>
      </c>
      <c r="R117" s="533">
        <v>24124711</v>
      </c>
      <c r="S117" s="533"/>
      <c r="T117" s="533">
        <v>3660837</v>
      </c>
      <c r="U117" s="533">
        <v>-2121641</v>
      </c>
      <c r="V117" s="533">
        <v>1539196</v>
      </c>
    </row>
    <row r="118" spans="1:22">
      <c r="A118" s="530">
        <v>32505</v>
      </c>
      <c r="B118" s="531" t="s">
        <v>100</v>
      </c>
      <c r="C118" s="532">
        <v>6.6652090718736048E-4</v>
      </c>
      <c r="D118" s="532">
        <v>6.468E-4</v>
      </c>
      <c r="E118" s="533">
        <v>17234913</v>
      </c>
      <c r="F118" s="533">
        <v>22670102</v>
      </c>
      <c r="G118" s="533"/>
      <c r="H118" s="533">
        <v>1232290</v>
      </c>
      <c r="I118" s="533">
        <v>5459886</v>
      </c>
      <c r="J118" s="533">
        <v>97145</v>
      </c>
      <c r="K118" s="533">
        <v>184775</v>
      </c>
      <c r="L118" s="533">
        <v>6974096</v>
      </c>
      <c r="M118" s="533"/>
      <c r="N118" s="533">
        <v>80695</v>
      </c>
      <c r="O118" s="533">
        <v>2955718</v>
      </c>
      <c r="P118" s="533"/>
      <c r="Q118" s="533">
        <v>0</v>
      </c>
      <c r="R118" s="533">
        <v>3036413</v>
      </c>
      <c r="S118" s="533"/>
      <c r="T118" s="533">
        <v>630505</v>
      </c>
      <c r="U118" s="533">
        <v>2205</v>
      </c>
      <c r="V118" s="533">
        <v>632710</v>
      </c>
    </row>
    <row r="119" spans="1:22">
      <c r="A119" s="535">
        <v>32600</v>
      </c>
      <c r="B119" s="510" t="s">
        <v>101</v>
      </c>
      <c r="C119" s="532">
        <v>1.4143429161664037E-2</v>
      </c>
      <c r="D119" s="532">
        <v>1.4818599999999999E-2</v>
      </c>
      <c r="E119" s="533">
        <v>394878110</v>
      </c>
      <c r="F119" s="536">
        <v>481054650</v>
      </c>
      <c r="G119" s="537"/>
      <c r="H119" s="538">
        <v>16368058</v>
      </c>
      <c r="I119" s="538">
        <v>115857603</v>
      </c>
      <c r="J119" s="538">
        <v>2061398</v>
      </c>
      <c r="K119" s="538">
        <v>3920876</v>
      </c>
      <c r="L119" s="538">
        <v>138207935</v>
      </c>
      <c r="M119" s="539"/>
      <c r="N119" s="538">
        <v>42239280</v>
      </c>
      <c r="O119" s="538">
        <v>62719705</v>
      </c>
      <c r="P119" s="538"/>
      <c r="Q119" s="538">
        <v>0</v>
      </c>
      <c r="R119" s="538">
        <v>104958985</v>
      </c>
      <c r="S119" s="539"/>
      <c r="T119" s="538">
        <v>13379199</v>
      </c>
      <c r="U119" s="538">
        <v>-6369523</v>
      </c>
      <c r="V119" s="538">
        <v>7009676</v>
      </c>
    </row>
    <row r="120" spans="1:22">
      <c r="A120" s="535">
        <v>32605</v>
      </c>
      <c r="B120" s="510" t="s">
        <v>102</v>
      </c>
      <c r="C120" s="532">
        <v>2.6160882292312745E-3</v>
      </c>
      <c r="D120" s="532">
        <v>2.5812999999999999E-3</v>
      </c>
      <c r="E120" s="533">
        <v>68785878</v>
      </c>
      <c r="F120" s="536">
        <v>88979935</v>
      </c>
      <c r="G120" s="537"/>
      <c r="H120" s="538">
        <v>7604369</v>
      </c>
      <c r="I120" s="538">
        <v>21430001</v>
      </c>
      <c r="J120" s="538">
        <v>381294</v>
      </c>
      <c r="K120" s="538">
        <v>725238</v>
      </c>
      <c r="L120" s="538">
        <v>30140902</v>
      </c>
      <c r="M120" s="539"/>
      <c r="N120" s="538">
        <v>270476</v>
      </c>
      <c r="O120" s="538">
        <v>11601167</v>
      </c>
      <c r="P120" s="538"/>
      <c r="Q120" s="538">
        <v>0</v>
      </c>
      <c r="R120" s="538">
        <v>11871643</v>
      </c>
      <c r="S120" s="539"/>
      <c r="T120" s="538">
        <v>2474731</v>
      </c>
      <c r="U120" s="538">
        <v>2976721</v>
      </c>
      <c r="V120" s="538">
        <v>5451452</v>
      </c>
    </row>
    <row r="121" spans="1:22">
      <c r="A121" s="535">
        <v>32700</v>
      </c>
      <c r="B121" s="510" t="s">
        <v>103</v>
      </c>
      <c r="C121" s="532">
        <v>1.4022589200281745E-3</v>
      </c>
      <c r="D121" s="532">
        <v>1.4040999999999999E-3</v>
      </c>
      <c r="E121" s="533">
        <v>37415294</v>
      </c>
      <c r="F121" s="536">
        <v>47694457</v>
      </c>
      <c r="G121" s="537"/>
      <c r="H121" s="538">
        <v>981443</v>
      </c>
      <c r="I121" s="538">
        <v>11486773</v>
      </c>
      <c r="J121" s="538">
        <v>204379</v>
      </c>
      <c r="K121" s="538">
        <v>388738</v>
      </c>
      <c r="L121" s="538">
        <v>13061333</v>
      </c>
      <c r="M121" s="539"/>
      <c r="N121" s="538">
        <v>848697</v>
      </c>
      <c r="O121" s="538">
        <v>6218383</v>
      </c>
      <c r="P121" s="538"/>
      <c r="Q121" s="538">
        <v>0</v>
      </c>
      <c r="R121" s="538">
        <v>7067080</v>
      </c>
      <c r="S121" s="539"/>
      <c r="T121" s="538">
        <v>1326489</v>
      </c>
      <c r="U121" s="538">
        <v>111968</v>
      </c>
      <c r="V121" s="538">
        <v>1438457</v>
      </c>
    </row>
    <row r="122" spans="1:22">
      <c r="A122" s="535">
        <v>32800</v>
      </c>
      <c r="B122" s="510" t="s">
        <v>104</v>
      </c>
      <c r="C122" s="532">
        <v>1.9154149973443159E-3</v>
      </c>
      <c r="D122" s="532">
        <v>1.9380999999999999E-3</v>
      </c>
      <c r="E122" s="533">
        <v>51646315</v>
      </c>
      <c r="F122" s="536">
        <v>65148224</v>
      </c>
      <c r="G122" s="537"/>
      <c r="H122" s="538">
        <v>1414877</v>
      </c>
      <c r="I122" s="538">
        <v>15690352</v>
      </c>
      <c r="J122" s="538">
        <v>279171</v>
      </c>
      <c r="K122" s="538">
        <v>530996</v>
      </c>
      <c r="L122" s="538">
        <v>17915396</v>
      </c>
      <c r="M122" s="539"/>
      <c r="N122" s="538">
        <v>2897326</v>
      </c>
      <c r="O122" s="538">
        <v>8493998</v>
      </c>
      <c r="P122" s="538"/>
      <c r="Q122" s="538">
        <v>0</v>
      </c>
      <c r="R122" s="538">
        <v>11391324</v>
      </c>
      <c r="S122" s="539"/>
      <c r="T122" s="538">
        <v>1811918</v>
      </c>
      <c r="U122" s="538">
        <v>-58500</v>
      </c>
      <c r="V122" s="538">
        <v>1753418</v>
      </c>
    </row>
    <row r="123" spans="1:22">
      <c r="A123" s="535">
        <v>32900</v>
      </c>
      <c r="B123" s="510" t="s">
        <v>105</v>
      </c>
      <c r="C123" s="532">
        <v>5.5622428300518374E-3</v>
      </c>
      <c r="D123" s="532">
        <v>5.4101000000000002E-3</v>
      </c>
      <c r="E123" s="533">
        <v>144165179</v>
      </c>
      <c r="F123" s="536">
        <v>189186282</v>
      </c>
      <c r="G123" s="537"/>
      <c r="H123" s="538">
        <v>5976716</v>
      </c>
      <c r="I123" s="538">
        <v>45563781</v>
      </c>
      <c r="J123" s="538">
        <v>810694</v>
      </c>
      <c r="K123" s="538">
        <v>1541979</v>
      </c>
      <c r="L123" s="538">
        <v>53893170</v>
      </c>
      <c r="M123" s="539"/>
      <c r="N123" s="538">
        <v>4682308</v>
      </c>
      <c r="O123" s="538">
        <v>24666028</v>
      </c>
      <c r="P123" s="538"/>
      <c r="Q123" s="538">
        <v>0</v>
      </c>
      <c r="R123" s="538">
        <v>29348336</v>
      </c>
      <c r="S123" s="539"/>
      <c r="T123" s="538">
        <v>5261692</v>
      </c>
      <c r="U123" s="538">
        <v>-2102893</v>
      </c>
      <c r="V123" s="538">
        <v>3158799</v>
      </c>
    </row>
    <row r="124" spans="1:22">
      <c r="A124" s="535">
        <v>32901</v>
      </c>
      <c r="B124" s="540" t="s">
        <v>336</v>
      </c>
      <c r="C124" s="532">
        <v>1.9342396740206845E-5</v>
      </c>
      <c r="D124" s="532">
        <v>8.5900000000000001E-5</v>
      </c>
      <c r="E124" s="533">
        <v>2288766</v>
      </c>
      <c r="F124" s="536">
        <v>657885</v>
      </c>
      <c r="G124" s="537"/>
      <c r="H124" s="538">
        <v>75993</v>
      </c>
      <c r="I124" s="538">
        <v>158446</v>
      </c>
      <c r="J124" s="538">
        <v>2819</v>
      </c>
      <c r="K124" s="538">
        <v>5362</v>
      </c>
      <c r="L124" s="538">
        <v>242620</v>
      </c>
      <c r="M124" s="539"/>
      <c r="N124" s="538">
        <v>2491346</v>
      </c>
      <c r="O124" s="538">
        <v>85775</v>
      </c>
      <c r="P124" s="538"/>
      <c r="Q124" s="538">
        <v>0</v>
      </c>
      <c r="R124" s="538">
        <v>2577121</v>
      </c>
      <c r="S124" s="539"/>
      <c r="T124" s="538">
        <v>18298</v>
      </c>
      <c r="U124" s="538">
        <v>-902941</v>
      </c>
      <c r="V124" s="538">
        <v>-884643</v>
      </c>
    </row>
    <row r="125" spans="1:22">
      <c r="A125" s="530">
        <v>32904</v>
      </c>
      <c r="B125" s="531" t="s">
        <v>779</v>
      </c>
      <c r="C125" s="532">
        <v>9.2735808936226434E-5</v>
      </c>
      <c r="D125" s="532">
        <v>8.2399999999999997E-5</v>
      </c>
      <c r="E125" s="533">
        <v>2194996</v>
      </c>
      <c r="F125" s="533">
        <v>3154185</v>
      </c>
      <c r="G125" s="533"/>
      <c r="H125" s="533">
        <v>1366428</v>
      </c>
      <c r="I125" s="533">
        <v>759656</v>
      </c>
      <c r="J125" s="533">
        <v>13516</v>
      </c>
      <c r="K125" s="533">
        <v>25708</v>
      </c>
      <c r="L125" s="533">
        <v>2165308</v>
      </c>
      <c r="M125" s="533"/>
      <c r="N125" s="533">
        <v>0</v>
      </c>
      <c r="O125" s="533">
        <v>411241</v>
      </c>
      <c r="P125" s="533"/>
      <c r="Q125" s="533">
        <v>0</v>
      </c>
      <c r="R125" s="533">
        <v>411241</v>
      </c>
      <c r="S125" s="533"/>
      <c r="T125" s="533">
        <v>87724</v>
      </c>
      <c r="U125" s="533">
        <v>618592</v>
      </c>
      <c r="V125" s="533">
        <v>706316</v>
      </c>
    </row>
    <row r="126" spans="1:22">
      <c r="A126" s="530">
        <v>32905</v>
      </c>
      <c r="B126" s="531" t="s">
        <v>106</v>
      </c>
      <c r="C126" s="532">
        <v>7.8722921143717123E-4</v>
      </c>
      <c r="D126" s="532">
        <v>7.7570000000000004E-4</v>
      </c>
      <c r="E126" s="533">
        <v>20670606</v>
      </c>
      <c r="F126" s="533">
        <v>26775704</v>
      </c>
      <c r="G126" s="533"/>
      <c r="H126" s="533">
        <v>845065</v>
      </c>
      <c r="I126" s="533">
        <v>6448683</v>
      </c>
      <c r="J126" s="533">
        <v>114738</v>
      </c>
      <c r="K126" s="533">
        <v>218238</v>
      </c>
      <c r="L126" s="533">
        <v>7626724</v>
      </c>
      <c r="M126" s="533"/>
      <c r="N126" s="533">
        <v>0</v>
      </c>
      <c r="O126" s="533">
        <v>3491005</v>
      </c>
      <c r="P126" s="533"/>
      <c r="Q126" s="533">
        <v>0</v>
      </c>
      <c r="R126" s="533">
        <v>3491005</v>
      </c>
      <c r="S126" s="533"/>
      <c r="T126" s="533">
        <v>744693</v>
      </c>
      <c r="U126" s="533">
        <v>-77214</v>
      </c>
      <c r="V126" s="533">
        <v>667479</v>
      </c>
    </row>
    <row r="127" spans="1:22">
      <c r="A127" s="530">
        <v>32910</v>
      </c>
      <c r="B127" s="531" t="s">
        <v>107</v>
      </c>
      <c r="C127" s="532">
        <v>8.9797640995760322E-4</v>
      </c>
      <c r="D127" s="532">
        <v>9.7110000000000002E-4</v>
      </c>
      <c r="E127" s="533">
        <v>25877955</v>
      </c>
      <c r="F127" s="533">
        <v>30542503</v>
      </c>
      <c r="G127" s="533"/>
      <c r="H127" s="533">
        <v>565400</v>
      </c>
      <c r="I127" s="533">
        <v>7355882</v>
      </c>
      <c r="J127" s="533">
        <v>130880</v>
      </c>
      <c r="K127" s="533">
        <v>248939</v>
      </c>
      <c r="L127" s="533">
        <v>8301101</v>
      </c>
      <c r="M127" s="533"/>
      <c r="N127" s="533">
        <v>3440716</v>
      </c>
      <c r="O127" s="533">
        <v>3982119</v>
      </c>
      <c r="P127" s="533"/>
      <c r="Q127" s="533">
        <v>0</v>
      </c>
      <c r="R127" s="533">
        <v>7422835</v>
      </c>
      <c r="S127" s="533"/>
      <c r="T127" s="533">
        <v>849454</v>
      </c>
      <c r="U127" s="533">
        <v>-982575</v>
      </c>
      <c r="V127" s="533">
        <v>-133121</v>
      </c>
    </row>
    <row r="128" spans="1:22">
      <c r="A128" s="530">
        <v>32915</v>
      </c>
      <c r="B128" s="531" t="s">
        <v>984</v>
      </c>
      <c r="C128" s="532">
        <v>1.3775399258937799E-4</v>
      </c>
      <c r="D128" s="532">
        <v>1.1620000000000001E-4</v>
      </c>
      <c r="E128" s="533">
        <v>3095632</v>
      </c>
      <c r="F128" s="533">
        <v>4685370</v>
      </c>
      <c r="G128" s="533"/>
      <c r="H128" s="533">
        <v>2222539</v>
      </c>
      <c r="I128" s="533">
        <v>1128428</v>
      </c>
      <c r="J128" s="533">
        <v>20078</v>
      </c>
      <c r="K128" s="533">
        <v>38189</v>
      </c>
      <c r="L128" s="533">
        <v>3409234</v>
      </c>
      <c r="M128" s="533"/>
      <c r="N128" s="533">
        <v>0</v>
      </c>
      <c r="O128" s="533">
        <v>610877</v>
      </c>
      <c r="P128" s="533"/>
      <c r="Q128" s="533">
        <v>0</v>
      </c>
      <c r="R128" s="533">
        <v>610877</v>
      </c>
      <c r="S128" s="533"/>
      <c r="T128" s="533">
        <v>130312</v>
      </c>
      <c r="U128" s="533">
        <v>891398</v>
      </c>
      <c r="V128" s="533">
        <v>1021710</v>
      </c>
    </row>
    <row r="129" spans="1:22">
      <c r="A129" s="530">
        <v>32920</v>
      </c>
      <c r="B129" s="531" t="s">
        <v>108</v>
      </c>
      <c r="C129" s="532">
        <v>7.1169691475457216E-4</v>
      </c>
      <c r="D129" s="532">
        <v>7.9920000000000002E-4</v>
      </c>
      <c r="E129" s="533">
        <v>21296575</v>
      </c>
      <c r="F129" s="533">
        <v>24206655</v>
      </c>
      <c r="G129" s="533"/>
      <c r="H129" s="533">
        <v>90006</v>
      </c>
      <c r="I129" s="533">
        <v>5829951</v>
      </c>
      <c r="J129" s="533">
        <v>103729</v>
      </c>
      <c r="K129" s="533">
        <v>197298</v>
      </c>
      <c r="L129" s="533">
        <v>6220984</v>
      </c>
      <c r="M129" s="533"/>
      <c r="N129" s="533">
        <v>3830708</v>
      </c>
      <c r="O129" s="533">
        <v>3156054</v>
      </c>
      <c r="P129" s="533"/>
      <c r="Q129" s="533">
        <v>0</v>
      </c>
      <c r="R129" s="533">
        <v>6986762</v>
      </c>
      <c r="S129" s="533"/>
      <c r="T129" s="533">
        <v>673241</v>
      </c>
      <c r="U129" s="533">
        <v>-1447214</v>
      </c>
      <c r="V129" s="533">
        <v>-773973</v>
      </c>
    </row>
    <row r="130" spans="1:22">
      <c r="A130" s="530">
        <v>33000</v>
      </c>
      <c r="B130" s="531" t="s">
        <v>109</v>
      </c>
      <c r="C130" s="532">
        <v>2.1430713186363832E-3</v>
      </c>
      <c r="D130" s="532">
        <v>2.1365999999999998E-3</v>
      </c>
      <c r="E130" s="533">
        <v>56934454</v>
      </c>
      <c r="F130" s="533">
        <v>72891405</v>
      </c>
      <c r="G130" s="533"/>
      <c r="H130" s="533">
        <v>2990281</v>
      </c>
      <c r="I130" s="533">
        <v>17555226</v>
      </c>
      <c r="J130" s="533">
        <v>312352</v>
      </c>
      <c r="K130" s="533">
        <v>594108</v>
      </c>
      <c r="L130" s="533">
        <v>21451967</v>
      </c>
      <c r="M130" s="533"/>
      <c r="N130" s="533">
        <v>2391552</v>
      </c>
      <c r="O130" s="533">
        <v>9503551</v>
      </c>
      <c r="P130" s="533"/>
      <c r="Q130" s="533">
        <v>0</v>
      </c>
      <c r="R130" s="533">
        <v>11895103</v>
      </c>
      <c r="S130" s="533"/>
      <c r="T130" s="533">
        <v>2027273</v>
      </c>
      <c r="U130" s="533">
        <v>-623565</v>
      </c>
      <c r="V130" s="533">
        <v>1403708</v>
      </c>
    </row>
    <row r="131" spans="1:22">
      <c r="A131" s="535">
        <v>33001</v>
      </c>
      <c r="B131" s="540" t="s">
        <v>780</v>
      </c>
      <c r="C131" s="532">
        <v>2.5993110591121076E-5</v>
      </c>
      <c r="D131" s="532">
        <v>3.79E-5</v>
      </c>
      <c r="E131" s="533">
        <v>1008896</v>
      </c>
      <c r="F131" s="536">
        <v>884093</v>
      </c>
      <c r="G131" s="537"/>
      <c r="H131" s="538">
        <v>43964</v>
      </c>
      <c r="I131" s="538">
        <v>212926</v>
      </c>
      <c r="J131" s="538">
        <v>3788</v>
      </c>
      <c r="K131" s="538">
        <v>7206</v>
      </c>
      <c r="L131" s="538">
        <v>267884</v>
      </c>
      <c r="M131" s="539"/>
      <c r="N131" s="538">
        <v>517447</v>
      </c>
      <c r="O131" s="538">
        <v>115268</v>
      </c>
      <c r="P131" s="538"/>
      <c r="Q131" s="538">
        <v>0</v>
      </c>
      <c r="R131" s="538">
        <v>632715</v>
      </c>
      <c r="S131" s="539"/>
      <c r="T131" s="538">
        <v>24590</v>
      </c>
      <c r="U131" s="538">
        <v>-225755</v>
      </c>
      <c r="V131" s="538">
        <v>-201165</v>
      </c>
    </row>
    <row r="132" spans="1:22">
      <c r="A132" s="535">
        <v>33027</v>
      </c>
      <c r="B132" s="510" t="s">
        <v>111</v>
      </c>
      <c r="C132" s="532">
        <v>4.0005251601324664E-4</v>
      </c>
      <c r="D132" s="532">
        <v>3.6820000000000001E-4</v>
      </c>
      <c r="E132" s="533">
        <v>9812142</v>
      </c>
      <c r="F132" s="536">
        <v>13606822</v>
      </c>
      <c r="G132" s="537"/>
      <c r="H132" s="538">
        <v>1587433</v>
      </c>
      <c r="I132" s="538">
        <v>3277078</v>
      </c>
      <c r="J132" s="538">
        <v>58307</v>
      </c>
      <c r="K132" s="538">
        <v>110904</v>
      </c>
      <c r="L132" s="538">
        <v>5033722</v>
      </c>
      <c r="M132" s="539"/>
      <c r="N132" s="541">
        <v>0</v>
      </c>
      <c r="O132" s="538">
        <v>1774052</v>
      </c>
      <c r="P132" s="538"/>
      <c r="Q132" s="538">
        <v>0</v>
      </c>
      <c r="R132" s="538">
        <v>1774052</v>
      </c>
      <c r="S132" s="539"/>
      <c r="T132" s="538">
        <v>378437</v>
      </c>
      <c r="U132" s="538">
        <v>729006</v>
      </c>
      <c r="V132" s="538">
        <v>1107443</v>
      </c>
    </row>
    <row r="133" spans="1:22">
      <c r="A133" s="535">
        <v>33100</v>
      </c>
      <c r="B133" s="510" t="s">
        <v>112</v>
      </c>
      <c r="C133" s="532">
        <v>2.8376827068614567E-3</v>
      </c>
      <c r="D133" s="532">
        <v>2.8819000000000002E-3</v>
      </c>
      <c r="E133" s="533">
        <v>76794096</v>
      </c>
      <c r="F133" s="536">
        <v>96516937</v>
      </c>
      <c r="G133" s="537"/>
      <c r="H133" s="538">
        <v>2584588</v>
      </c>
      <c r="I133" s="538">
        <v>23245219</v>
      </c>
      <c r="J133" s="538">
        <v>413591</v>
      </c>
      <c r="K133" s="538">
        <v>786669</v>
      </c>
      <c r="L133" s="538">
        <v>27030067</v>
      </c>
      <c r="M133" s="539"/>
      <c r="N133" s="538">
        <v>2903388</v>
      </c>
      <c r="O133" s="538">
        <v>12583838</v>
      </c>
      <c r="P133" s="538"/>
      <c r="Q133" s="538">
        <v>0</v>
      </c>
      <c r="R133" s="538">
        <v>15487226</v>
      </c>
      <c r="S133" s="539"/>
      <c r="T133" s="538">
        <v>2684349</v>
      </c>
      <c r="U133" s="538">
        <v>-1402470</v>
      </c>
      <c r="V133" s="538">
        <v>1281879</v>
      </c>
    </row>
    <row r="134" spans="1:22">
      <c r="A134" s="535">
        <v>33105</v>
      </c>
      <c r="B134" s="510" t="s">
        <v>113</v>
      </c>
      <c r="C134" s="532">
        <v>3.5068329639851637E-4</v>
      </c>
      <c r="D134" s="532">
        <v>3.7100000000000002E-4</v>
      </c>
      <c r="E134" s="533">
        <v>9886789</v>
      </c>
      <c r="F134" s="536">
        <v>11927647</v>
      </c>
      <c r="G134" s="537"/>
      <c r="H134" s="538">
        <v>885166</v>
      </c>
      <c r="I134" s="538">
        <v>2872664</v>
      </c>
      <c r="J134" s="538">
        <v>51112</v>
      </c>
      <c r="K134" s="538">
        <v>97217</v>
      </c>
      <c r="L134" s="538">
        <v>3906159</v>
      </c>
      <c r="M134" s="539"/>
      <c r="N134" s="538">
        <v>449068</v>
      </c>
      <c r="O134" s="538">
        <v>1555122</v>
      </c>
      <c r="P134" s="538"/>
      <c r="Q134" s="538">
        <v>0</v>
      </c>
      <c r="R134" s="538">
        <v>2004190</v>
      </c>
      <c r="S134" s="539"/>
      <c r="T134" s="538">
        <v>331736</v>
      </c>
      <c r="U134" s="538">
        <v>87115</v>
      </c>
      <c r="V134" s="538">
        <v>418851</v>
      </c>
    </row>
    <row r="135" spans="1:22">
      <c r="A135" s="535">
        <v>33200</v>
      </c>
      <c r="B135" s="510" t="s">
        <v>114</v>
      </c>
      <c r="C135" s="532">
        <v>1.317874407017738E-2</v>
      </c>
      <c r="D135" s="532">
        <v>1.3300899999999999E-2</v>
      </c>
      <c r="E135" s="533">
        <v>354433593</v>
      </c>
      <c r="F135" s="536">
        <v>448243212</v>
      </c>
      <c r="G135" s="537"/>
      <c r="H135" s="538">
        <v>3163300</v>
      </c>
      <c r="I135" s="538">
        <v>107955269</v>
      </c>
      <c r="J135" s="538">
        <v>1920795</v>
      </c>
      <c r="K135" s="538">
        <v>3653444</v>
      </c>
      <c r="L135" s="538">
        <v>116692808</v>
      </c>
      <c r="M135" s="539"/>
      <c r="N135" s="538">
        <v>19468991</v>
      </c>
      <c r="O135" s="538">
        <v>58441763</v>
      </c>
      <c r="P135" s="538"/>
      <c r="Q135" s="538">
        <v>0</v>
      </c>
      <c r="R135" s="538">
        <v>77910754</v>
      </c>
      <c r="S135" s="539"/>
      <c r="T135" s="538">
        <v>12466639</v>
      </c>
      <c r="U135" s="538">
        <v>-3302585</v>
      </c>
      <c r="V135" s="538">
        <v>9164054</v>
      </c>
    </row>
    <row r="136" spans="1:22">
      <c r="A136" s="535">
        <v>33202</v>
      </c>
      <c r="B136" s="510" t="s">
        <v>781</v>
      </c>
      <c r="C136" s="532">
        <v>2.694755129941711E-4</v>
      </c>
      <c r="D136" s="532">
        <v>2.6380000000000002E-4</v>
      </c>
      <c r="E136" s="533">
        <v>7029487</v>
      </c>
      <c r="F136" s="536">
        <v>9165560</v>
      </c>
      <c r="G136" s="537"/>
      <c r="H136" s="538">
        <v>433194</v>
      </c>
      <c r="I136" s="538">
        <v>2207441</v>
      </c>
      <c r="J136" s="538">
        <v>39276</v>
      </c>
      <c r="K136" s="538">
        <v>74705</v>
      </c>
      <c r="L136" s="538">
        <v>2754616</v>
      </c>
      <c r="M136" s="539"/>
      <c r="N136" s="538">
        <v>221274</v>
      </c>
      <c r="O136" s="538">
        <v>1195002</v>
      </c>
      <c r="P136" s="538"/>
      <c r="Q136" s="538">
        <v>0</v>
      </c>
      <c r="R136" s="538">
        <v>1416276</v>
      </c>
      <c r="S136" s="539"/>
      <c r="T136" s="538">
        <v>254913</v>
      </c>
      <c r="U136" s="538">
        <v>159416</v>
      </c>
      <c r="V136" s="538">
        <v>414329</v>
      </c>
    </row>
    <row r="137" spans="1:22">
      <c r="A137" s="530">
        <v>33203</v>
      </c>
      <c r="B137" s="531" t="s">
        <v>116</v>
      </c>
      <c r="C137" s="532">
        <v>1.8578300257323724E-4</v>
      </c>
      <c r="D137" s="532">
        <v>1.7530000000000001E-4</v>
      </c>
      <c r="E137" s="533">
        <v>4670121</v>
      </c>
      <c r="F137" s="533">
        <v>6318961</v>
      </c>
      <c r="G137" s="533"/>
      <c r="H137" s="533">
        <v>951653</v>
      </c>
      <c r="I137" s="533">
        <v>1521864</v>
      </c>
      <c r="J137" s="533">
        <v>27078</v>
      </c>
      <c r="K137" s="533">
        <v>51503</v>
      </c>
      <c r="L137" s="533">
        <v>2552098</v>
      </c>
      <c r="M137" s="533"/>
      <c r="N137" s="533">
        <v>0</v>
      </c>
      <c r="O137" s="533">
        <v>823863</v>
      </c>
      <c r="P137" s="533"/>
      <c r="Q137" s="533">
        <v>0</v>
      </c>
      <c r="R137" s="533">
        <v>823863</v>
      </c>
      <c r="S137" s="533"/>
      <c r="T137" s="533">
        <v>175744</v>
      </c>
      <c r="U137" s="533">
        <v>483142</v>
      </c>
      <c r="V137" s="533">
        <v>658886</v>
      </c>
    </row>
    <row r="138" spans="1:22">
      <c r="A138" s="530">
        <v>33204</v>
      </c>
      <c r="B138" s="531" t="s">
        <v>117</v>
      </c>
      <c r="C138" s="532">
        <v>4.5077120653547409E-4</v>
      </c>
      <c r="D138" s="532">
        <v>4.4499999999999997E-4</v>
      </c>
      <c r="E138" s="533">
        <v>11856823</v>
      </c>
      <c r="F138" s="533">
        <v>15331896</v>
      </c>
      <c r="G138" s="533"/>
      <c r="H138" s="533">
        <v>869962</v>
      </c>
      <c r="I138" s="533">
        <v>3692547</v>
      </c>
      <c r="J138" s="533">
        <v>65700</v>
      </c>
      <c r="K138" s="533">
        <v>124964</v>
      </c>
      <c r="L138" s="533">
        <v>4753173</v>
      </c>
      <c r="M138" s="533"/>
      <c r="N138" s="533">
        <v>50682</v>
      </c>
      <c r="O138" s="533">
        <v>1998966</v>
      </c>
      <c r="P138" s="533"/>
      <c r="Q138" s="533">
        <v>0</v>
      </c>
      <c r="R138" s="533">
        <v>2049648</v>
      </c>
      <c r="S138" s="533"/>
      <c r="T138" s="533">
        <v>426413</v>
      </c>
      <c r="U138" s="533">
        <v>365169</v>
      </c>
      <c r="V138" s="533">
        <v>791582</v>
      </c>
    </row>
    <row r="139" spans="1:22">
      <c r="A139" s="530">
        <v>33205</v>
      </c>
      <c r="B139" s="531" t="s">
        <v>118</v>
      </c>
      <c r="C139" s="532">
        <v>1.1825012034604133E-3</v>
      </c>
      <c r="D139" s="532">
        <v>1.1536000000000001E-3</v>
      </c>
      <c r="E139" s="533">
        <v>30741510</v>
      </c>
      <c r="F139" s="533">
        <v>40219928</v>
      </c>
      <c r="G139" s="533"/>
      <c r="H139" s="533">
        <v>3396764</v>
      </c>
      <c r="I139" s="533">
        <v>9686601</v>
      </c>
      <c r="J139" s="533">
        <v>172349</v>
      </c>
      <c r="K139" s="533">
        <v>327816</v>
      </c>
      <c r="L139" s="533">
        <v>13583530</v>
      </c>
      <c r="M139" s="533"/>
      <c r="N139" s="533">
        <v>339255</v>
      </c>
      <c r="O139" s="533">
        <v>5243857</v>
      </c>
      <c r="P139" s="533"/>
      <c r="Q139" s="533">
        <v>0</v>
      </c>
      <c r="R139" s="533">
        <v>5583112</v>
      </c>
      <c r="S139" s="533"/>
      <c r="T139" s="533">
        <v>1118606</v>
      </c>
      <c r="U139" s="533">
        <v>674287</v>
      </c>
      <c r="V139" s="533">
        <v>1792893</v>
      </c>
    </row>
    <row r="140" spans="1:22">
      <c r="A140" s="530">
        <v>33206</v>
      </c>
      <c r="B140" s="531" t="s">
        <v>119</v>
      </c>
      <c r="C140" s="532">
        <v>1.3468230644084162E-4</v>
      </c>
      <c r="D140" s="532">
        <v>1.194E-4</v>
      </c>
      <c r="E140" s="533">
        <v>3182633</v>
      </c>
      <c r="F140" s="533">
        <v>4580894</v>
      </c>
      <c r="G140" s="533"/>
      <c r="H140" s="533">
        <v>619771</v>
      </c>
      <c r="I140" s="533">
        <v>1103266</v>
      </c>
      <c r="J140" s="533">
        <v>19630</v>
      </c>
      <c r="K140" s="533">
        <v>37337</v>
      </c>
      <c r="L140" s="533">
        <v>1780004</v>
      </c>
      <c r="M140" s="533"/>
      <c r="N140" s="533">
        <v>0</v>
      </c>
      <c r="O140" s="533">
        <v>597255</v>
      </c>
      <c r="P140" s="533"/>
      <c r="Q140" s="533">
        <v>0</v>
      </c>
      <c r="R140" s="533">
        <v>597255</v>
      </c>
      <c r="S140" s="533"/>
      <c r="T140" s="533">
        <v>127405</v>
      </c>
      <c r="U140" s="533">
        <v>168086</v>
      </c>
      <c r="V140" s="533">
        <v>295491</v>
      </c>
    </row>
    <row r="141" spans="1:22">
      <c r="A141" s="530">
        <v>33207</v>
      </c>
      <c r="B141" s="531" t="s">
        <v>315</v>
      </c>
      <c r="C141" s="532">
        <v>4.5831991140858234E-4</v>
      </c>
      <c r="D141" s="532">
        <v>5.0409999999999995E-4</v>
      </c>
      <c r="E141" s="533">
        <v>13433642</v>
      </c>
      <c r="F141" s="533">
        <v>15588647</v>
      </c>
      <c r="G141" s="533"/>
      <c r="H141" s="533">
        <v>1267492</v>
      </c>
      <c r="I141" s="533">
        <v>3754383</v>
      </c>
      <c r="J141" s="533">
        <v>66800</v>
      </c>
      <c r="K141" s="533">
        <v>127057</v>
      </c>
      <c r="L141" s="533">
        <v>5215732</v>
      </c>
      <c r="M141" s="533"/>
      <c r="N141" s="533">
        <v>1342487</v>
      </c>
      <c r="O141" s="533">
        <v>2032441</v>
      </c>
      <c r="P141" s="533"/>
      <c r="Q141" s="533">
        <v>0</v>
      </c>
      <c r="R141" s="533">
        <v>3374928</v>
      </c>
      <c r="S141" s="533"/>
      <c r="T141" s="533">
        <v>433555</v>
      </c>
      <c r="U141" s="533">
        <v>820589</v>
      </c>
      <c r="V141" s="533">
        <v>1254144</v>
      </c>
    </row>
    <row r="142" spans="1:22">
      <c r="A142" s="530">
        <v>33208</v>
      </c>
      <c r="B142" s="531" t="s">
        <v>316</v>
      </c>
      <c r="C142" s="532">
        <v>0</v>
      </c>
      <c r="D142" s="532">
        <v>0</v>
      </c>
      <c r="E142" s="533">
        <v>0</v>
      </c>
      <c r="F142" s="533">
        <v>0</v>
      </c>
      <c r="G142" s="533"/>
      <c r="H142" s="533">
        <v>0</v>
      </c>
      <c r="I142" s="533">
        <v>0</v>
      </c>
      <c r="J142" s="533">
        <v>0</v>
      </c>
      <c r="K142" s="533">
        <v>0</v>
      </c>
      <c r="L142" s="533">
        <v>0</v>
      </c>
      <c r="M142" s="533"/>
      <c r="N142" s="533">
        <v>0</v>
      </c>
      <c r="O142" s="533">
        <v>0</v>
      </c>
      <c r="P142" s="533"/>
      <c r="Q142" s="533">
        <v>0</v>
      </c>
      <c r="R142" s="533">
        <v>0</v>
      </c>
      <c r="S142" s="533"/>
      <c r="T142" s="533">
        <v>0</v>
      </c>
      <c r="U142" s="533">
        <v>0</v>
      </c>
      <c r="V142" s="533">
        <v>0</v>
      </c>
    </row>
    <row r="143" spans="1:22">
      <c r="A143" s="535">
        <v>33209</v>
      </c>
      <c r="B143" s="510" t="s">
        <v>317</v>
      </c>
      <c r="C143" s="532">
        <v>0</v>
      </c>
      <c r="D143" s="532">
        <v>0</v>
      </c>
      <c r="E143" s="533">
        <v>0</v>
      </c>
      <c r="F143" s="541">
        <v>0</v>
      </c>
      <c r="G143" s="537"/>
      <c r="H143" s="541">
        <v>0</v>
      </c>
      <c r="I143" s="541">
        <v>0</v>
      </c>
      <c r="J143" s="541">
        <v>0</v>
      </c>
      <c r="K143" s="541">
        <v>0</v>
      </c>
      <c r="L143" s="541">
        <v>0</v>
      </c>
      <c r="M143" s="541"/>
      <c r="N143" s="541">
        <v>1364652</v>
      </c>
      <c r="O143" s="541">
        <v>0</v>
      </c>
      <c r="P143" s="541"/>
      <c r="Q143" s="541">
        <v>0</v>
      </c>
      <c r="R143" s="541">
        <v>1364652</v>
      </c>
      <c r="S143" s="541"/>
      <c r="T143" s="541">
        <v>0</v>
      </c>
      <c r="U143" s="538">
        <v>-566072</v>
      </c>
      <c r="V143" s="538">
        <v>-566072</v>
      </c>
    </row>
    <row r="144" spans="1:22">
      <c r="A144" s="535">
        <v>33300</v>
      </c>
      <c r="B144" s="510" t="s">
        <v>120</v>
      </c>
      <c r="C144" s="532">
        <v>1.8074627051052517E-3</v>
      </c>
      <c r="D144" s="532">
        <v>1.8450999999999999E-3</v>
      </c>
      <c r="E144" s="533">
        <v>49166012</v>
      </c>
      <c r="F144" s="536">
        <v>61476487</v>
      </c>
      <c r="G144" s="537"/>
      <c r="H144" s="538">
        <v>743918</v>
      </c>
      <c r="I144" s="538">
        <v>14806048</v>
      </c>
      <c r="J144" s="538">
        <v>263437</v>
      </c>
      <c r="K144" s="538">
        <v>501069</v>
      </c>
      <c r="L144" s="538">
        <v>16314472</v>
      </c>
      <c r="M144" s="539"/>
      <c r="N144" s="538">
        <v>3766649</v>
      </c>
      <c r="O144" s="538">
        <v>8015279</v>
      </c>
      <c r="P144" s="538"/>
      <c r="Q144" s="538">
        <v>0</v>
      </c>
      <c r="R144" s="538">
        <v>11781928</v>
      </c>
      <c r="S144" s="539"/>
      <c r="T144" s="538">
        <v>1709797</v>
      </c>
      <c r="U144" s="538">
        <v>-1415647</v>
      </c>
      <c r="V144" s="538">
        <v>294150</v>
      </c>
    </row>
    <row r="145" spans="1:22">
      <c r="A145" s="535">
        <v>33305</v>
      </c>
      <c r="B145" s="510" t="s">
        <v>121</v>
      </c>
      <c r="C145" s="532">
        <v>3.9614440428142119E-4</v>
      </c>
      <c r="D145" s="532">
        <v>3.813E-4</v>
      </c>
      <c r="E145" s="533">
        <v>10159989</v>
      </c>
      <c r="F145" s="536">
        <v>13473897</v>
      </c>
      <c r="G145" s="537"/>
      <c r="H145" s="538">
        <v>954017</v>
      </c>
      <c r="I145" s="538">
        <v>3245065</v>
      </c>
      <c r="J145" s="538">
        <v>57738</v>
      </c>
      <c r="K145" s="538">
        <v>109820</v>
      </c>
      <c r="L145" s="538">
        <v>4366640</v>
      </c>
      <c r="M145" s="539"/>
      <c r="N145" s="538">
        <v>942420</v>
      </c>
      <c r="O145" s="538">
        <v>1756721</v>
      </c>
      <c r="P145" s="538"/>
      <c r="Q145" s="538">
        <v>0</v>
      </c>
      <c r="R145" s="538">
        <v>2699141</v>
      </c>
      <c r="S145" s="539"/>
      <c r="T145" s="538">
        <v>374739</v>
      </c>
      <c r="U145" s="538">
        <v>-506069</v>
      </c>
      <c r="V145" s="538">
        <v>-131330</v>
      </c>
    </row>
    <row r="146" spans="1:22">
      <c r="A146" s="535">
        <v>33400</v>
      </c>
      <c r="B146" s="510" t="s">
        <v>122</v>
      </c>
      <c r="C146" s="532">
        <v>1.8955032496581023E-2</v>
      </c>
      <c r="D146" s="532">
        <v>1.8808600000000002E-2</v>
      </c>
      <c r="E146" s="533">
        <v>501201160</v>
      </c>
      <c r="F146" s="536">
        <v>644709739</v>
      </c>
      <c r="G146" s="537"/>
      <c r="H146" s="538">
        <v>25552486</v>
      </c>
      <c r="I146" s="538">
        <v>155272431</v>
      </c>
      <c r="J146" s="538">
        <v>2762686</v>
      </c>
      <c r="K146" s="538">
        <v>5254761</v>
      </c>
      <c r="L146" s="538">
        <v>188842364</v>
      </c>
      <c r="M146" s="539"/>
      <c r="N146" s="538">
        <v>5784977</v>
      </c>
      <c r="O146" s="538">
        <v>84056987</v>
      </c>
      <c r="P146" s="538"/>
      <c r="Q146" s="538">
        <v>0</v>
      </c>
      <c r="R146" s="538">
        <v>89841964</v>
      </c>
      <c r="S146" s="539"/>
      <c r="T146" s="538">
        <v>17930813</v>
      </c>
      <c r="U146" s="538">
        <v>4102554</v>
      </c>
      <c r="V146" s="538">
        <v>22033367</v>
      </c>
    </row>
    <row r="147" spans="1:22">
      <c r="A147" s="535">
        <v>33402</v>
      </c>
      <c r="B147" s="510" t="s">
        <v>123</v>
      </c>
      <c r="C147" s="532">
        <v>1.8721858865291806E-4</v>
      </c>
      <c r="D147" s="532">
        <v>1.8239999999999999E-4</v>
      </c>
      <c r="E147" s="533">
        <v>4859579</v>
      </c>
      <c r="F147" s="536">
        <v>6367789</v>
      </c>
      <c r="G147" s="537"/>
      <c r="H147" s="538">
        <v>521615</v>
      </c>
      <c r="I147" s="538">
        <v>1533624</v>
      </c>
      <c r="J147" s="538">
        <v>27287</v>
      </c>
      <c r="K147" s="538">
        <v>51901</v>
      </c>
      <c r="L147" s="538">
        <v>2134427</v>
      </c>
      <c r="M147" s="539"/>
      <c r="N147" s="538">
        <v>83004</v>
      </c>
      <c r="O147" s="538">
        <v>830230</v>
      </c>
      <c r="P147" s="538"/>
      <c r="Q147" s="538">
        <v>0</v>
      </c>
      <c r="R147" s="538">
        <v>913234</v>
      </c>
      <c r="S147" s="539"/>
      <c r="T147" s="538">
        <v>177103</v>
      </c>
      <c r="U147" s="538">
        <v>162336</v>
      </c>
      <c r="V147" s="538">
        <v>339439</v>
      </c>
    </row>
    <row r="148" spans="1:22">
      <c r="A148" s="535">
        <v>33405</v>
      </c>
      <c r="B148" s="510" t="s">
        <v>124</v>
      </c>
      <c r="C148" s="532">
        <v>1.74703490378051E-3</v>
      </c>
      <c r="D148" s="532">
        <v>1.6815999999999999E-3</v>
      </c>
      <c r="E148" s="533">
        <v>44811442</v>
      </c>
      <c r="F148" s="536">
        <v>59421181</v>
      </c>
      <c r="G148" s="537"/>
      <c r="H148" s="538">
        <v>4267846</v>
      </c>
      <c r="I148" s="538">
        <v>14311047</v>
      </c>
      <c r="J148" s="538">
        <v>254629</v>
      </c>
      <c r="K148" s="538">
        <v>484317</v>
      </c>
      <c r="L148" s="538">
        <v>19317839</v>
      </c>
      <c r="M148" s="539"/>
      <c r="N148" s="538">
        <v>148288</v>
      </c>
      <c r="O148" s="538">
        <v>7747309</v>
      </c>
      <c r="P148" s="538"/>
      <c r="Q148" s="538">
        <v>0</v>
      </c>
      <c r="R148" s="538">
        <v>7895597</v>
      </c>
      <c r="S148" s="539"/>
      <c r="T148" s="538">
        <v>1652635</v>
      </c>
      <c r="U148" s="538">
        <v>1032492</v>
      </c>
      <c r="V148" s="538">
        <v>2685127</v>
      </c>
    </row>
    <row r="149" spans="1:22">
      <c r="A149" s="530">
        <v>33500</v>
      </c>
      <c r="B149" s="531" t="s">
        <v>125</v>
      </c>
      <c r="C149" s="532">
        <v>2.6342845209383421E-3</v>
      </c>
      <c r="D149" s="532">
        <v>2.6966E-3</v>
      </c>
      <c r="E149" s="533">
        <v>71857897</v>
      </c>
      <c r="F149" s="533">
        <v>89598838</v>
      </c>
      <c r="G149" s="533"/>
      <c r="H149" s="533">
        <v>1587830</v>
      </c>
      <c r="I149" s="533">
        <v>21579059</v>
      </c>
      <c r="J149" s="533">
        <v>383946</v>
      </c>
      <c r="K149" s="533">
        <v>730283</v>
      </c>
      <c r="L149" s="533">
        <v>24281118</v>
      </c>
      <c r="M149" s="533"/>
      <c r="N149" s="533">
        <v>3543728</v>
      </c>
      <c r="O149" s="533">
        <v>11681859</v>
      </c>
      <c r="P149" s="533"/>
      <c r="Q149" s="533">
        <v>0</v>
      </c>
      <c r="R149" s="533">
        <v>15225587</v>
      </c>
      <c r="S149" s="533"/>
      <c r="T149" s="533">
        <v>2491943</v>
      </c>
      <c r="U149" s="533">
        <v>-1237677</v>
      </c>
      <c r="V149" s="533">
        <v>1254266</v>
      </c>
    </row>
    <row r="150" spans="1:22">
      <c r="A150" s="530">
        <v>33501</v>
      </c>
      <c r="B150" s="531" t="s">
        <v>126</v>
      </c>
      <c r="C150" s="532">
        <v>9.6796805234578072E-5</v>
      </c>
      <c r="D150" s="532">
        <v>8.6299999999999997E-5</v>
      </c>
      <c r="E150" s="533">
        <v>2300270</v>
      </c>
      <c r="F150" s="533">
        <v>3292310</v>
      </c>
      <c r="G150" s="533"/>
      <c r="H150" s="533">
        <v>636067</v>
      </c>
      <c r="I150" s="533">
        <v>792923</v>
      </c>
      <c r="J150" s="533">
        <v>14108</v>
      </c>
      <c r="K150" s="533">
        <v>26834</v>
      </c>
      <c r="L150" s="533">
        <v>1469932</v>
      </c>
      <c r="M150" s="533"/>
      <c r="N150" s="533">
        <v>294063</v>
      </c>
      <c r="O150" s="533">
        <v>429250</v>
      </c>
      <c r="P150" s="533"/>
      <c r="Q150" s="533">
        <v>0</v>
      </c>
      <c r="R150" s="533">
        <v>723313</v>
      </c>
      <c r="S150" s="533"/>
      <c r="T150" s="533">
        <v>91568</v>
      </c>
      <c r="U150" s="533">
        <v>212555</v>
      </c>
      <c r="V150" s="533">
        <v>304123</v>
      </c>
    </row>
    <row r="151" spans="1:22">
      <c r="A151" s="530">
        <v>33600</v>
      </c>
      <c r="B151" s="531" t="s">
        <v>127</v>
      </c>
      <c r="C151" s="532">
        <v>9.1821567460645768E-3</v>
      </c>
      <c r="D151" s="532">
        <v>9.1961999999999999E-3</v>
      </c>
      <c r="E151" s="533">
        <v>245055336</v>
      </c>
      <c r="F151" s="533">
        <v>312308928</v>
      </c>
      <c r="G151" s="533"/>
      <c r="H151" s="533">
        <v>6374050</v>
      </c>
      <c r="I151" s="533">
        <v>75216743</v>
      </c>
      <c r="J151" s="533">
        <v>1338295</v>
      </c>
      <c r="K151" s="533">
        <v>2545500</v>
      </c>
      <c r="L151" s="533">
        <v>85474588</v>
      </c>
      <c r="M151" s="533"/>
      <c r="N151" s="533">
        <v>16891779</v>
      </c>
      <c r="O151" s="533">
        <v>40718708</v>
      </c>
      <c r="P151" s="533"/>
      <c r="Q151" s="533">
        <v>0</v>
      </c>
      <c r="R151" s="533">
        <v>57610487</v>
      </c>
      <c r="S151" s="533"/>
      <c r="T151" s="533">
        <v>8686006</v>
      </c>
      <c r="U151" s="533">
        <v>-5574291</v>
      </c>
      <c r="V151" s="533">
        <v>3111715</v>
      </c>
    </row>
    <row r="152" spans="1:22">
      <c r="A152" s="530">
        <v>33605</v>
      </c>
      <c r="B152" s="531" t="s">
        <v>128</v>
      </c>
      <c r="C152" s="532">
        <v>1.0993080081535783E-3</v>
      </c>
      <c r="D152" s="532">
        <v>1.0816999999999999E-3</v>
      </c>
      <c r="E152" s="533">
        <v>28825741</v>
      </c>
      <c r="F152" s="533">
        <v>37390312</v>
      </c>
      <c r="G152" s="533"/>
      <c r="H152" s="533">
        <v>2354224</v>
      </c>
      <c r="I152" s="533">
        <v>9005114</v>
      </c>
      <c r="J152" s="533">
        <v>160224</v>
      </c>
      <c r="K152" s="533">
        <v>304753</v>
      </c>
      <c r="L152" s="533">
        <v>11824315</v>
      </c>
      <c r="M152" s="533"/>
      <c r="N152" s="533">
        <v>874579</v>
      </c>
      <c r="O152" s="533">
        <v>4874933</v>
      </c>
      <c r="P152" s="533"/>
      <c r="Q152" s="533">
        <v>0</v>
      </c>
      <c r="R152" s="533">
        <v>5749512</v>
      </c>
      <c r="S152" s="533"/>
      <c r="T152" s="533">
        <v>1039909</v>
      </c>
      <c r="U152" s="533">
        <v>-372249</v>
      </c>
      <c r="V152" s="533">
        <v>667660</v>
      </c>
    </row>
    <row r="153" spans="1:22">
      <c r="A153" s="530">
        <v>33700</v>
      </c>
      <c r="B153" s="531" t="s">
        <v>129</v>
      </c>
      <c r="C153" s="532">
        <v>6.7539729691723591E-4</v>
      </c>
      <c r="D153" s="532">
        <v>6.9870000000000002E-4</v>
      </c>
      <c r="E153" s="533">
        <v>18617520</v>
      </c>
      <c r="F153" s="533">
        <v>22972011</v>
      </c>
      <c r="G153" s="533"/>
      <c r="H153" s="533">
        <v>1039992</v>
      </c>
      <c r="I153" s="533">
        <v>5532598</v>
      </c>
      <c r="J153" s="533">
        <v>98439</v>
      </c>
      <c r="K153" s="533">
        <v>187235</v>
      </c>
      <c r="L153" s="533">
        <v>6858264</v>
      </c>
      <c r="M153" s="533"/>
      <c r="N153" s="533">
        <v>746118</v>
      </c>
      <c r="O153" s="533">
        <v>2995081</v>
      </c>
      <c r="P153" s="533"/>
      <c r="Q153" s="533">
        <v>0</v>
      </c>
      <c r="R153" s="533">
        <v>3741199</v>
      </c>
      <c r="S153" s="533"/>
      <c r="T153" s="533">
        <v>638905</v>
      </c>
      <c r="U153" s="533">
        <v>151368</v>
      </c>
      <c r="V153" s="533">
        <v>790273</v>
      </c>
    </row>
    <row r="154" spans="1:22">
      <c r="A154" s="530">
        <v>33800</v>
      </c>
      <c r="B154" s="531" t="s">
        <v>130</v>
      </c>
      <c r="C154" s="532">
        <v>4.992050960127241E-4</v>
      </c>
      <c r="D154" s="532">
        <v>5.2599999999999999E-4</v>
      </c>
      <c r="E154" s="533">
        <v>14015374</v>
      </c>
      <c r="F154" s="533">
        <v>16979258</v>
      </c>
      <c r="G154" s="533"/>
      <c r="H154" s="533">
        <v>1352018</v>
      </c>
      <c r="I154" s="533">
        <v>4089299</v>
      </c>
      <c r="J154" s="533">
        <v>72759</v>
      </c>
      <c r="K154" s="533">
        <v>138391</v>
      </c>
      <c r="L154" s="533">
        <v>5652467</v>
      </c>
      <c r="M154" s="533"/>
      <c r="N154" s="533">
        <v>992128</v>
      </c>
      <c r="O154" s="533">
        <v>2213749</v>
      </c>
      <c r="P154" s="533"/>
      <c r="Q154" s="533">
        <v>0</v>
      </c>
      <c r="R154" s="533">
        <v>3205877</v>
      </c>
      <c r="S154" s="533"/>
      <c r="T154" s="533">
        <v>472231</v>
      </c>
      <c r="U154" s="533">
        <v>61943</v>
      </c>
      <c r="V154" s="533">
        <v>534174</v>
      </c>
    </row>
    <row r="155" spans="1:22">
      <c r="A155" s="535">
        <v>33900</v>
      </c>
      <c r="B155" s="510" t="s">
        <v>131</v>
      </c>
      <c r="C155" s="532">
        <v>1.9193455125453131E-3</v>
      </c>
      <c r="D155" s="532">
        <v>1.9732E-3</v>
      </c>
      <c r="E155" s="533">
        <v>52581722</v>
      </c>
      <c r="F155" s="536">
        <v>65281911</v>
      </c>
      <c r="G155" s="537"/>
      <c r="H155" s="541">
        <v>0</v>
      </c>
      <c r="I155" s="538">
        <v>15722550</v>
      </c>
      <c r="J155" s="538">
        <v>279744</v>
      </c>
      <c r="K155" s="538">
        <v>532086</v>
      </c>
      <c r="L155" s="538">
        <v>16534380</v>
      </c>
      <c r="M155" s="539"/>
      <c r="N155" s="538">
        <v>6844106</v>
      </c>
      <c r="O155" s="538">
        <v>8511428</v>
      </c>
      <c r="P155" s="538"/>
      <c r="Q155" s="538">
        <v>0</v>
      </c>
      <c r="R155" s="538">
        <v>15355534</v>
      </c>
      <c r="S155" s="539"/>
      <c r="T155" s="538">
        <v>1815635</v>
      </c>
      <c r="U155" s="538">
        <v>-3856164</v>
      </c>
      <c r="V155" s="538">
        <v>-2040529</v>
      </c>
    </row>
    <row r="156" spans="1:22">
      <c r="A156" s="535">
        <v>34000</v>
      </c>
      <c r="B156" s="510" t="s">
        <v>132</v>
      </c>
      <c r="C156" s="532">
        <v>1.2427712102719729E-3</v>
      </c>
      <c r="D156" s="532">
        <v>1.1754000000000001E-3</v>
      </c>
      <c r="E156" s="533">
        <v>31322203</v>
      </c>
      <c r="F156" s="536">
        <v>42269867</v>
      </c>
      <c r="G156" s="537"/>
      <c r="H156" s="538">
        <v>3721088</v>
      </c>
      <c r="I156" s="538">
        <v>10180310</v>
      </c>
      <c r="J156" s="538">
        <v>181133</v>
      </c>
      <c r="K156" s="538">
        <v>344524</v>
      </c>
      <c r="L156" s="538">
        <v>14427055</v>
      </c>
      <c r="M156" s="539"/>
      <c r="N156" s="538">
        <v>672208</v>
      </c>
      <c r="O156" s="538">
        <v>5511128</v>
      </c>
      <c r="P156" s="538"/>
      <c r="Q156" s="538">
        <v>0</v>
      </c>
      <c r="R156" s="538">
        <v>6183336</v>
      </c>
      <c r="S156" s="539"/>
      <c r="T156" s="538">
        <v>1175620</v>
      </c>
      <c r="U156" s="538">
        <v>469398</v>
      </c>
      <c r="V156" s="538">
        <v>1645018</v>
      </c>
    </row>
    <row r="157" spans="1:22">
      <c r="A157" s="535">
        <v>34100</v>
      </c>
      <c r="B157" s="510" t="s">
        <v>133</v>
      </c>
      <c r="C157" s="532">
        <v>2.3990441519775089E-2</v>
      </c>
      <c r="D157" s="532">
        <v>2.43675E-2</v>
      </c>
      <c r="E157" s="533">
        <v>649332260</v>
      </c>
      <c r="F157" s="536">
        <v>815977039</v>
      </c>
      <c r="G157" s="537"/>
      <c r="H157" s="538">
        <v>4512261</v>
      </c>
      <c r="I157" s="538">
        <v>196520590</v>
      </c>
      <c r="J157" s="538">
        <v>3496595</v>
      </c>
      <c r="K157" s="538">
        <v>6650689</v>
      </c>
      <c r="L157" s="538">
        <v>211180135</v>
      </c>
      <c r="M157" s="539"/>
      <c r="N157" s="538">
        <v>25223591</v>
      </c>
      <c r="O157" s="538">
        <v>106386746</v>
      </c>
      <c r="P157" s="538"/>
      <c r="Q157" s="538">
        <v>0</v>
      </c>
      <c r="R157" s="538">
        <v>131610337</v>
      </c>
      <c r="S157" s="539"/>
      <c r="T157" s="538">
        <v>22694136</v>
      </c>
      <c r="U157" s="538">
        <v>-13049541</v>
      </c>
      <c r="V157" s="538">
        <v>9644595</v>
      </c>
    </row>
    <row r="158" spans="1:22">
      <c r="A158" s="535">
        <v>34105</v>
      </c>
      <c r="B158" s="510" t="s">
        <v>134</v>
      </c>
      <c r="C158" s="532">
        <v>1.7869172244299966E-3</v>
      </c>
      <c r="D158" s="532">
        <v>1.8044000000000001E-3</v>
      </c>
      <c r="E158" s="533">
        <v>48083431</v>
      </c>
      <c r="F158" s="536">
        <v>60777682</v>
      </c>
      <c r="G158" s="537"/>
      <c r="H158" s="538">
        <v>1003096</v>
      </c>
      <c r="I158" s="538">
        <v>14637747</v>
      </c>
      <c r="J158" s="538">
        <v>260442</v>
      </c>
      <c r="K158" s="538">
        <v>495374</v>
      </c>
      <c r="L158" s="538">
        <v>16396659</v>
      </c>
      <c r="M158" s="539"/>
      <c r="N158" s="538">
        <v>1410056</v>
      </c>
      <c r="O158" s="538">
        <v>7924169</v>
      </c>
      <c r="P158" s="538"/>
      <c r="Q158" s="538">
        <v>0</v>
      </c>
      <c r="R158" s="538">
        <v>9334225</v>
      </c>
      <c r="S158" s="539"/>
      <c r="T158" s="538">
        <v>1690362</v>
      </c>
      <c r="U158" s="538">
        <v>-1457729</v>
      </c>
      <c r="V158" s="538">
        <v>232633</v>
      </c>
    </row>
    <row r="159" spans="1:22">
      <c r="A159" s="535">
        <v>34200</v>
      </c>
      <c r="B159" s="510" t="s">
        <v>135</v>
      </c>
      <c r="C159" s="532">
        <v>6.4290779768475751E-4</v>
      </c>
      <c r="D159" s="532">
        <v>7.381E-4</v>
      </c>
      <c r="E159" s="533">
        <v>19669667</v>
      </c>
      <c r="F159" s="536">
        <v>21866959</v>
      </c>
      <c r="G159" s="537"/>
      <c r="H159" s="538">
        <v>627276</v>
      </c>
      <c r="I159" s="538">
        <v>5266457</v>
      </c>
      <c r="J159" s="538">
        <v>93703</v>
      </c>
      <c r="K159" s="538">
        <v>178228</v>
      </c>
      <c r="L159" s="538">
        <v>6165664</v>
      </c>
      <c r="M159" s="539"/>
      <c r="N159" s="538">
        <v>4258159</v>
      </c>
      <c r="O159" s="538">
        <v>2851005</v>
      </c>
      <c r="P159" s="538"/>
      <c r="Q159" s="538">
        <v>0</v>
      </c>
      <c r="R159" s="538">
        <v>7109164</v>
      </c>
      <c r="S159" s="539"/>
      <c r="T159" s="538">
        <v>608170</v>
      </c>
      <c r="U159" s="538">
        <v>-1064938</v>
      </c>
      <c r="V159" s="538">
        <v>-456768</v>
      </c>
    </row>
    <row r="160" spans="1:22">
      <c r="A160" s="535">
        <v>34205</v>
      </c>
      <c r="B160" s="510" t="s">
        <v>136</v>
      </c>
      <c r="C160" s="532">
        <v>2.9085630201934457E-4</v>
      </c>
      <c r="D160" s="532">
        <v>3.2539999999999999E-4</v>
      </c>
      <c r="E160" s="533">
        <v>8671747</v>
      </c>
      <c r="F160" s="536">
        <v>9892776</v>
      </c>
      <c r="G160" s="537"/>
      <c r="H160" s="538">
        <v>425074</v>
      </c>
      <c r="I160" s="538">
        <v>2382584</v>
      </c>
      <c r="J160" s="538">
        <v>42392</v>
      </c>
      <c r="K160" s="538">
        <v>80632</v>
      </c>
      <c r="L160" s="538">
        <v>2930682</v>
      </c>
      <c r="M160" s="539"/>
      <c r="N160" s="538">
        <v>1431422</v>
      </c>
      <c r="O160" s="538">
        <v>1289816</v>
      </c>
      <c r="P160" s="538"/>
      <c r="Q160" s="538">
        <v>0</v>
      </c>
      <c r="R160" s="538">
        <v>2721238</v>
      </c>
      <c r="S160" s="539"/>
      <c r="T160" s="538">
        <v>275142</v>
      </c>
      <c r="U160" s="538">
        <v>-540453</v>
      </c>
      <c r="V160" s="538">
        <v>-265311</v>
      </c>
    </row>
    <row r="161" spans="1:22">
      <c r="A161" s="530">
        <v>34220</v>
      </c>
      <c r="B161" s="531" t="s">
        <v>137</v>
      </c>
      <c r="C161" s="532">
        <v>9.7880921456166485E-4</v>
      </c>
      <c r="D161" s="532">
        <v>9.3059999999999996E-4</v>
      </c>
      <c r="E161" s="533">
        <v>24799153</v>
      </c>
      <c r="F161" s="533">
        <v>33291836</v>
      </c>
      <c r="G161" s="533"/>
      <c r="H161" s="533">
        <v>1709133</v>
      </c>
      <c r="I161" s="533">
        <v>8018033</v>
      </c>
      <c r="J161" s="533">
        <v>142661</v>
      </c>
      <c r="K161" s="533">
        <v>271348</v>
      </c>
      <c r="L161" s="533">
        <v>10141175</v>
      </c>
      <c r="M161" s="533"/>
      <c r="N161" s="533">
        <v>711737</v>
      </c>
      <c r="O161" s="533">
        <v>4340576</v>
      </c>
      <c r="P161" s="533"/>
      <c r="Q161" s="533">
        <v>0</v>
      </c>
      <c r="R161" s="533">
        <v>5052313</v>
      </c>
      <c r="S161" s="533"/>
      <c r="T161" s="533">
        <v>925918</v>
      </c>
      <c r="U161" s="533">
        <v>-226982</v>
      </c>
      <c r="V161" s="533">
        <v>698936</v>
      </c>
    </row>
    <row r="162" spans="1:22">
      <c r="A162" s="530">
        <v>34230</v>
      </c>
      <c r="B162" s="531" t="s">
        <v>138</v>
      </c>
      <c r="C162" s="532">
        <v>3.4338050047048982E-4</v>
      </c>
      <c r="D162" s="532">
        <v>3.2049999999999998E-4</v>
      </c>
      <c r="E162" s="533">
        <v>8540708</v>
      </c>
      <c r="F162" s="533">
        <v>11679260</v>
      </c>
      <c r="G162" s="533"/>
      <c r="H162" s="533">
        <v>1248455</v>
      </c>
      <c r="I162" s="533">
        <v>2812843</v>
      </c>
      <c r="J162" s="533">
        <v>50048</v>
      </c>
      <c r="K162" s="533">
        <v>95193</v>
      </c>
      <c r="L162" s="533">
        <v>4206539</v>
      </c>
      <c r="M162" s="533"/>
      <c r="N162" s="533">
        <v>328734</v>
      </c>
      <c r="O162" s="533">
        <v>1522737</v>
      </c>
      <c r="P162" s="533"/>
      <c r="Q162" s="533">
        <v>0</v>
      </c>
      <c r="R162" s="533">
        <v>1851471</v>
      </c>
      <c r="S162" s="533"/>
      <c r="T162" s="533">
        <v>324827</v>
      </c>
      <c r="U162" s="533">
        <v>-165240</v>
      </c>
      <c r="V162" s="533">
        <v>159587</v>
      </c>
    </row>
    <row r="163" spans="1:22">
      <c r="A163" s="530">
        <v>34300</v>
      </c>
      <c r="B163" s="531" t="s">
        <v>139</v>
      </c>
      <c r="C163" s="532">
        <v>5.3562418431853708E-3</v>
      </c>
      <c r="D163" s="532">
        <v>5.4232000000000004E-3</v>
      </c>
      <c r="E163" s="533">
        <v>144513789</v>
      </c>
      <c r="F163" s="533">
        <v>182179655</v>
      </c>
      <c r="G163" s="533"/>
      <c r="H163" s="533">
        <v>0</v>
      </c>
      <c r="I163" s="533">
        <v>43876299</v>
      </c>
      <c r="J163" s="533">
        <v>780670</v>
      </c>
      <c r="K163" s="533">
        <v>1484871</v>
      </c>
      <c r="L163" s="533">
        <v>46141840</v>
      </c>
      <c r="M163" s="533"/>
      <c r="N163" s="533">
        <v>13978652</v>
      </c>
      <c r="O163" s="533">
        <v>23752507</v>
      </c>
      <c r="P163" s="533"/>
      <c r="Q163" s="533">
        <v>0</v>
      </c>
      <c r="R163" s="533">
        <v>37731159</v>
      </c>
      <c r="S163" s="533"/>
      <c r="T163" s="533">
        <v>5066820</v>
      </c>
      <c r="U163" s="533">
        <v>-6668263</v>
      </c>
      <c r="V163" s="533">
        <v>-1601443</v>
      </c>
    </row>
    <row r="164" spans="1:22">
      <c r="A164" s="530">
        <v>34400</v>
      </c>
      <c r="B164" s="531" t="s">
        <v>140</v>
      </c>
      <c r="C164" s="532">
        <v>2.3813888099681281E-3</v>
      </c>
      <c r="D164" s="532">
        <v>2.4361999999999999E-3</v>
      </c>
      <c r="E164" s="533">
        <v>64918929</v>
      </c>
      <c r="F164" s="533">
        <v>80997200</v>
      </c>
      <c r="G164" s="533"/>
      <c r="H164" s="533">
        <v>1488598</v>
      </c>
      <c r="I164" s="533">
        <v>19507433</v>
      </c>
      <c r="J164" s="533">
        <v>347086</v>
      </c>
      <c r="K164" s="533">
        <v>660174</v>
      </c>
      <c r="L164" s="533">
        <v>22003291</v>
      </c>
      <c r="M164" s="533"/>
      <c r="N164" s="533">
        <v>4448687</v>
      </c>
      <c r="O164" s="533">
        <v>10560381</v>
      </c>
      <c r="P164" s="533"/>
      <c r="Q164" s="533">
        <v>0</v>
      </c>
      <c r="R164" s="533">
        <v>15009068</v>
      </c>
      <c r="S164" s="533"/>
      <c r="T164" s="533">
        <v>2252711</v>
      </c>
      <c r="U164" s="533">
        <v>-715213</v>
      </c>
      <c r="V164" s="533">
        <v>1537498</v>
      </c>
    </row>
    <row r="165" spans="1:22">
      <c r="A165" s="530">
        <v>34405</v>
      </c>
      <c r="B165" s="531" t="s">
        <v>141</v>
      </c>
      <c r="C165" s="532">
        <v>4.0479528927567053E-4</v>
      </c>
      <c r="D165" s="532">
        <v>4.372E-4</v>
      </c>
      <c r="E165" s="533">
        <v>11651430</v>
      </c>
      <c r="F165" s="533">
        <v>13768136</v>
      </c>
      <c r="G165" s="533"/>
      <c r="H165" s="533">
        <v>42616</v>
      </c>
      <c r="I165" s="533">
        <v>3315929</v>
      </c>
      <c r="J165" s="533">
        <v>58999</v>
      </c>
      <c r="K165" s="533">
        <v>112218</v>
      </c>
      <c r="L165" s="533">
        <v>3529762</v>
      </c>
      <c r="M165" s="533"/>
      <c r="N165" s="533">
        <v>1257977</v>
      </c>
      <c r="O165" s="533">
        <v>1795084</v>
      </c>
      <c r="P165" s="533"/>
      <c r="Q165" s="533">
        <v>0</v>
      </c>
      <c r="R165" s="533">
        <v>3053061</v>
      </c>
      <c r="S165" s="533"/>
      <c r="T165" s="533">
        <v>382924</v>
      </c>
      <c r="U165" s="533">
        <v>-579890</v>
      </c>
      <c r="V165" s="533">
        <v>-196966</v>
      </c>
    </row>
    <row r="166" spans="1:22">
      <c r="A166" s="530">
        <v>34500</v>
      </c>
      <c r="B166" s="531" t="s">
        <v>142</v>
      </c>
      <c r="C166" s="532">
        <v>4.6477945192931903E-3</v>
      </c>
      <c r="D166" s="532">
        <v>4.7369999999999999E-3</v>
      </c>
      <c r="E166" s="533">
        <v>126227688</v>
      </c>
      <c r="F166" s="533">
        <v>158083527</v>
      </c>
      <c r="G166" s="533"/>
      <c r="H166" s="533">
        <v>6312907</v>
      </c>
      <c r="I166" s="533">
        <v>38072968</v>
      </c>
      <c r="J166" s="533">
        <v>677414</v>
      </c>
      <c r="K166" s="533">
        <v>1288473</v>
      </c>
      <c r="L166" s="533">
        <v>46351762</v>
      </c>
      <c r="M166" s="533"/>
      <c r="N166" s="533">
        <v>5005607</v>
      </c>
      <c r="O166" s="533">
        <v>20610864</v>
      </c>
      <c r="P166" s="533"/>
      <c r="Q166" s="533">
        <v>0</v>
      </c>
      <c r="R166" s="533">
        <v>25616471</v>
      </c>
      <c r="S166" s="533"/>
      <c r="T166" s="533">
        <v>4396652</v>
      </c>
      <c r="U166" s="533">
        <v>435489</v>
      </c>
      <c r="V166" s="533">
        <v>4832141</v>
      </c>
    </row>
    <row r="167" spans="1:22">
      <c r="A167" s="530">
        <v>34501</v>
      </c>
      <c r="B167" s="531" t="s">
        <v>143</v>
      </c>
      <c r="C167" s="532">
        <v>6.8998892335615452E-5</v>
      </c>
      <c r="D167" s="532">
        <v>6.8499999999999998E-5</v>
      </c>
      <c r="E167" s="533">
        <v>1825628</v>
      </c>
      <c r="F167" s="533">
        <v>2346831</v>
      </c>
      <c r="G167" s="533"/>
      <c r="H167" s="533">
        <v>219429</v>
      </c>
      <c r="I167" s="533">
        <v>565213</v>
      </c>
      <c r="J167" s="533">
        <v>10057</v>
      </c>
      <c r="K167" s="533">
        <v>19128</v>
      </c>
      <c r="L167" s="533">
        <v>813827</v>
      </c>
      <c r="M167" s="533"/>
      <c r="N167" s="533">
        <v>82072</v>
      </c>
      <c r="O167" s="533">
        <v>305979</v>
      </c>
      <c r="P167" s="533"/>
      <c r="Q167" s="533">
        <v>0</v>
      </c>
      <c r="R167" s="533">
        <v>388051</v>
      </c>
      <c r="S167" s="533"/>
      <c r="T167" s="533">
        <v>65271</v>
      </c>
      <c r="U167" s="533">
        <v>32291</v>
      </c>
      <c r="V167" s="533">
        <v>97562</v>
      </c>
    </row>
    <row r="168" spans="1:22">
      <c r="A168" s="530">
        <v>34505</v>
      </c>
      <c r="B168" s="531" t="s">
        <v>144</v>
      </c>
      <c r="C168" s="532">
        <v>5.9556100567814316E-4</v>
      </c>
      <c r="D168" s="532">
        <v>5.8980000000000002E-4</v>
      </c>
      <c r="E168" s="533">
        <v>15716921</v>
      </c>
      <c r="F168" s="533">
        <v>20256572</v>
      </c>
      <c r="G168" s="533"/>
      <c r="H168" s="533">
        <v>791335</v>
      </c>
      <c r="I168" s="533">
        <v>4878610</v>
      </c>
      <c r="J168" s="533">
        <v>86803</v>
      </c>
      <c r="K168" s="533">
        <v>165103</v>
      </c>
      <c r="L168" s="533">
        <v>5921851</v>
      </c>
      <c r="M168" s="533"/>
      <c r="N168" s="533">
        <v>0</v>
      </c>
      <c r="O168" s="533">
        <v>2641043</v>
      </c>
      <c r="P168" s="533"/>
      <c r="Q168" s="533">
        <v>0</v>
      </c>
      <c r="R168" s="533">
        <v>2641043</v>
      </c>
      <c r="S168" s="533"/>
      <c r="T168" s="533">
        <v>563379</v>
      </c>
      <c r="U168" s="533">
        <v>216457</v>
      </c>
      <c r="V168" s="533">
        <v>779836</v>
      </c>
    </row>
    <row r="169" spans="1:22">
      <c r="A169" s="530">
        <v>34600</v>
      </c>
      <c r="B169" s="531" t="s">
        <v>145</v>
      </c>
      <c r="C169" s="532">
        <v>9.4158829080573934E-4</v>
      </c>
      <c r="D169" s="532">
        <v>8.6589999999999996E-4</v>
      </c>
      <c r="E169" s="533">
        <v>23074838</v>
      </c>
      <c r="F169" s="533">
        <v>32025856</v>
      </c>
      <c r="G169" s="533"/>
      <c r="H169" s="533">
        <v>2311636</v>
      </c>
      <c r="I169" s="533">
        <v>7713134</v>
      </c>
      <c r="J169" s="533">
        <v>137236</v>
      </c>
      <c r="K169" s="533">
        <v>261029</v>
      </c>
      <c r="L169" s="533">
        <v>10423035</v>
      </c>
      <c r="M169" s="533"/>
      <c r="N169" s="533">
        <v>2067284</v>
      </c>
      <c r="O169" s="533">
        <v>4175518</v>
      </c>
      <c r="P169" s="533"/>
      <c r="Q169" s="533">
        <v>0</v>
      </c>
      <c r="R169" s="533">
        <v>6242802</v>
      </c>
      <c r="S169" s="533"/>
      <c r="T169" s="533">
        <v>890711</v>
      </c>
      <c r="U169" s="533">
        <v>-571167</v>
      </c>
      <c r="V169" s="533">
        <v>319544</v>
      </c>
    </row>
    <row r="170" spans="1:22">
      <c r="A170" s="530">
        <v>34605</v>
      </c>
      <c r="B170" s="531" t="s">
        <v>146</v>
      </c>
      <c r="C170" s="532">
        <v>1.5577411423440247E-4</v>
      </c>
      <c r="D170" s="532">
        <v>1.5109999999999999E-4</v>
      </c>
      <c r="E170" s="533">
        <v>4026037</v>
      </c>
      <c r="F170" s="533">
        <v>5298281</v>
      </c>
      <c r="G170" s="533"/>
      <c r="H170" s="533">
        <v>238254</v>
      </c>
      <c r="I170" s="533">
        <v>1276042</v>
      </c>
      <c r="J170" s="533">
        <v>22704</v>
      </c>
      <c r="K170" s="533">
        <v>43184</v>
      </c>
      <c r="L170" s="533">
        <v>1580184</v>
      </c>
      <c r="M170" s="533"/>
      <c r="N170" s="533">
        <v>384199</v>
      </c>
      <c r="O170" s="533">
        <v>690788</v>
      </c>
      <c r="P170" s="533"/>
      <c r="Q170" s="533">
        <v>0</v>
      </c>
      <c r="R170" s="533">
        <v>1074987</v>
      </c>
      <c r="S170" s="533"/>
      <c r="T170" s="533">
        <v>147357</v>
      </c>
      <c r="U170" s="533">
        <v>-355497</v>
      </c>
      <c r="V170" s="533">
        <v>-208140</v>
      </c>
    </row>
    <row r="171" spans="1:22">
      <c r="A171" s="530">
        <v>34700</v>
      </c>
      <c r="B171" s="531" t="s">
        <v>147</v>
      </c>
      <c r="C171" s="532">
        <v>2.7454848163923767E-3</v>
      </c>
      <c r="D171" s="532">
        <v>2.9175999999999998E-3</v>
      </c>
      <c r="E171" s="533">
        <v>77746925</v>
      </c>
      <c r="F171" s="533">
        <v>93381048</v>
      </c>
      <c r="G171" s="533"/>
      <c r="H171" s="533">
        <v>1428596</v>
      </c>
      <c r="I171" s="533">
        <v>22489969</v>
      </c>
      <c r="J171" s="533">
        <v>400153</v>
      </c>
      <c r="K171" s="533">
        <v>761110</v>
      </c>
      <c r="L171" s="533">
        <v>25079828</v>
      </c>
      <c r="M171" s="533"/>
      <c r="N171" s="533">
        <v>7819509</v>
      </c>
      <c r="O171" s="533">
        <v>12174982</v>
      </c>
      <c r="P171" s="533"/>
      <c r="Q171" s="533">
        <v>0</v>
      </c>
      <c r="R171" s="533">
        <v>19994491</v>
      </c>
      <c r="S171" s="533"/>
      <c r="T171" s="533">
        <v>2597135</v>
      </c>
      <c r="U171" s="533">
        <v>-1768327</v>
      </c>
      <c r="V171" s="533">
        <v>828808</v>
      </c>
    </row>
    <row r="172" spans="1:22">
      <c r="A172" s="530">
        <v>34800</v>
      </c>
      <c r="B172" s="531" t="s">
        <v>148</v>
      </c>
      <c r="C172" s="532">
        <v>2.8703409965355557E-4</v>
      </c>
      <c r="D172" s="532">
        <v>3.0400000000000002E-4</v>
      </c>
      <c r="E172" s="533">
        <v>8099946</v>
      </c>
      <c r="F172" s="533">
        <v>9762773</v>
      </c>
      <c r="G172" s="533"/>
      <c r="H172" s="533">
        <v>278314</v>
      </c>
      <c r="I172" s="533">
        <v>2351274</v>
      </c>
      <c r="J172" s="533">
        <v>41835</v>
      </c>
      <c r="K172" s="533">
        <v>79572</v>
      </c>
      <c r="L172" s="533">
        <v>2750995</v>
      </c>
      <c r="M172" s="533"/>
      <c r="N172" s="533">
        <v>616160</v>
      </c>
      <c r="O172" s="533">
        <v>1272866</v>
      </c>
      <c r="P172" s="533"/>
      <c r="Q172" s="533">
        <v>0</v>
      </c>
      <c r="R172" s="533">
        <v>1889026</v>
      </c>
      <c r="S172" s="533"/>
      <c r="T172" s="533">
        <v>271524</v>
      </c>
      <c r="U172" s="533">
        <v>-282744</v>
      </c>
      <c r="V172" s="533">
        <v>-11220</v>
      </c>
    </row>
    <row r="173" spans="1:22">
      <c r="A173" s="535">
        <v>34900</v>
      </c>
      <c r="B173" s="510" t="s">
        <v>782</v>
      </c>
      <c r="C173" s="532">
        <v>6.4361933421772169E-3</v>
      </c>
      <c r="D173" s="532">
        <v>6.3147999999999998E-3</v>
      </c>
      <c r="E173" s="533">
        <v>168273226</v>
      </c>
      <c r="F173" s="536">
        <v>218911602</v>
      </c>
      <c r="G173" s="537"/>
      <c r="H173" s="538">
        <v>6170124</v>
      </c>
      <c r="I173" s="538">
        <v>52722852</v>
      </c>
      <c r="J173" s="538">
        <v>938072</v>
      </c>
      <c r="K173" s="538">
        <v>1784257</v>
      </c>
      <c r="L173" s="538">
        <v>61615305</v>
      </c>
      <c r="M173" s="539"/>
      <c r="N173" s="538">
        <v>2594677</v>
      </c>
      <c r="O173" s="538">
        <v>28541603</v>
      </c>
      <c r="P173" s="538"/>
      <c r="Q173" s="538">
        <v>0</v>
      </c>
      <c r="R173" s="538">
        <v>31136280</v>
      </c>
      <c r="S173" s="539"/>
      <c r="T173" s="538">
        <v>6088418</v>
      </c>
      <c r="U173" s="538">
        <v>-84496</v>
      </c>
      <c r="V173" s="538">
        <v>6003922</v>
      </c>
    </row>
    <row r="174" spans="1:22">
      <c r="A174" s="535">
        <v>34901</v>
      </c>
      <c r="B174" s="510" t="s">
        <v>783</v>
      </c>
      <c r="C174" s="532">
        <v>1.8846680293596978E-4</v>
      </c>
      <c r="D174" s="532">
        <v>1.7870000000000001E-4</v>
      </c>
      <c r="E174" s="533">
        <v>4761469</v>
      </c>
      <c r="F174" s="536">
        <v>6410244</v>
      </c>
      <c r="G174" s="537"/>
      <c r="H174" s="538">
        <v>430807</v>
      </c>
      <c r="I174" s="538">
        <v>1543848</v>
      </c>
      <c r="J174" s="538">
        <v>27469</v>
      </c>
      <c r="K174" s="538">
        <v>52247</v>
      </c>
      <c r="L174" s="538">
        <v>2054371</v>
      </c>
      <c r="M174" s="539"/>
      <c r="N174" s="538">
        <v>53770</v>
      </c>
      <c r="O174" s="538">
        <v>835765</v>
      </c>
      <c r="P174" s="538"/>
      <c r="Q174" s="538">
        <v>0</v>
      </c>
      <c r="R174" s="538">
        <v>889535</v>
      </c>
      <c r="S174" s="539"/>
      <c r="T174" s="538">
        <v>178283</v>
      </c>
      <c r="U174" s="538">
        <v>118016</v>
      </c>
      <c r="V174" s="538">
        <v>296299</v>
      </c>
    </row>
    <row r="175" spans="1:22">
      <c r="A175" s="535">
        <v>34903</v>
      </c>
      <c r="B175" s="510" t="s">
        <v>149</v>
      </c>
      <c r="C175" s="532">
        <v>3.2342112630171529E-5</v>
      </c>
      <c r="D175" s="532">
        <v>2.02E-5</v>
      </c>
      <c r="E175" s="533">
        <v>538544</v>
      </c>
      <c r="F175" s="536">
        <v>1100039</v>
      </c>
      <c r="G175" s="537"/>
      <c r="H175" s="538">
        <v>529330</v>
      </c>
      <c r="I175" s="538">
        <v>264934</v>
      </c>
      <c r="J175" s="538">
        <v>4714</v>
      </c>
      <c r="K175" s="538">
        <v>8966</v>
      </c>
      <c r="L175" s="538">
        <v>807944</v>
      </c>
      <c r="M175" s="539"/>
      <c r="N175" s="538">
        <v>0</v>
      </c>
      <c r="O175" s="538">
        <v>143423</v>
      </c>
      <c r="P175" s="538"/>
      <c r="Q175" s="538">
        <v>0</v>
      </c>
      <c r="R175" s="538">
        <v>143423</v>
      </c>
      <c r="S175" s="539"/>
      <c r="T175" s="538">
        <v>30595</v>
      </c>
      <c r="U175" s="538">
        <v>160108</v>
      </c>
      <c r="V175" s="538">
        <v>190703</v>
      </c>
    </row>
    <row r="176" spans="1:22">
      <c r="A176" s="535">
        <v>34905</v>
      </c>
      <c r="B176" s="510" t="s">
        <v>150</v>
      </c>
      <c r="C176" s="532">
        <v>5.8132751133631224E-4</v>
      </c>
      <c r="D176" s="532">
        <v>5.9360000000000001E-4</v>
      </c>
      <c r="E176" s="533">
        <v>15818669</v>
      </c>
      <c r="F176" s="536">
        <v>19772454</v>
      </c>
      <c r="G176" s="537"/>
      <c r="H176" s="538">
        <v>501846</v>
      </c>
      <c r="I176" s="538">
        <v>4762014</v>
      </c>
      <c r="J176" s="538">
        <v>84728</v>
      </c>
      <c r="K176" s="538">
        <v>161157</v>
      </c>
      <c r="L176" s="538">
        <v>5509745</v>
      </c>
      <c r="M176" s="539"/>
      <c r="N176" s="538">
        <v>605382</v>
      </c>
      <c r="O176" s="538">
        <v>2577924</v>
      </c>
      <c r="P176" s="538"/>
      <c r="Q176" s="538">
        <v>0</v>
      </c>
      <c r="R176" s="538">
        <v>3183306</v>
      </c>
      <c r="S176" s="539"/>
      <c r="T176" s="538">
        <v>549915</v>
      </c>
      <c r="U176" s="538">
        <v>-86198</v>
      </c>
      <c r="V176" s="538">
        <v>463717</v>
      </c>
    </row>
    <row r="177" spans="1:22">
      <c r="A177" s="535">
        <v>34910</v>
      </c>
      <c r="B177" s="510" t="s">
        <v>151</v>
      </c>
      <c r="C177" s="532">
        <v>2.0782684020308351E-3</v>
      </c>
      <c r="D177" s="532">
        <v>1.9683999999999999E-3</v>
      </c>
      <c r="E177" s="533">
        <v>52453316</v>
      </c>
      <c r="F177" s="536">
        <v>70687290</v>
      </c>
      <c r="G177" s="537"/>
      <c r="H177" s="538">
        <v>3837245</v>
      </c>
      <c r="I177" s="538">
        <v>17024386</v>
      </c>
      <c r="J177" s="538">
        <v>302907</v>
      </c>
      <c r="K177" s="538">
        <v>576143</v>
      </c>
      <c r="L177" s="538">
        <v>21740681</v>
      </c>
      <c r="M177" s="539"/>
      <c r="N177" s="538">
        <v>2415483</v>
      </c>
      <c r="O177" s="538">
        <v>9216179</v>
      </c>
      <c r="P177" s="538"/>
      <c r="Q177" s="538">
        <v>0</v>
      </c>
      <c r="R177" s="538">
        <v>11631662</v>
      </c>
      <c r="S177" s="539"/>
      <c r="T177" s="538">
        <v>1965970</v>
      </c>
      <c r="U177" s="538">
        <v>83980</v>
      </c>
      <c r="V177" s="538">
        <v>2049950</v>
      </c>
    </row>
    <row r="178" spans="1:22">
      <c r="A178" s="535">
        <v>35000</v>
      </c>
      <c r="B178" s="510" t="s">
        <v>152</v>
      </c>
      <c r="C178" s="532">
        <v>1.3987924976892187E-3</v>
      </c>
      <c r="D178" s="532">
        <v>1.4327000000000001E-3</v>
      </c>
      <c r="E178" s="533">
        <v>38177088</v>
      </c>
      <c r="F178" s="536">
        <v>47576555</v>
      </c>
      <c r="G178" s="537"/>
      <c r="H178" s="538">
        <v>2403985</v>
      </c>
      <c r="I178" s="538">
        <v>11458377</v>
      </c>
      <c r="J178" s="538">
        <v>203873</v>
      </c>
      <c r="K178" s="538">
        <v>387777</v>
      </c>
      <c r="L178" s="538">
        <v>14454012</v>
      </c>
      <c r="M178" s="539"/>
      <c r="N178" s="538">
        <v>1492833</v>
      </c>
      <c r="O178" s="538">
        <v>6203011</v>
      </c>
      <c r="P178" s="538"/>
      <c r="Q178" s="538">
        <v>0</v>
      </c>
      <c r="R178" s="538">
        <v>7695844</v>
      </c>
      <c r="S178" s="539"/>
      <c r="T178" s="538">
        <v>1323211</v>
      </c>
      <c r="U178" s="538">
        <v>300761</v>
      </c>
      <c r="V178" s="538">
        <v>1623972</v>
      </c>
    </row>
    <row r="179" spans="1:22">
      <c r="A179" s="530">
        <v>35005</v>
      </c>
      <c r="B179" s="531" t="s">
        <v>153</v>
      </c>
      <c r="C179" s="532">
        <v>4.7157479752025485E-4</v>
      </c>
      <c r="D179" s="532">
        <v>5.0770000000000003E-4</v>
      </c>
      <c r="E179" s="533">
        <v>13528952</v>
      </c>
      <c r="F179" s="533">
        <v>16039480</v>
      </c>
      <c r="G179" s="533"/>
      <c r="H179" s="533">
        <v>33180</v>
      </c>
      <c r="I179" s="533">
        <v>3862962</v>
      </c>
      <c r="J179" s="533">
        <v>68732</v>
      </c>
      <c r="K179" s="533">
        <v>130731</v>
      </c>
      <c r="L179" s="533">
        <v>4095605</v>
      </c>
      <c r="M179" s="533"/>
      <c r="N179" s="533">
        <v>1532171</v>
      </c>
      <c r="O179" s="533">
        <v>2091221</v>
      </c>
      <c r="P179" s="533"/>
      <c r="Q179" s="533">
        <v>0</v>
      </c>
      <c r="R179" s="533">
        <v>3623392</v>
      </c>
      <c r="S179" s="533"/>
      <c r="T179" s="533">
        <v>446095</v>
      </c>
      <c r="U179" s="533">
        <v>-803352</v>
      </c>
      <c r="V179" s="533">
        <v>-357257</v>
      </c>
    </row>
    <row r="180" spans="1:22">
      <c r="A180" s="530">
        <v>35100</v>
      </c>
      <c r="B180" s="531" t="s">
        <v>154</v>
      </c>
      <c r="C180" s="532">
        <v>1.179034404790217E-2</v>
      </c>
      <c r="D180" s="532">
        <v>1.1941200000000001E-2</v>
      </c>
      <c r="E180" s="533">
        <v>318203512</v>
      </c>
      <c r="F180" s="533">
        <v>401020132</v>
      </c>
      <c r="G180" s="533"/>
      <c r="H180" s="533">
        <v>6086827</v>
      </c>
      <c r="I180" s="533">
        <v>96582023</v>
      </c>
      <c r="J180" s="533">
        <v>1718437</v>
      </c>
      <c r="K180" s="533">
        <v>3268548</v>
      </c>
      <c r="L180" s="533">
        <v>107655835</v>
      </c>
      <c r="M180" s="533"/>
      <c r="N180" s="533">
        <v>13466285</v>
      </c>
      <c r="O180" s="533">
        <v>52284838</v>
      </c>
      <c r="P180" s="533"/>
      <c r="Q180" s="533">
        <v>0</v>
      </c>
      <c r="R180" s="533">
        <v>65751123</v>
      </c>
      <c r="S180" s="533"/>
      <c r="T180" s="533">
        <v>11153261</v>
      </c>
      <c r="U180" s="533">
        <v>-2453772</v>
      </c>
      <c r="V180" s="533">
        <v>8699489</v>
      </c>
    </row>
    <row r="181" spans="1:22">
      <c r="A181" s="530">
        <v>35105</v>
      </c>
      <c r="B181" s="531" t="s">
        <v>155</v>
      </c>
      <c r="C181" s="532">
        <v>1.010647307937229E-3</v>
      </c>
      <c r="D181" s="532">
        <v>9.6089999999999999E-4</v>
      </c>
      <c r="E181" s="533">
        <v>25604593</v>
      </c>
      <c r="F181" s="533">
        <v>34374732</v>
      </c>
      <c r="G181" s="533"/>
      <c r="H181" s="533">
        <v>1430965</v>
      </c>
      <c r="I181" s="533">
        <v>8278839</v>
      </c>
      <c r="J181" s="533">
        <v>147301</v>
      </c>
      <c r="K181" s="533">
        <v>280174</v>
      </c>
      <c r="L181" s="533">
        <v>10137279</v>
      </c>
      <c r="M181" s="533"/>
      <c r="N181" s="533">
        <v>883606</v>
      </c>
      <c r="O181" s="533">
        <v>4481763</v>
      </c>
      <c r="P181" s="533"/>
      <c r="Q181" s="533">
        <v>0</v>
      </c>
      <c r="R181" s="533">
        <v>5365369</v>
      </c>
      <c r="S181" s="533"/>
      <c r="T181" s="533">
        <v>956039</v>
      </c>
      <c r="U181" s="533">
        <v>-60198</v>
      </c>
      <c r="V181" s="533">
        <v>895841</v>
      </c>
    </row>
    <row r="182" spans="1:22">
      <c r="A182" s="530">
        <v>35106</v>
      </c>
      <c r="B182" s="531" t="s">
        <v>156</v>
      </c>
      <c r="C182" s="532">
        <v>2.1049258842661467E-4</v>
      </c>
      <c r="D182" s="532">
        <v>2.1599999999999999E-4</v>
      </c>
      <c r="E182" s="533">
        <v>5756995</v>
      </c>
      <c r="F182" s="533">
        <v>7159398</v>
      </c>
      <c r="G182" s="533"/>
      <c r="H182" s="533">
        <v>35199</v>
      </c>
      <c r="I182" s="533">
        <v>1724275</v>
      </c>
      <c r="J182" s="533">
        <v>30679</v>
      </c>
      <c r="K182" s="533">
        <v>58353</v>
      </c>
      <c r="L182" s="533">
        <v>1848506</v>
      </c>
      <c r="M182" s="533"/>
      <c r="N182" s="533">
        <v>945225</v>
      </c>
      <c r="O182" s="533">
        <v>933439</v>
      </c>
      <c r="P182" s="533"/>
      <c r="Q182" s="533">
        <v>0</v>
      </c>
      <c r="R182" s="533">
        <v>1878664</v>
      </c>
      <c r="S182" s="533"/>
      <c r="T182" s="533">
        <v>199119</v>
      </c>
      <c r="U182" s="533">
        <v>-390158</v>
      </c>
      <c r="V182" s="533">
        <v>-191039</v>
      </c>
    </row>
    <row r="183" spans="1:22">
      <c r="A183" s="530">
        <v>35200</v>
      </c>
      <c r="B183" s="531" t="s">
        <v>157</v>
      </c>
      <c r="C183" s="532">
        <v>4.4403470092203612E-4</v>
      </c>
      <c r="D183" s="532">
        <v>4.571E-4</v>
      </c>
      <c r="E183" s="533">
        <v>12181338</v>
      </c>
      <c r="F183" s="533">
        <v>15102770</v>
      </c>
      <c r="G183" s="533"/>
      <c r="H183" s="533">
        <v>531186</v>
      </c>
      <c r="I183" s="533">
        <v>3637364</v>
      </c>
      <c r="J183" s="533">
        <v>64718</v>
      </c>
      <c r="K183" s="533">
        <v>123096</v>
      </c>
      <c r="L183" s="533">
        <v>4356364</v>
      </c>
      <c r="M183" s="533"/>
      <c r="N183" s="533">
        <v>741624</v>
      </c>
      <c r="O183" s="533">
        <v>1969093</v>
      </c>
      <c r="P183" s="533"/>
      <c r="Q183" s="533">
        <v>0</v>
      </c>
      <c r="R183" s="533">
        <v>2710717</v>
      </c>
      <c r="S183" s="533"/>
      <c r="T183" s="533">
        <v>420041</v>
      </c>
      <c r="U183" s="533">
        <v>-269464</v>
      </c>
      <c r="V183" s="533">
        <v>150577</v>
      </c>
    </row>
    <row r="184" spans="1:22">
      <c r="A184" s="530">
        <v>35300</v>
      </c>
      <c r="B184" s="531" t="s">
        <v>158</v>
      </c>
      <c r="C184" s="532">
        <v>3.1919446193500564E-3</v>
      </c>
      <c r="D184" s="532">
        <v>3.3176999999999998E-3</v>
      </c>
      <c r="E184" s="533">
        <v>88408422</v>
      </c>
      <c r="F184" s="533">
        <v>108566302</v>
      </c>
      <c r="G184" s="533"/>
      <c r="H184" s="533">
        <v>3308726</v>
      </c>
      <c r="I184" s="533">
        <v>26147198</v>
      </c>
      <c r="J184" s="533">
        <v>465224</v>
      </c>
      <c r="K184" s="533">
        <v>884879</v>
      </c>
      <c r="L184" s="533">
        <v>30806027</v>
      </c>
      <c r="M184" s="533"/>
      <c r="N184" s="533">
        <v>9596263</v>
      </c>
      <c r="O184" s="533">
        <v>14154829</v>
      </c>
      <c r="P184" s="533"/>
      <c r="Q184" s="533">
        <v>0</v>
      </c>
      <c r="R184" s="533">
        <v>23751092</v>
      </c>
      <c r="S184" s="533"/>
      <c r="T184" s="533">
        <v>3019470</v>
      </c>
      <c r="U184" s="533">
        <v>-3549882</v>
      </c>
      <c r="V184" s="533">
        <v>-530412</v>
      </c>
    </row>
    <row r="185" spans="1:22">
      <c r="A185" s="535">
        <v>35305</v>
      </c>
      <c r="B185" s="510" t="s">
        <v>159</v>
      </c>
      <c r="C185" s="532">
        <v>1.3520437195447472E-3</v>
      </c>
      <c r="D185" s="532">
        <v>1.3847E-3</v>
      </c>
      <c r="E185" s="533">
        <v>36898723</v>
      </c>
      <c r="F185" s="536">
        <v>45986508</v>
      </c>
      <c r="G185" s="537"/>
      <c r="H185" s="538">
        <v>2440204</v>
      </c>
      <c r="I185" s="538">
        <v>11075429</v>
      </c>
      <c r="J185" s="538">
        <v>197060</v>
      </c>
      <c r="K185" s="538">
        <v>374817</v>
      </c>
      <c r="L185" s="538">
        <v>14087510</v>
      </c>
      <c r="M185" s="539"/>
      <c r="N185" s="538">
        <v>1075827</v>
      </c>
      <c r="O185" s="538">
        <v>5995702</v>
      </c>
      <c r="P185" s="538"/>
      <c r="Q185" s="538">
        <v>0</v>
      </c>
      <c r="R185" s="538">
        <v>7071529</v>
      </c>
      <c r="S185" s="539"/>
      <c r="T185" s="538">
        <v>1278987</v>
      </c>
      <c r="U185" s="538">
        <v>590801</v>
      </c>
      <c r="V185" s="538">
        <v>1869788</v>
      </c>
    </row>
    <row r="186" spans="1:22">
      <c r="A186" s="535">
        <v>35400</v>
      </c>
      <c r="B186" s="510" t="s">
        <v>160</v>
      </c>
      <c r="C186" s="532">
        <v>2.8227092218167608E-3</v>
      </c>
      <c r="D186" s="532">
        <v>2.9477000000000001E-3</v>
      </c>
      <c r="E186" s="533">
        <v>78549516</v>
      </c>
      <c r="F186" s="536">
        <v>96007650</v>
      </c>
      <c r="G186" s="537"/>
      <c r="H186" s="538">
        <v>7648911</v>
      </c>
      <c r="I186" s="538">
        <v>23122562</v>
      </c>
      <c r="J186" s="538">
        <v>411408</v>
      </c>
      <c r="K186" s="538">
        <v>782518</v>
      </c>
      <c r="L186" s="538">
        <v>31965399</v>
      </c>
      <c r="M186" s="539"/>
      <c r="N186" s="538">
        <v>4267174</v>
      </c>
      <c r="O186" s="538">
        <v>12517437</v>
      </c>
      <c r="P186" s="538"/>
      <c r="Q186" s="538">
        <v>0</v>
      </c>
      <c r="R186" s="538">
        <v>16784611</v>
      </c>
      <c r="S186" s="539"/>
      <c r="T186" s="538">
        <v>2670187</v>
      </c>
      <c r="U186" s="538">
        <v>1188168</v>
      </c>
      <c r="V186" s="538">
        <v>3858355</v>
      </c>
    </row>
    <row r="187" spans="1:22">
      <c r="A187" s="535">
        <v>35401</v>
      </c>
      <c r="B187" s="510" t="s">
        <v>161</v>
      </c>
      <c r="C187" s="532">
        <v>2.8911794569618558E-5</v>
      </c>
      <c r="D187" s="532">
        <v>3.5800000000000003E-5</v>
      </c>
      <c r="E187" s="533">
        <v>952691</v>
      </c>
      <c r="F187" s="536">
        <v>983365</v>
      </c>
      <c r="G187" s="537"/>
      <c r="H187" s="538">
        <v>185012</v>
      </c>
      <c r="I187" s="538">
        <v>236834</v>
      </c>
      <c r="J187" s="538">
        <v>4214</v>
      </c>
      <c r="K187" s="538">
        <v>8015</v>
      </c>
      <c r="L187" s="538">
        <v>434075</v>
      </c>
      <c r="M187" s="539"/>
      <c r="N187" s="538">
        <v>249257</v>
      </c>
      <c r="O187" s="538">
        <v>128211</v>
      </c>
      <c r="P187" s="538"/>
      <c r="Q187" s="538">
        <v>0</v>
      </c>
      <c r="R187" s="538">
        <v>377468</v>
      </c>
      <c r="S187" s="539"/>
      <c r="T187" s="538">
        <v>27350</v>
      </c>
      <c r="U187" s="538">
        <v>9814</v>
      </c>
      <c r="V187" s="538">
        <v>37164</v>
      </c>
    </row>
    <row r="188" spans="1:22">
      <c r="A188" s="535">
        <v>35405</v>
      </c>
      <c r="B188" s="510" t="s">
        <v>162</v>
      </c>
      <c r="C188" s="532">
        <v>7.4364840731726929E-4</v>
      </c>
      <c r="D188" s="532">
        <v>7.2690000000000005E-4</v>
      </c>
      <c r="E188" s="533">
        <v>19371061</v>
      </c>
      <c r="F188" s="536">
        <v>25293408</v>
      </c>
      <c r="G188" s="537"/>
      <c r="H188" s="538">
        <v>484387</v>
      </c>
      <c r="I188" s="538">
        <v>6091685</v>
      </c>
      <c r="J188" s="538">
        <v>108386</v>
      </c>
      <c r="K188" s="538">
        <v>206156</v>
      </c>
      <c r="L188" s="538">
        <v>6890614</v>
      </c>
      <c r="M188" s="539"/>
      <c r="N188" s="538">
        <v>1558529</v>
      </c>
      <c r="O188" s="538">
        <v>3297744</v>
      </c>
      <c r="P188" s="538"/>
      <c r="Q188" s="538">
        <v>0</v>
      </c>
      <c r="R188" s="538">
        <v>4856273</v>
      </c>
      <c r="S188" s="539"/>
      <c r="T188" s="538">
        <v>703465</v>
      </c>
      <c r="U188" s="538">
        <v>-946468</v>
      </c>
      <c r="V188" s="538">
        <v>-243003</v>
      </c>
    </row>
    <row r="189" spans="1:22">
      <c r="A189" s="535">
        <v>35500</v>
      </c>
      <c r="B189" s="510" t="s">
        <v>163</v>
      </c>
      <c r="C189" s="532">
        <v>3.8288739248625641E-3</v>
      </c>
      <c r="D189" s="532">
        <v>3.7012999999999998E-3</v>
      </c>
      <c r="E189" s="533">
        <v>98629010</v>
      </c>
      <c r="F189" s="536">
        <v>130229917</v>
      </c>
      <c r="G189" s="537"/>
      <c r="H189" s="538">
        <v>7835551</v>
      </c>
      <c r="I189" s="538">
        <v>31364681</v>
      </c>
      <c r="J189" s="538">
        <v>558056</v>
      </c>
      <c r="K189" s="538">
        <v>1061450</v>
      </c>
      <c r="L189" s="538">
        <v>40819738</v>
      </c>
      <c r="M189" s="539"/>
      <c r="N189" s="538">
        <v>1864947</v>
      </c>
      <c r="O189" s="538">
        <v>16979322</v>
      </c>
      <c r="P189" s="538"/>
      <c r="Q189" s="538">
        <v>0</v>
      </c>
      <c r="R189" s="538">
        <v>18844269</v>
      </c>
      <c r="S189" s="539"/>
      <c r="T189" s="538">
        <v>3621985</v>
      </c>
      <c r="U189" s="538">
        <v>876648</v>
      </c>
      <c r="V189" s="538">
        <v>4498633</v>
      </c>
    </row>
    <row r="190" spans="1:22">
      <c r="A190" s="535">
        <v>35600</v>
      </c>
      <c r="B190" s="510" t="s">
        <v>164</v>
      </c>
      <c r="C190" s="532">
        <v>1.5612448155956319E-3</v>
      </c>
      <c r="D190" s="532">
        <v>1.5709999999999999E-3</v>
      </c>
      <c r="E190" s="533">
        <v>41863333</v>
      </c>
      <c r="F190" s="536">
        <v>53101979</v>
      </c>
      <c r="G190" s="537"/>
      <c r="H190" s="538">
        <v>1759176</v>
      </c>
      <c r="I190" s="538">
        <v>12789125</v>
      </c>
      <c r="J190" s="538">
        <v>227551</v>
      </c>
      <c r="K190" s="538">
        <v>432812</v>
      </c>
      <c r="L190" s="538">
        <v>15208664</v>
      </c>
      <c r="M190" s="539"/>
      <c r="N190" s="538">
        <v>790510</v>
      </c>
      <c r="O190" s="538">
        <v>6923414</v>
      </c>
      <c r="P190" s="538"/>
      <c r="Q190" s="538">
        <v>0</v>
      </c>
      <c r="R190" s="538">
        <v>7713924</v>
      </c>
      <c r="S190" s="539"/>
      <c r="T190" s="538">
        <v>1476883</v>
      </c>
      <c r="U190" s="538">
        <v>165203</v>
      </c>
      <c r="V190" s="538">
        <v>1642086</v>
      </c>
    </row>
    <row r="191" spans="1:22">
      <c r="A191" s="530">
        <v>35700</v>
      </c>
      <c r="B191" s="531" t="s">
        <v>165</v>
      </c>
      <c r="C191" s="532">
        <v>8.6526181760179322E-4</v>
      </c>
      <c r="D191" s="532">
        <v>8.5930000000000002E-4</v>
      </c>
      <c r="E191" s="533">
        <v>22899269</v>
      </c>
      <c r="F191" s="533">
        <v>29429795</v>
      </c>
      <c r="G191" s="533"/>
      <c r="H191" s="533">
        <v>1673406</v>
      </c>
      <c r="I191" s="533">
        <v>7087896</v>
      </c>
      <c r="J191" s="533">
        <v>126111</v>
      </c>
      <c r="K191" s="533">
        <v>239870</v>
      </c>
      <c r="L191" s="533">
        <v>9127283</v>
      </c>
      <c r="M191" s="533"/>
      <c r="N191" s="533">
        <v>348848</v>
      </c>
      <c r="O191" s="533">
        <v>3837044</v>
      </c>
      <c r="P191" s="533"/>
      <c r="Q191" s="533">
        <v>0</v>
      </c>
      <c r="R191" s="533">
        <v>4185892</v>
      </c>
      <c r="S191" s="533"/>
      <c r="T191" s="533">
        <v>818508</v>
      </c>
      <c r="U191" s="533">
        <v>307527</v>
      </c>
      <c r="V191" s="533">
        <v>1126035</v>
      </c>
    </row>
    <row r="192" spans="1:22">
      <c r="A192" s="530">
        <v>35800</v>
      </c>
      <c r="B192" s="531" t="s">
        <v>166</v>
      </c>
      <c r="C192" s="532">
        <v>1.0469431918630366E-3</v>
      </c>
      <c r="D192" s="532">
        <v>1.0024000000000001E-3</v>
      </c>
      <c r="E192" s="533">
        <v>26711431</v>
      </c>
      <c r="F192" s="533">
        <v>35609249</v>
      </c>
      <c r="G192" s="533"/>
      <c r="H192" s="533">
        <v>1271050</v>
      </c>
      <c r="I192" s="533">
        <v>8576161</v>
      </c>
      <c r="J192" s="533">
        <v>152591</v>
      </c>
      <c r="K192" s="533">
        <v>290236</v>
      </c>
      <c r="L192" s="533">
        <v>10290038</v>
      </c>
      <c r="M192" s="533"/>
      <c r="N192" s="533">
        <v>1134044</v>
      </c>
      <c r="O192" s="533">
        <v>4642719</v>
      </c>
      <c r="P192" s="533"/>
      <c r="Q192" s="533">
        <v>0</v>
      </c>
      <c r="R192" s="533">
        <v>5776763</v>
      </c>
      <c r="S192" s="533"/>
      <c r="T192" s="533">
        <v>990372</v>
      </c>
      <c r="U192" s="533">
        <v>-405876</v>
      </c>
      <c r="V192" s="533">
        <v>584496</v>
      </c>
    </row>
    <row r="193" spans="1:22">
      <c r="A193" s="530">
        <v>35805</v>
      </c>
      <c r="B193" s="531" t="s">
        <v>167</v>
      </c>
      <c r="C193" s="532">
        <v>2.1037601394463849E-4</v>
      </c>
      <c r="D193" s="532">
        <v>1.9660000000000001E-4</v>
      </c>
      <c r="E193" s="533">
        <v>5238708</v>
      </c>
      <c r="F193" s="533">
        <v>7155433</v>
      </c>
      <c r="G193" s="533"/>
      <c r="H193" s="533">
        <v>369008</v>
      </c>
      <c r="I193" s="533">
        <v>1723320</v>
      </c>
      <c r="J193" s="533">
        <v>30662</v>
      </c>
      <c r="K193" s="533">
        <v>58321</v>
      </c>
      <c r="L193" s="533">
        <v>2181311</v>
      </c>
      <c r="M193" s="533"/>
      <c r="N193" s="533">
        <v>353115</v>
      </c>
      <c r="O193" s="533">
        <v>932922</v>
      </c>
      <c r="P193" s="533"/>
      <c r="Q193" s="533">
        <v>0</v>
      </c>
      <c r="R193" s="533">
        <v>1286037</v>
      </c>
      <c r="S193" s="533"/>
      <c r="T193" s="533">
        <v>199008</v>
      </c>
      <c r="U193" s="533">
        <v>35628</v>
      </c>
      <c r="V193" s="533">
        <v>234636</v>
      </c>
    </row>
    <row r="194" spans="1:22">
      <c r="A194" s="530">
        <v>35900</v>
      </c>
      <c r="B194" s="531" t="s">
        <v>168</v>
      </c>
      <c r="C194" s="532">
        <v>1.9584279235022074E-3</v>
      </c>
      <c r="D194" s="532">
        <v>1.9876E-3</v>
      </c>
      <c r="E194" s="533">
        <v>52965629</v>
      </c>
      <c r="F194" s="533">
        <v>66611205</v>
      </c>
      <c r="G194" s="533"/>
      <c r="H194" s="533">
        <v>728538</v>
      </c>
      <c r="I194" s="533">
        <v>16042698</v>
      </c>
      <c r="J194" s="533">
        <v>285440</v>
      </c>
      <c r="K194" s="533">
        <v>542920</v>
      </c>
      <c r="L194" s="533">
        <v>17599596</v>
      </c>
      <c r="M194" s="533"/>
      <c r="N194" s="533">
        <v>2641177</v>
      </c>
      <c r="O194" s="533">
        <v>8684741</v>
      </c>
      <c r="P194" s="533"/>
      <c r="Q194" s="533">
        <v>0</v>
      </c>
      <c r="R194" s="533">
        <v>11325918</v>
      </c>
      <c r="S194" s="533"/>
      <c r="T194" s="533">
        <v>1852606</v>
      </c>
      <c r="U194" s="533">
        <v>-1501695</v>
      </c>
      <c r="V194" s="533">
        <v>350911</v>
      </c>
    </row>
    <row r="195" spans="1:22">
      <c r="A195" s="530">
        <v>35905</v>
      </c>
      <c r="B195" s="531" t="s">
        <v>169</v>
      </c>
      <c r="C195" s="532">
        <v>3.1101130963151626E-4</v>
      </c>
      <c r="D195" s="532">
        <v>3.0630000000000002E-4</v>
      </c>
      <c r="E195" s="533">
        <v>8162197</v>
      </c>
      <c r="F195" s="533">
        <v>10578300</v>
      </c>
      <c r="G195" s="533"/>
      <c r="H195" s="533">
        <v>1796443</v>
      </c>
      <c r="I195" s="533">
        <v>2547686</v>
      </c>
      <c r="J195" s="533">
        <v>45330</v>
      </c>
      <c r="K195" s="533">
        <v>86219</v>
      </c>
      <c r="L195" s="533">
        <v>4475678</v>
      </c>
      <c r="M195" s="533"/>
      <c r="N195" s="533">
        <v>166177</v>
      </c>
      <c r="O195" s="533">
        <v>1379194</v>
      </c>
      <c r="P195" s="533"/>
      <c r="Q195" s="533">
        <v>0</v>
      </c>
      <c r="R195" s="533">
        <v>1545371</v>
      </c>
      <c r="S195" s="533"/>
      <c r="T195" s="533">
        <v>294207</v>
      </c>
      <c r="U195" s="533">
        <v>332967</v>
      </c>
      <c r="V195" s="533">
        <v>627174</v>
      </c>
    </row>
    <row r="196" spans="1:22">
      <c r="A196" s="530">
        <v>36000</v>
      </c>
      <c r="B196" s="531" t="s">
        <v>170</v>
      </c>
      <c r="C196" s="532">
        <v>5.0604583567754054E-2</v>
      </c>
      <c r="D196" s="532">
        <v>5.1042799999999999E-2</v>
      </c>
      <c r="E196" s="533">
        <v>1360158199</v>
      </c>
      <c r="F196" s="533">
        <v>1721192927</v>
      </c>
      <c r="G196" s="533"/>
      <c r="H196" s="533">
        <v>5266546</v>
      </c>
      <c r="I196" s="533">
        <v>414533536</v>
      </c>
      <c r="J196" s="533">
        <v>7375592</v>
      </c>
      <c r="K196" s="533">
        <v>14028727</v>
      </c>
      <c r="L196" s="533">
        <v>441204401</v>
      </c>
      <c r="M196" s="533"/>
      <c r="N196" s="533">
        <v>81417172</v>
      </c>
      <c r="O196" s="533">
        <v>224408415</v>
      </c>
      <c r="P196" s="533"/>
      <c r="Q196" s="533">
        <v>0</v>
      </c>
      <c r="R196" s="533">
        <v>305825587</v>
      </c>
      <c r="S196" s="533"/>
      <c r="T196" s="533">
        <v>47870203</v>
      </c>
      <c r="U196" s="533">
        <v>-29916341</v>
      </c>
      <c r="V196" s="533">
        <v>17953862</v>
      </c>
    </row>
    <row r="197" spans="1:22">
      <c r="A197" s="535">
        <v>36001</v>
      </c>
      <c r="B197" s="510" t="s">
        <v>171</v>
      </c>
      <c r="C197" s="532">
        <v>0</v>
      </c>
      <c r="D197" s="532">
        <v>0</v>
      </c>
      <c r="E197" s="533">
        <v>0</v>
      </c>
      <c r="F197" s="541">
        <v>0</v>
      </c>
      <c r="G197" s="537"/>
      <c r="H197" s="541">
        <v>0</v>
      </c>
      <c r="I197" s="541">
        <v>0</v>
      </c>
      <c r="J197" s="541">
        <v>0</v>
      </c>
      <c r="K197" s="541">
        <v>0</v>
      </c>
      <c r="L197" s="541">
        <v>0</v>
      </c>
      <c r="M197" s="541"/>
      <c r="N197" s="541">
        <v>0</v>
      </c>
      <c r="O197" s="541">
        <v>0</v>
      </c>
      <c r="P197" s="541"/>
      <c r="Q197" s="541">
        <v>0</v>
      </c>
      <c r="R197" s="541">
        <v>0</v>
      </c>
      <c r="S197" s="541"/>
      <c r="T197" s="541">
        <v>0</v>
      </c>
      <c r="U197" s="538">
        <v>0</v>
      </c>
      <c r="V197" s="538">
        <v>0</v>
      </c>
    </row>
    <row r="198" spans="1:22">
      <c r="A198" s="535">
        <v>36002</v>
      </c>
      <c r="B198" s="510" t="s">
        <v>784</v>
      </c>
      <c r="C198" s="532">
        <v>0</v>
      </c>
      <c r="D198" s="532">
        <v>0</v>
      </c>
      <c r="E198" s="533">
        <v>0</v>
      </c>
      <c r="F198" s="541">
        <v>0</v>
      </c>
      <c r="G198" s="537"/>
      <c r="H198" s="541">
        <v>0</v>
      </c>
      <c r="I198" s="541">
        <v>0</v>
      </c>
      <c r="J198" s="541">
        <v>0</v>
      </c>
      <c r="K198" s="541">
        <v>0</v>
      </c>
      <c r="L198" s="541">
        <v>0</v>
      </c>
      <c r="M198" s="541"/>
      <c r="N198" s="541">
        <v>0</v>
      </c>
      <c r="O198" s="541">
        <v>0</v>
      </c>
      <c r="P198" s="541"/>
      <c r="Q198" s="541">
        <v>0</v>
      </c>
      <c r="R198" s="541">
        <v>0</v>
      </c>
      <c r="S198" s="541"/>
      <c r="T198" s="541">
        <v>0</v>
      </c>
      <c r="U198" s="538">
        <v>0</v>
      </c>
      <c r="V198" s="538">
        <v>0</v>
      </c>
    </row>
    <row r="199" spans="1:22">
      <c r="A199" s="535">
        <v>36003</v>
      </c>
      <c r="B199" s="510" t="s">
        <v>172</v>
      </c>
      <c r="C199" s="532">
        <v>3.9596420629906757E-4</v>
      </c>
      <c r="D199" s="532">
        <v>3.8650000000000002E-4</v>
      </c>
      <c r="E199" s="533">
        <v>10299222</v>
      </c>
      <c r="F199" s="536">
        <v>13467768</v>
      </c>
      <c r="G199" s="537"/>
      <c r="H199" s="538">
        <v>895627</v>
      </c>
      <c r="I199" s="538">
        <v>3243588</v>
      </c>
      <c r="J199" s="538">
        <v>57712</v>
      </c>
      <c r="K199" s="538">
        <v>109770</v>
      </c>
      <c r="L199" s="538">
        <v>4306697</v>
      </c>
      <c r="M199" s="539"/>
      <c r="N199" s="538">
        <v>263831</v>
      </c>
      <c r="O199" s="538">
        <v>1755922</v>
      </c>
      <c r="P199" s="538"/>
      <c r="Q199" s="538">
        <v>0</v>
      </c>
      <c r="R199" s="538">
        <v>2019753</v>
      </c>
      <c r="S199" s="539"/>
      <c r="T199" s="538">
        <v>374569</v>
      </c>
      <c r="U199" s="538">
        <v>126456</v>
      </c>
      <c r="V199" s="538">
        <v>501025</v>
      </c>
    </row>
    <row r="200" spans="1:22">
      <c r="A200" s="535">
        <v>36004</v>
      </c>
      <c r="B200" s="510" t="s">
        <v>785</v>
      </c>
      <c r="C200" s="532">
        <v>2.5797430106318838E-4</v>
      </c>
      <c r="D200" s="532">
        <v>2.8709999999999999E-4</v>
      </c>
      <c r="E200" s="533">
        <v>7651044</v>
      </c>
      <c r="F200" s="536">
        <v>8774374</v>
      </c>
      <c r="G200" s="537"/>
      <c r="H200" s="538">
        <v>553225</v>
      </c>
      <c r="I200" s="538">
        <v>2113228</v>
      </c>
      <c r="J200" s="538">
        <v>37600</v>
      </c>
      <c r="K200" s="538">
        <v>71516</v>
      </c>
      <c r="L200" s="538">
        <v>2775569</v>
      </c>
      <c r="M200" s="539"/>
      <c r="N200" s="538">
        <v>1088721</v>
      </c>
      <c r="O200" s="538">
        <v>1143999</v>
      </c>
      <c r="P200" s="538"/>
      <c r="Q200" s="538">
        <v>0</v>
      </c>
      <c r="R200" s="538">
        <v>2232720</v>
      </c>
      <c r="S200" s="539"/>
      <c r="T200" s="538">
        <v>244035</v>
      </c>
      <c r="U200" s="538">
        <v>219161</v>
      </c>
      <c r="V200" s="538">
        <v>463196</v>
      </c>
    </row>
    <row r="201" spans="1:22">
      <c r="A201" s="535">
        <v>36005</v>
      </c>
      <c r="B201" s="510" t="s">
        <v>173</v>
      </c>
      <c r="C201" s="532">
        <v>3.6926314314203227E-3</v>
      </c>
      <c r="D201" s="532">
        <v>3.6684999999999999E-3</v>
      </c>
      <c r="E201" s="533">
        <v>97754959</v>
      </c>
      <c r="F201" s="536">
        <v>125595957</v>
      </c>
      <c r="G201" s="537"/>
      <c r="H201" s="541">
        <v>687828</v>
      </c>
      <c r="I201" s="538">
        <v>30248635</v>
      </c>
      <c r="J201" s="538">
        <v>538199</v>
      </c>
      <c r="K201" s="538">
        <v>1023680</v>
      </c>
      <c r="L201" s="538">
        <v>32498342</v>
      </c>
      <c r="M201" s="539"/>
      <c r="N201" s="538">
        <v>5907612</v>
      </c>
      <c r="O201" s="538">
        <v>16375148</v>
      </c>
      <c r="P201" s="538"/>
      <c r="Q201" s="538">
        <v>0</v>
      </c>
      <c r="R201" s="538">
        <v>22282760</v>
      </c>
      <c r="S201" s="539"/>
      <c r="T201" s="538">
        <v>3493101</v>
      </c>
      <c r="U201" s="538">
        <v>-4423977</v>
      </c>
      <c r="V201" s="538">
        <v>-930876</v>
      </c>
    </row>
    <row r="202" spans="1:22">
      <c r="A202" s="535">
        <v>36006</v>
      </c>
      <c r="B202" s="510" t="s">
        <v>174</v>
      </c>
      <c r="C202" s="532">
        <v>7.1764691747586748E-4</v>
      </c>
      <c r="D202" s="532">
        <v>6.8590000000000003E-4</v>
      </c>
      <c r="E202" s="533">
        <v>18276934</v>
      </c>
      <c r="F202" s="536">
        <v>24409030</v>
      </c>
      <c r="G202" s="537"/>
      <c r="H202" s="538">
        <v>1477241</v>
      </c>
      <c r="I202" s="538">
        <v>5878691</v>
      </c>
      <c r="J202" s="538">
        <v>104597</v>
      </c>
      <c r="K202" s="538">
        <v>198948</v>
      </c>
      <c r="L202" s="538">
        <v>7659477</v>
      </c>
      <c r="M202" s="539"/>
      <c r="N202" s="541">
        <v>0</v>
      </c>
      <c r="O202" s="538">
        <v>3182439</v>
      </c>
      <c r="P202" s="538"/>
      <c r="Q202" s="538">
        <v>0</v>
      </c>
      <c r="R202" s="538">
        <v>3182439</v>
      </c>
      <c r="S202" s="539"/>
      <c r="T202" s="538">
        <v>678871</v>
      </c>
      <c r="U202" s="538">
        <v>719453</v>
      </c>
      <c r="V202" s="538">
        <v>1398324</v>
      </c>
    </row>
    <row r="203" spans="1:22">
      <c r="A203" s="530">
        <v>36007</v>
      </c>
      <c r="B203" s="531" t="s">
        <v>175</v>
      </c>
      <c r="C203" s="532">
        <v>2.3183018756174452E-4</v>
      </c>
      <c r="D203" s="532">
        <v>2.2770000000000001E-4</v>
      </c>
      <c r="E203" s="533">
        <v>6067265</v>
      </c>
      <c r="F203" s="533">
        <v>7885145</v>
      </c>
      <c r="G203" s="533"/>
      <c r="H203" s="533">
        <v>808062</v>
      </c>
      <c r="I203" s="533">
        <v>1899065</v>
      </c>
      <c r="J203" s="533">
        <v>33789</v>
      </c>
      <c r="K203" s="533">
        <v>64269</v>
      </c>
      <c r="L203" s="533">
        <v>2805185</v>
      </c>
      <c r="M203" s="533"/>
      <c r="N203" s="533">
        <v>305941</v>
      </c>
      <c r="O203" s="533">
        <v>1028062</v>
      </c>
      <c r="P203" s="533"/>
      <c r="Q203" s="533">
        <v>0</v>
      </c>
      <c r="R203" s="533">
        <v>1334003</v>
      </c>
      <c r="S203" s="533"/>
      <c r="T203" s="533">
        <v>219302</v>
      </c>
      <c r="U203" s="533">
        <v>332804</v>
      </c>
      <c r="V203" s="533">
        <v>552106</v>
      </c>
    </row>
    <row r="204" spans="1:22">
      <c r="A204" s="530">
        <v>36008</v>
      </c>
      <c r="B204" s="531" t="s">
        <v>176</v>
      </c>
      <c r="C204" s="532">
        <v>5.9043810846175454E-4</v>
      </c>
      <c r="D204" s="532">
        <v>5.821E-4</v>
      </c>
      <c r="E204" s="533">
        <v>15512344</v>
      </c>
      <c r="F204" s="533">
        <v>20082329</v>
      </c>
      <c r="G204" s="533"/>
      <c r="H204" s="533">
        <v>726493</v>
      </c>
      <c r="I204" s="533">
        <v>4836645</v>
      </c>
      <c r="J204" s="533">
        <v>86056</v>
      </c>
      <c r="K204" s="533">
        <v>163683</v>
      </c>
      <c r="L204" s="533">
        <v>5812877</v>
      </c>
      <c r="M204" s="533"/>
      <c r="N204" s="533">
        <v>120146</v>
      </c>
      <c r="O204" s="533">
        <v>2618326</v>
      </c>
      <c r="P204" s="533"/>
      <c r="Q204" s="533">
        <v>0</v>
      </c>
      <c r="R204" s="533">
        <v>2738472</v>
      </c>
      <c r="S204" s="533"/>
      <c r="T204" s="533">
        <v>558534</v>
      </c>
      <c r="U204" s="533">
        <v>231052</v>
      </c>
      <c r="V204" s="533">
        <v>789586</v>
      </c>
    </row>
    <row r="205" spans="1:22">
      <c r="A205" s="530">
        <v>36009</v>
      </c>
      <c r="B205" s="531" t="s">
        <v>177</v>
      </c>
      <c r="C205" s="532">
        <v>5.4302686973017375E-5</v>
      </c>
      <c r="D205" s="532">
        <v>6.7799999999999995E-5</v>
      </c>
      <c r="E205" s="533">
        <v>1807503</v>
      </c>
      <c r="F205" s="533">
        <v>1846975</v>
      </c>
      <c r="G205" s="533"/>
      <c r="H205" s="533">
        <v>30044</v>
      </c>
      <c r="I205" s="533">
        <v>444827</v>
      </c>
      <c r="J205" s="533">
        <v>7915</v>
      </c>
      <c r="K205" s="533">
        <v>15054</v>
      </c>
      <c r="L205" s="533">
        <v>497840</v>
      </c>
      <c r="M205" s="533"/>
      <c r="N205" s="533">
        <v>863499</v>
      </c>
      <c r="O205" s="533">
        <v>240808</v>
      </c>
      <c r="P205" s="533"/>
      <c r="Q205" s="533">
        <v>0</v>
      </c>
      <c r="R205" s="533">
        <v>1104307</v>
      </c>
      <c r="S205" s="533"/>
      <c r="T205" s="533">
        <v>51371</v>
      </c>
      <c r="U205" s="533">
        <v>-476165</v>
      </c>
      <c r="V205" s="533">
        <v>-424794</v>
      </c>
    </row>
    <row r="206" spans="1:22">
      <c r="A206" s="530">
        <v>36100</v>
      </c>
      <c r="B206" s="531" t="s">
        <v>178</v>
      </c>
      <c r="C206" s="532">
        <v>6.5400230726790241E-4</v>
      </c>
      <c r="D206" s="532">
        <v>6.5079999999999999E-4</v>
      </c>
      <c r="E206" s="533">
        <v>17341879</v>
      </c>
      <c r="F206" s="533">
        <v>22244312</v>
      </c>
      <c r="G206" s="533"/>
      <c r="H206" s="533">
        <v>1194085</v>
      </c>
      <c r="I206" s="533">
        <v>5357339</v>
      </c>
      <c r="J206" s="533">
        <v>95321</v>
      </c>
      <c r="K206" s="533">
        <v>181304</v>
      </c>
      <c r="L206" s="533">
        <v>6828049</v>
      </c>
      <c r="M206" s="533"/>
      <c r="N206" s="533">
        <v>635640</v>
      </c>
      <c r="O206" s="533">
        <v>2900204</v>
      </c>
      <c r="P206" s="533"/>
      <c r="Q206" s="533">
        <v>0</v>
      </c>
      <c r="R206" s="533">
        <v>3535844</v>
      </c>
      <c r="S206" s="533"/>
      <c r="T206" s="533">
        <v>618663</v>
      </c>
      <c r="U206" s="533">
        <v>57460</v>
      </c>
      <c r="V206" s="533">
        <v>676123</v>
      </c>
    </row>
    <row r="207" spans="1:22">
      <c r="A207" s="530">
        <v>36102</v>
      </c>
      <c r="B207" s="531" t="s">
        <v>179</v>
      </c>
      <c r="C207" s="532">
        <v>0</v>
      </c>
      <c r="D207" s="532">
        <v>0</v>
      </c>
      <c r="E207" s="533">
        <v>0</v>
      </c>
      <c r="F207" s="533">
        <v>0</v>
      </c>
      <c r="G207" s="533"/>
      <c r="H207" s="533">
        <v>256075</v>
      </c>
      <c r="I207" s="533">
        <v>0</v>
      </c>
      <c r="J207" s="533">
        <v>0</v>
      </c>
      <c r="K207" s="533">
        <v>0</v>
      </c>
      <c r="L207" s="533">
        <v>256075</v>
      </c>
      <c r="M207" s="533"/>
      <c r="N207" s="533">
        <v>3728078</v>
      </c>
      <c r="O207" s="533">
        <v>0</v>
      </c>
      <c r="P207" s="533"/>
      <c r="Q207" s="533">
        <v>0</v>
      </c>
      <c r="R207" s="533">
        <v>3728078</v>
      </c>
      <c r="S207" s="533"/>
      <c r="T207" s="533">
        <v>0</v>
      </c>
      <c r="U207" s="533">
        <v>-1550309</v>
      </c>
      <c r="V207" s="533">
        <v>-1550309</v>
      </c>
    </row>
    <row r="208" spans="1:22">
      <c r="A208" s="530">
        <v>36105</v>
      </c>
      <c r="B208" s="531" t="s">
        <v>180</v>
      </c>
      <c r="C208" s="532">
        <v>2.7863121106673857E-4</v>
      </c>
      <c r="D208" s="532">
        <v>2.8810000000000001E-4</v>
      </c>
      <c r="E208" s="533">
        <v>7676508</v>
      </c>
      <c r="F208" s="533">
        <v>9476969</v>
      </c>
      <c r="G208" s="533"/>
      <c r="H208" s="533">
        <v>255857</v>
      </c>
      <c r="I208" s="533">
        <v>2282441</v>
      </c>
      <c r="J208" s="533">
        <v>40610</v>
      </c>
      <c r="K208" s="533">
        <v>77243</v>
      </c>
      <c r="L208" s="533">
        <v>2656151</v>
      </c>
      <c r="M208" s="533"/>
      <c r="N208" s="533">
        <v>738414</v>
      </c>
      <c r="O208" s="533">
        <v>1235603</v>
      </c>
      <c r="P208" s="533"/>
      <c r="Q208" s="533">
        <v>0</v>
      </c>
      <c r="R208" s="533">
        <v>1974017</v>
      </c>
      <c r="S208" s="533"/>
      <c r="T208" s="533">
        <v>263575</v>
      </c>
      <c r="U208" s="533">
        <v>-425125</v>
      </c>
      <c r="V208" s="533">
        <v>-161550</v>
      </c>
    </row>
    <row r="209" spans="1:22">
      <c r="A209" s="535">
        <v>36200</v>
      </c>
      <c r="B209" s="510" t="s">
        <v>181</v>
      </c>
      <c r="C209" s="532">
        <v>1.137876609363432E-3</v>
      </c>
      <c r="D209" s="532">
        <v>1.1397E-3</v>
      </c>
      <c r="E209" s="533">
        <v>30370911</v>
      </c>
      <c r="F209" s="536">
        <v>38702130</v>
      </c>
      <c r="G209" s="537"/>
      <c r="H209" s="538">
        <v>552002</v>
      </c>
      <c r="I209" s="538">
        <v>9321053</v>
      </c>
      <c r="J209" s="538">
        <v>165845</v>
      </c>
      <c r="K209" s="538">
        <v>315445</v>
      </c>
      <c r="L209" s="538">
        <v>10354345</v>
      </c>
      <c r="M209" s="539"/>
      <c r="N209" s="538">
        <v>1613682</v>
      </c>
      <c r="O209" s="538">
        <v>5045968</v>
      </c>
      <c r="P209" s="538"/>
      <c r="Q209" s="538">
        <v>0</v>
      </c>
      <c r="R209" s="538">
        <v>6659650</v>
      </c>
      <c r="S209" s="539"/>
      <c r="T209" s="538">
        <v>1076391</v>
      </c>
      <c r="U209" s="538">
        <v>-1484989</v>
      </c>
      <c r="V209" s="538">
        <v>-408598</v>
      </c>
    </row>
    <row r="210" spans="1:22">
      <c r="A210" s="535">
        <v>36205</v>
      </c>
      <c r="B210" s="510" t="s">
        <v>182</v>
      </c>
      <c r="C210" s="532">
        <v>2.5431380352737895E-4</v>
      </c>
      <c r="D210" s="532">
        <v>2.408E-4</v>
      </c>
      <c r="E210" s="533">
        <v>6416309</v>
      </c>
      <c r="F210" s="536">
        <v>8649871</v>
      </c>
      <c r="G210" s="537"/>
      <c r="H210" s="538">
        <v>409317</v>
      </c>
      <c r="I210" s="538">
        <v>2083242</v>
      </c>
      <c r="J210" s="538">
        <v>37066</v>
      </c>
      <c r="K210" s="538">
        <v>70501</v>
      </c>
      <c r="L210" s="538">
        <v>2600126</v>
      </c>
      <c r="M210" s="539"/>
      <c r="N210" s="538">
        <v>450602</v>
      </c>
      <c r="O210" s="538">
        <v>1127767</v>
      </c>
      <c r="P210" s="538"/>
      <c r="Q210" s="538">
        <v>0</v>
      </c>
      <c r="R210" s="538">
        <v>1578369</v>
      </c>
      <c r="S210" s="539"/>
      <c r="T210" s="538">
        <v>240573</v>
      </c>
      <c r="U210" s="538">
        <v>33460</v>
      </c>
      <c r="V210" s="538">
        <v>274033</v>
      </c>
    </row>
    <row r="211" spans="1:22">
      <c r="A211" s="535">
        <v>36300</v>
      </c>
      <c r="B211" s="510" t="s">
        <v>183</v>
      </c>
      <c r="C211" s="532">
        <v>4.1842950257750923E-3</v>
      </c>
      <c r="D211" s="532">
        <v>4.2195000000000002E-3</v>
      </c>
      <c r="E211" s="533">
        <v>112439519</v>
      </c>
      <c r="F211" s="536">
        <v>142318709</v>
      </c>
      <c r="G211" s="537"/>
      <c r="H211" s="538">
        <v>1843300</v>
      </c>
      <c r="I211" s="538">
        <v>34276156</v>
      </c>
      <c r="J211" s="538">
        <v>609859</v>
      </c>
      <c r="K211" s="538">
        <v>1159981</v>
      </c>
      <c r="L211" s="538">
        <v>37889296</v>
      </c>
      <c r="M211" s="539"/>
      <c r="N211" s="538">
        <v>4415004</v>
      </c>
      <c r="O211" s="538">
        <v>18555454</v>
      </c>
      <c r="P211" s="538"/>
      <c r="Q211" s="538">
        <v>0</v>
      </c>
      <c r="R211" s="538">
        <v>22970458</v>
      </c>
      <c r="S211" s="539"/>
      <c r="T211" s="538">
        <v>3958199</v>
      </c>
      <c r="U211" s="538">
        <v>-1784823</v>
      </c>
      <c r="V211" s="538">
        <v>2173376</v>
      </c>
    </row>
    <row r="212" spans="1:22">
      <c r="A212" s="535">
        <v>36301</v>
      </c>
      <c r="B212" s="510" t="s">
        <v>184</v>
      </c>
      <c r="C212" s="532">
        <v>1.27396504220402E-4</v>
      </c>
      <c r="D212" s="532">
        <v>1.13E-4</v>
      </c>
      <c r="E212" s="533">
        <v>3011468</v>
      </c>
      <c r="F212" s="536">
        <v>4333085</v>
      </c>
      <c r="G212" s="537"/>
      <c r="H212" s="538">
        <v>643564</v>
      </c>
      <c r="I212" s="538">
        <v>1043584</v>
      </c>
      <c r="J212" s="538">
        <v>18568</v>
      </c>
      <c r="K212" s="538">
        <v>35317</v>
      </c>
      <c r="L212" s="538">
        <v>1741033</v>
      </c>
      <c r="M212" s="539"/>
      <c r="N212" s="538">
        <v>90510</v>
      </c>
      <c r="O212" s="538">
        <v>564946</v>
      </c>
      <c r="P212" s="538"/>
      <c r="Q212" s="538">
        <v>0</v>
      </c>
      <c r="R212" s="538">
        <v>655456</v>
      </c>
      <c r="S212" s="539"/>
      <c r="T212" s="538">
        <v>120512</v>
      </c>
      <c r="U212" s="538">
        <v>339987</v>
      </c>
      <c r="V212" s="538">
        <v>460499</v>
      </c>
    </row>
    <row r="213" spans="1:22">
      <c r="A213" s="535">
        <v>36302</v>
      </c>
      <c r="B213" s="510" t="s">
        <v>185</v>
      </c>
      <c r="C213" s="532">
        <v>2.0182741460557079E-4</v>
      </c>
      <c r="D213" s="532">
        <v>2.0249999999999999E-4</v>
      </c>
      <c r="E213" s="533">
        <v>5396011</v>
      </c>
      <c r="F213" s="536">
        <v>6864673</v>
      </c>
      <c r="G213" s="537"/>
      <c r="H213" s="538">
        <v>1041816</v>
      </c>
      <c r="I213" s="538">
        <v>1653293</v>
      </c>
      <c r="J213" s="538">
        <v>29416</v>
      </c>
      <c r="K213" s="538">
        <v>55951</v>
      </c>
      <c r="L213" s="538">
        <v>2780476</v>
      </c>
      <c r="M213" s="539"/>
      <c r="N213" s="541">
        <v>59540</v>
      </c>
      <c r="O213" s="538">
        <v>895013</v>
      </c>
      <c r="P213" s="538"/>
      <c r="Q213" s="538">
        <v>0</v>
      </c>
      <c r="R213" s="538">
        <v>954553</v>
      </c>
      <c r="S213" s="539"/>
      <c r="T213" s="538">
        <v>190921</v>
      </c>
      <c r="U213" s="538">
        <v>550943</v>
      </c>
      <c r="V213" s="538">
        <v>741864</v>
      </c>
    </row>
    <row r="214" spans="1:22">
      <c r="A214" s="535">
        <v>36303</v>
      </c>
      <c r="B214" s="540" t="s">
        <v>340</v>
      </c>
      <c r="C214" s="532">
        <v>2.8304031376271907E-4</v>
      </c>
      <c r="D214" s="532">
        <v>2.5720000000000002E-4</v>
      </c>
      <c r="E214" s="533">
        <v>6854632</v>
      </c>
      <c r="F214" s="536">
        <v>9626934</v>
      </c>
      <c r="G214" s="537"/>
      <c r="H214" s="538">
        <v>1354584</v>
      </c>
      <c r="I214" s="538">
        <v>2318559</v>
      </c>
      <c r="J214" s="538">
        <v>41253</v>
      </c>
      <c r="K214" s="538">
        <v>78465</v>
      </c>
      <c r="L214" s="538">
        <v>3792861</v>
      </c>
      <c r="M214" s="539"/>
      <c r="N214" s="541">
        <v>0</v>
      </c>
      <c r="O214" s="538">
        <v>1255156</v>
      </c>
      <c r="P214" s="538"/>
      <c r="Q214" s="538">
        <v>0</v>
      </c>
      <c r="R214" s="538">
        <v>1255156</v>
      </c>
      <c r="S214" s="539"/>
      <c r="T214" s="538">
        <v>267748</v>
      </c>
      <c r="U214" s="538">
        <v>889762</v>
      </c>
      <c r="V214" s="538">
        <v>1157510</v>
      </c>
    </row>
    <row r="215" spans="1:22">
      <c r="A215" s="530">
        <v>36305</v>
      </c>
      <c r="B215" s="531" t="s">
        <v>186</v>
      </c>
      <c r="C215" s="532">
        <v>8.7715529604942826E-4</v>
      </c>
      <c r="D215" s="532">
        <v>8.6379999999999996E-4</v>
      </c>
      <c r="E215" s="533">
        <v>23017018</v>
      </c>
      <c r="F215" s="533">
        <v>29834323</v>
      </c>
      <c r="G215" s="533"/>
      <c r="H215" s="533">
        <v>1848541</v>
      </c>
      <c r="I215" s="533">
        <v>7185323</v>
      </c>
      <c r="J215" s="533">
        <v>127845</v>
      </c>
      <c r="K215" s="533">
        <v>243167</v>
      </c>
      <c r="L215" s="533">
        <v>9404876</v>
      </c>
      <c r="M215" s="533"/>
      <c r="N215" s="533">
        <v>42891</v>
      </c>
      <c r="O215" s="533">
        <v>3889787</v>
      </c>
      <c r="P215" s="533"/>
      <c r="Q215" s="533">
        <v>0</v>
      </c>
      <c r="R215" s="533">
        <v>3932678</v>
      </c>
      <c r="S215" s="533"/>
      <c r="T215" s="533">
        <v>829758</v>
      </c>
      <c r="U215" s="533">
        <v>616602</v>
      </c>
      <c r="V215" s="533">
        <v>1446360</v>
      </c>
    </row>
    <row r="216" spans="1:22">
      <c r="A216" s="530">
        <v>36310</v>
      </c>
      <c r="B216" s="531" t="s">
        <v>328</v>
      </c>
      <c r="C216" s="532">
        <v>0</v>
      </c>
      <c r="D216" s="532">
        <v>0</v>
      </c>
      <c r="E216" s="533">
        <v>0</v>
      </c>
      <c r="F216" s="533">
        <v>0</v>
      </c>
      <c r="G216" s="533"/>
      <c r="H216" s="533">
        <v>0</v>
      </c>
      <c r="I216" s="533">
        <v>0</v>
      </c>
      <c r="J216" s="533">
        <v>0</v>
      </c>
      <c r="K216" s="533">
        <v>0</v>
      </c>
      <c r="L216" s="533">
        <v>0</v>
      </c>
      <c r="M216" s="533"/>
      <c r="N216" s="533">
        <v>0</v>
      </c>
      <c r="O216" s="533">
        <v>0</v>
      </c>
      <c r="P216" s="533"/>
      <c r="Q216" s="533">
        <v>0</v>
      </c>
      <c r="R216" s="533">
        <v>0</v>
      </c>
      <c r="S216" s="533"/>
      <c r="T216" s="533">
        <v>0</v>
      </c>
      <c r="U216" s="533">
        <v>0</v>
      </c>
      <c r="V216" s="533">
        <v>0</v>
      </c>
    </row>
    <row r="217" spans="1:22">
      <c r="A217" s="530">
        <v>36400</v>
      </c>
      <c r="B217" s="531" t="s">
        <v>187</v>
      </c>
      <c r="C217" s="532">
        <v>4.4439396201284573E-3</v>
      </c>
      <c r="D217" s="532">
        <v>4.4152999999999996E-3</v>
      </c>
      <c r="E217" s="533">
        <v>117655057</v>
      </c>
      <c r="F217" s="533">
        <v>151149894</v>
      </c>
      <c r="G217" s="533"/>
      <c r="H217" s="533">
        <v>4777038</v>
      </c>
      <c r="I217" s="533">
        <v>36403066</v>
      </c>
      <c r="J217" s="533">
        <v>647702</v>
      </c>
      <c r="K217" s="533">
        <v>1231960</v>
      </c>
      <c r="L217" s="533">
        <v>43059766</v>
      </c>
      <c r="M217" s="533"/>
      <c r="N217" s="533">
        <v>4938789</v>
      </c>
      <c r="O217" s="533">
        <v>19706860</v>
      </c>
      <c r="P217" s="533"/>
      <c r="Q217" s="533">
        <v>0</v>
      </c>
      <c r="R217" s="533">
        <v>24645649</v>
      </c>
      <c r="S217" s="533"/>
      <c r="T217" s="533">
        <v>4203815</v>
      </c>
      <c r="U217" s="533">
        <v>-2685779</v>
      </c>
      <c r="V217" s="533">
        <v>1518036</v>
      </c>
    </row>
    <row r="218" spans="1:22">
      <c r="A218" s="530">
        <v>36401</v>
      </c>
      <c r="B218" s="531" t="s">
        <v>994</v>
      </c>
      <c r="C218" s="532">
        <v>0</v>
      </c>
      <c r="D218" s="532"/>
      <c r="E218" s="533"/>
      <c r="F218" s="533"/>
      <c r="G218" s="533"/>
      <c r="H218" s="533">
        <v>59192</v>
      </c>
      <c r="I218" s="533">
        <v>0</v>
      </c>
      <c r="J218" s="533">
        <v>0</v>
      </c>
      <c r="K218" s="533">
        <v>0</v>
      </c>
      <c r="L218" s="533">
        <v>59192</v>
      </c>
      <c r="M218" s="533"/>
      <c r="N218" s="533">
        <v>0</v>
      </c>
      <c r="O218" s="533">
        <v>0</v>
      </c>
      <c r="P218" s="533"/>
      <c r="Q218" s="533">
        <v>0</v>
      </c>
      <c r="R218" s="533">
        <v>0</v>
      </c>
      <c r="S218" s="533"/>
      <c r="T218" s="533">
        <v>0</v>
      </c>
      <c r="U218" s="533">
        <v>14797</v>
      </c>
      <c r="V218" s="533">
        <v>14797</v>
      </c>
    </row>
    <row r="219" spans="1:22">
      <c r="A219" s="530">
        <v>36405</v>
      </c>
      <c r="B219" s="531" t="s">
        <v>787</v>
      </c>
      <c r="C219" s="532">
        <v>5.8389379638896686E-4</v>
      </c>
      <c r="D219" s="532">
        <v>6.4099999999999997E-4</v>
      </c>
      <c r="E219" s="533">
        <v>17080976</v>
      </c>
      <c r="F219" s="533">
        <v>19859740</v>
      </c>
      <c r="G219" s="533"/>
      <c r="H219" s="533">
        <v>0</v>
      </c>
      <c r="I219" s="533">
        <v>4783036</v>
      </c>
      <c r="J219" s="533">
        <v>85102</v>
      </c>
      <c r="K219" s="533">
        <v>161868</v>
      </c>
      <c r="L219" s="533">
        <v>5030006</v>
      </c>
      <c r="M219" s="533"/>
      <c r="N219" s="533">
        <v>2657920</v>
      </c>
      <c r="O219" s="533">
        <v>2589305</v>
      </c>
      <c r="P219" s="533"/>
      <c r="Q219" s="533">
        <v>0</v>
      </c>
      <c r="R219" s="533">
        <v>5247225</v>
      </c>
      <c r="S219" s="533"/>
      <c r="T219" s="533">
        <v>552343</v>
      </c>
      <c r="U219" s="533">
        <v>-1500092</v>
      </c>
      <c r="V219" s="533">
        <v>-947749</v>
      </c>
    </row>
    <row r="220" spans="1:22">
      <c r="A220" s="530">
        <v>36500</v>
      </c>
      <c r="B220" s="531" t="s">
        <v>188</v>
      </c>
      <c r="C220" s="532">
        <v>9.6184506367754889E-3</v>
      </c>
      <c r="D220" s="532">
        <v>1.01034E-2</v>
      </c>
      <c r="E220" s="533">
        <v>269229057</v>
      </c>
      <c r="F220" s="533">
        <v>327148413</v>
      </c>
      <c r="G220" s="533"/>
      <c r="H220" s="533">
        <v>13746770</v>
      </c>
      <c r="I220" s="533">
        <v>78790697</v>
      </c>
      <c r="J220" s="533">
        <v>1401884</v>
      </c>
      <c r="K220" s="533">
        <v>2666451</v>
      </c>
      <c r="L220" s="533">
        <v>96605802</v>
      </c>
      <c r="M220" s="533"/>
      <c r="N220" s="533">
        <v>13833689</v>
      </c>
      <c r="O220" s="533">
        <v>42653474</v>
      </c>
      <c r="P220" s="533"/>
      <c r="Q220" s="533">
        <v>0</v>
      </c>
      <c r="R220" s="533">
        <v>56487163</v>
      </c>
      <c r="S220" s="533"/>
      <c r="T220" s="533">
        <v>9098725</v>
      </c>
      <c r="U220" s="533">
        <v>-1824413</v>
      </c>
      <c r="V220" s="533">
        <v>7274312</v>
      </c>
    </row>
    <row r="221" spans="1:22">
      <c r="A221" s="530">
        <v>36501</v>
      </c>
      <c r="B221" s="531" t="s">
        <v>788</v>
      </c>
      <c r="C221" s="532">
        <v>1.3199159687173723E-4</v>
      </c>
      <c r="D221" s="532">
        <v>1.205E-4</v>
      </c>
      <c r="E221" s="533">
        <v>3212243</v>
      </c>
      <c r="F221" s="533">
        <v>4489376</v>
      </c>
      <c r="G221" s="533"/>
      <c r="H221" s="533">
        <v>286640</v>
      </c>
      <c r="I221" s="533">
        <v>1081225</v>
      </c>
      <c r="J221" s="533">
        <v>19238</v>
      </c>
      <c r="K221" s="533">
        <v>36591</v>
      </c>
      <c r="L221" s="533">
        <v>1423694</v>
      </c>
      <c r="M221" s="533"/>
      <c r="N221" s="533">
        <v>215540</v>
      </c>
      <c r="O221" s="533">
        <v>585323</v>
      </c>
      <c r="P221" s="533"/>
      <c r="Q221" s="533">
        <v>0</v>
      </c>
      <c r="R221" s="533">
        <v>800863</v>
      </c>
      <c r="S221" s="533"/>
      <c r="T221" s="533">
        <v>124859</v>
      </c>
      <c r="U221" s="533">
        <v>-31370</v>
      </c>
      <c r="V221" s="533">
        <v>93489</v>
      </c>
    </row>
    <row r="222" spans="1:22">
      <c r="A222" s="535">
        <v>36502</v>
      </c>
      <c r="B222" s="540" t="s">
        <v>190</v>
      </c>
      <c r="C222" s="532">
        <v>1.8614401595638629E-5</v>
      </c>
      <c r="D222" s="532">
        <v>2.4899999999999999E-5</v>
      </c>
      <c r="E222" s="533">
        <v>662716</v>
      </c>
      <c r="F222" s="536">
        <v>633124</v>
      </c>
      <c r="G222" s="537"/>
      <c r="H222" s="541">
        <v>0</v>
      </c>
      <c r="I222" s="538">
        <v>152482</v>
      </c>
      <c r="J222" s="538">
        <v>2713</v>
      </c>
      <c r="K222" s="538">
        <v>5160</v>
      </c>
      <c r="L222" s="538">
        <v>160355</v>
      </c>
      <c r="M222" s="539"/>
      <c r="N222" s="538">
        <v>480155</v>
      </c>
      <c r="O222" s="538">
        <v>82546</v>
      </c>
      <c r="P222" s="538"/>
      <c r="Q222" s="538">
        <v>0</v>
      </c>
      <c r="R222" s="538">
        <v>562701</v>
      </c>
      <c r="S222" s="539"/>
      <c r="T222" s="538">
        <v>17609</v>
      </c>
      <c r="U222" s="538">
        <v>-199438</v>
      </c>
      <c r="V222" s="538">
        <v>-181829</v>
      </c>
    </row>
    <row r="223" spans="1:22">
      <c r="A223" s="535">
        <v>36505</v>
      </c>
      <c r="B223" s="510" t="s">
        <v>191</v>
      </c>
      <c r="C223" s="532">
        <v>1.7902048012269948E-3</v>
      </c>
      <c r="D223" s="532">
        <v>1.8238E-3</v>
      </c>
      <c r="E223" s="533">
        <v>48599192</v>
      </c>
      <c r="F223" s="536">
        <v>60889501</v>
      </c>
      <c r="G223" s="537"/>
      <c r="H223" s="538">
        <v>2563422</v>
      </c>
      <c r="I223" s="538">
        <v>14664678</v>
      </c>
      <c r="J223" s="538">
        <v>260921</v>
      </c>
      <c r="K223" s="538">
        <v>496285</v>
      </c>
      <c r="L223" s="538">
        <v>17985306</v>
      </c>
      <c r="M223" s="539"/>
      <c r="N223" s="538">
        <v>1650814</v>
      </c>
      <c r="O223" s="538">
        <v>7938748</v>
      </c>
      <c r="P223" s="538"/>
      <c r="Q223" s="538">
        <v>0</v>
      </c>
      <c r="R223" s="538">
        <v>9589562</v>
      </c>
      <c r="S223" s="539"/>
      <c r="T223" s="538">
        <v>1693473</v>
      </c>
      <c r="U223" s="538">
        <v>-301034</v>
      </c>
      <c r="V223" s="538">
        <v>1392439</v>
      </c>
    </row>
    <row r="224" spans="1:22">
      <c r="A224" s="535">
        <v>36600</v>
      </c>
      <c r="B224" s="510" t="s">
        <v>192</v>
      </c>
      <c r="C224" s="532">
        <v>4.633354954196209E-4</v>
      </c>
      <c r="D224" s="532">
        <v>4.66E-4</v>
      </c>
      <c r="E224" s="533">
        <v>12416432</v>
      </c>
      <c r="F224" s="536">
        <v>15759240</v>
      </c>
      <c r="G224" s="537"/>
      <c r="H224" s="538">
        <v>290052</v>
      </c>
      <c r="I224" s="538">
        <v>3795469</v>
      </c>
      <c r="J224" s="538">
        <v>67531</v>
      </c>
      <c r="K224" s="538">
        <v>128447</v>
      </c>
      <c r="L224" s="538">
        <v>4281499</v>
      </c>
      <c r="M224" s="539"/>
      <c r="N224" s="538">
        <v>2570566</v>
      </c>
      <c r="O224" s="538">
        <v>2054683</v>
      </c>
      <c r="P224" s="538"/>
      <c r="Q224" s="538">
        <v>0</v>
      </c>
      <c r="R224" s="538">
        <v>4625249</v>
      </c>
      <c r="S224" s="539"/>
      <c r="T224" s="538">
        <v>438299</v>
      </c>
      <c r="U224" s="538">
        <v>-1354569</v>
      </c>
      <c r="V224" s="538">
        <v>-916270</v>
      </c>
    </row>
    <row r="225" spans="1:22">
      <c r="A225" s="535">
        <v>36601</v>
      </c>
      <c r="B225" s="510" t="s">
        <v>193</v>
      </c>
      <c r="C225" s="532">
        <v>0</v>
      </c>
      <c r="D225" s="532">
        <v>0</v>
      </c>
      <c r="E225" s="533">
        <v>0</v>
      </c>
      <c r="F225" s="541">
        <v>0</v>
      </c>
      <c r="G225" s="537"/>
      <c r="H225" s="541">
        <v>0</v>
      </c>
      <c r="I225" s="541">
        <v>0</v>
      </c>
      <c r="J225" s="541">
        <v>0</v>
      </c>
      <c r="K225" s="541">
        <v>0</v>
      </c>
      <c r="L225" s="541">
        <v>0</v>
      </c>
      <c r="M225" s="541"/>
      <c r="N225" s="541">
        <v>5049209</v>
      </c>
      <c r="O225" s="541">
        <v>0</v>
      </c>
      <c r="P225" s="541"/>
      <c r="Q225" s="541">
        <v>0</v>
      </c>
      <c r="R225" s="541">
        <v>5049209</v>
      </c>
      <c r="S225" s="541"/>
      <c r="T225" s="541">
        <v>0</v>
      </c>
      <c r="U225" s="538">
        <v>-2822689</v>
      </c>
      <c r="V225" s="538">
        <v>-2822689</v>
      </c>
    </row>
    <row r="226" spans="1:22">
      <c r="A226" s="535">
        <v>36700</v>
      </c>
      <c r="B226" s="510" t="s">
        <v>194</v>
      </c>
      <c r="C226" s="532">
        <v>8.0389367328984208E-3</v>
      </c>
      <c r="D226" s="532">
        <v>7.7000999999999997E-3</v>
      </c>
      <c r="E226" s="533">
        <v>205187916</v>
      </c>
      <c r="F226" s="536">
        <v>273425055</v>
      </c>
      <c r="G226" s="537"/>
      <c r="H226" s="538">
        <v>8649291</v>
      </c>
      <c r="I226" s="538">
        <v>65851919</v>
      </c>
      <c r="J226" s="538">
        <v>1171671</v>
      </c>
      <c r="K226" s="538">
        <v>2228574</v>
      </c>
      <c r="L226" s="538">
        <v>77901455</v>
      </c>
      <c r="M226" s="539"/>
      <c r="N226" s="538">
        <v>9915211</v>
      </c>
      <c r="O226" s="538">
        <v>35649045</v>
      </c>
      <c r="P226" s="538"/>
      <c r="Q226" s="538">
        <v>0</v>
      </c>
      <c r="R226" s="538">
        <v>45564256</v>
      </c>
      <c r="S226" s="539"/>
      <c r="T226" s="538">
        <v>7604558</v>
      </c>
      <c r="U226" s="538">
        <v>-2603441</v>
      </c>
      <c r="V226" s="538">
        <v>5001117</v>
      </c>
    </row>
    <row r="227" spans="1:22">
      <c r="A227" s="535">
        <v>36701</v>
      </c>
      <c r="B227" s="510" t="s">
        <v>195</v>
      </c>
      <c r="C227" s="532">
        <v>2.6004694537123252E-5</v>
      </c>
      <c r="D227" s="532">
        <v>1.8700000000000001E-5</v>
      </c>
      <c r="E227" s="533">
        <v>497049</v>
      </c>
      <c r="F227" s="536">
        <v>884487</v>
      </c>
      <c r="G227" s="537"/>
      <c r="H227" s="538">
        <v>204583</v>
      </c>
      <c r="I227" s="538">
        <v>213021</v>
      </c>
      <c r="J227" s="538">
        <v>3790</v>
      </c>
      <c r="K227" s="538">
        <v>7209</v>
      </c>
      <c r="L227" s="538">
        <v>428603</v>
      </c>
      <c r="M227" s="539"/>
      <c r="N227" s="538">
        <v>412685</v>
      </c>
      <c r="O227" s="538">
        <v>115319</v>
      </c>
      <c r="P227" s="538"/>
      <c r="Q227" s="538">
        <v>0</v>
      </c>
      <c r="R227" s="538">
        <v>528004</v>
      </c>
      <c r="S227" s="539"/>
      <c r="T227" s="538">
        <v>24600</v>
      </c>
      <c r="U227" s="538">
        <v>-30918</v>
      </c>
      <c r="V227" s="538">
        <v>-6318</v>
      </c>
    </row>
    <row r="228" spans="1:22">
      <c r="A228" s="530">
        <v>36705</v>
      </c>
      <c r="B228" s="531" t="s">
        <v>196</v>
      </c>
      <c r="C228" s="532">
        <v>7.63970794128909E-4</v>
      </c>
      <c r="D228" s="532">
        <v>7.8600000000000002E-4</v>
      </c>
      <c r="E228" s="533">
        <v>20945474</v>
      </c>
      <c r="F228" s="533">
        <v>25984625</v>
      </c>
      <c r="G228" s="533"/>
      <c r="H228" s="533">
        <v>1079982</v>
      </c>
      <c r="I228" s="533">
        <v>6258159</v>
      </c>
      <c r="J228" s="533">
        <v>111348</v>
      </c>
      <c r="K228" s="533">
        <v>211790</v>
      </c>
      <c r="L228" s="533">
        <v>7661279</v>
      </c>
      <c r="M228" s="533"/>
      <c r="N228" s="533">
        <v>4178256</v>
      </c>
      <c r="O228" s="533">
        <v>3387865</v>
      </c>
      <c r="P228" s="533"/>
      <c r="Q228" s="533">
        <v>0</v>
      </c>
      <c r="R228" s="533">
        <v>7566121</v>
      </c>
      <c r="S228" s="533"/>
      <c r="T228" s="533">
        <v>722689</v>
      </c>
      <c r="U228" s="533">
        <v>-1314912</v>
      </c>
      <c r="V228" s="533">
        <v>-592223</v>
      </c>
    </row>
    <row r="229" spans="1:22">
      <c r="A229" s="530">
        <v>36800</v>
      </c>
      <c r="B229" s="531" t="s">
        <v>197</v>
      </c>
      <c r="C229" s="532">
        <v>3.0208691120766377E-3</v>
      </c>
      <c r="D229" s="532">
        <v>2.9968999999999998E-3</v>
      </c>
      <c r="E229" s="533">
        <v>79858515</v>
      </c>
      <c r="F229" s="533">
        <v>102747581</v>
      </c>
      <c r="G229" s="533"/>
      <c r="H229" s="533">
        <v>2601927</v>
      </c>
      <c r="I229" s="533">
        <v>24745813</v>
      </c>
      <c r="J229" s="533">
        <v>440290</v>
      </c>
      <c r="K229" s="533">
        <v>837453</v>
      </c>
      <c r="L229" s="533">
        <v>28625483</v>
      </c>
      <c r="M229" s="533"/>
      <c r="N229" s="533">
        <v>1547205</v>
      </c>
      <c r="O229" s="533">
        <v>13396187</v>
      </c>
      <c r="P229" s="533"/>
      <c r="Q229" s="533">
        <v>0</v>
      </c>
      <c r="R229" s="533">
        <v>14943392</v>
      </c>
      <c r="S229" s="533"/>
      <c r="T229" s="533">
        <v>2857639</v>
      </c>
      <c r="U229" s="533">
        <v>-1319328</v>
      </c>
      <c r="V229" s="533">
        <v>1538311</v>
      </c>
    </row>
    <row r="230" spans="1:22">
      <c r="A230" s="530">
        <v>36802</v>
      </c>
      <c r="B230" s="531" t="s">
        <v>198</v>
      </c>
      <c r="C230" s="532">
        <v>2.6580290229655229E-4</v>
      </c>
      <c r="D230" s="532">
        <v>2.541E-4</v>
      </c>
      <c r="E230" s="533">
        <v>6770831</v>
      </c>
      <c r="F230" s="533">
        <v>9040645</v>
      </c>
      <c r="G230" s="533"/>
      <c r="H230" s="533">
        <v>782622</v>
      </c>
      <c r="I230" s="533">
        <v>2177356</v>
      </c>
      <c r="J230" s="533">
        <v>38741</v>
      </c>
      <c r="K230" s="533">
        <v>73687</v>
      </c>
      <c r="L230" s="533">
        <v>3072406</v>
      </c>
      <c r="M230" s="533"/>
      <c r="N230" s="533">
        <v>55502</v>
      </c>
      <c r="O230" s="533">
        <v>1178716</v>
      </c>
      <c r="P230" s="533"/>
      <c r="Q230" s="533">
        <v>0</v>
      </c>
      <c r="R230" s="533">
        <v>1234218</v>
      </c>
      <c r="S230" s="533"/>
      <c r="T230" s="533">
        <v>251439</v>
      </c>
      <c r="U230" s="533">
        <v>588061</v>
      </c>
      <c r="V230" s="533">
        <v>839500</v>
      </c>
    </row>
    <row r="231" spans="1:22">
      <c r="A231" s="530">
        <v>36810</v>
      </c>
      <c r="B231" s="531" t="s">
        <v>789</v>
      </c>
      <c r="C231" s="532">
        <v>6.0674633457398026E-3</v>
      </c>
      <c r="D231" s="532">
        <v>6.0086000000000002E-3</v>
      </c>
      <c r="E231" s="533">
        <v>160113168</v>
      </c>
      <c r="F231" s="533">
        <v>206370140</v>
      </c>
      <c r="G231" s="533"/>
      <c r="H231" s="533">
        <v>3068145</v>
      </c>
      <c r="I231" s="533">
        <v>49702356</v>
      </c>
      <c r="J231" s="533">
        <v>884330</v>
      </c>
      <c r="K231" s="533">
        <v>1682037</v>
      </c>
      <c r="L231" s="533">
        <v>55336868</v>
      </c>
      <c r="M231" s="533"/>
      <c r="N231" s="533">
        <v>1362718</v>
      </c>
      <c r="O231" s="533">
        <v>26906452</v>
      </c>
      <c r="P231" s="533"/>
      <c r="Q231" s="533">
        <v>0</v>
      </c>
      <c r="R231" s="533">
        <v>28269170</v>
      </c>
      <c r="S231" s="533"/>
      <c r="T231" s="533">
        <v>5739612</v>
      </c>
      <c r="U231" s="533">
        <v>-187287</v>
      </c>
      <c r="V231" s="533">
        <v>5552325</v>
      </c>
    </row>
    <row r="232" spans="1:22">
      <c r="A232" s="530">
        <v>36900</v>
      </c>
      <c r="B232" s="531" t="s">
        <v>199</v>
      </c>
      <c r="C232" s="532">
        <v>5.8546009877302762E-4</v>
      </c>
      <c r="D232" s="532">
        <v>6.4999999999999997E-4</v>
      </c>
      <c r="E232" s="533">
        <v>17319766</v>
      </c>
      <c r="F232" s="533">
        <v>19913014</v>
      </c>
      <c r="G232" s="533"/>
      <c r="H232" s="533">
        <v>2379217</v>
      </c>
      <c r="I232" s="533">
        <v>4795867</v>
      </c>
      <c r="J232" s="533">
        <v>85331</v>
      </c>
      <c r="K232" s="533">
        <v>162303</v>
      </c>
      <c r="L232" s="533">
        <v>7422718</v>
      </c>
      <c r="M232" s="533"/>
      <c r="N232" s="533">
        <v>2247418</v>
      </c>
      <c r="O232" s="533">
        <v>2596250</v>
      </c>
      <c r="P232" s="533"/>
      <c r="Q232" s="533">
        <v>0</v>
      </c>
      <c r="R232" s="533">
        <v>4843668</v>
      </c>
      <c r="S232" s="533"/>
      <c r="T232" s="533">
        <v>553826</v>
      </c>
      <c r="U232" s="533">
        <v>188996</v>
      </c>
      <c r="V232" s="533">
        <v>742822</v>
      </c>
    </row>
    <row r="233" spans="1:22">
      <c r="A233" s="530">
        <v>36901</v>
      </c>
      <c r="B233" s="531" t="s">
        <v>200</v>
      </c>
      <c r="C233" s="532">
        <v>2.0899399626499816E-4</v>
      </c>
      <c r="D233" s="532">
        <v>2.0049999999999999E-4</v>
      </c>
      <c r="E233" s="533">
        <v>5342193</v>
      </c>
      <c r="F233" s="533">
        <v>7108427</v>
      </c>
      <c r="G233" s="533"/>
      <c r="H233" s="533">
        <v>532697</v>
      </c>
      <c r="I233" s="533">
        <v>1712000</v>
      </c>
      <c r="J233" s="533">
        <v>30461</v>
      </c>
      <c r="K233" s="533">
        <v>57938</v>
      </c>
      <c r="L233" s="533">
        <v>2333096</v>
      </c>
      <c r="M233" s="533"/>
      <c r="N233" s="533">
        <v>453852</v>
      </c>
      <c r="O233" s="533">
        <v>926794</v>
      </c>
      <c r="P233" s="533"/>
      <c r="Q233" s="533">
        <v>0</v>
      </c>
      <c r="R233" s="533">
        <v>1380646</v>
      </c>
      <c r="S233" s="533"/>
      <c r="T233" s="533">
        <v>197702</v>
      </c>
      <c r="U233" s="533">
        <v>35723</v>
      </c>
      <c r="V233" s="533">
        <v>233425</v>
      </c>
    </row>
    <row r="234" spans="1:22">
      <c r="A234" s="535">
        <v>36905</v>
      </c>
      <c r="B234" s="510" t="s">
        <v>201</v>
      </c>
      <c r="C234" s="532">
        <v>1.6894770691791249E-4</v>
      </c>
      <c r="D234" s="532">
        <v>1.8340000000000001E-4</v>
      </c>
      <c r="E234" s="533">
        <v>4886949</v>
      </c>
      <c r="F234" s="536">
        <v>5746349</v>
      </c>
      <c r="G234" s="537"/>
      <c r="H234" s="538">
        <v>0</v>
      </c>
      <c r="I234" s="538">
        <v>1383955</v>
      </c>
      <c r="J234" s="538">
        <v>24624</v>
      </c>
      <c r="K234" s="538">
        <v>46836</v>
      </c>
      <c r="L234" s="538">
        <v>1455415</v>
      </c>
      <c r="M234" s="539"/>
      <c r="N234" s="538">
        <v>577973</v>
      </c>
      <c r="O234" s="538">
        <v>749207</v>
      </c>
      <c r="P234" s="538"/>
      <c r="Q234" s="538">
        <v>0</v>
      </c>
      <c r="R234" s="538">
        <v>1327180</v>
      </c>
      <c r="S234" s="539"/>
      <c r="T234" s="538">
        <v>159818</v>
      </c>
      <c r="U234" s="538">
        <v>-119958</v>
      </c>
      <c r="V234" s="538">
        <v>39860</v>
      </c>
    </row>
    <row r="235" spans="1:22">
      <c r="A235" s="535">
        <v>37000</v>
      </c>
      <c r="B235" s="510" t="s">
        <v>202</v>
      </c>
      <c r="C235" s="532">
        <v>1.5677848057393275E-3</v>
      </c>
      <c r="D235" s="532">
        <v>1.5564999999999999E-3</v>
      </c>
      <c r="E235" s="533">
        <v>41476743</v>
      </c>
      <c r="F235" s="536">
        <v>53324421</v>
      </c>
      <c r="G235" s="537"/>
      <c r="H235" s="538">
        <v>354541</v>
      </c>
      <c r="I235" s="538">
        <v>12842698</v>
      </c>
      <c r="J235" s="538">
        <v>228504</v>
      </c>
      <c r="K235" s="538">
        <v>434625</v>
      </c>
      <c r="L235" s="538">
        <v>13860368</v>
      </c>
      <c r="M235" s="539"/>
      <c r="N235" s="538">
        <v>3189794</v>
      </c>
      <c r="O235" s="538">
        <v>6952416</v>
      </c>
      <c r="P235" s="538"/>
      <c r="Q235" s="538">
        <v>0</v>
      </c>
      <c r="R235" s="538">
        <v>10142210</v>
      </c>
      <c r="S235" s="539"/>
      <c r="T235" s="538">
        <v>1483068</v>
      </c>
      <c r="U235" s="538">
        <v>-2173011</v>
      </c>
      <c r="V235" s="538">
        <v>-689943</v>
      </c>
    </row>
    <row r="236" spans="1:22">
      <c r="A236" s="535">
        <v>37001</v>
      </c>
      <c r="B236" s="540" t="s">
        <v>790</v>
      </c>
      <c r="C236" s="532">
        <v>1.7823138701318931E-4</v>
      </c>
      <c r="D236" s="532">
        <v>1.964E-4</v>
      </c>
      <c r="E236" s="533">
        <v>5234421</v>
      </c>
      <c r="F236" s="536">
        <v>6062111</v>
      </c>
      <c r="G236" s="537"/>
      <c r="H236" s="538">
        <v>914071</v>
      </c>
      <c r="I236" s="538">
        <v>1460004</v>
      </c>
      <c r="J236" s="538">
        <v>25977</v>
      </c>
      <c r="K236" s="538">
        <v>49410</v>
      </c>
      <c r="L236" s="538">
        <v>2449462</v>
      </c>
      <c r="M236" s="539"/>
      <c r="N236" s="541">
        <v>435276</v>
      </c>
      <c r="O236" s="538">
        <v>790376</v>
      </c>
      <c r="P236" s="538"/>
      <c r="Q236" s="538">
        <v>0</v>
      </c>
      <c r="R236" s="538">
        <v>1225652</v>
      </c>
      <c r="S236" s="539"/>
      <c r="T236" s="538">
        <v>168601</v>
      </c>
      <c r="U236" s="538">
        <v>529647</v>
      </c>
      <c r="V236" s="538">
        <v>698248</v>
      </c>
    </row>
    <row r="237" spans="1:22">
      <c r="A237" s="535">
        <v>37005</v>
      </c>
      <c r="B237" s="510" t="s">
        <v>203</v>
      </c>
      <c r="C237" s="532">
        <v>5.0212230994731264E-4</v>
      </c>
      <c r="D237" s="532">
        <v>4.9600000000000002E-4</v>
      </c>
      <c r="E237" s="533">
        <v>13217981</v>
      </c>
      <c r="F237" s="536">
        <v>17078480</v>
      </c>
      <c r="G237" s="537"/>
      <c r="H237" s="538">
        <v>1183052</v>
      </c>
      <c r="I237" s="538">
        <v>4113195</v>
      </c>
      <c r="J237" s="538">
        <v>73184</v>
      </c>
      <c r="K237" s="538">
        <v>139200</v>
      </c>
      <c r="L237" s="538">
        <v>5508631</v>
      </c>
      <c r="M237" s="539"/>
      <c r="N237" s="538">
        <v>0</v>
      </c>
      <c r="O237" s="538">
        <v>2226685</v>
      </c>
      <c r="P237" s="538"/>
      <c r="Q237" s="538">
        <v>0</v>
      </c>
      <c r="R237" s="538">
        <v>2226685</v>
      </c>
      <c r="S237" s="539"/>
      <c r="T237" s="538">
        <v>474991</v>
      </c>
      <c r="U237" s="538">
        <v>444068</v>
      </c>
      <c r="V237" s="538">
        <v>919059</v>
      </c>
    </row>
    <row r="238" spans="1:22">
      <c r="A238" s="535">
        <v>37100</v>
      </c>
      <c r="B238" s="510" t="s">
        <v>204</v>
      </c>
      <c r="C238" s="532">
        <v>3.4728591320169855E-3</v>
      </c>
      <c r="D238" s="532">
        <v>3.2127000000000002E-3</v>
      </c>
      <c r="E238" s="533">
        <v>85610442</v>
      </c>
      <c r="F238" s="536">
        <v>118120932</v>
      </c>
      <c r="G238" s="537"/>
      <c r="H238" s="538">
        <v>10640243</v>
      </c>
      <c r="I238" s="538">
        <v>28448343</v>
      </c>
      <c r="J238" s="538">
        <v>506167</v>
      </c>
      <c r="K238" s="538">
        <v>962755</v>
      </c>
      <c r="L238" s="538">
        <v>40557508</v>
      </c>
      <c r="M238" s="539"/>
      <c r="N238" s="538">
        <v>347826</v>
      </c>
      <c r="O238" s="538">
        <v>15400558</v>
      </c>
      <c r="P238" s="538"/>
      <c r="Q238" s="538">
        <v>0</v>
      </c>
      <c r="R238" s="538">
        <v>15748384</v>
      </c>
      <c r="S238" s="539"/>
      <c r="T238" s="538">
        <v>3285204</v>
      </c>
      <c r="U238" s="538">
        <v>3446731</v>
      </c>
      <c r="V238" s="538">
        <v>6731935</v>
      </c>
    </row>
    <row r="239" spans="1:22">
      <c r="A239" s="535">
        <v>37200</v>
      </c>
      <c r="B239" s="510" t="s">
        <v>205</v>
      </c>
      <c r="C239" s="532">
        <v>6.8650680094825165E-4</v>
      </c>
      <c r="D239" s="532">
        <v>6.6140000000000003E-4</v>
      </c>
      <c r="E239" s="533">
        <v>17623758</v>
      </c>
      <c r="F239" s="536">
        <v>23349874</v>
      </c>
      <c r="G239" s="537"/>
      <c r="H239" s="538">
        <v>2311127</v>
      </c>
      <c r="I239" s="538">
        <v>5623603</v>
      </c>
      <c r="J239" s="538">
        <v>100058</v>
      </c>
      <c r="K239" s="538">
        <v>190315</v>
      </c>
      <c r="L239" s="538">
        <v>8225103</v>
      </c>
      <c r="M239" s="539"/>
      <c r="N239" s="538">
        <v>748113</v>
      </c>
      <c r="O239" s="538">
        <v>3044347</v>
      </c>
      <c r="P239" s="538"/>
      <c r="Q239" s="538">
        <v>0</v>
      </c>
      <c r="R239" s="538">
        <v>3792460</v>
      </c>
      <c r="S239" s="539"/>
      <c r="T239" s="538">
        <v>649412</v>
      </c>
      <c r="U239" s="538">
        <v>348710</v>
      </c>
      <c r="V239" s="538">
        <v>998122</v>
      </c>
    </row>
    <row r="240" spans="1:22">
      <c r="A240" s="530">
        <v>37300</v>
      </c>
      <c r="B240" s="531" t="s">
        <v>206</v>
      </c>
      <c r="C240" s="532">
        <v>1.6115198174652735E-3</v>
      </c>
      <c r="D240" s="532">
        <v>1.5843999999999999E-3</v>
      </c>
      <c r="E240" s="533">
        <v>42219303</v>
      </c>
      <c r="F240" s="533">
        <v>54811962</v>
      </c>
      <c r="G240" s="533"/>
      <c r="H240" s="533">
        <v>1927227</v>
      </c>
      <c r="I240" s="533">
        <v>13200958</v>
      </c>
      <c r="J240" s="533">
        <v>234878</v>
      </c>
      <c r="K240" s="533">
        <v>446749</v>
      </c>
      <c r="L240" s="533">
        <v>15809812</v>
      </c>
      <c r="M240" s="533"/>
      <c r="N240" s="533">
        <v>1655465</v>
      </c>
      <c r="O240" s="533">
        <v>7146361</v>
      </c>
      <c r="P240" s="533"/>
      <c r="Q240" s="533">
        <v>0</v>
      </c>
      <c r="R240" s="533">
        <v>8801826</v>
      </c>
      <c r="S240" s="533"/>
      <c r="T240" s="533">
        <v>1524442</v>
      </c>
      <c r="U240" s="533">
        <v>-866062</v>
      </c>
      <c r="V240" s="533">
        <v>658380</v>
      </c>
    </row>
    <row r="241" spans="1:22">
      <c r="A241" s="530">
        <v>37301</v>
      </c>
      <c r="B241" s="531" t="s">
        <v>207</v>
      </c>
      <c r="C241" s="532">
        <v>1.6466990854387546E-4</v>
      </c>
      <c r="D241" s="532">
        <v>1.6229999999999999E-4</v>
      </c>
      <c r="E241" s="533">
        <v>4323545</v>
      </c>
      <c r="F241" s="533">
        <v>5600850</v>
      </c>
      <c r="G241" s="533"/>
      <c r="H241" s="533">
        <v>63588</v>
      </c>
      <c r="I241" s="533">
        <v>1348913</v>
      </c>
      <c r="J241" s="533">
        <v>24001</v>
      </c>
      <c r="K241" s="533">
        <v>45650</v>
      </c>
      <c r="L241" s="533">
        <v>1482152</v>
      </c>
      <c r="M241" s="533"/>
      <c r="N241" s="533">
        <v>480676</v>
      </c>
      <c r="O241" s="533">
        <v>730236</v>
      </c>
      <c r="P241" s="533"/>
      <c r="Q241" s="533">
        <v>0</v>
      </c>
      <c r="R241" s="533">
        <v>1210912</v>
      </c>
      <c r="S241" s="533"/>
      <c r="T241" s="533">
        <v>155771</v>
      </c>
      <c r="U241" s="533">
        <v>-174054</v>
      </c>
      <c r="V241" s="533">
        <v>-18283</v>
      </c>
    </row>
    <row r="242" spans="1:22">
      <c r="A242" s="530">
        <v>37305</v>
      </c>
      <c r="B242" s="531" t="s">
        <v>208</v>
      </c>
      <c r="C242" s="532">
        <v>3.3113821000414962E-4</v>
      </c>
      <c r="D242" s="532">
        <v>3.7300000000000001E-4</v>
      </c>
      <c r="E242" s="533">
        <v>9939890</v>
      </c>
      <c r="F242" s="533">
        <v>11262868</v>
      </c>
      <c r="G242" s="533"/>
      <c r="H242" s="533">
        <v>286633</v>
      </c>
      <c r="I242" s="533">
        <v>2712558</v>
      </c>
      <c r="J242" s="533">
        <v>48263</v>
      </c>
      <c r="K242" s="533">
        <v>91799</v>
      </c>
      <c r="L242" s="533">
        <v>3139253</v>
      </c>
      <c r="M242" s="533"/>
      <c r="N242" s="533">
        <v>1180063</v>
      </c>
      <c r="O242" s="533">
        <v>1468448</v>
      </c>
      <c r="P242" s="533"/>
      <c r="Q242" s="533">
        <v>0</v>
      </c>
      <c r="R242" s="533">
        <v>2648511</v>
      </c>
      <c r="S242" s="533"/>
      <c r="T242" s="533">
        <v>313245</v>
      </c>
      <c r="U242" s="533">
        <v>-411252</v>
      </c>
      <c r="V242" s="533">
        <v>-98007</v>
      </c>
    </row>
    <row r="243" spans="1:22">
      <c r="A243" s="530">
        <v>37400</v>
      </c>
      <c r="B243" s="531" t="s">
        <v>209</v>
      </c>
      <c r="C243" s="532">
        <v>8.1115922418539248E-3</v>
      </c>
      <c r="D243" s="532">
        <v>8.1437000000000002E-3</v>
      </c>
      <c r="E243" s="533">
        <v>217008269</v>
      </c>
      <c r="F243" s="533">
        <v>275896257</v>
      </c>
      <c r="G243" s="533"/>
      <c r="H243" s="533">
        <v>6114506</v>
      </c>
      <c r="I243" s="533">
        <v>66447085</v>
      </c>
      <c r="J243" s="533">
        <v>1182260</v>
      </c>
      <c r="K243" s="533">
        <v>2248716</v>
      </c>
      <c r="L243" s="533">
        <v>75992567</v>
      </c>
      <c r="M243" s="533"/>
      <c r="N243" s="533">
        <v>8235920</v>
      </c>
      <c r="O243" s="533">
        <v>35971239</v>
      </c>
      <c r="P243" s="533"/>
      <c r="Q243" s="533">
        <v>0</v>
      </c>
      <c r="R243" s="533">
        <v>44207159</v>
      </c>
      <c r="S243" s="533"/>
      <c r="T243" s="533">
        <v>7673289</v>
      </c>
      <c r="U243" s="533">
        <v>-236397</v>
      </c>
      <c r="V243" s="533">
        <v>7436892</v>
      </c>
    </row>
    <row r="244" spans="1:22">
      <c r="A244" s="530">
        <v>37405</v>
      </c>
      <c r="B244" s="531" t="s">
        <v>210</v>
      </c>
      <c r="C244" s="532">
        <v>1.5696851020994915E-3</v>
      </c>
      <c r="D244" s="532">
        <v>1.5858999999999999E-3</v>
      </c>
      <c r="E244" s="533">
        <v>42261315</v>
      </c>
      <c r="F244" s="533">
        <v>53389055</v>
      </c>
      <c r="G244" s="533"/>
      <c r="H244" s="533">
        <v>910918</v>
      </c>
      <c r="I244" s="533">
        <v>12858264</v>
      </c>
      <c r="J244" s="533">
        <v>228781</v>
      </c>
      <c r="K244" s="533">
        <v>435152</v>
      </c>
      <c r="L244" s="533">
        <v>14433115</v>
      </c>
      <c r="M244" s="533"/>
      <c r="N244" s="533">
        <v>1436614</v>
      </c>
      <c r="O244" s="533">
        <v>6960843</v>
      </c>
      <c r="P244" s="533"/>
      <c r="Q244" s="533">
        <v>0</v>
      </c>
      <c r="R244" s="533">
        <v>8397457</v>
      </c>
      <c r="S244" s="533"/>
      <c r="T244" s="533">
        <v>1484868</v>
      </c>
      <c r="U244" s="533">
        <v>-1471559</v>
      </c>
      <c r="V244" s="533">
        <v>13309</v>
      </c>
    </row>
    <row r="245" spans="1:22">
      <c r="A245" s="530">
        <v>37500</v>
      </c>
      <c r="B245" s="531" t="s">
        <v>211</v>
      </c>
      <c r="C245" s="532">
        <v>8.9856810263093769E-4</v>
      </c>
      <c r="D245" s="532">
        <v>8.6950000000000005E-4</v>
      </c>
      <c r="E245" s="533">
        <v>23169444</v>
      </c>
      <c r="F245" s="533">
        <v>30562628</v>
      </c>
      <c r="G245" s="533"/>
      <c r="H245" s="533">
        <v>1773379</v>
      </c>
      <c r="I245" s="533">
        <v>7360729</v>
      </c>
      <c r="J245" s="533">
        <v>130966</v>
      </c>
      <c r="K245" s="533">
        <v>249103</v>
      </c>
      <c r="L245" s="533">
        <v>9514177</v>
      </c>
      <c r="M245" s="533"/>
      <c r="N245" s="533">
        <v>532494</v>
      </c>
      <c r="O245" s="533">
        <v>3984743</v>
      </c>
      <c r="P245" s="533"/>
      <c r="Q245" s="533">
        <v>0</v>
      </c>
      <c r="R245" s="533">
        <v>4517237</v>
      </c>
      <c r="S245" s="533"/>
      <c r="T245" s="533">
        <v>850015</v>
      </c>
      <c r="U245" s="533">
        <v>99163</v>
      </c>
      <c r="V245" s="533">
        <v>949178</v>
      </c>
    </row>
    <row r="246" spans="1:22">
      <c r="A246" s="530">
        <v>37600</v>
      </c>
      <c r="B246" s="531" t="s">
        <v>212</v>
      </c>
      <c r="C246" s="532">
        <v>5.0006149361255959E-3</v>
      </c>
      <c r="D246" s="532">
        <v>4.9937999999999996E-3</v>
      </c>
      <c r="E246" s="533">
        <v>133070817</v>
      </c>
      <c r="F246" s="533">
        <v>170083863</v>
      </c>
      <c r="G246" s="533"/>
      <c r="H246" s="533">
        <v>2989003</v>
      </c>
      <c r="I246" s="533">
        <v>40963139</v>
      </c>
      <c r="J246" s="533">
        <v>728837</v>
      </c>
      <c r="K246" s="533">
        <v>1386283</v>
      </c>
      <c r="L246" s="533">
        <v>46067262</v>
      </c>
      <c r="M246" s="533"/>
      <c r="N246" s="533">
        <v>5151832</v>
      </c>
      <c r="O246" s="533">
        <v>22175463</v>
      </c>
      <c r="P246" s="533"/>
      <c r="Q246" s="533">
        <v>0</v>
      </c>
      <c r="R246" s="533">
        <v>27327295</v>
      </c>
      <c r="S246" s="533"/>
      <c r="T246" s="533">
        <v>4730410</v>
      </c>
      <c r="U246" s="533">
        <v>-3900843</v>
      </c>
      <c r="V246" s="533">
        <v>829567</v>
      </c>
    </row>
    <row r="247" spans="1:22">
      <c r="A247" s="530">
        <v>37601</v>
      </c>
      <c r="B247" s="531" t="s">
        <v>213</v>
      </c>
      <c r="C247" s="532">
        <v>5.749058009255273E-4</v>
      </c>
      <c r="D247" s="532">
        <v>5.4199999999999995E-4</v>
      </c>
      <c r="E247" s="533">
        <v>14441669</v>
      </c>
      <c r="F247" s="533">
        <v>19554035</v>
      </c>
      <c r="G247" s="533"/>
      <c r="H247" s="533">
        <v>1909600</v>
      </c>
      <c r="I247" s="533">
        <v>4709410</v>
      </c>
      <c r="J247" s="533">
        <v>83792</v>
      </c>
      <c r="K247" s="533">
        <v>159377</v>
      </c>
      <c r="L247" s="533">
        <v>6862179</v>
      </c>
      <c r="M247" s="533"/>
      <c r="N247" s="533">
        <v>0</v>
      </c>
      <c r="O247" s="533">
        <v>2549447</v>
      </c>
      <c r="P247" s="533"/>
      <c r="Q247" s="533">
        <v>0</v>
      </c>
      <c r="R247" s="533">
        <v>2549447</v>
      </c>
      <c r="S247" s="533"/>
      <c r="T247" s="533">
        <v>543842</v>
      </c>
      <c r="U247" s="533">
        <v>1836075</v>
      </c>
      <c r="V247" s="533">
        <v>2379917</v>
      </c>
    </row>
    <row r="248" spans="1:22">
      <c r="A248" s="530">
        <v>37605</v>
      </c>
      <c r="B248" s="531" t="s">
        <v>214</v>
      </c>
      <c r="C248" s="532">
        <v>6.5842170027124525E-4</v>
      </c>
      <c r="D248" s="532">
        <v>6.4269999999999996E-4</v>
      </c>
      <c r="E248" s="533">
        <v>17127452</v>
      </c>
      <c r="F248" s="533">
        <v>22394627</v>
      </c>
      <c r="G248" s="533"/>
      <c r="H248" s="533">
        <v>843955</v>
      </c>
      <c r="I248" s="533">
        <v>5393541</v>
      </c>
      <c r="J248" s="533">
        <v>95965</v>
      </c>
      <c r="K248" s="533">
        <v>182529</v>
      </c>
      <c r="L248" s="533">
        <v>6515990</v>
      </c>
      <c r="M248" s="533"/>
      <c r="N248" s="533">
        <v>403467</v>
      </c>
      <c r="O248" s="533">
        <v>2919802</v>
      </c>
      <c r="P248" s="533"/>
      <c r="Q248" s="533">
        <v>0</v>
      </c>
      <c r="R248" s="533">
        <v>3323269</v>
      </c>
      <c r="S248" s="533"/>
      <c r="T248" s="533">
        <v>622844</v>
      </c>
      <c r="U248" s="533">
        <v>-113164</v>
      </c>
      <c r="V248" s="533">
        <v>509680</v>
      </c>
    </row>
    <row r="249" spans="1:22">
      <c r="A249" s="530">
        <v>37610</v>
      </c>
      <c r="B249" s="531" t="s">
        <v>215</v>
      </c>
      <c r="C249" s="532">
        <v>1.575657919902253E-3</v>
      </c>
      <c r="D249" s="532">
        <v>1.5554E-3</v>
      </c>
      <c r="E249" s="533">
        <v>41447961</v>
      </c>
      <c r="F249" s="533">
        <v>53592206</v>
      </c>
      <c r="G249" s="533"/>
      <c r="H249" s="533">
        <v>289742</v>
      </c>
      <c r="I249" s="533">
        <v>12907191</v>
      </c>
      <c r="J249" s="533">
        <v>229651</v>
      </c>
      <c r="K249" s="533">
        <v>436808</v>
      </c>
      <c r="L249" s="533">
        <v>13863392</v>
      </c>
      <c r="M249" s="533"/>
      <c r="N249" s="533">
        <v>1583569</v>
      </c>
      <c r="O249" s="533">
        <v>6987329</v>
      </c>
      <c r="P249" s="533"/>
      <c r="Q249" s="533">
        <v>0</v>
      </c>
      <c r="R249" s="533">
        <v>8570898</v>
      </c>
      <c r="S249" s="533"/>
      <c r="T249" s="533">
        <v>1490517</v>
      </c>
      <c r="U249" s="533">
        <v>-925198</v>
      </c>
      <c r="V249" s="533">
        <v>565319</v>
      </c>
    </row>
    <row r="250" spans="1:22">
      <c r="A250" s="530">
        <v>37700</v>
      </c>
      <c r="B250" s="531" t="s">
        <v>216</v>
      </c>
      <c r="C250" s="532">
        <v>2.2827301059202866E-3</v>
      </c>
      <c r="D250" s="532">
        <v>2.2753999999999999E-3</v>
      </c>
      <c r="E250" s="533">
        <v>60634036</v>
      </c>
      <c r="F250" s="533">
        <v>77641562</v>
      </c>
      <c r="G250" s="533"/>
      <c r="H250" s="533">
        <v>3495523</v>
      </c>
      <c r="I250" s="533">
        <v>18699258</v>
      </c>
      <c r="J250" s="533">
        <v>332707</v>
      </c>
      <c r="K250" s="533">
        <v>632824</v>
      </c>
      <c r="L250" s="533">
        <v>23160312</v>
      </c>
      <c r="M250" s="533"/>
      <c r="N250" s="533">
        <v>2117018</v>
      </c>
      <c r="O250" s="533">
        <v>10122874</v>
      </c>
      <c r="P250" s="533"/>
      <c r="Q250" s="533">
        <v>0</v>
      </c>
      <c r="R250" s="533">
        <v>12239892</v>
      </c>
      <c r="S250" s="533"/>
      <c r="T250" s="533">
        <v>2159386</v>
      </c>
      <c r="U250" s="533">
        <v>-406809</v>
      </c>
      <c r="V250" s="533">
        <v>1752577</v>
      </c>
    </row>
    <row r="251" spans="1:22">
      <c r="A251" s="530">
        <v>37705</v>
      </c>
      <c r="B251" s="531" t="s">
        <v>217</v>
      </c>
      <c r="C251" s="532">
        <v>5.8883778926164176E-4</v>
      </c>
      <c r="D251" s="532">
        <v>6.4070000000000002E-4</v>
      </c>
      <c r="E251" s="533">
        <v>17073723</v>
      </c>
      <c r="F251" s="533">
        <v>20027898</v>
      </c>
      <c r="G251" s="533"/>
      <c r="H251" s="533">
        <v>604005</v>
      </c>
      <c r="I251" s="533">
        <v>4823536</v>
      </c>
      <c r="J251" s="533">
        <v>85823</v>
      </c>
      <c r="K251" s="533">
        <v>163239</v>
      </c>
      <c r="L251" s="533">
        <v>5676603</v>
      </c>
      <c r="M251" s="533"/>
      <c r="N251" s="533">
        <v>1947248</v>
      </c>
      <c r="O251" s="533">
        <v>2611229</v>
      </c>
      <c r="P251" s="533"/>
      <c r="Q251" s="533">
        <v>0</v>
      </c>
      <c r="R251" s="533">
        <v>4558477</v>
      </c>
      <c r="S251" s="533"/>
      <c r="T251" s="533">
        <v>557020</v>
      </c>
      <c r="U251" s="533">
        <v>-739030</v>
      </c>
      <c r="V251" s="533">
        <v>-182010</v>
      </c>
    </row>
    <row r="252" spans="1:22">
      <c r="A252" s="535">
        <v>37800</v>
      </c>
      <c r="B252" s="510" t="s">
        <v>218</v>
      </c>
      <c r="C252" s="532">
        <v>6.3291666483849558E-3</v>
      </c>
      <c r="D252" s="532">
        <v>6.7676000000000004E-3</v>
      </c>
      <c r="E252" s="533">
        <v>180337893</v>
      </c>
      <c r="F252" s="536">
        <v>215271347</v>
      </c>
      <c r="G252" s="537"/>
      <c r="H252" s="538">
        <v>8206295</v>
      </c>
      <c r="I252" s="538">
        <v>51846130</v>
      </c>
      <c r="J252" s="538">
        <v>922473</v>
      </c>
      <c r="K252" s="538">
        <v>1754587</v>
      </c>
      <c r="L252" s="538">
        <v>62729485</v>
      </c>
      <c r="M252" s="539"/>
      <c r="N252" s="538">
        <v>19423410</v>
      </c>
      <c r="O252" s="538">
        <v>28066988</v>
      </c>
      <c r="P252" s="538"/>
      <c r="Q252" s="538">
        <v>0</v>
      </c>
      <c r="R252" s="538">
        <v>47490398</v>
      </c>
      <c r="S252" s="539"/>
      <c r="T252" s="538">
        <v>5987175</v>
      </c>
      <c r="U252" s="538">
        <v>-6088915</v>
      </c>
      <c r="V252" s="538">
        <v>-101740</v>
      </c>
    </row>
    <row r="253" spans="1:22">
      <c r="A253" s="535">
        <v>37801</v>
      </c>
      <c r="B253" s="510" t="s">
        <v>219</v>
      </c>
      <c r="C253" s="532">
        <v>7.0510009271335843E-5</v>
      </c>
      <c r="D253" s="532">
        <v>6.86E-5</v>
      </c>
      <c r="E253" s="533">
        <v>1827163</v>
      </c>
      <c r="F253" s="536">
        <v>2398228</v>
      </c>
      <c r="G253" s="537"/>
      <c r="H253" s="538">
        <v>146335</v>
      </c>
      <c r="I253" s="538">
        <v>577591</v>
      </c>
      <c r="J253" s="538">
        <v>10277</v>
      </c>
      <c r="K253" s="538">
        <v>19547</v>
      </c>
      <c r="L253" s="538">
        <v>753750</v>
      </c>
      <c r="M253" s="539"/>
      <c r="N253" s="538">
        <v>67378</v>
      </c>
      <c r="O253" s="538">
        <v>312680</v>
      </c>
      <c r="P253" s="538"/>
      <c r="Q253" s="538">
        <v>0</v>
      </c>
      <c r="R253" s="538">
        <v>380058</v>
      </c>
      <c r="S253" s="539"/>
      <c r="T253" s="538">
        <v>66700</v>
      </c>
      <c r="U253" s="538">
        <v>45978</v>
      </c>
      <c r="V253" s="538">
        <v>112678</v>
      </c>
    </row>
    <row r="254" spans="1:22">
      <c r="A254" s="535">
        <v>37805</v>
      </c>
      <c r="B254" s="510" t="s">
        <v>220</v>
      </c>
      <c r="C254" s="532">
        <v>5.5920620239246664E-4</v>
      </c>
      <c r="D254" s="532">
        <v>5.5020000000000004E-4</v>
      </c>
      <c r="E254" s="533">
        <v>14660204</v>
      </c>
      <c r="F254" s="536">
        <v>19020051</v>
      </c>
      <c r="G254" s="537"/>
      <c r="H254" s="538">
        <v>1211848</v>
      </c>
      <c r="I254" s="538">
        <v>4580805</v>
      </c>
      <c r="J254" s="538">
        <v>81504</v>
      </c>
      <c r="K254" s="538">
        <v>155025</v>
      </c>
      <c r="L254" s="538">
        <v>6029182</v>
      </c>
      <c r="M254" s="539"/>
      <c r="N254" s="538">
        <v>0</v>
      </c>
      <c r="O254" s="538">
        <v>2479826</v>
      </c>
      <c r="P254" s="538"/>
      <c r="Q254" s="538">
        <v>0</v>
      </c>
      <c r="R254" s="538">
        <v>2479826</v>
      </c>
      <c r="S254" s="539"/>
      <c r="T254" s="538">
        <v>528992</v>
      </c>
      <c r="U254" s="538">
        <v>131469</v>
      </c>
      <c r="V254" s="538">
        <v>660461</v>
      </c>
    </row>
    <row r="255" spans="1:22">
      <c r="A255" s="535">
        <v>37900</v>
      </c>
      <c r="B255" s="510" t="s">
        <v>221</v>
      </c>
      <c r="C255" s="532">
        <v>3.5620599263654663E-3</v>
      </c>
      <c r="D255" s="532">
        <v>3.5538000000000002E-3</v>
      </c>
      <c r="E255" s="533">
        <v>94698566</v>
      </c>
      <c r="F255" s="536">
        <v>121154882</v>
      </c>
      <c r="G255" s="537"/>
      <c r="H255" s="538">
        <v>2003646</v>
      </c>
      <c r="I255" s="538">
        <v>29179042</v>
      </c>
      <c r="J255" s="538">
        <v>519168</v>
      </c>
      <c r="K255" s="538">
        <v>987483</v>
      </c>
      <c r="L255" s="538">
        <v>32689339</v>
      </c>
      <c r="M255" s="539"/>
      <c r="N255" s="538">
        <v>1178511</v>
      </c>
      <c r="O255" s="538">
        <v>15796123</v>
      </c>
      <c r="P255" s="538"/>
      <c r="Q255" s="538">
        <v>0</v>
      </c>
      <c r="R255" s="538">
        <v>16974634</v>
      </c>
      <c r="S255" s="539"/>
      <c r="T255" s="538">
        <v>3369587</v>
      </c>
      <c r="U255" s="538">
        <v>-1266606</v>
      </c>
      <c r="V255" s="538">
        <v>2102981</v>
      </c>
    </row>
    <row r="256" spans="1:22">
      <c r="A256" s="535">
        <v>37901</v>
      </c>
      <c r="B256" s="510" t="s">
        <v>222</v>
      </c>
      <c r="C256" s="532">
        <v>1.3935798689926305E-4</v>
      </c>
      <c r="D256" s="532">
        <v>1.261E-4</v>
      </c>
      <c r="E256" s="533">
        <v>3359065</v>
      </c>
      <c r="F256" s="536">
        <v>4739926</v>
      </c>
      <c r="G256" s="537"/>
      <c r="H256" s="538">
        <v>866233</v>
      </c>
      <c r="I256" s="538">
        <v>1141568</v>
      </c>
      <c r="J256" s="538">
        <v>20311</v>
      </c>
      <c r="K256" s="538">
        <v>38633</v>
      </c>
      <c r="L256" s="538">
        <v>2066745</v>
      </c>
      <c r="M256" s="539"/>
      <c r="N256" s="541">
        <v>0</v>
      </c>
      <c r="O256" s="538">
        <v>617990</v>
      </c>
      <c r="P256" s="538"/>
      <c r="Q256" s="538">
        <v>0</v>
      </c>
      <c r="R256" s="538">
        <v>617990</v>
      </c>
      <c r="S256" s="539"/>
      <c r="T256" s="538">
        <v>131828</v>
      </c>
      <c r="U256" s="538">
        <v>436264</v>
      </c>
      <c r="V256" s="538">
        <v>568092</v>
      </c>
    </row>
    <row r="257" spans="1:22">
      <c r="A257" s="535">
        <v>37905</v>
      </c>
      <c r="B257" s="510" t="s">
        <v>223</v>
      </c>
      <c r="C257" s="532">
        <v>3.9264228927635728E-4</v>
      </c>
      <c r="D257" s="532">
        <v>4.0549999999999999E-4</v>
      </c>
      <c r="E257" s="533">
        <v>10804274</v>
      </c>
      <c r="F257" s="536">
        <v>13354781</v>
      </c>
      <c r="G257" s="537"/>
      <c r="H257" s="538">
        <v>276478</v>
      </c>
      <c r="I257" s="538">
        <v>3216377</v>
      </c>
      <c r="J257" s="538">
        <v>57227</v>
      </c>
      <c r="K257" s="538">
        <v>108849</v>
      </c>
      <c r="L257" s="538">
        <v>3658931</v>
      </c>
      <c r="M257" s="539"/>
      <c r="N257" s="538">
        <v>288797</v>
      </c>
      <c r="O257" s="538">
        <v>1741191</v>
      </c>
      <c r="P257" s="538"/>
      <c r="Q257" s="538">
        <v>0</v>
      </c>
      <c r="R257" s="538">
        <v>2029988</v>
      </c>
      <c r="S257" s="539"/>
      <c r="T257" s="538">
        <v>371426</v>
      </c>
      <c r="U257" s="538">
        <v>-109568</v>
      </c>
      <c r="V257" s="538">
        <v>261858</v>
      </c>
    </row>
    <row r="258" spans="1:22">
      <c r="A258" s="530">
        <v>38000</v>
      </c>
      <c r="B258" s="531" t="s">
        <v>224</v>
      </c>
      <c r="C258" s="532">
        <v>5.8482214381787986E-3</v>
      </c>
      <c r="D258" s="532">
        <v>5.6233999999999998E-3</v>
      </c>
      <c r="E258" s="533">
        <v>149848471</v>
      </c>
      <c r="F258" s="533">
        <v>198913155</v>
      </c>
      <c r="G258" s="533"/>
      <c r="H258" s="533">
        <v>6259816</v>
      </c>
      <c r="I258" s="533">
        <v>47906409</v>
      </c>
      <c r="J258" s="533">
        <v>852375</v>
      </c>
      <c r="K258" s="533">
        <v>1621258</v>
      </c>
      <c r="L258" s="533">
        <v>56639858</v>
      </c>
      <c r="M258" s="533"/>
      <c r="N258" s="533">
        <v>11805880</v>
      </c>
      <c r="O258" s="533">
        <v>25934214</v>
      </c>
      <c r="P258" s="533"/>
      <c r="Q258" s="533">
        <v>0</v>
      </c>
      <c r="R258" s="533">
        <v>37740094</v>
      </c>
      <c r="S258" s="533"/>
      <c r="T258" s="533">
        <v>5532217</v>
      </c>
      <c r="U258" s="533">
        <v>-4417309</v>
      </c>
      <c r="V258" s="533">
        <v>1114908</v>
      </c>
    </row>
    <row r="259" spans="1:22">
      <c r="A259" s="530">
        <v>38005</v>
      </c>
      <c r="B259" s="531" t="s">
        <v>225</v>
      </c>
      <c r="C259" s="532">
        <v>1.3959805977002641E-3</v>
      </c>
      <c r="D259" s="532">
        <v>1.3419E-3</v>
      </c>
      <c r="E259" s="533">
        <v>35758573</v>
      </c>
      <c r="F259" s="533">
        <v>47480915</v>
      </c>
      <c r="G259" s="533"/>
      <c r="H259" s="533">
        <v>3874242</v>
      </c>
      <c r="I259" s="533">
        <v>11435343</v>
      </c>
      <c r="J259" s="533">
        <v>203463</v>
      </c>
      <c r="K259" s="533">
        <v>386997</v>
      </c>
      <c r="L259" s="533">
        <v>15900045</v>
      </c>
      <c r="M259" s="533"/>
      <c r="N259" s="533">
        <v>0</v>
      </c>
      <c r="O259" s="533">
        <v>6190542</v>
      </c>
      <c r="P259" s="533"/>
      <c r="Q259" s="533">
        <v>0</v>
      </c>
      <c r="R259" s="533">
        <v>6190542</v>
      </c>
      <c r="S259" s="533"/>
      <c r="T259" s="533">
        <v>1320550</v>
      </c>
      <c r="U259" s="533">
        <v>1524781</v>
      </c>
      <c r="V259" s="533">
        <v>2845331</v>
      </c>
    </row>
    <row r="260" spans="1:22">
      <c r="A260" s="530">
        <v>38100</v>
      </c>
      <c r="B260" s="531" t="s">
        <v>226</v>
      </c>
      <c r="C260" s="532">
        <v>2.7198380187453157E-3</v>
      </c>
      <c r="D260" s="532">
        <v>2.8322E-3</v>
      </c>
      <c r="E260" s="533">
        <v>75471803</v>
      </c>
      <c r="F260" s="533">
        <v>92508734</v>
      </c>
      <c r="G260" s="533"/>
      <c r="H260" s="533">
        <v>5167348</v>
      </c>
      <c r="I260" s="533">
        <v>22279880</v>
      </c>
      <c r="J260" s="533">
        <v>396415</v>
      </c>
      <c r="K260" s="533">
        <v>754000</v>
      </c>
      <c r="L260" s="533">
        <v>28597643</v>
      </c>
      <c r="M260" s="533"/>
      <c r="N260" s="533">
        <v>6048623</v>
      </c>
      <c r="O260" s="533">
        <v>12061250</v>
      </c>
      <c r="P260" s="533"/>
      <c r="Q260" s="533">
        <v>0</v>
      </c>
      <c r="R260" s="533">
        <v>18109873</v>
      </c>
      <c r="S260" s="533"/>
      <c r="T260" s="533">
        <v>2572872</v>
      </c>
      <c r="U260" s="533">
        <v>-923004</v>
      </c>
      <c r="V260" s="533">
        <v>1649868</v>
      </c>
    </row>
    <row r="261" spans="1:22">
      <c r="A261" s="530">
        <v>38105</v>
      </c>
      <c r="B261" s="531" t="s">
        <v>227</v>
      </c>
      <c r="C261" s="532">
        <v>5.4560591476395773E-4</v>
      </c>
      <c r="D261" s="532">
        <v>5.4040000000000002E-4</v>
      </c>
      <c r="E261" s="533">
        <v>14399051</v>
      </c>
      <c r="F261" s="533">
        <v>18557470</v>
      </c>
      <c r="G261" s="533"/>
      <c r="H261" s="533">
        <v>851156</v>
      </c>
      <c r="I261" s="533">
        <v>4469396</v>
      </c>
      <c r="J261" s="533">
        <v>79522</v>
      </c>
      <c r="K261" s="533">
        <v>151254</v>
      </c>
      <c r="L261" s="533">
        <v>5551328</v>
      </c>
      <c r="M261" s="533"/>
      <c r="N261" s="533">
        <v>268387</v>
      </c>
      <c r="O261" s="533">
        <v>2419515</v>
      </c>
      <c r="P261" s="533"/>
      <c r="Q261" s="533">
        <v>0</v>
      </c>
      <c r="R261" s="533">
        <v>2687902</v>
      </c>
      <c r="S261" s="533"/>
      <c r="T261" s="533">
        <v>516124</v>
      </c>
      <c r="U261" s="533">
        <v>5918</v>
      </c>
      <c r="V261" s="533">
        <v>522042</v>
      </c>
    </row>
    <row r="262" spans="1:22">
      <c r="A262" s="530">
        <v>38200</v>
      </c>
      <c r="B262" s="531" t="s">
        <v>228</v>
      </c>
      <c r="C262" s="532">
        <v>2.6169749009153699E-3</v>
      </c>
      <c r="D262" s="532">
        <v>2.5853E-3</v>
      </c>
      <c r="E262" s="533">
        <v>68892841</v>
      </c>
      <c r="F262" s="533">
        <v>89010093</v>
      </c>
      <c r="G262" s="533"/>
      <c r="H262" s="533">
        <v>3793626</v>
      </c>
      <c r="I262" s="533">
        <v>21437265</v>
      </c>
      <c r="J262" s="533">
        <v>381423</v>
      </c>
      <c r="K262" s="533">
        <v>725484</v>
      </c>
      <c r="L262" s="533">
        <v>26337798</v>
      </c>
      <c r="M262" s="533"/>
      <c r="N262" s="533">
        <v>2335099</v>
      </c>
      <c r="O262" s="533">
        <v>11605099</v>
      </c>
      <c r="P262" s="533"/>
      <c r="Q262" s="533">
        <v>0</v>
      </c>
      <c r="R262" s="533">
        <v>13940198</v>
      </c>
      <c r="S262" s="533"/>
      <c r="T262" s="533">
        <v>2475568</v>
      </c>
      <c r="U262" s="533">
        <v>-419044</v>
      </c>
      <c r="V262" s="533">
        <v>2056524</v>
      </c>
    </row>
    <row r="263" spans="1:22">
      <c r="A263" s="530">
        <v>38205</v>
      </c>
      <c r="B263" s="531" t="s">
        <v>229</v>
      </c>
      <c r="C263" s="532">
        <v>3.8007608933512884E-4</v>
      </c>
      <c r="D263" s="532">
        <v>3.8749999999999999E-4</v>
      </c>
      <c r="E263" s="533">
        <v>10324636</v>
      </c>
      <c r="F263" s="533">
        <v>12927372</v>
      </c>
      <c r="G263" s="533"/>
      <c r="H263" s="533">
        <v>418075</v>
      </c>
      <c r="I263" s="533">
        <v>3113439</v>
      </c>
      <c r="J263" s="533">
        <v>55396</v>
      </c>
      <c r="K263" s="533">
        <v>105366</v>
      </c>
      <c r="L263" s="533">
        <v>3692276</v>
      </c>
      <c r="M263" s="533"/>
      <c r="N263" s="533">
        <v>350464</v>
      </c>
      <c r="O263" s="533">
        <v>1685465</v>
      </c>
      <c r="P263" s="533"/>
      <c r="Q263" s="533">
        <v>0</v>
      </c>
      <c r="R263" s="533">
        <v>2035929</v>
      </c>
      <c r="S263" s="533"/>
      <c r="T263" s="533">
        <v>359539</v>
      </c>
      <c r="U263" s="533">
        <v>45183</v>
      </c>
      <c r="V263" s="533">
        <v>404722</v>
      </c>
    </row>
    <row r="264" spans="1:22">
      <c r="A264" s="535">
        <v>38210</v>
      </c>
      <c r="B264" s="510" t="s">
        <v>230</v>
      </c>
      <c r="C264" s="532">
        <v>1.023516013514032E-3</v>
      </c>
      <c r="D264" s="532">
        <v>1.0196999999999999E-3</v>
      </c>
      <c r="E264" s="533">
        <v>27173177</v>
      </c>
      <c r="F264" s="536">
        <v>34812430</v>
      </c>
      <c r="G264" s="537"/>
      <c r="H264" s="538">
        <v>1388554</v>
      </c>
      <c r="I264" s="538">
        <v>8384254</v>
      </c>
      <c r="J264" s="538">
        <v>149177</v>
      </c>
      <c r="K264" s="538">
        <v>283742</v>
      </c>
      <c r="L264" s="538">
        <v>10205727</v>
      </c>
      <c r="M264" s="539"/>
      <c r="N264" s="538">
        <v>813164</v>
      </c>
      <c r="O264" s="538">
        <v>4538830</v>
      </c>
      <c r="P264" s="538"/>
      <c r="Q264" s="538">
        <v>0</v>
      </c>
      <c r="R264" s="538">
        <v>5351994</v>
      </c>
      <c r="S264" s="539"/>
      <c r="T264" s="538">
        <v>968211</v>
      </c>
      <c r="U264" s="538">
        <v>-109775</v>
      </c>
      <c r="V264" s="538">
        <v>858436</v>
      </c>
    </row>
    <row r="265" spans="1:22">
      <c r="A265" s="535">
        <v>38300</v>
      </c>
      <c r="B265" s="510" t="s">
        <v>231</v>
      </c>
      <c r="C265" s="532">
        <v>1.9825986206594586E-3</v>
      </c>
      <c r="D265" s="532">
        <v>1.9547000000000002E-3</v>
      </c>
      <c r="E265" s="533">
        <v>52087721</v>
      </c>
      <c r="F265" s="536">
        <v>67433313</v>
      </c>
      <c r="G265" s="537"/>
      <c r="H265" s="538">
        <v>2645054</v>
      </c>
      <c r="I265" s="538">
        <v>16240695</v>
      </c>
      <c r="J265" s="538">
        <v>288963</v>
      </c>
      <c r="K265" s="538">
        <v>549621</v>
      </c>
      <c r="L265" s="538">
        <v>19724333</v>
      </c>
      <c r="M265" s="539"/>
      <c r="N265" s="538">
        <v>3011586</v>
      </c>
      <c r="O265" s="538">
        <v>8791927</v>
      </c>
      <c r="P265" s="538"/>
      <c r="Q265" s="538">
        <v>0</v>
      </c>
      <c r="R265" s="538">
        <v>11803513</v>
      </c>
      <c r="S265" s="539"/>
      <c r="T265" s="538">
        <v>1875470</v>
      </c>
      <c r="U265" s="538">
        <v>-977415</v>
      </c>
      <c r="V265" s="538">
        <v>898055</v>
      </c>
    </row>
    <row r="266" spans="1:22">
      <c r="A266" s="535">
        <v>38400</v>
      </c>
      <c r="B266" s="510" t="s">
        <v>232</v>
      </c>
      <c r="C266" s="532">
        <v>2.6101417252144821E-3</v>
      </c>
      <c r="D266" s="532">
        <v>2.6156E-3</v>
      </c>
      <c r="E266" s="533">
        <v>69698025</v>
      </c>
      <c r="F266" s="536">
        <v>88777679</v>
      </c>
      <c r="G266" s="537"/>
      <c r="H266" s="538">
        <v>3461674</v>
      </c>
      <c r="I266" s="538">
        <v>21381290</v>
      </c>
      <c r="J266" s="538">
        <v>380427</v>
      </c>
      <c r="K266" s="538">
        <v>723590</v>
      </c>
      <c r="L266" s="538">
        <v>25946981</v>
      </c>
      <c r="M266" s="539"/>
      <c r="N266" s="538">
        <v>2267212</v>
      </c>
      <c r="O266" s="538">
        <v>11574797</v>
      </c>
      <c r="P266" s="538"/>
      <c r="Q266" s="538">
        <v>0</v>
      </c>
      <c r="R266" s="538">
        <v>13842009</v>
      </c>
      <c r="S266" s="539"/>
      <c r="T266" s="538">
        <v>2469105</v>
      </c>
      <c r="U266" s="538">
        <v>-369663</v>
      </c>
      <c r="V266" s="538">
        <v>2099442</v>
      </c>
    </row>
    <row r="267" spans="1:22">
      <c r="A267" s="535">
        <v>38402</v>
      </c>
      <c r="B267" s="510" t="s">
        <v>233</v>
      </c>
      <c r="C267" s="532">
        <v>1.9570850383914223E-4</v>
      </c>
      <c r="D267" s="532">
        <v>1.884E-4</v>
      </c>
      <c r="E267" s="533">
        <v>5021875</v>
      </c>
      <c r="F267" s="536">
        <v>6656553</v>
      </c>
      <c r="G267" s="537"/>
      <c r="H267" s="538">
        <v>154172</v>
      </c>
      <c r="I267" s="538">
        <v>1603170</v>
      </c>
      <c r="J267" s="538">
        <v>28524</v>
      </c>
      <c r="K267" s="538">
        <v>54255</v>
      </c>
      <c r="L267" s="538">
        <v>1840121</v>
      </c>
      <c r="M267" s="539"/>
      <c r="N267" s="538">
        <v>189819</v>
      </c>
      <c r="O267" s="538">
        <v>867879</v>
      </c>
      <c r="P267" s="538"/>
      <c r="Q267" s="538">
        <v>0</v>
      </c>
      <c r="R267" s="538">
        <v>1057698</v>
      </c>
      <c r="S267" s="539"/>
      <c r="T267" s="538">
        <v>185134</v>
      </c>
      <c r="U267" s="538">
        <v>38705</v>
      </c>
      <c r="V267" s="538">
        <v>223839</v>
      </c>
    </row>
    <row r="268" spans="1:22">
      <c r="A268" s="535">
        <v>38405</v>
      </c>
      <c r="B268" s="510" t="s">
        <v>234</v>
      </c>
      <c r="C268" s="532">
        <v>6.1622050295897309E-4</v>
      </c>
      <c r="D268" s="532">
        <v>6.2339999999999997E-4</v>
      </c>
      <c r="E268" s="533">
        <v>16613508</v>
      </c>
      <c r="F268" s="536">
        <v>20959255</v>
      </c>
      <c r="G268" s="537"/>
      <c r="H268" s="538">
        <v>392257</v>
      </c>
      <c r="I268" s="538">
        <v>5047844</v>
      </c>
      <c r="J268" s="538">
        <v>89814</v>
      </c>
      <c r="K268" s="538">
        <v>170830</v>
      </c>
      <c r="L268" s="538">
        <v>5700745</v>
      </c>
      <c r="M268" s="539"/>
      <c r="N268" s="538">
        <v>614714</v>
      </c>
      <c r="O268" s="538">
        <v>2732659</v>
      </c>
      <c r="P268" s="538"/>
      <c r="Q268" s="538">
        <v>0</v>
      </c>
      <c r="R268" s="538">
        <v>3347373</v>
      </c>
      <c r="S268" s="539"/>
      <c r="T268" s="538">
        <v>582925</v>
      </c>
      <c r="U268" s="538">
        <v>-640466</v>
      </c>
      <c r="V268" s="538">
        <v>-57541</v>
      </c>
    </row>
    <row r="269" spans="1:22">
      <c r="A269" s="535">
        <v>38500</v>
      </c>
      <c r="B269" s="510" t="s">
        <v>235</v>
      </c>
      <c r="C269" s="532">
        <v>1.9729112077050397E-3</v>
      </c>
      <c r="D269" s="532">
        <v>1.9615000000000001E-3</v>
      </c>
      <c r="E269" s="533">
        <v>52269036</v>
      </c>
      <c r="F269" s="536">
        <v>67103819</v>
      </c>
      <c r="G269" s="537"/>
      <c r="H269" s="538">
        <v>2542368</v>
      </c>
      <c r="I269" s="538">
        <v>16161340</v>
      </c>
      <c r="J269" s="538">
        <v>287551</v>
      </c>
      <c r="K269" s="538">
        <v>546935</v>
      </c>
      <c r="L269" s="538">
        <v>19538194</v>
      </c>
      <c r="M269" s="539"/>
      <c r="N269" s="538">
        <v>1874005</v>
      </c>
      <c r="O269" s="538">
        <v>8748968</v>
      </c>
      <c r="P269" s="538"/>
      <c r="Q269" s="538">
        <v>0</v>
      </c>
      <c r="R269" s="538">
        <v>10622973</v>
      </c>
      <c r="S269" s="539"/>
      <c r="T269" s="538">
        <v>1866306</v>
      </c>
      <c r="U269" s="538">
        <v>-470238</v>
      </c>
      <c r="V269" s="538">
        <v>1396068</v>
      </c>
    </row>
    <row r="270" spans="1:22">
      <c r="A270" s="530">
        <v>38600</v>
      </c>
      <c r="B270" s="531" t="s">
        <v>236</v>
      </c>
      <c r="C270" s="532">
        <v>2.4886896081476434E-3</v>
      </c>
      <c r="D270" s="532">
        <v>2.4616999999999998E-3</v>
      </c>
      <c r="E270" s="533">
        <v>65598968</v>
      </c>
      <c r="F270" s="533">
        <v>84646778</v>
      </c>
      <c r="G270" s="533"/>
      <c r="H270" s="533">
        <v>3022367</v>
      </c>
      <c r="I270" s="533">
        <v>20386400</v>
      </c>
      <c r="J270" s="533">
        <v>362725</v>
      </c>
      <c r="K270" s="533">
        <v>689921</v>
      </c>
      <c r="L270" s="533">
        <v>24461413</v>
      </c>
      <c r="M270" s="533"/>
      <c r="N270" s="533">
        <v>2582567</v>
      </c>
      <c r="O270" s="533">
        <v>11036212</v>
      </c>
      <c r="P270" s="533"/>
      <c r="Q270" s="533">
        <v>0</v>
      </c>
      <c r="R270" s="533">
        <v>13618779</v>
      </c>
      <c r="S270" s="533"/>
      <c r="T270" s="533">
        <v>2354215</v>
      </c>
      <c r="U270" s="533">
        <v>-982951</v>
      </c>
      <c r="V270" s="533">
        <v>1371264</v>
      </c>
    </row>
    <row r="271" spans="1:22">
      <c r="A271" s="530">
        <v>38601</v>
      </c>
      <c r="B271" s="531" t="s">
        <v>237</v>
      </c>
      <c r="C271" s="532">
        <v>0</v>
      </c>
      <c r="D271" s="532">
        <v>0</v>
      </c>
      <c r="E271" s="533">
        <v>0</v>
      </c>
      <c r="F271" s="533">
        <v>0</v>
      </c>
      <c r="G271" s="533"/>
      <c r="H271" s="533">
        <v>7773</v>
      </c>
      <c r="I271" s="533">
        <v>0</v>
      </c>
      <c r="J271" s="533">
        <v>0</v>
      </c>
      <c r="K271" s="533">
        <v>0</v>
      </c>
      <c r="L271" s="533">
        <v>7773</v>
      </c>
      <c r="M271" s="533"/>
      <c r="N271" s="533">
        <v>541994</v>
      </c>
      <c r="O271" s="533">
        <v>0</v>
      </c>
      <c r="P271" s="533"/>
      <c r="Q271" s="533">
        <v>0</v>
      </c>
      <c r="R271" s="533">
        <v>541994</v>
      </c>
      <c r="S271" s="533"/>
      <c r="T271" s="533">
        <v>0</v>
      </c>
      <c r="U271" s="533">
        <v>-254946</v>
      </c>
      <c r="V271" s="533">
        <v>-254946</v>
      </c>
    </row>
    <row r="272" spans="1:22">
      <c r="A272" s="530">
        <v>38602</v>
      </c>
      <c r="B272" s="531" t="s">
        <v>238</v>
      </c>
      <c r="C272" s="532">
        <v>1.9898520231121459E-4</v>
      </c>
      <c r="D272" s="532">
        <v>2.053E-4</v>
      </c>
      <c r="E272" s="533">
        <v>5470892</v>
      </c>
      <c r="F272" s="533">
        <v>6768002</v>
      </c>
      <c r="G272" s="533"/>
      <c r="H272" s="533">
        <v>56613</v>
      </c>
      <c r="I272" s="533">
        <v>1630011</v>
      </c>
      <c r="J272" s="533">
        <v>29002</v>
      </c>
      <c r="K272" s="533">
        <v>55163</v>
      </c>
      <c r="L272" s="533">
        <v>1770789</v>
      </c>
      <c r="M272" s="533"/>
      <c r="N272" s="533">
        <v>633494</v>
      </c>
      <c r="O272" s="533">
        <v>882409</v>
      </c>
      <c r="P272" s="533"/>
      <c r="Q272" s="533">
        <v>0</v>
      </c>
      <c r="R272" s="533">
        <v>1515903</v>
      </c>
      <c r="S272" s="533"/>
      <c r="T272" s="533">
        <v>188233</v>
      </c>
      <c r="U272" s="533">
        <v>-187581</v>
      </c>
      <c r="V272" s="533">
        <v>652</v>
      </c>
    </row>
    <row r="273" spans="1:22">
      <c r="A273" s="530">
        <v>38605</v>
      </c>
      <c r="B273" s="531" t="s">
        <v>239</v>
      </c>
      <c r="C273" s="532">
        <v>6.0273828925722745E-4</v>
      </c>
      <c r="D273" s="532">
        <v>5.7479999999999999E-4</v>
      </c>
      <c r="E273" s="533">
        <v>15317921</v>
      </c>
      <c r="F273" s="533">
        <v>20500690</v>
      </c>
      <c r="G273" s="533"/>
      <c r="H273" s="533">
        <v>1198778</v>
      </c>
      <c r="I273" s="533">
        <v>4937403</v>
      </c>
      <c r="J273" s="533">
        <v>87849</v>
      </c>
      <c r="K273" s="533">
        <v>167093</v>
      </c>
      <c r="L273" s="533">
        <v>6391123</v>
      </c>
      <c r="M273" s="533"/>
      <c r="N273" s="533">
        <v>1490718</v>
      </c>
      <c r="O273" s="533">
        <v>2672871</v>
      </c>
      <c r="P273" s="533"/>
      <c r="Q273" s="533">
        <v>0</v>
      </c>
      <c r="R273" s="533">
        <v>4163589</v>
      </c>
      <c r="S273" s="533"/>
      <c r="T273" s="533">
        <v>570169</v>
      </c>
      <c r="U273" s="533">
        <v>-597608</v>
      </c>
      <c r="V273" s="533">
        <v>-27439</v>
      </c>
    </row>
    <row r="274" spans="1:22">
      <c r="A274" s="530">
        <v>38610</v>
      </c>
      <c r="B274" s="531" t="s">
        <v>240</v>
      </c>
      <c r="C274" s="532">
        <v>6.6538341661152758E-4</v>
      </c>
      <c r="D274" s="532">
        <v>6.3540000000000005E-4</v>
      </c>
      <c r="E274" s="533">
        <v>16932465</v>
      </c>
      <c r="F274" s="533">
        <v>22631413</v>
      </c>
      <c r="G274" s="533"/>
      <c r="H274" s="533">
        <v>2010916</v>
      </c>
      <c r="I274" s="533">
        <v>5450568</v>
      </c>
      <c r="J274" s="533">
        <v>96979</v>
      </c>
      <c r="K274" s="533">
        <v>184459</v>
      </c>
      <c r="L274" s="533">
        <v>7742922</v>
      </c>
      <c r="M274" s="533"/>
      <c r="N274" s="533">
        <v>124374</v>
      </c>
      <c r="O274" s="533">
        <v>2950674</v>
      </c>
      <c r="P274" s="533"/>
      <c r="Q274" s="533">
        <v>0</v>
      </c>
      <c r="R274" s="533">
        <v>3075048</v>
      </c>
      <c r="S274" s="533"/>
      <c r="T274" s="533">
        <v>629430</v>
      </c>
      <c r="U274" s="533">
        <v>783667</v>
      </c>
      <c r="V274" s="533">
        <v>1413097</v>
      </c>
    </row>
    <row r="275" spans="1:22">
      <c r="A275" s="530">
        <v>38620</v>
      </c>
      <c r="B275" s="531" t="s">
        <v>241</v>
      </c>
      <c r="C275" s="532">
        <v>4.5209980281946474E-4</v>
      </c>
      <c r="D275" s="532">
        <v>4.5750000000000001E-4</v>
      </c>
      <c r="E275" s="533">
        <v>12191427</v>
      </c>
      <c r="F275" s="533">
        <v>15377085</v>
      </c>
      <c r="G275" s="533"/>
      <c r="H275" s="533">
        <v>1069591</v>
      </c>
      <c r="I275" s="533">
        <v>3703430</v>
      </c>
      <c r="J275" s="533">
        <v>65893</v>
      </c>
      <c r="K275" s="533">
        <v>125332</v>
      </c>
      <c r="L275" s="533">
        <v>4964246</v>
      </c>
      <c r="M275" s="533"/>
      <c r="N275" s="533">
        <v>159496</v>
      </c>
      <c r="O275" s="533">
        <v>2004858</v>
      </c>
      <c r="P275" s="533"/>
      <c r="Q275" s="533">
        <v>0</v>
      </c>
      <c r="R275" s="533">
        <v>2164354</v>
      </c>
      <c r="S275" s="533"/>
      <c r="T275" s="533">
        <v>427673</v>
      </c>
      <c r="U275" s="533">
        <v>211343</v>
      </c>
      <c r="V275" s="533">
        <v>639016</v>
      </c>
    </row>
    <row r="276" spans="1:22">
      <c r="A276" s="535">
        <v>38700</v>
      </c>
      <c r="B276" s="510" t="s">
        <v>242</v>
      </c>
      <c r="C276" s="532">
        <v>7.9988299659449218E-4</v>
      </c>
      <c r="D276" s="532">
        <v>8.2280000000000005E-4</v>
      </c>
      <c r="E276" s="533">
        <v>21925236</v>
      </c>
      <c r="F276" s="536">
        <v>27206092</v>
      </c>
      <c r="G276" s="537"/>
      <c r="H276" s="538">
        <v>1561197</v>
      </c>
      <c r="I276" s="538">
        <v>6552338</v>
      </c>
      <c r="J276" s="538">
        <v>116583</v>
      </c>
      <c r="K276" s="538">
        <v>221746</v>
      </c>
      <c r="L276" s="538">
        <v>8451864</v>
      </c>
      <c r="M276" s="539"/>
      <c r="N276" s="538">
        <v>1165160</v>
      </c>
      <c r="O276" s="538">
        <v>3547119</v>
      </c>
      <c r="P276" s="538"/>
      <c r="Q276" s="538">
        <v>0</v>
      </c>
      <c r="R276" s="538">
        <v>4712279</v>
      </c>
      <c r="S276" s="539"/>
      <c r="T276" s="538">
        <v>756662</v>
      </c>
      <c r="U276" s="538">
        <v>-32258</v>
      </c>
      <c r="V276" s="538">
        <v>724404</v>
      </c>
    </row>
    <row r="277" spans="1:22">
      <c r="A277" s="535">
        <v>38701</v>
      </c>
      <c r="B277" s="510" t="s">
        <v>791</v>
      </c>
      <c r="C277" s="532">
        <v>6.8424693184796937E-5</v>
      </c>
      <c r="D277" s="532">
        <v>6.5300000000000002E-5</v>
      </c>
      <c r="E277" s="533">
        <v>1739541</v>
      </c>
      <c r="F277" s="536">
        <v>2327301</v>
      </c>
      <c r="G277" s="537"/>
      <c r="H277" s="538">
        <v>315974</v>
      </c>
      <c r="I277" s="538">
        <v>560509</v>
      </c>
      <c r="J277" s="538">
        <v>9973</v>
      </c>
      <c r="K277" s="538">
        <v>18969</v>
      </c>
      <c r="L277" s="538">
        <v>905425</v>
      </c>
      <c r="M277" s="539"/>
      <c r="N277" s="541">
        <v>0</v>
      </c>
      <c r="O277" s="538">
        <v>303433</v>
      </c>
      <c r="P277" s="538"/>
      <c r="Q277" s="538">
        <v>0</v>
      </c>
      <c r="R277" s="538">
        <v>303433</v>
      </c>
      <c r="S277" s="539"/>
      <c r="T277" s="538">
        <v>64727</v>
      </c>
      <c r="U277" s="538">
        <v>127061</v>
      </c>
      <c r="V277" s="538">
        <v>191788</v>
      </c>
    </row>
    <row r="278" spans="1:22">
      <c r="A278" s="535">
        <v>38800</v>
      </c>
      <c r="B278" s="510" t="s">
        <v>244</v>
      </c>
      <c r="C278" s="532">
        <v>1.3342924101289052E-3</v>
      </c>
      <c r="D278" s="532">
        <v>1.3477999999999999E-3</v>
      </c>
      <c r="E278" s="533">
        <v>35916235</v>
      </c>
      <c r="F278" s="536">
        <v>45382740</v>
      </c>
      <c r="G278" s="537"/>
      <c r="H278" s="538">
        <v>1502156</v>
      </c>
      <c r="I278" s="538">
        <v>10930017</v>
      </c>
      <c r="J278" s="538">
        <v>194472</v>
      </c>
      <c r="K278" s="538">
        <v>369896</v>
      </c>
      <c r="L278" s="538">
        <v>12996541</v>
      </c>
      <c r="M278" s="539"/>
      <c r="N278" s="538">
        <v>1395215</v>
      </c>
      <c r="O278" s="538">
        <v>5916983</v>
      </c>
      <c r="P278" s="538"/>
      <c r="Q278" s="538">
        <v>0</v>
      </c>
      <c r="R278" s="538">
        <v>7312198</v>
      </c>
      <c r="S278" s="539"/>
      <c r="T278" s="538">
        <v>1262197</v>
      </c>
      <c r="U278" s="538">
        <v>-182292</v>
      </c>
      <c r="V278" s="538">
        <v>1079905</v>
      </c>
    </row>
    <row r="279" spans="1:22">
      <c r="A279" s="535">
        <v>38801</v>
      </c>
      <c r="B279" s="510" t="s">
        <v>245</v>
      </c>
      <c r="C279" s="532">
        <v>1.2141889407449746E-4</v>
      </c>
      <c r="D279" s="532">
        <v>1.3019999999999999E-4</v>
      </c>
      <c r="E279" s="533">
        <v>3470571</v>
      </c>
      <c r="F279" s="536">
        <v>4129771</v>
      </c>
      <c r="G279" s="537"/>
      <c r="H279" s="538">
        <v>201848</v>
      </c>
      <c r="I279" s="538">
        <v>994618</v>
      </c>
      <c r="J279" s="538">
        <v>17697</v>
      </c>
      <c r="K279" s="538">
        <v>33660</v>
      </c>
      <c r="L279" s="538">
        <v>1247823</v>
      </c>
      <c r="M279" s="539"/>
      <c r="N279" s="538">
        <v>300076</v>
      </c>
      <c r="O279" s="538">
        <v>538438</v>
      </c>
      <c r="P279" s="538"/>
      <c r="Q279" s="538">
        <v>0</v>
      </c>
      <c r="R279" s="538">
        <v>838514</v>
      </c>
      <c r="S279" s="539"/>
      <c r="T279" s="538">
        <v>114860</v>
      </c>
      <c r="U279" s="538">
        <v>-19550</v>
      </c>
      <c r="V279" s="538">
        <v>95310</v>
      </c>
    </row>
    <row r="280" spans="1:22">
      <c r="A280" s="535">
        <v>38900</v>
      </c>
      <c r="B280" s="510" t="s">
        <v>246</v>
      </c>
      <c r="C280" s="532">
        <v>2.7030129545955973E-4</v>
      </c>
      <c r="D280" s="532">
        <v>2.7310000000000002E-4</v>
      </c>
      <c r="E280" s="533">
        <v>7278361</v>
      </c>
      <c r="F280" s="536">
        <v>9193647</v>
      </c>
      <c r="G280" s="537"/>
      <c r="H280" s="538">
        <v>227583</v>
      </c>
      <c r="I280" s="538">
        <v>2214206</v>
      </c>
      <c r="J280" s="538">
        <v>39396</v>
      </c>
      <c r="K280" s="538">
        <v>74934</v>
      </c>
      <c r="L280" s="538">
        <v>2556119</v>
      </c>
      <c r="M280" s="539"/>
      <c r="N280" s="538">
        <v>642603</v>
      </c>
      <c r="O280" s="538">
        <v>1198664</v>
      </c>
      <c r="P280" s="538"/>
      <c r="Q280" s="538">
        <v>0</v>
      </c>
      <c r="R280" s="538">
        <v>1841267</v>
      </c>
      <c r="S280" s="539"/>
      <c r="T280" s="538">
        <v>255695</v>
      </c>
      <c r="U280" s="538">
        <v>-133191</v>
      </c>
      <c r="V280" s="538">
        <v>122504</v>
      </c>
    </row>
    <row r="281" spans="1:22">
      <c r="A281" s="535">
        <v>39000</v>
      </c>
      <c r="B281" s="510" t="s">
        <v>247</v>
      </c>
      <c r="C281" s="532">
        <v>1.2530913271846966E-2</v>
      </c>
      <c r="D281" s="532">
        <v>1.29845E-2</v>
      </c>
      <c r="E281" s="533">
        <v>346004873</v>
      </c>
      <c r="F281" s="536">
        <v>426208809</v>
      </c>
      <c r="G281" s="537"/>
      <c r="H281" s="538">
        <v>5973660</v>
      </c>
      <c r="I281" s="538">
        <v>102648485</v>
      </c>
      <c r="J281" s="538">
        <v>1826374</v>
      </c>
      <c r="K281" s="538">
        <v>3473851</v>
      </c>
      <c r="L281" s="538">
        <v>113922370</v>
      </c>
      <c r="M281" s="539"/>
      <c r="N281" s="538">
        <v>28130674</v>
      </c>
      <c r="O281" s="538">
        <v>55568927</v>
      </c>
      <c r="P281" s="538"/>
      <c r="Q281" s="538">
        <v>0</v>
      </c>
      <c r="R281" s="538">
        <v>83699601</v>
      </c>
      <c r="S281" s="539"/>
      <c r="T281" s="538">
        <v>11853814</v>
      </c>
      <c r="U281" s="538">
        <v>-8753735</v>
      </c>
      <c r="V281" s="538">
        <v>3100079</v>
      </c>
    </row>
    <row r="282" spans="1:22">
      <c r="A282" s="530">
        <v>39100</v>
      </c>
      <c r="B282" s="531" t="s">
        <v>248</v>
      </c>
      <c r="C282" s="532">
        <v>1.5068441060947688E-3</v>
      </c>
      <c r="D282" s="532">
        <v>1.4771000000000001E-3</v>
      </c>
      <c r="E282" s="533">
        <v>39361593</v>
      </c>
      <c r="F282" s="533">
        <v>51251670</v>
      </c>
      <c r="G282" s="533"/>
      <c r="H282" s="533">
        <v>1803276</v>
      </c>
      <c r="I282" s="533">
        <v>12343495</v>
      </c>
      <c r="J282" s="533">
        <v>219622</v>
      </c>
      <c r="K282" s="533">
        <v>417731</v>
      </c>
      <c r="L282" s="533">
        <v>14784124</v>
      </c>
      <c r="M282" s="533"/>
      <c r="N282" s="533">
        <v>3282571</v>
      </c>
      <c r="O282" s="533">
        <v>6682171</v>
      </c>
      <c r="P282" s="533"/>
      <c r="Q282" s="533">
        <v>0</v>
      </c>
      <c r="R282" s="533">
        <v>9964742</v>
      </c>
      <c r="S282" s="533"/>
      <c r="T282" s="533">
        <v>1425422</v>
      </c>
      <c r="U282" s="533">
        <v>-2839832</v>
      </c>
      <c r="V282" s="533">
        <v>-1414410</v>
      </c>
    </row>
    <row r="283" spans="1:22">
      <c r="A283" s="530">
        <v>39101</v>
      </c>
      <c r="B283" s="531" t="s">
        <v>249</v>
      </c>
      <c r="C283" s="532">
        <v>2.7301728978389731E-4</v>
      </c>
      <c r="D283" s="532">
        <v>2.6420000000000003E-4</v>
      </c>
      <c r="E283" s="533">
        <v>7041454</v>
      </c>
      <c r="F283" s="533">
        <v>9286025</v>
      </c>
      <c r="G283" s="533"/>
      <c r="H283" s="533">
        <v>715624</v>
      </c>
      <c r="I283" s="533">
        <v>2236454</v>
      </c>
      <c r="J283" s="533">
        <v>39792</v>
      </c>
      <c r="K283" s="533">
        <v>75687</v>
      </c>
      <c r="L283" s="533">
        <v>3067557</v>
      </c>
      <c r="M283" s="533"/>
      <c r="N283" s="533">
        <v>0</v>
      </c>
      <c r="O283" s="533">
        <v>1210708</v>
      </c>
      <c r="P283" s="533"/>
      <c r="Q283" s="533">
        <v>0</v>
      </c>
      <c r="R283" s="533">
        <v>1210708</v>
      </c>
      <c r="S283" s="533"/>
      <c r="T283" s="533">
        <v>258265</v>
      </c>
      <c r="U283" s="533">
        <v>478191</v>
      </c>
      <c r="V283" s="533">
        <v>736456</v>
      </c>
    </row>
    <row r="284" spans="1:22">
      <c r="A284" s="530">
        <v>39105</v>
      </c>
      <c r="B284" s="531" t="s">
        <v>250</v>
      </c>
      <c r="C284" s="532">
        <v>6.4442350115747379E-4</v>
      </c>
      <c r="D284" s="532">
        <v>5.9400000000000002E-4</v>
      </c>
      <c r="E284" s="533">
        <v>15829640</v>
      </c>
      <c r="F284" s="533">
        <v>21918512</v>
      </c>
      <c r="G284" s="533"/>
      <c r="H284" s="533">
        <v>1810951</v>
      </c>
      <c r="I284" s="533">
        <v>5278873</v>
      </c>
      <c r="J284" s="533">
        <v>93924</v>
      </c>
      <c r="K284" s="533">
        <v>178649</v>
      </c>
      <c r="L284" s="533">
        <v>7362397</v>
      </c>
      <c r="M284" s="533"/>
      <c r="N284" s="533">
        <v>967519</v>
      </c>
      <c r="O284" s="533">
        <v>2857726</v>
      </c>
      <c r="P284" s="533"/>
      <c r="Q284" s="533">
        <v>0</v>
      </c>
      <c r="R284" s="533">
        <v>3825245</v>
      </c>
      <c r="S284" s="533"/>
      <c r="T284" s="533">
        <v>609603</v>
      </c>
      <c r="U284" s="533">
        <v>-995893</v>
      </c>
      <c r="V284" s="533">
        <v>-386290</v>
      </c>
    </row>
    <row r="285" spans="1:22">
      <c r="A285" s="530">
        <v>39200</v>
      </c>
      <c r="B285" s="531" t="s">
        <v>792</v>
      </c>
      <c r="C285" s="532">
        <v>5.9032163423677293E-2</v>
      </c>
      <c r="D285" s="532">
        <v>5.9170800000000003E-2</v>
      </c>
      <c r="E285" s="533">
        <v>1576750052</v>
      </c>
      <c r="F285" s="533">
        <v>2007836741</v>
      </c>
      <c r="G285" s="533"/>
      <c r="H285" s="533">
        <v>36347152</v>
      </c>
      <c r="I285" s="533">
        <v>483569070</v>
      </c>
      <c r="J285" s="533">
        <v>8603908</v>
      </c>
      <c r="K285" s="533">
        <v>16365042</v>
      </c>
      <c r="L285" s="533">
        <v>544885172</v>
      </c>
      <c r="M285" s="533"/>
      <c r="N285" s="533">
        <v>32825884</v>
      </c>
      <c r="O285" s="533">
        <v>261780915</v>
      </c>
      <c r="P285" s="533"/>
      <c r="Q285" s="533">
        <v>0</v>
      </c>
      <c r="R285" s="533">
        <v>294606799</v>
      </c>
      <c r="S285" s="533"/>
      <c r="T285" s="533">
        <v>55842404</v>
      </c>
      <c r="U285" s="533">
        <v>-7637488</v>
      </c>
      <c r="V285" s="533">
        <v>48204916</v>
      </c>
    </row>
    <row r="286" spans="1:22">
      <c r="A286" s="530">
        <v>39201</v>
      </c>
      <c r="B286" s="531" t="s">
        <v>251</v>
      </c>
      <c r="C286" s="532">
        <v>2.5159551593454353E-4</v>
      </c>
      <c r="D286" s="532">
        <v>2.42E-4</v>
      </c>
      <c r="E286" s="533">
        <v>6449535</v>
      </c>
      <c r="F286" s="533">
        <v>8557415</v>
      </c>
      <c r="G286" s="533"/>
      <c r="H286" s="533">
        <v>1460061</v>
      </c>
      <c r="I286" s="533">
        <v>2060975</v>
      </c>
      <c r="J286" s="533">
        <v>36670</v>
      </c>
      <c r="K286" s="533">
        <v>69748</v>
      </c>
      <c r="L286" s="533">
        <v>3627454</v>
      </c>
      <c r="M286" s="533"/>
      <c r="N286" s="533">
        <v>30729</v>
      </c>
      <c r="O286" s="533">
        <v>1115712</v>
      </c>
      <c r="P286" s="533"/>
      <c r="Q286" s="533">
        <v>0</v>
      </c>
      <c r="R286" s="533">
        <v>1146441</v>
      </c>
      <c r="S286" s="533"/>
      <c r="T286" s="533">
        <v>237999</v>
      </c>
      <c r="U286" s="533">
        <v>410344</v>
      </c>
      <c r="V286" s="533">
        <v>648343</v>
      </c>
    </row>
    <row r="287" spans="1:22">
      <c r="A287" s="530">
        <v>39204</v>
      </c>
      <c r="B287" s="531" t="s">
        <v>252</v>
      </c>
      <c r="C287" s="532">
        <v>1.5662870956040562E-4</v>
      </c>
      <c r="D287" s="532">
        <v>2.253E-4</v>
      </c>
      <c r="E287" s="533">
        <v>6005043</v>
      </c>
      <c r="F287" s="533">
        <v>5327348</v>
      </c>
      <c r="G287" s="533"/>
      <c r="H287" s="533">
        <v>343284</v>
      </c>
      <c r="I287" s="533">
        <v>1283043</v>
      </c>
      <c r="J287" s="533">
        <v>22829</v>
      </c>
      <c r="K287" s="533">
        <v>43421</v>
      </c>
      <c r="L287" s="533">
        <v>1692577</v>
      </c>
      <c r="M287" s="533"/>
      <c r="N287" s="533">
        <v>2609457</v>
      </c>
      <c r="O287" s="533">
        <v>694577</v>
      </c>
      <c r="P287" s="533"/>
      <c r="Q287" s="533">
        <v>0</v>
      </c>
      <c r="R287" s="533">
        <v>3304034</v>
      </c>
      <c r="S287" s="533"/>
      <c r="T287" s="533">
        <v>148166</v>
      </c>
      <c r="U287" s="533">
        <v>-248553</v>
      </c>
      <c r="V287" s="533">
        <v>-100387</v>
      </c>
    </row>
    <row r="288" spans="1:22">
      <c r="A288" s="535">
        <v>39205</v>
      </c>
      <c r="B288" s="510" t="s">
        <v>253</v>
      </c>
      <c r="C288" s="532">
        <v>5.0972619144849778E-3</v>
      </c>
      <c r="D288" s="532">
        <v>5.0553999999999998E-3</v>
      </c>
      <c r="E288" s="533">
        <v>134713039</v>
      </c>
      <c r="F288" s="536">
        <v>173371077</v>
      </c>
      <c r="G288" s="537"/>
      <c r="H288" s="538">
        <v>8443101</v>
      </c>
      <c r="I288" s="538">
        <v>41754834</v>
      </c>
      <c r="J288" s="538">
        <v>742923</v>
      </c>
      <c r="K288" s="538">
        <v>1413076</v>
      </c>
      <c r="L288" s="538">
        <v>52353934</v>
      </c>
      <c r="M288" s="539"/>
      <c r="N288" s="538">
        <v>1386306</v>
      </c>
      <c r="O288" s="538">
        <v>22604049</v>
      </c>
      <c r="P288" s="538"/>
      <c r="Q288" s="538">
        <v>0</v>
      </c>
      <c r="R288" s="538">
        <v>23990355</v>
      </c>
      <c r="S288" s="539"/>
      <c r="T288" s="538">
        <v>4821836</v>
      </c>
      <c r="U288" s="538">
        <v>2814848</v>
      </c>
      <c r="V288" s="538">
        <v>7636684</v>
      </c>
    </row>
    <row r="289" spans="1:22">
      <c r="A289" s="535">
        <v>39208</v>
      </c>
      <c r="B289" s="510" t="s">
        <v>793</v>
      </c>
      <c r="C289" s="532">
        <v>3.5774400549562436E-4</v>
      </c>
      <c r="D289" s="532">
        <v>3.4739999999999999E-4</v>
      </c>
      <c r="E289" s="533">
        <v>9257718</v>
      </c>
      <c r="F289" s="536">
        <v>12167800</v>
      </c>
      <c r="G289" s="537"/>
      <c r="H289" s="538">
        <v>378664</v>
      </c>
      <c r="I289" s="538">
        <v>2930503</v>
      </c>
      <c r="J289" s="538">
        <v>52141</v>
      </c>
      <c r="K289" s="538">
        <v>99175</v>
      </c>
      <c r="L289" s="538">
        <v>3460483</v>
      </c>
      <c r="M289" s="539"/>
      <c r="N289" s="538">
        <v>526562</v>
      </c>
      <c r="O289" s="538">
        <v>1586433</v>
      </c>
      <c r="P289" s="538"/>
      <c r="Q289" s="538">
        <v>0</v>
      </c>
      <c r="R289" s="538">
        <v>2112995</v>
      </c>
      <c r="S289" s="539"/>
      <c r="T289" s="538">
        <v>338415</v>
      </c>
      <c r="U289" s="538">
        <v>-80068</v>
      </c>
      <c r="V289" s="538">
        <v>258347</v>
      </c>
    </row>
    <row r="290" spans="1:22">
      <c r="A290" s="535">
        <v>39209</v>
      </c>
      <c r="B290" s="510" t="s">
        <v>254</v>
      </c>
      <c r="C290" s="532">
        <v>0</v>
      </c>
      <c r="D290" s="532">
        <v>0</v>
      </c>
      <c r="E290" s="533">
        <v>0</v>
      </c>
      <c r="F290" s="541">
        <v>0</v>
      </c>
      <c r="G290" s="537"/>
      <c r="H290" s="541">
        <v>19588</v>
      </c>
      <c r="I290" s="541">
        <v>0</v>
      </c>
      <c r="J290" s="541">
        <v>0</v>
      </c>
      <c r="K290" s="541">
        <v>0</v>
      </c>
      <c r="L290" s="541">
        <v>19588</v>
      </c>
      <c r="M290" s="541"/>
      <c r="N290" s="541">
        <v>2496006</v>
      </c>
      <c r="O290" s="541">
        <v>0</v>
      </c>
      <c r="P290" s="541"/>
      <c r="Q290" s="541">
        <v>0</v>
      </c>
      <c r="R290" s="541">
        <v>2496006</v>
      </c>
      <c r="S290" s="541"/>
      <c r="T290" s="541">
        <v>0</v>
      </c>
      <c r="U290" s="538">
        <v>-1312887</v>
      </c>
      <c r="V290" s="538">
        <v>-1312887</v>
      </c>
    </row>
    <row r="291" spans="1:22">
      <c r="A291" s="535">
        <v>39220</v>
      </c>
      <c r="B291" s="510" t="s">
        <v>794</v>
      </c>
      <c r="C291" s="532">
        <v>0</v>
      </c>
      <c r="D291" s="532">
        <v>0</v>
      </c>
      <c r="E291" s="533">
        <v>0</v>
      </c>
      <c r="F291" s="541">
        <v>0</v>
      </c>
      <c r="G291" s="537"/>
      <c r="H291" s="541">
        <v>220466</v>
      </c>
      <c r="I291" s="541">
        <v>0</v>
      </c>
      <c r="J291" s="541">
        <v>0</v>
      </c>
      <c r="K291" s="541">
        <v>0</v>
      </c>
      <c r="L291" s="541">
        <v>220466</v>
      </c>
      <c r="M291" s="541"/>
      <c r="N291" s="541">
        <v>1191629</v>
      </c>
      <c r="O291" s="541">
        <v>0</v>
      </c>
      <c r="P291" s="541"/>
      <c r="Q291" s="541">
        <v>0</v>
      </c>
      <c r="R291" s="541">
        <v>1191629</v>
      </c>
      <c r="S291" s="541"/>
      <c r="T291" s="541">
        <v>0</v>
      </c>
      <c r="U291" s="538">
        <v>39486</v>
      </c>
      <c r="V291" s="538">
        <v>39486</v>
      </c>
    </row>
    <row r="292" spans="1:22">
      <c r="A292" s="535">
        <v>39300</v>
      </c>
      <c r="B292" s="510" t="s">
        <v>255</v>
      </c>
      <c r="C292" s="532">
        <v>6.4117049979321294E-4</v>
      </c>
      <c r="D292" s="532">
        <v>6.1870000000000002E-4</v>
      </c>
      <c r="E292" s="533">
        <v>16486605</v>
      </c>
      <c r="F292" s="536">
        <v>21807869</v>
      </c>
      <c r="G292" s="537"/>
      <c r="H292" s="538">
        <v>1876166</v>
      </c>
      <c r="I292" s="538">
        <v>5252225</v>
      </c>
      <c r="J292" s="538">
        <v>93450</v>
      </c>
      <c r="K292" s="538">
        <v>177747</v>
      </c>
      <c r="L292" s="538">
        <v>7399588</v>
      </c>
      <c r="M292" s="539"/>
      <c r="N292" s="538">
        <v>1299753</v>
      </c>
      <c r="O292" s="538">
        <v>2843301</v>
      </c>
      <c r="P292" s="538"/>
      <c r="Q292" s="538">
        <v>0</v>
      </c>
      <c r="R292" s="538">
        <v>4143054</v>
      </c>
      <c r="S292" s="539"/>
      <c r="T292" s="538">
        <v>606526</v>
      </c>
      <c r="U292" s="538">
        <v>-443709</v>
      </c>
      <c r="V292" s="538">
        <v>162817</v>
      </c>
    </row>
    <row r="293" spans="1:22">
      <c r="A293" s="535">
        <v>39301</v>
      </c>
      <c r="B293" s="510" t="s">
        <v>256</v>
      </c>
      <c r="C293" s="532">
        <v>3.8989386578338922E-5</v>
      </c>
      <c r="D293" s="532">
        <v>3.6399999999999997E-5</v>
      </c>
      <c r="E293" s="533">
        <v>970763</v>
      </c>
      <c r="F293" s="536">
        <v>1326130</v>
      </c>
      <c r="G293" s="537"/>
      <c r="H293" s="538">
        <v>187585</v>
      </c>
      <c r="I293" s="538">
        <v>319386</v>
      </c>
      <c r="J293" s="538">
        <v>5683</v>
      </c>
      <c r="K293" s="538">
        <v>10809</v>
      </c>
      <c r="L293" s="538">
        <v>523463</v>
      </c>
      <c r="M293" s="539"/>
      <c r="N293" s="538">
        <v>19076</v>
      </c>
      <c r="O293" s="538">
        <v>172900</v>
      </c>
      <c r="P293" s="538"/>
      <c r="Q293" s="538">
        <v>0</v>
      </c>
      <c r="R293" s="538">
        <v>191976</v>
      </c>
      <c r="S293" s="539"/>
      <c r="T293" s="538">
        <v>36884</v>
      </c>
      <c r="U293" s="538">
        <v>13186</v>
      </c>
      <c r="V293" s="538">
        <v>50070</v>
      </c>
    </row>
    <row r="294" spans="1:22">
      <c r="A294" s="530">
        <v>39400</v>
      </c>
      <c r="B294" s="531" t="s">
        <v>257</v>
      </c>
      <c r="C294" s="532">
        <v>3.7077379848396528E-4</v>
      </c>
      <c r="D294" s="532">
        <v>3.8220000000000002E-4</v>
      </c>
      <c r="E294" s="533">
        <v>10184931</v>
      </c>
      <c r="F294" s="533">
        <v>12610977</v>
      </c>
      <c r="G294" s="533"/>
      <c r="H294" s="533">
        <v>555504</v>
      </c>
      <c r="I294" s="533">
        <v>3037238</v>
      </c>
      <c r="J294" s="533">
        <v>54040</v>
      </c>
      <c r="K294" s="533">
        <v>102787</v>
      </c>
      <c r="L294" s="533">
        <v>3749569</v>
      </c>
      <c r="M294" s="533"/>
      <c r="N294" s="533">
        <v>1395533</v>
      </c>
      <c r="O294" s="533">
        <v>1644214</v>
      </c>
      <c r="P294" s="533"/>
      <c r="Q294" s="533">
        <v>0</v>
      </c>
      <c r="R294" s="533">
        <v>3039747</v>
      </c>
      <c r="S294" s="533"/>
      <c r="T294" s="533">
        <v>350742</v>
      </c>
      <c r="U294" s="533">
        <v>-1102598</v>
      </c>
      <c r="V294" s="533">
        <v>-751856</v>
      </c>
    </row>
    <row r="295" spans="1:22">
      <c r="A295" s="530">
        <v>39401</v>
      </c>
      <c r="B295" s="531" t="s">
        <v>258</v>
      </c>
      <c r="C295" s="532">
        <v>3.9873329860939483E-4</v>
      </c>
      <c r="D295" s="532">
        <v>3.902E-4</v>
      </c>
      <c r="E295" s="533">
        <v>10397426</v>
      </c>
      <c r="F295" s="533">
        <v>13561952</v>
      </c>
      <c r="G295" s="533"/>
      <c r="H295" s="533">
        <v>896584</v>
      </c>
      <c r="I295" s="533">
        <v>3266272</v>
      </c>
      <c r="J295" s="533">
        <v>58115</v>
      </c>
      <c r="K295" s="533">
        <v>110538</v>
      </c>
      <c r="L295" s="533">
        <v>4331509</v>
      </c>
      <c r="M295" s="533"/>
      <c r="N295" s="533">
        <v>1463442</v>
      </c>
      <c r="O295" s="533">
        <v>1768202</v>
      </c>
      <c r="P295" s="533"/>
      <c r="Q295" s="533">
        <v>0</v>
      </c>
      <c r="R295" s="533">
        <v>3231644</v>
      </c>
      <c r="S295" s="533"/>
      <c r="T295" s="533">
        <v>377188</v>
      </c>
      <c r="U295" s="533">
        <v>271762</v>
      </c>
      <c r="V295" s="533">
        <v>648950</v>
      </c>
    </row>
    <row r="296" spans="1:22">
      <c r="A296" s="530">
        <v>39500</v>
      </c>
      <c r="B296" s="531" t="s">
        <v>259</v>
      </c>
      <c r="C296" s="532">
        <v>1.955064521840388E-3</v>
      </c>
      <c r="D296" s="532">
        <v>1.9181000000000001E-3</v>
      </c>
      <c r="E296" s="533">
        <v>51113651</v>
      </c>
      <c r="F296" s="533">
        <v>66496807</v>
      </c>
      <c r="G296" s="533"/>
      <c r="H296" s="533">
        <v>4378208</v>
      </c>
      <c r="I296" s="533">
        <v>16015146</v>
      </c>
      <c r="J296" s="533">
        <v>284950</v>
      </c>
      <c r="K296" s="533">
        <v>541988</v>
      </c>
      <c r="L296" s="533">
        <v>21220292</v>
      </c>
      <c r="M296" s="533"/>
      <c r="N296" s="533">
        <v>2764884</v>
      </c>
      <c r="O296" s="533">
        <v>8669826</v>
      </c>
      <c r="P296" s="533"/>
      <c r="Q296" s="533">
        <v>0</v>
      </c>
      <c r="R296" s="533">
        <v>11434710</v>
      </c>
      <c r="S296" s="533"/>
      <c r="T296" s="533">
        <v>1849424</v>
      </c>
      <c r="U296" s="533">
        <v>1188205</v>
      </c>
      <c r="V296" s="533">
        <v>3037629</v>
      </c>
    </row>
    <row r="297" spans="1:22">
      <c r="A297" s="530">
        <v>39501</v>
      </c>
      <c r="B297" s="531" t="s">
        <v>795</v>
      </c>
      <c r="C297" s="532">
        <v>4.4174407850317945E-5</v>
      </c>
      <c r="D297" s="532">
        <v>4.8199999999999999E-5</v>
      </c>
      <c r="E297" s="533">
        <v>1284307</v>
      </c>
      <c r="F297" s="533">
        <v>1502486</v>
      </c>
      <c r="G297" s="533"/>
      <c r="H297" s="533">
        <v>41277</v>
      </c>
      <c r="I297" s="533">
        <v>361860</v>
      </c>
      <c r="J297" s="533">
        <v>6438</v>
      </c>
      <c r="K297" s="533">
        <v>12246</v>
      </c>
      <c r="L297" s="533">
        <v>421821</v>
      </c>
      <c r="M297" s="533"/>
      <c r="N297" s="533">
        <v>153069</v>
      </c>
      <c r="O297" s="533">
        <v>195893</v>
      </c>
      <c r="P297" s="533"/>
      <c r="Q297" s="533">
        <v>0</v>
      </c>
      <c r="R297" s="533">
        <v>348962</v>
      </c>
      <c r="S297" s="533"/>
      <c r="T297" s="533">
        <v>41788</v>
      </c>
      <c r="U297" s="533">
        <v>-75007</v>
      </c>
      <c r="V297" s="533">
        <v>-33219</v>
      </c>
    </row>
    <row r="298" spans="1:22">
      <c r="A298" s="530">
        <v>39600</v>
      </c>
      <c r="B298" s="531" t="s">
        <v>261</v>
      </c>
      <c r="C298" s="532">
        <v>5.0377426296968186E-3</v>
      </c>
      <c r="D298" s="532">
        <v>5.1983000000000003E-3</v>
      </c>
      <c r="E298" s="533">
        <v>138520788</v>
      </c>
      <c r="F298" s="533">
        <v>171346672</v>
      </c>
      <c r="G298" s="533"/>
      <c r="H298" s="533">
        <v>2421619</v>
      </c>
      <c r="I298" s="533">
        <v>41267275</v>
      </c>
      <c r="J298" s="533">
        <v>734248</v>
      </c>
      <c r="K298" s="533">
        <v>1396575</v>
      </c>
      <c r="L298" s="533">
        <v>45819717</v>
      </c>
      <c r="M298" s="533"/>
      <c r="N298" s="533">
        <v>10828076</v>
      </c>
      <c r="O298" s="533">
        <v>22340107</v>
      </c>
      <c r="P298" s="533"/>
      <c r="Q298" s="533">
        <v>0</v>
      </c>
      <c r="R298" s="533">
        <v>33168183</v>
      </c>
      <c r="S298" s="533"/>
      <c r="T298" s="533">
        <v>4765532</v>
      </c>
      <c r="U298" s="533">
        <v>-4412967</v>
      </c>
      <c r="V298" s="533">
        <v>352565</v>
      </c>
    </row>
    <row r="299" spans="1:22">
      <c r="A299" s="530">
        <v>39605</v>
      </c>
      <c r="B299" s="531" t="s">
        <v>262</v>
      </c>
      <c r="C299" s="532">
        <v>7.2357051820855884E-4</v>
      </c>
      <c r="D299" s="532">
        <v>7.6139999999999997E-4</v>
      </c>
      <c r="E299" s="533">
        <v>20290062</v>
      </c>
      <c r="F299" s="533">
        <v>24610507</v>
      </c>
      <c r="G299" s="533"/>
      <c r="H299" s="533">
        <v>324306</v>
      </c>
      <c r="I299" s="533">
        <v>5927215</v>
      </c>
      <c r="J299" s="533">
        <v>105460</v>
      </c>
      <c r="K299" s="533">
        <v>200590</v>
      </c>
      <c r="L299" s="533">
        <v>6557571</v>
      </c>
      <c r="M299" s="533"/>
      <c r="N299" s="533">
        <v>2192555</v>
      </c>
      <c r="O299" s="533">
        <v>3208708</v>
      </c>
      <c r="P299" s="533"/>
      <c r="Q299" s="533">
        <v>0</v>
      </c>
      <c r="R299" s="533">
        <v>5401263</v>
      </c>
      <c r="S299" s="533"/>
      <c r="T299" s="533">
        <v>684471</v>
      </c>
      <c r="U299" s="533">
        <v>-778751</v>
      </c>
      <c r="V299" s="533">
        <v>-94280</v>
      </c>
    </row>
    <row r="300" spans="1:22">
      <c r="A300" s="535">
        <v>39700</v>
      </c>
      <c r="B300" s="510" t="s">
        <v>263</v>
      </c>
      <c r="C300" s="532">
        <v>3.0676773093959073E-3</v>
      </c>
      <c r="D300" s="532">
        <v>2.9391999999999999E-3</v>
      </c>
      <c r="E300" s="533">
        <v>78322963</v>
      </c>
      <c r="F300" s="536">
        <v>104339649</v>
      </c>
      <c r="G300" s="537"/>
      <c r="H300" s="538">
        <v>3618936</v>
      </c>
      <c r="I300" s="538">
        <v>25129248</v>
      </c>
      <c r="J300" s="538">
        <v>447112</v>
      </c>
      <c r="K300" s="538">
        <v>850429</v>
      </c>
      <c r="L300" s="538">
        <v>30045725</v>
      </c>
      <c r="M300" s="539"/>
      <c r="N300" s="538">
        <v>3554282</v>
      </c>
      <c r="O300" s="538">
        <v>13603760</v>
      </c>
      <c r="P300" s="538"/>
      <c r="Q300" s="538">
        <v>0</v>
      </c>
      <c r="R300" s="538">
        <v>17158042</v>
      </c>
      <c r="S300" s="539"/>
      <c r="T300" s="538">
        <v>2901917</v>
      </c>
      <c r="U300" s="538">
        <v>-1319805</v>
      </c>
      <c r="V300" s="538">
        <v>1582112</v>
      </c>
    </row>
    <row r="301" spans="1:22">
      <c r="A301" s="535">
        <v>39703</v>
      </c>
      <c r="B301" s="510" t="s">
        <v>264</v>
      </c>
      <c r="C301" s="532">
        <v>2.4329141429840499E-4</v>
      </c>
      <c r="D301" s="532">
        <v>2.253E-4</v>
      </c>
      <c r="E301" s="533">
        <v>6004744</v>
      </c>
      <c r="F301" s="536">
        <v>8274971</v>
      </c>
      <c r="G301" s="537"/>
      <c r="H301" s="538">
        <v>570401</v>
      </c>
      <c r="I301" s="538">
        <v>1992951</v>
      </c>
      <c r="J301" s="538">
        <v>35460</v>
      </c>
      <c r="K301" s="538">
        <v>67446</v>
      </c>
      <c r="L301" s="538">
        <v>2666258</v>
      </c>
      <c r="M301" s="539"/>
      <c r="N301" s="538">
        <v>223118</v>
      </c>
      <c r="O301" s="538">
        <v>1078887</v>
      </c>
      <c r="P301" s="538"/>
      <c r="Q301" s="538">
        <v>0</v>
      </c>
      <c r="R301" s="538">
        <v>1302005</v>
      </c>
      <c r="S301" s="539"/>
      <c r="T301" s="538">
        <v>230146</v>
      </c>
      <c r="U301" s="538">
        <v>252269</v>
      </c>
      <c r="V301" s="538">
        <v>482415</v>
      </c>
    </row>
    <row r="302" spans="1:22">
      <c r="A302" s="535">
        <v>39705</v>
      </c>
      <c r="B302" s="510" t="s">
        <v>265</v>
      </c>
      <c r="C302" s="532">
        <v>8.3139030068967443E-4</v>
      </c>
      <c r="D302" s="532">
        <v>8.0860000000000003E-4</v>
      </c>
      <c r="E302" s="533">
        <v>21548444</v>
      </c>
      <c r="F302" s="536">
        <v>28277737</v>
      </c>
      <c r="G302" s="537"/>
      <c r="H302" s="538">
        <v>1452390</v>
      </c>
      <c r="I302" s="538">
        <v>6810434</v>
      </c>
      <c r="J302" s="538">
        <v>121175</v>
      </c>
      <c r="K302" s="538">
        <v>230480</v>
      </c>
      <c r="L302" s="538">
        <v>8614479</v>
      </c>
      <c r="M302" s="539"/>
      <c r="N302" s="538">
        <v>77978</v>
      </c>
      <c r="O302" s="538">
        <v>3686840</v>
      </c>
      <c r="P302" s="538"/>
      <c r="Q302" s="538">
        <v>0</v>
      </c>
      <c r="R302" s="538">
        <v>3764818</v>
      </c>
      <c r="S302" s="539"/>
      <c r="T302" s="538">
        <v>786468</v>
      </c>
      <c r="U302" s="538">
        <v>428156</v>
      </c>
      <c r="V302" s="538">
        <v>1214624</v>
      </c>
    </row>
    <row r="303" spans="1:22">
      <c r="A303" s="535">
        <v>39800</v>
      </c>
      <c r="B303" s="510" t="s">
        <v>266</v>
      </c>
      <c r="C303" s="532">
        <v>3.1490338318429555E-3</v>
      </c>
      <c r="D303" s="532">
        <v>3.2899000000000001E-3</v>
      </c>
      <c r="E303" s="533">
        <v>87668548</v>
      </c>
      <c r="F303" s="536">
        <v>107106795</v>
      </c>
      <c r="G303" s="537"/>
      <c r="H303" s="538">
        <v>824016</v>
      </c>
      <c r="I303" s="538">
        <v>25795689</v>
      </c>
      <c r="J303" s="538">
        <v>458970</v>
      </c>
      <c r="K303" s="538">
        <v>872983</v>
      </c>
      <c r="L303" s="538">
        <v>27951658</v>
      </c>
      <c r="M303" s="539"/>
      <c r="N303" s="538">
        <v>5924387</v>
      </c>
      <c r="O303" s="538">
        <v>13964539</v>
      </c>
      <c r="P303" s="538"/>
      <c r="Q303" s="538">
        <v>0</v>
      </c>
      <c r="R303" s="538">
        <v>19888926</v>
      </c>
      <c r="S303" s="539"/>
      <c r="T303" s="538">
        <v>2978877</v>
      </c>
      <c r="U303" s="538">
        <v>-4102241</v>
      </c>
      <c r="V303" s="538">
        <v>-1123364</v>
      </c>
    </row>
    <row r="304" spans="1:22">
      <c r="A304" s="535">
        <v>39805</v>
      </c>
      <c r="B304" s="510" t="s">
        <v>267</v>
      </c>
      <c r="C304" s="532">
        <v>4.2054910302809163E-4</v>
      </c>
      <c r="D304" s="532">
        <v>3.925E-4</v>
      </c>
      <c r="E304" s="533">
        <v>10460069</v>
      </c>
      <c r="F304" s="536">
        <v>14303964</v>
      </c>
      <c r="G304" s="537"/>
      <c r="H304" s="538">
        <v>898421</v>
      </c>
      <c r="I304" s="538">
        <v>3444979</v>
      </c>
      <c r="J304" s="538">
        <v>61295</v>
      </c>
      <c r="K304" s="538">
        <v>116586</v>
      </c>
      <c r="L304" s="538">
        <v>4521281</v>
      </c>
      <c r="M304" s="539"/>
      <c r="N304" s="538">
        <v>335516</v>
      </c>
      <c r="O304" s="538">
        <v>1864945</v>
      </c>
      <c r="P304" s="538"/>
      <c r="Q304" s="538">
        <v>0</v>
      </c>
      <c r="R304" s="538">
        <v>2200461</v>
      </c>
      <c r="S304" s="539"/>
      <c r="T304" s="538">
        <v>397826</v>
      </c>
      <c r="U304" s="538">
        <v>113475</v>
      </c>
      <c r="V304" s="538">
        <v>511301</v>
      </c>
    </row>
    <row r="305" spans="1:22">
      <c r="A305" s="535">
        <v>39900</v>
      </c>
      <c r="B305" s="510" t="s">
        <v>268</v>
      </c>
      <c r="C305" s="532">
        <v>1.8818435163940048E-3</v>
      </c>
      <c r="D305" s="532">
        <v>1.7866E-3</v>
      </c>
      <c r="E305" s="533">
        <v>47608358</v>
      </c>
      <c r="F305" s="536">
        <v>64006371</v>
      </c>
      <c r="G305" s="537"/>
      <c r="H305" s="538">
        <v>4502282</v>
      </c>
      <c r="I305" s="538">
        <v>15415348</v>
      </c>
      <c r="J305" s="538">
        <v>274278</v>
      </c>
      <c r="K305" s="538">
        <v>521689</v>
      </c>
      <c r="L305" s="538">
        <v>20713597</v>
      </c>
      <c r="M305" s="539"/>
      <c r="N305" s="538">
        <v>1315929</v>
      </c>
      <c r="O305" s="538">
        <v>8345124</v>
      </c>
      <c r="P305" s="538"/>
      <c r="Q305" s="538">
        <v>0</v>
      </c>
      <c r="R305" s="538">
        <v>9661053</v>
      </c>
      <c r="S305" s="539"/>
      <c r="T305" s="538">
        <v>1780161</v>
      </c>
      <c r="U305" s="538">
        <v>89173</v>
      </c>
      <c r="V305" s="538">
        <v>1869334</v>
      </c>
    </row>
    <row r="306" spans="1:22">
      <c r="A306" s="530">
        <v>40000</v>
      </c>
      <c r="B306" s="531" t="s">
        <v>673</v>
      </c>
      <c r="C306" s="532">
        <v>3.6833769169961985E-3</v>
      </c>
      <c r="D306" s="532">
        <v>3.3303999999999999E-3</v>
      </c>
      <c r="E306" s="533">
        <v>88745610</v>
      </c>
      <c r="F306" s="533">
        <v>125281187</v>
      </c>
      <c r="G306" s="533"/>
      <c r="H306" s="533">
        <v>20316766</v>
      </c>
      <c r="I306" s="533">
        <v>30172825</v>
      </c>
      <c r="J306" s="533">
        <v>536850</v>
      </c>
      <c r="K306" s="533">
        <v>1021115</v>
      </c>
      <c r="L306" s="533">
        <v>52047556</v>
      </c>
      <c r="M306" s="533"/>
      <c r="N306" s="533">
        <v>0</v>
      </c>
      <c r="O306" s="533">
        <v>16334109</v>
      </c>
      <c r="P306" s="533"/>
      <c r="Q306" s="533">
        <v>0</v>
      </c>
      <c r="R306" s="533">
        <v>16334109</v>
      </c>
      <c r="S306" s="533"/>
      <c r="T306" s="533">
        <v>3484346</v>
      </c>
      <c r="U306" s="533">
        <v>10988007</v>
      </c>
      <c r="V306" s="533">
        <v>14472353</v>
      </c>
    </row>
    <row r="307" spans="1:22">
      <c r="A307" s="530">
        <v>51000</v>
      </c>
      <c r="B307" s="531" t="s">
        <v>796</v>
      </c>
      <c r="C307" s="532">
        <v>2.6372670048224859E-2</v>
      </c>
      <c r="D307" s="532">
        <v>2.5634199999999999E-2</v>
      </c>
      <c r="E307" s="533">
        <v>683084138</v>
      </c>
      <c r="F307" s="533">
        <v>897002800</v>
      </c>
      <c r="G307" s="533"/>
      <c r="H307" s="533">
        <v>49593763</v>
      </c>
      <c r="I307" s="533">
        <v>216034901</v>
      </c>
      <c r="J307" s="533">
        <v>3843803</v>
      </c>
      <c r="K307" s="533">
        <v>7311097</v>
      </c>
      <c r="L307" s="533">
        <v>276783564</v>
      </c>
      <c r="M307" s="533"/>
      <c r="N307" s="533">
        <v>19032022</v>
      </c>
      <c r="O307" s="533">
        <v>116950851</v>
      </c>
      <c r="P307" s="533"/>
      <c r="Q307" s="533">
        <v>0</v>
      </c>
      <c r="R307" s="533">
        <v>135982873</v>
      </c>
      <c r="S307" s="533"/>
      <c r="T307" s="533">
        <v>24947643</v>
      </c>
      <c r="U307" s="533">
        <v>12992690</v>
      </c>
      <c r="V307" s="533">
        <v>37940333</v>
      </c>
    </row>
    <row r="308" spans="1:22">
      <c r="A308" s="530">
        <v>51000.1</v>
      </c>
      <c r="B308" s="531" t="s">
        <v>797</v>
      </c>
      <c r="C308" s="532">
        <v>4.5931698339023664E-5</v>
      </c>
      <c r="D308" s="532">
        <v>3.1699999999999998E-5</v>
      </c>
      <c r="E308" s="533">
        <v>843988</v>
      </c>
      <c r="F308" s="533">
        <v>1562256</v>
      </c>
      <c r="G308" s="533"/>
      <c r="H308" s="533">
        <v>643482</v>
      </c>
      <c r="I308" s="533">
        <v>376255</v>
      </c>
      <c r="J308" s="533">
        <v>6695</v>
      </c>
      <c r="K308" s="533">
        <v>12733</v>
      </c>
      <c r="L308" s="533">
        <v>1039165</v>
      </c>
      <c r="M308" s="533"/>
      <c r="N308" s="533">
        <v>150624</v>
      </c>
      <c r="O308" s="533">
        <v>203686</v>
      </c>
      <c r="P308" s="533"/>
      <c r="Q308" s="533">
        <v>0</v>
      </c>
      <c r="R308" s="533">
        <v>354310</v>
      </c>
      <c r="S308" s="533"/>
      <c r="T308" s="533">
        <v>43448</v>
      </c>
      <c r="U308" s="533">
        <v>214348</v>
      </c>
      <c r="V308" s="533">
        <v>257796</v>
      </c>
    </row>
    <row r="309" spans="1:22">
      <c r="A309" s="530">
        <v>51000.2</v>
      </c>
      <c r="B309" s="531" t="s">
        <v>985</v>
      </c>
      <c r="C309" s="532">
        <v>7.9810489028403638E-4</v>
      </c>
      <c r="D309" s="532">
        <v>7.716E-4</v>
      </c>
      <c r="E309" s="533">
        <v>20562300</v>
      </c>
      <c r="F309" s="533">
        <v>27145614</v>
      </c>
      <c r="G309" s="533"/>
      <c r="H309" s="533">
        <v>2066006</v>
      </c>
      <c r="I309" s="533">
        <v>6537772</v>
      </c>
      <c r="J309" s="533">
        <v>116323</v>
      </c>
      <c r="K309" s="533">
        <v>221253</v>
      </c>
      <c r="L309" s="533">
        <v>8941354</v>
      </c>
      <c r="M309" s="533"/>
      <c r="N309" s="533">
        <v>0</v>
      </c>
      <c r="O309" s="533">
        <v>3539234</v>
      </c>
      <c r="P309" s="533"/>
      <c r="Q309" s="533">
        <v>0</v>
      </c>
      <c r="R309" s="533">
        <v>3539234</v>
      </c>
      <c r="S309" s="533"/>
      <c r="T309" s="533">
        <v>754980</v>
      </c>
      <c r="U309" s="533">
        <v>1157678</v>
      </c>
      <c r="V309" s="533">
        <v>1912658</v>
      </c>
    </row>
    <row r="310" spans="1:22">
      <c r="A310" s="530">
        <v>60000</v>
      </c>
      <c r="B310" s="531" t="s">
        <v>799</v>
      </c>
      <c r="C310" s="532">
        <v>1.03960505607944E-4</v>
      </c>
      <c r="D310" s="532">
        <v>1.2559999999999999E-4</v>
      </c>
      <c r="E310" s="533">
        <v>3347103</v>
      </c>
      <c r="F310" s="533">
        <v>3535966</v>
      </c>
      <c r="G310" s="533"/>
      <c r="H310" s="533">
        <v>194788</v>
      </c>
      <c r="I310" s="533">
        <v>851605</v>
      </c>
      <c r="J310" s="533">
        <v>15152</v>
      </c>
      <c r="K310" s="533">
        <v>28820</v>
      </c>
      <c r="L310" s="533">
        <v>1090365</v>
      </c>
      <c r="M310" s="533"/>
      <c r="N310" s="533">
        <v>641218</v>
      </c>
      <c r="O310" s="533">
        <v>461018</v>
      </c>
      <c r="P310" s="533"/>
      <c r="Q310" s="533">
        <v>0</v>
      </c>
      <c r="R310" s="533">
        <v>1102236</v>
      </c>
      <c r="S310" s="533"/>
      <c r="T310" s="533">
        <v>98344</v>
      </c>
      <c r="U310" s="533">
        <v>73705</v>
      </c>
      <c r="V310" s="533">
        <v>172049</v>
      </c>
    </row>
    <row r="311" spans="1:22">
      <c r="A311" s="530">
        <v>90901</v>
      </c>
      <c r="B311" s="531" t="s">
        <v>675</v>
      </c>
      <c r="C311" s="532">
        <v>7.8928900756145156E-4</v>
      </c>
      <c r="D311" s="532">
        <v>8.1859999999999995E-4</v>
      </c>
      <c r="E311" s="533">
        <v>21813231</v>
      </c>
      <c r="F311" s="533">
        <v>26845763</v>
      </c>
      <c r="G311" s="533"/>
      <c r="H311" s="533">
        <v>136390</v>
      </c>
      <c r="I311" s="533">
        <v>6465556</v>
      </c>
      <c r="J311" s="533">
        <v>115038</v>
      </c>
      <c r="K311" s="533">
        <v>218809</v>
      </c>
      <c r="L311" s="533">
        <v>6935793</v>
      </c>
      <c r="M311" s="533"/>
      <c r="N311" s="533">
        <v>917862</v>
      </c>
      <c r="O311" s="533">
        <v>3500139</v>
      </c>
      <c r="P311" s="533"/>
      <c r="Q311" s="533">
        <v>0</v>
      </c>
      <c r="R311" s="533">
        <v>4418001</v>
      </c>
      <c r="S311" s="533"/>
      <c r="T311" s="533">
        <v>746641</v>
      </c>
      <c r="U311" s="533">
        <v>135832</v>
      </c>
      <c r="V311" s="533">
        <v>882473</v>
      </c>
    </row>
    <row r="312" spans="1:22">
      <c r="A312" s="535">
        <v>91041</v>
      </c>
      <c r="B312" s="510" t="s">
        <v>676</v>
      </c>
      <c r="C312" s="532">
        <v>1.9887938855065156E-4</v>
      </c>
      <c r="D312" s="532">
        <v>1.84E-4</v>
      </c>
      <c r="E312" s="533">
        <v>4903225</v>
      </c>
      <c r="F312" s="536">
        <v>6764403</v>
      </c>
      <c r="G312" s="537"/>
      <c r="H312" s="538">
        <v>774613</v>
      </c>
      <c r="I312" s="538">
        <v>1629145</v>
      </c>
      <c r="J312" s="538">
        <v>28987</v>
      </c>
      <c r="K312" s="538">
        <v>55134</v>
      </c>
      <c r="L312" s="538">
        <v>2487879</v>
      </c>
      <c r="M312" s="539"/>
      <c r="N312" s="538">
        <v>114838</v>
      </c>
      <c r="O312" s="538">
        <v>881940</v>
      </c>
      <c r="P312" s="538"/>
      <c r="Q312" s="538">
        <v>0</v>
      </c>
      <c r="R312" s="538">
        <v>996778</v>
      </c>
      <c r="S312" s="539"/>
      <c r="T312" s="538">
        <v>188133</v>
      </c>
      <c r="U312" s="538">
        <v>279395</v>
      </c>
      <c r="V312" s="538">
        <v>467528</v>
      </c>
    </row>
    <row r="313" spans="1:22">
      <c r="A313" s="535">
        <v>91111</v>
      </c>
      <c r="B313" s="510" t="s">
        <v>677</v>
      </c>
      <c r="C313" s="532">
        <v>1.0834720483475275E-4</v>
      </c>
      <c r="D313" s="532">
        <v>9.7899999999999994E-5</v>
      </c>
      <c r="E313" s="533">
        <v>2610286</v>
      </c>
      <c r="F313" s="536">
        <v>3685169</v>
      </c>
      <c r="G313" s="537"/>
      <c r="H313" s="538">
        <v>767603</v>
      </c>
      <c r="I313" s="538">
        <v>887539</v>
      </c>
      <c r="J313" s="538">
        <v>15792</v>
      </c>
      <c r="K313" s="538">
        <v>30036</v>
      </c>
      <c r="L313" s="538">
        <v>1700970</v>
      </c>
      <c r="M313" s="539"/>
      <c r="N313" s="538">
        <v>140502</v>
      </c>
      <c r="O313" s="538">
        <v>480471</v>
      </c>
      <c r="P313" s="538"/>
      <c r="Q313" s="538">
        <v>0</v>
      </c>
      <c r="R313" s="538">
        <v>620973</v>
      </c>
      <c r="S313" s="539"/>
      <c r="T313" s="538">
        <v>102494</v>
      </c>
      <c r="U313" s="538">
        <v>174938</v>
      </c>
      <c r="V313" s="538">
        <v>277432</v>
      </c>
    </row>
    <row r="314" spans="1:22">
      <c r="A314" s="535">
        <v>91151</v>
      </c>
      <c r="B314" s="510" t="s">
        <v>678</v>
      </c>
      <c r="C314" s="532">
        <v>2.7673429580756502E-4</v>
      </c>
      <c r="D314" s="532">
        <v>2.6120000000000001E-4</v>
      </c>
      <c r="E314" s="533">
        <v>6959743</v>
      </c>
      <c r="F314" s="536">
        <v>9412450</v>
      </c>
      <c r="G314" s="537"/>
      <c r="H314" s="538">
        <v>842014</v>
      </c>
      <c r="I314" s="538">
        <v>2266902</v>
      </c>
      <c r="J314" s="538">
        <v>40334</v>
      </c>
      <c r="K314" s="538">
        <v>76717</v>
      </c>
      <c r="L314" s="538">
        <v>3225967</v>
      </c>
      <c r="M314" s="539"/>
      <c r="N314" s="541">
        <v>0</v>
      </c>
      <c r="O314" s="538">
        <v>1227191</v>
      </c>
      <c r="P314" s="538"/>
      <c r="Q314" s="538">
        <v>0</v>
      </c>
      <c r="R314" s="538">
        <v>1227191</v>
      </c>
      <c r="S314" s="539"/>
      <c r="T314" s="538">
        <v>261781</v>
      </c>
      <c r="U314" s="538">
        <v>372555</v>
      </c>
      <c r="V314" s="538">
        <v>634336</v>
      </c>
    </row>
    <row r="315" spans="1:22">
      <c r="A315" s="535">
        <v>98101</v>
      </c>
      <c r="B315" s="510" t="s">
        <v>679</v>
      </c>
      <c r="C315" s="532">
        <v>1.0605477132180033E-3</v>
      </c>
      <c r="D315" s="532">
        <v>1.0916000000000001E-3</v>
      </c>
      <c r="E315" s="533">
        <v>29087782</v>
      </c>
      <c r="F315" s="536">
        <v>36071974</v>
      </c>
      <c r="G315" s="537"/>
      <c r="H315" s="538">
        <v>946479</v>
      </c>
      <c r="I315" s="538">
        <v>8687604</v>
      </c>
      <c r="J315" s="538">
        <v>154574</v>
      </c>
      <c r="K315" s="538">
        <v>294008</v>
      </c>
      <c r="L315" s="538">
        <v>10082665</v>
      </c>
      <c r="M315" s="539"/>
      <c r="N315" s="538">
        <v>944416</v>
      </c>
      <c r="O315" s="538">
        <v>4703049</v>
      </c>
      <c r="P315" s="538"/>
      <c r="Q315" s="538">
        <v>0</v>
      </c>
      <c r="R315" s="538">
        <v>5647465</v>
      </c>
      <c r="S315" s="539"/>
      <c r="T315" s="538">
        <v>1003241</v>
      </c>
      <c r="U315" s="538">
        <v>623276</v>
      </c>
      <c r="V315" s="538">
        <v>1626517</v>
      </c>
    </row>
    <row r="316" spans="1:22">
      <c r="A316" s="535">
        <v>98103</v>
      </c>
      <c r="B316" s="540" t="s">
        <v>800</v>
      </c>
      <c r="C316" s="532">
        <v>1.7299870691768357E-4</v>
      </c>
      <c r="D316" s="532">
        <v>1.8110000000000001E-4</v>
      </c>
      <c r="E316" s="533">
        <v>4825572</v>
      </c>
      <c r="F316" s="536">
        <v>5884134</v>
      </c>
      <c r="G316" s="537"/>
      <c r="H316" s="538">
        <v>142783</v>
      </c>
      <c r="I316" s="538">
        <v>1417140</v>
      </c>
      <c r="J316" s="538">
        <v>25214</v>
      </c>
      <c r="K316" s="538">
        <v>47959</v>
      </c>
      <c r="L316" s="538">
        <v>1633096</v>
      </c>
      <c r="M316" s="539"/>
      <c r="N316" s="538">
        <v>562253</v>
      </c>
      <c r="O316" s="538">
        <v>767171</v>
      </c>
      <c r="P316" s="538"/>
      <c r="Q316" s="538">
        <v>0</v>
      </c>
      <c r="R316" s="538">
        <v>1329424</v>
      </c>
      <c r="S316" s="539"/>
      <c r="T316" s="538">
        <v>163652</v>
      </c>
      <c r="U316" s="538">
        <v>-7701</v>
      </c>
      <c r="V316" s="538">
        <v>155951</v>
      </c>
    </row>
    <row r="317" spans="1:22">
      <c r="A317" s="535">
        <v>98111</v>
      </c>
      <c r="B317" s="510" t="s">
        <v>681</v>
      </c>
      <c r="C317" s="532">
        <v>4.3140029094343446E-4</v>
      </c>
      <c r="D317" s="532">
        <v>4.0220000000000002E-4</v>
      </c>
      <c r="E317" s="533">
        <v>10718711</v>
      </c>
      <c r="F317" s="536">
        <v>14673041</v>
      </c>
      <c r="G317" s="537"/>
      <c r="H317" s="538">
        <v>1025447</v>
      </c>
      <c r="I317" s="538">
        <v>3533867</v>
      </c>
      <c r="J317" s="538">
        <v>62876</v>
      </c>
      <c r="K317" s="538">
        <v>119594</v>
      </c>
      <c r="L317" s="538">
        <v>4741784</v>
      </c>
      <c r="M317" s="539"/>
      <c r="N317" s="538">
        <v>75426</v>
      </c>
      <c r="O317" s="538">
        <v>1913065</v>
      </c>
      <c r="P317" s="538"/>
      <c r="Q317" s="538">
        <v>0</v>
      </c>
      <c r="R317" s="538">
        <v>1988491</v>
      </c>
      <c r="S317" s="539"/>
      <c r="T317" s="538">
        <v>408089</v>
      </c>
      <c r="U317" s="538">
        <v>373720</v>
      </c>
      <c r="V317" s="538">
        <v>781809</v>
      </c>
    </row>
    <row r="318" spans="1:22">
      <c r="A318" s="530">
        <v>98131</v>
      </c>
      <c r="B318" s="531" t="s">
        <v>682</v>
      </c>
      <c r="C318" s="532">
        <v>1.0749981272390323E-4</v>
      </c>
      <c r="D318" s="532">
        <v>9.9300000000000001E-5</v>
      </c>
      <c r="E318" s="533">
        <v>2646921</v>
      </c>
      <c r="F318" s="533">
        <v>3656347</v>
      </c>
      <c r="G318" s="533"/>
      <c r="H318" s="533">
        <v>650395</v>
      </c>
      <c r="I318" s="533">
        <v>880598</v>
      </c>
      <c r="J318" s="533">
        <v>15668</v>
      </c>
      <c r="K318" s="533">
        <v>29801</v>
      </c>
      <c r="L318" s="533">
        <v>1576462</v>
      </c>
      <c r="M318" s="533"/>
      <c r="N318" s="533">
        <v>189548</v>
      </c>
      <c r="O318" s="533">
        <v>476713</v>
      </c>
      <c r="P318" s="533"/>
      <c r="Q318" s="533">
        <v>0</v>
      </c>
      <c r="R318" s="533">
        <v>666261</v>
      </c>
      <c r="S318" s="533"/>
      <c r="T318" s="533">
        <v>101692</v>
      </c>
      <c r="U318" s="533">
        <v>198414</v>
      </c>
      <c r="V318" s="533">
        <v>300106</v>
      </c>
    </row>
    <row r="319" spans="1:22">
      <c r="A319" s="530">
        <v>99401</v>
      </c>
      <c r="B319" s="531" t="s">
        <v>683</v>
      </c>
      <c r="C319" s="532">
        <v>2.7037309240407064E-4</v>
      </c>
      <c r="D319" s="532">
        <v>2.9589999999999998E-4</v>
      </c>
      <c r="E319" s="533">
        <v>7885474</v>
      </c>
      <c r="F319" s="533">
        <v>9196089</v>
      </c>
      <c r="G319" s="533"/>
      <c r="H319" s="533">
        <v>361904</v>
      </c>
      <c r="I319" s="533">
        <v>2214794</v>
      </c>
      <c r="J319" s="533">
        <v>39407</v>
      </c>
      <c r="K319" s="533">
        <v>74953</v>
      </c>
      <c r="L319" s="533">
        <v>2691058</v>
      </c>
      <c r="M319" s="533"/>
      <c r="N319" s="533">
        <v>1113864</v>
      </c>
      <c r="O319" s="533">
        <v>1198982</v>
      </c>
      <c r="P319" s="533"/>
      <c r="Q319" s="533">
        <v>0</v>
      </c>
      <c r="R319" s="533">
        <v>2312846</v>
      </c>
      <c r="S319" s="533"/>
      <c r="T319" s="533">
        <v>255765</v>
      </c>
      <c r="U319" s="533">
        <v>-125022</v>
      </c>
      <c r="V319" s="533">
        <v>130743</v>
      </c>
    </row>
    <row r="320" spans="1:22">
      <c r="A320" s="530">
        <v>99521</v>
      </c>
      <c r="B320" s="531" t="s">
        <v>684</v>
      </c>
      <c r="C320" s="532">
        <v>2.5145821383345174E-4</v>
      </c>
      <c r="D320" s="532">
        <v>2.474E-4</v>
      </c>
      <c r="E320" s="533">
        <v>6592952</v>
      </c>
      <c r="F320" s="533">
        <v>8552745</v>
      </c>
      <c r="G320" s="533"/>
      <c r="H320" s="533">
        <v>1028826</v>
      </c>
      <c r="I320" s="533">
        <v>2059850</v>
      </c>
      <c r="J320" s="533">
        <v>36650</v>
      </c>
      <c r="K320" s="533">
        <v>69710</v>
      </c>
      <c r="L320" s="533">
        <v>3195036</v>
      </c>
      <c r="M320" s="533"/>
      <c r="N320" s="533">
        <v>0</v>
      </c>
      <c r="O320" s="533">
        <v>1115103</v>
      </c>
      <c r="P320" s="533"/>
      <c r="Q320" s="533">
        <v>0</v>
      </c>
      <c r="R320" s="533">
        <v>1115103</v>
      </c>
      <c r="S320" s="533"/>
      <c r="T320" s="533">
        <v>237870</v>
      </c>
      <c r="U320" s="533">
        <v>511182</v>
      </c>
      <c r="V320" s="533">
        <v>749052</v>
      </c>
    </row>
    <row r="321" spans="1:22">
      <c r="A321" s="530">
        <v>99831</v>
      </c>
      <c r="B321" s="531" t="s">
        <v>685</v>
      </c>
      <c r="C321" s="532">
        <v>1.527410902406703E-5</v>
      </c>
      <c r="D321" s="532">
        <v>1.6399999999999999E-5</v>
      </c>
      <c r="E321" s="533">
        <v>438001</v>
      </c>
      <c r="F321" s="543">
        <v>519512</v>
      </c>
      <c r="G321" s="533"/>
      <c r="H321" s="543">
        <v>99181</v>
      </c>
      <c r="I321" s="543">
        <v>125120</v>
      </c>
      <c r="J321" s="543">
        <v>2226</v>
      </c>
      <c r="K321" s="543">
        <v>4234</v>
      </c>
      <c r="L321" s="543">
        <v>230761</v>
      </c>
      <c r="M321" s="543"/>
      <c r="N321" s="543">
        <v>151278</v>
      </c>
      <c r="O321" s="543">
        <v>67734</v>
      </c>
      <c r="P321" s="543"/>
      <c r="Q321" s="543">
        <v>0</v>
      </c>
      <c r="R321" s="543">
        <v>219012</v>
      </c>
      <c r="S321" s="533"/>
      <c r="T321" s="543">
        <v>14448</v>
      </c>
      <c r="U321" s="543">
        <v>-16325</v>
      </c>
      <c r="V321" s="543">
        <v>-1877</v>
      </c>
    </row>
    <row r="322" spans="1:22" ht="9" customHeight="1">
      <c r="A322" s="535"/>
      <c r="F322" s="536"/>
      <c r="G322" s="537"/>
      <c r="H322" s="538"/>
      <c r="I322" s="538"/>
      <c r="J322" s="538"/>
      <c r="K322" s="538"/>
      <c r="L322" s="538"/>
      <c r="M322" s="539"/>
      <c r="N322" s="538"/>
      <c r="O322" s="538"/>
      <c r="P322" s="538"/>
      <c r="Q322" s="538"/>
      <c r="R322" s="538"/>
      <c r="S322" s="539"/>
      <c r="T322" s="538"/>
      <c r="U322" s="538"/>
      <c r="V322" s="538"/>
    </row>
    <row r="323" spans="1:22" s="545" customFormat="1" ht="15.75" thickBot="1">
      <c r="A323" s="544" t="s">
        <v>801</v>
      </c>
      <c r="C323" s="546">
        <v>1.0000000000000002</v>
      </c>
      <c r="D323" s="546">
        <v>0.99999999999999967</v>
      </c>
      <c r="E323" s="547">
        <v>26647426243</v>
      </c>
      <c r="F323" s="547">
        <v>34012589486</v>
      </c>
      <c r="G323" s="548"/>
      <c r="H323" s="547">
        <v>1974884408</v>
      </c>
      <c r="I323" s="547">
        <v>8191620343</v>
      </c>
      <c r="J323" s="547">
        <v>145749493</v>
      </c>
      <c r="K323" s="547">
        <v>277222469</v>
      </c>
      <c r="L323" s="547">
        <v>10589476713</v>
      </c>
      <c r="M323" s="549"/>
      <c r="N323" s="547">
        <v>1974884458</v>
      </c>
      <c r="O323" s="547">
        <v>4434547222</v>
      </c>
      <c r="P323" s="547"/>
      <c r="Q323" s="547">
        <v>0</v>
      </c>
      <c r="R323" s="547">
        <v>6409431680</v>
      </c>
      <c r="S323" s="548"/>
      <c r="T323" s="547">
        <v>945965742</v>
      </c>
      <c r="U323" s="547">
        <v>-42</v>
      </c>
      <c r="V323" s="547">
        <v>945965700</v>
      </c>
    </row>
    <row r="324" spans="1:22" ht="15" thickTop="1">
      <c r="A324" s="550"/>
      <c r="B324" s="534"/>
      <c r="E324" s="551"/>
      <c r="F324" s="534"/>
      <c r="G324" s="551"/>
      <c r="H324" s="521"/>
      <c r="I324" s="521"/>
      <c r="J324" s="521"/>
      <c r="K324" s="521"/>
      <c r="L324" s="521"/>
      <c r="M324" s="529"/>
      <c r="N324" s="521"/>
      <c r="O324" s="521"/>
      <c r="P324" s="521"/>
      <c r="Q324" s="521"/>
      <c r="R324" s="521"/>
      <c r="S324" s="529"/>
      <c r="T324" s="521"/>
      <c r="U324" s="521"/>
      <c r="V324" s="521"/>
    </row>
    <row r="325" spans="1:22" ht="15">
      <c r="A325" s="552"/>
      <c r="B325" s="534"/>
      <c r="E325" s="551"/>
      <c r="F325" s="548">
        <v>34012589486</v>
      </c>
      <c r="G325" s="576"/>
      <c r="H325" s="548">
        <v>1974884408</v>
      </c>
      <c r="I325" s="548">
        <v>8191620343</v>
      </c>
      <c r="J325" s="548">
        <v>145749493</v>
      </c>
      <c r="K325" s="548">
        <v>277222469</v>
      </c>
      <c r="L325" s="577">
        <v>10589476713</v>
      </c>
      <c r="M325" s="576"/>
      <c r="N325" s="548">
        <v>1974884408</v>
      </c>
      <c r="O325" s="548">
        <v>4434547222</v>
      </c>
      <c r="P325" s="576"/>
      <c r="Q325" s="576"/>
      <c r="R325" s="577">
        <v>6409431680</v>
      </c>
      <c r="S325" s="576"/>
      <c r="T325" s="548">
        <v>945965742</v>
      </c>
      <c r="U325" s="548">
        <v>-42</v>
      </c>
      <c r="V325" s="548">
        <v>945965700</v>
      </c>
    </row>
    <row r="326" spans="1:22">
      <c r="A326" s="534"/>
      <c r="B326" s="534" t="s">
        <v>986</v>
      </c>
      <c r="E326" s="551"/>
      <c r="F326" s="534"/>
      <c r="G326" s="551"/>
      <c r="H326" s="554"/>
      <c r="I326" s="554"/>
      <c r="J326" s="554"/>
      <c r="K326" s="554"/>
      <c r="L326" s="554"/>
      <c r="M326" s="555"/>
      <c r="N326" s="554"/>
      <c r="O326" s="554"/>
      <c r="P326" s="554"/>
      <c r="Q326" s="554"/>
      <c r="R326" s="554"/>
      <c r="S326" s="555"/>
      <c r="T326" s="534"/>
      <c r="U326" s="534"/>
      <c r="V326" s="534"/>
    </row>
    <row r="327" spans="1:22">
      <c r="A327" s="534"/>
      <c r="B327" s="560" t="s">
        <v>126</v>
      </c>
      <c r="C327" s="530">
        <v>33501</v>
      </c>
      <c r="E327" s="551"/>
      <c r="F327" s="534"/>
      <c r="G327" s="551"/>
      <c r="H327" s="521"/>
      <c r="I327" s="521"/>
      <c r="J327" s="521"/>
      <c r="K327" s="521"/>
      <c r="L327" s="534"/>
      <c r="M327" s="529"/>
      <c r="N327" s="521"/>
      <c r="O327" s="521"/>
      <c r="P327" s="521"/>
      <c r="Q327" s="521"/>
      <c r="R327" s="534"/>
      <c r="S327" s="551"/>
      <c r="T327" s="534"/>
      <c r="U327" s="534"/>
      <c r="V327" s="534"/>
    </row>
    <row r="328" spans="1:22">
      <c r="A328" s="534"/>
      <c r="B328" s="232" t="s">
        <v>184</v>
      </c>
      <c r="C328" s="535">
        <v>36301</v>
      </c>
      <c r="E328" s="551"/>
      <c r="F328" s="534"/>
      <c r="G328" s="551"/>
      <c r="H328" s="556"/>
      <c r="I328" s="556"/>
      <c r="J328" s="556"/>
      <c r="K328" s="556"/>
      <c r="L328" s="556"/>
      <c r="M328" s="557"/>
      <c r="N328" s="556"/>
      <c r="O328" s="556"/>
      <c r="P328" s="556"/>
      <c r="Q328" s="556"/>
      <c r="R328" s="556"/>
      <c r="S328" s="557"/>
      <c r="T328" s="534"/>
      <c r="U328" s="534"/>
      <c r="V328" s="534"/>
    </row>
    <row r="329" spans="1:22" ht="15">
      <c r="A329" s="534"/>
      <c r="B329" s="560" t="s">
        <v>3</v>
      </c>
      <c r="C329" s="530">
        <v>10800</v>
      </c>
      <c r="E329" s="551"/>
      <c r="F329" s="534"/>
      <c r="G329" s="551"/>
      <c r="H329" s="534"/>
      <c r="I329" s="534"/>
      <c r="J329" s="534"/>
      <c r="K329" s="553"/>
      <c r="L329" s="534"/>
      <c r="M329" s="551"/>
      <c r="N329" s="534"/>
      <c r="O329" s="534"/>
      <c r="P329" s="534"/>
      <c r="Q329" s="534"/>
      <c r="R329" s="534"/>
      <c r="S329" s="551"/>
      <c r="T329" s="534"/>
      <c r="U329" s="534"/>
      <c r="V329" s="534"/>
    </row>
    <row r="330" spans="1:22" ht="15">
      <c r="B330" s="560" t="s">
        <v>56</v>
      </c>
      <c r="C330" s="530">
        <v>30105</v>
      </c>
      <c r="H330" s="534"/>
      <c r="I330" s="534"/>
      <c r="J330" s="534"/>
      <c r="K330" s="553"/>
      <c r="L330" s="534"/>
      <c r="M330" s="551"/>
      <c r="N330" s="534"/>
      <c r="O330" s="534"/>
      <c r="P330" s="534"/>
      <c r="Q330" s="534"/>
      <c r="R330" s="534"/>
      <c r="S330" s="551"/>
      <c r="T330" s="534"/>
      <c r="U330" s="534"/>
      <c r="V330" s="534"/>
    </row>
    <row r="331" spans="1:22" ht="15">
      <c r="B331" s="560" t="s">
        <v>984</v>
      </c>
      <c r="C331" s="530">
        <v>32915</v>
      </c>
      <c r="H331" s="534"/>
      <c r="I331" s="534"/>
      <c r="J331" s="534"/>
      <c r="K331" s="553"/>
      <c r="L331" s="534"/>
      <c r="M331" s="551"/>
      <c r="N331" s="534"/>
      <c r="O331" s="534"/>
      <c r="P331" s="534"/>
      <c r="Q331" s="534"/>
      <c r="R331" s="534"/>
      <c r="S331" s="551"/>
      <c r="T331" s="534"/>
      <c r="U331" s="534"/>
      <c r="V331" s="534"/>
    </row>
    <row r="332" spans="1:22" ht="15">
      <c r="B332" s="232" t="s">
        <v>52</v>
      </c>
      <c r="C332" s="535">
        <v>30100</v>
      </c>
      <c r="H332" s="534"/>
      <c r="I332" s="534"/>
      <c r="J332" s="534"/>
      <c r="K332" s="553"/>
      <c r="L332" s="534"/>
      <c r="M332" s="551"/>
      <c r="N332" s="534"/>
      <c r="O332" s="534"/>
      <c r="P332" s="534"/>
      <c r="Q332" s="534"/>
      <c r="R332" s="534"/>
      <c r="S332" s="551"/>
      <c r="T332" s="558"/>
      <c r="U332" s="558"/>
      <c r="V332" s="558"/>
    </row>
    <row r="333" spans="1:22" ht="15">
      <c r="B333" s="560" t="s">
        <v>57</v>
      </c>
      <c r="C333" s="530">
        <v>30200</v>
      </c>
      <c r="H333" s="534"/>
      <c r="I333" s="534"/>
      <c r="J333" s="534"/>
      <c r="K333" s="553"/>
      <c r="L333" s="534"/>
      <c r="M333" s="551"/>
      <c r="N333" s="534"/>
      <c r="O333" s="534"/>
      <c r="P333" s="534"/>
      <c r="Q333" s="534"/>
      <c r="R333" s="534"/>
      <c r="S333" s="551"/>
      <c r="T333" s="534"/>
      <c r="U333" s="534"/>
      <c r="V333" s="534"/>
    </row>
    <row r="334" spans="1:22" ht="15">
      <c r="B334" s="560" t="s">
        <v>58</v>
      </c>
      <c r="C334" s="530">
        <v>30300</v>
      </c>
      <c r="H334" s="534"/>
      <c r="I334" s="534"/>
      <c r="J334" s="534"/>
      <c r="K334" s="553"/>
      <c r="L334" s="534"/>
      <c r="M334" s="551"/>
      <c r="N334" s="534"/>
      <c r="O334" s="534"/>
      <c r="P334" s="534"/>
      <c r="Q334" s="534"/>
      <c r="R334" s="534"/>
      <c r="S334" s="551"/>
      <c r="T334" s="534"/>
      <c r="U334" s="534"/>
      <c r="V334" s="534"/>
    </row>
    <row r="335" spans="1:22" ht="15">
      <c r="B335" s="232" t="s">
        <v>783</v>
      </c>
      <c r="C335" s="535">
        <v>34901</v>
      </c>
      <c r="H335" s="534"/>
      <c r="I335" s="534"/>
      <c r="J335" s="534"/>
      <c r="K335" s="553"/>
      <c r="L335" s="534"/>
      <c r="M335" s="551"/>
      <c r="N335" s="534"/>
      <c r="O335" s="534"/>
      <c r="P335" s="534"/>
      <c r="Q335" s="534"/>
      <c r="R335" s="534"/>
      <c r="S335" s="551"/>
      <c r="T335" s="534"/>
      <c r="U335" s="534"/>
      <c r="V335" s="534"/>
    </row>
    <row r="336" spans="1:22" ht="15">
      <c r="B336" s="560" t="s">
        <v>59</v>
      </c>
      <c r="C336" s="530">
        <v>30400</v>
      </c>
      <c r="H336" s="534"/>
      <c r="I336" s="534"/>
      <c r="J336" s="534"/>
      <c r="K336" s="553"/>
      <c r="L336" s="534"/>
      <c r="M336" s="551"/>
      <c r="N336" s="534"/>
      <c r="O336" s="534"/>
      <c r="P336" s="534"/>
      <c r="Q336" s="534"/>
      <c r="R336" s="534"/>
      <c r="S336" s="551"/>
      <c r="T336" s="534"/>
      <c r="U336" s="534"/>
      <c r="V336" s="534"/>
    </row>
    <row r="337" spans="2:22">
      <c r="B337" s="232" t="s">
        <v>31</v>
      </c>
      <c r="C337" s="535">
        <v>20100</v>
      </c>
      <c r="H337" s="534"/>
      <c r="I337" s="534"/>
      <c r="J337" s="534"/>
      <c r="K337" s="521"/>
      <c r="L337" s="534"/>
      <c r="M337" s="551"/>
      <c r="N337" s="534"/>
      <c r="O337" s="534"/>
      <c r="P337" s="534"/>
      <c r="Q337" s="534"/>
      <c r="R337" s="534"/>
      <c r="S337" s="551"/>
      <c r="T337" s="534"/>
      <c r="U337" s="534"/>
      <c r="V337" s="534"/>
    </row>
    <row r="338" spans="2:22">
      <c r="B338" s="560" t="s">
        <v>200</v>
      </c>
      <c r="C338" s="530">
        <v>36901</v>
      </c>
      <c r="H338" s="534"/>
      <c r="I338" s="534"/>
      <c r="J338" s="534"/>
      <c r="K338" s="521"/>
      <c r="L338" s="534"/>
      <c r="M338" s="551"/>
      <c r="N338" s="534"/>
      <c r="O338" s="534"/>
      <c r="P338" s="534"/>
      <c r="Q338" s="534"/>
      <c r="R338" s="534"/>
      <c r="S338" s="551"/>
      <c r="T338" s="534"/>
      <c r="U338" s="534"/>
      <c r="V338" s="534"/>
    </row>
    <row r="339" spans="2:22">
      <c r="B339" s="232" t="s">
        <v>123</v>
      </c>
      <c r="C339" s="535">
        <v>33402</v>
      </c>
      <c r="H339" s="534"/>
      <c r="I339" s="534"/>
      <c r="J339" s="534"/>
      <c r="K339" s="521"/>
      <c r="L339" s="534"/>
      <c r="M339" s="551"/>
      <c r="N339" s="534"/>
      <c r="O339" s="534"/>
      <c r="P339" s="534"/>
      <c r="Q339" s="534"/>
      <c r="R339" s="534"/>
      <c r="S339" s="551"/>
      <c r="T339" s="558"/>
      <c r="U339" s="558"/>
      <c r="V339" s="558"/>
    </row>
    <row r="340" spans="2:22">
      <c r="B340" s="232" t="s">
        <v>61</v>
      </c>
      <c r="C340" s="535">
        <v>30500</v>
      </c>
      <c r="H340" s="534"/>
      <c r="I340" s="534"/>
      <c r="J340" s="534"/>
      <c r="K340" s="521"/>
      <c r="L340" s="534"/>
      <c r="M340" s="551"/>
      <c r="N340" s="534"/>
      <c r="O340" s="534"/>
      <c r="P340" s="534"/>
      <c r="Q340" s="534"/>
      <c r="R340" s="534"/>
      <c r="S340" s="551"/>
      <c r="T340" s="559"/>
      <c r="U340" s="559"/>
      <c r="V340" s="559"/>
    </row>
    <row r="341" spans="2:22">
      <c r="B341" s="560" t="s">
        <v>215</v>
      </c>
      <c r="C341" s="530">
        <v>37610</v>
      </c>
      <c r="H341" s="534"/>
      <c r="I341" s="534"/>
      <c r="J341" s="534"/>
      <c r="K341" s="521"/>
      <c r="L341" s="534"/>
      <c r="M341" s="551"/>
      <c r="N341" s="534"/>
      <c r="O341" s="534"/>
      <c r="P341" s="534"/>
      <c r="Q341" s="534"/>
      <c r="R341" s="534"/>
      <c r="S341" s="551"/>
      <c r="T341" s="558"/>
      <c r="U341" s="558"/>
      <c r="V341" s="558"/>
    </row>
    <row r="342" spans="2:22">
      <c r="B342" s="560" t="s">
        <v>75</v>
      </c>
      <c r="C342" s="530">
        <v>31110</v>
      </c>
      <c r="H342" s="534"/>
      <c r="I342" s="534"/>
      <c r="J342" s="534"/>
      <c r="K342" s="521"/>
      <c r="L342" s="534"/>
      <c r="M342" s="551"/>
      <c r="N342" s="534"/>
      <c r="O342" s="534"/>
      <c r="P342" s="534"/>
      <c r="Q342" s="534"/>
      <c r="R342" s="534"/>
      <c r="S342" s="551"/>
      <c r="T342" s="534"/>
      <c r="U342" s="534"/>
      <c r="V342" s="534"/>
    </row>
    <row r="343" spans="2:22">
      <c r="B343" s="560" t="s">
        <v>74</v>
      </c>
      <c r="C343" s="530">
        <v>31105</v>
      </c>
      <c r="H343" s="534"/>
      <c r="I343" s="534"/>
      <c r="J343" s="534"/>
      <c r="K343" s="521"/>
      <c r="L343" s="534"/>
      <c r="M343" s="551"/>
      <c r="N343" s="534"/>
      <c r="O343" s="534"/>
      <c r="P343" s="534"/>
      <c r="Q343" s="534"/>
      <c r="R343" s="534"/>
      <c r="S343" s="551"/>
      <c r="T343" s="534"/>
      <c r="U343" s="534"/>
      <c r="V343" s="534"/>
    </row>
    <row r="344" spans="2:22">
      <c r="B344" s="232" t="s">
        <v>62</v>
      </c>
      <c r="C344" s="535">
        <v>30600</v>
      </c>
      <c r="H344" s="534"/>
      <c r="I344" s="534"/>
      <c r="J344" s="534"/>
      <c r="K344" s="521"/>
      <c r="L344" s="534"/>
      <c r="M344" s="551"/>
      <c r="N344" s="534"/>
      <c r="O344" s="534"/>
      <c r="P344" s="534"/>
      <c r="Q344" s="534"/>
      <c r="R344" s="534"/>
      <c r="S344" s="551"/>
      <c r="T344" s="534"/>
      <c r="U344" s="534"/>
      <c r="V344" s="534"/>
    </row>
    <row r="345" spans="2:22">
      <c r="B345" s="560" t="s">
        <v>119</v>
      </c>
      <c r="C345" s="530">
        <v>33206</v>
      </c>
      <c r="H345" s="534"/>
      <c r="I345" s="534"/>
      <c r="J345" s="534"/>
      <c r="K345" s="521"/>
      <c r="L345" s="534"/>
      <c r="M345" s="551"/>
      <c r="N345" s="534"/>
      <c r="O345" s="534"/>
      <c r="P345" s="534"/>
      <c r="Q345" s="534"/>
      <c r="R345" s="534"/>
      <c r="S345" s="551"/>
      <c r="T345" s="534"/>
      <c r="U345" s="534"/>
      <c r="V345" s="534"/>
    </row>
    <row r="346" spans="2:22">
      <c r="B346" s="232" t="s">
        <v>65</v>
      </c>
      <c r="C346" s="535">
        <v>30705</v>
      </c>
      <c r="K346" s="521"/>
    </row>
    <row r="347" spans="2:22">
      <c r="B347" s="232" t="s">
        <v>64</v>
      </c>
      <c r="C347" s="535">
        <v>30700</v>
      </c>
      <c r="K347" s="521"/>
    </row>
    <row r="348" spans="2:22">
      <c r="B348" s="232" t="s">
        <v>66</v>
      </c>
      <c r="C348" s="535">
        <v>30800</v>
      </c>
      <c r="K348" s="521"/>
    </row>
    <row r="349" spans="2:22">
      <c r="B349" s="232" t="s">
        <v>222</v>
      </c>
      <c r="C349" s="535">
        <v>37901</v>
      </c>
      <c r="K349" s="521"/>
    </row>
    <row r="350" spans="2:22">
      <c r="B350" s="560" t="s">
        <v>68</v>
      </c>
      <c r="C350" s="530">
        <v>30905</v>
      </c>
      <c r="K350" s="521"/>
    </row>
    <row r="351" spans="2:22">
      <c r="B351" s="560" t="s">
        <v>675</v>
      </c>
      <c r="C351" s="530">
        <v>90901</v>
      </c>
      <c r="K351" s="521"/>
    </row>
    <row r="352" spans="2:22">
      <c r="B352" s="560" t="s">
        <v>67</v>
      </c>
      <c r="C352" s="530">
        <v>30900</v>
      </c>
      <c r="K352" s="521"/>
    </row>
    <row r="353" spans="2:11">
      <c r="B353" s="560" t="s">
        <v>144</v>
      </c>
      <c r="C353" s="530">
        <v>34505</v>
      </c>
      <c r="K353" s="521"/>
    </row>
    <row r="354" spans="2:11">
      <c r="B354" s="232" t="s">
        <v>245</v>
      </c>
      <c r="C354" s="535">
        <v>38801</v>
      </c>
      <c r="K354" s="521"/>
    </row>
    <row r="355" spans="2:11">
      <c r="B355" s="560" t="s">
        <v>237</v>
      </c>
      <c r="C355" s="530">
        <v>38601</v>
      </c>
      <c r="K355" s="521"/>
    </row>
    <row r="356" spans="2:11">
      <c r="B356" s="560" t="s">
        <v>70</v>
      </c>
      <c r="C356" s="530">
        <v>31005</v>
      </c>
      <c r="K356" s="521"/>
    </row>
    <row r="357" spans="2:11">
      <c r="B357" s="560" t="s">
        <v>69</v>
      </c>
      <c r="C357" s="530">
        <v>31000</v>
      </c>
      <c r="K357" s="521"/>
    </row>
    <row r="358" spans="2:11">
      <c r="B358" s="560" t="s">
        <v>71</v>
      </c>
      <c r="C358" s="530">
        <v>31100</v>
      </c>
      <c r="K358" s="521"/>
    </row>
    <row r="359" spans="2:11">
      <c r="B359" s="560" t="s">
        <v>76</v>
      </c>
      <c r="C359" s="530">
        <v>31200</v>
      </c>
      <c r="K359" s="521"/>
    </row>
    <row r="360" spans="2:11">
      <c r="B360" s="560" t="s">
        <v>78</v>
      </c>
      <c r="C360" s="530">
        <v>31300</v>
      </c>
      <c r="K360" s="521"/>
    </row>
    <row r="361" spans="2:11">
      <c r="B361" s="232" t="s">
        <v>82</v>
      </c>
      <c r="C361" s="535">
        <v>31405</v>
      </c>
      <c r="K361" s="521"/>
    </row>
    <row r="362" spans="2:11">
      <c r="B362" s="232" t="s">
        <v>81</v>
      </c>
      <c r="C362" s="535">
        <v>31400</v>
      </c>
      <c r="K362" s="521"/>
    </row>
    <row r="363" spans="2:11">
      <c r="B363" s="232" t="s">
        <v>83</v>
      </c>
      <c r="C363" s="535">
        <v>31500</v>
      </c>
      <c r="K363" s="521"/>
    </row>
    <row r="364" spans="2:11">
      <c r="B364" s="560" t="s">
        <v>788</v>
      </c>
      <c r="C364" s="530">
        <v>36501</v>
      </c>
      <c r="K364" s="521"/>
    </row>
    <row r="365" spans="2:11">
      <c r="B365" s="232" t="s">
        <v>191</v>
      </c>
      <c r="C365" s="535">
        <v>36505</v>
      </c>
      <c r="K365" s="521"/>
    </row>
    <row r="366" spans="2:11">
      <c r="B366" s="232" t="s">
        <v>79</v>
      </c>
      <c r="C366" s="535">
        <v>31301</v>
      </c>
      <c r="K366" s="521"/>
    </row>
    <row r="367" spans="2:11">
      <c r="B367" s="560" t="s">
        <v>85</v>
      </c>
      <c r="C367" s="530">
        <v>31605</v>
      </c>
      <c r="K367" s="521"/>
    </row>
    <row r="368" spans="2:11">
      <c r="B368" s="232" t="s">
        <v>84</v>
      </c>
      <c r="C368" s="535">
        <v>31600</v>
      </c>
      <c r="K368" s="521"/>
    </row>
    <row r="369" spans="2:11">
      <c r="B369" s="232" t="s">
        <v>254</v>
      </c>
      <c r="C369" s="535">
        <v>39209</v>
      </c>
      <c r="K369" s="521"/>
    </row>
    <row r="370" spans="2:11">
      <c r="B370" s="560" t="s">
        <v>86</v>
      </c>
      <c r="C370" s="530">
        <v>31700</v>
      </c>
      <c r="K370" s="521"/>
    </row>
    <row r="371" spans="2:11">
      <c r="B371" s="560" t="s">
        <v>87</v>
      </c>
      <c r="C371" s="530">
        <v>31800</v>
      </c>
      <c r="K371" s="521"/>
    </row>
    <row r="372" spans="2:11">
      <c r="B372" s="560" t="s">
        <v>88</v>
      </c>
      <c r="C372" s="530">
        <v>31805</v>
      </c>
      <c r="K372" s="521"/>
    </row>
    <row r="373" spans="2:11">
      <c r="B373" s="232" t="s">
        <v>159</v>
      </c>
      <c r="C373" s="535">
        <v>35305</v>
      </c>
      <c r="K373" s="521"/>
    </row>
    <row r="374" spans="2:11">
      <c r="B374" s="232" t="s">
        <v>781</v>
      </c>
      <c r="C374" s="535">
        <v>33202</v>
      </c>
      <c r="K374" s="521"/>
    </row>
    <row r="375" spans="2:11">
      <c r="B375" s="232" t="s">
        <v>173</v>
      </c>
      <c r="C375" s="535">
        <v>36005</v>
      </c>
      <c r="K375" s="521"/>
    </row>
    <row r="376" spans="2:11">
      <c r="B376" s="560" t="s">
        <v>789</v>
      </c>
      <c r="C376" s="530">
        <v>36810</v>
      </c>
      <c r="K376" s="521"/>
    </row>
    <row r="377" spans="2:11">
      <c r="B377" s="560" t="s">
        <v>177</v>
      </c>
      <c r="C377" s="530">
        <v>36009</v>
      </c>
      <c r="K377" s="521"/>
    </row>
    <row r="378" spans="2:11">
      <c r="B378" s="560" t="s">
        <v>170</v>
      </c>
      <c r="C378" s="530">
        <v>36000</v>
      </c>
      <c r="K378" s="521"/>
    </row>
    <row r="379" spans="2:11">
      <c r="B379" s="232" t="s">
        <v>91</v>
      </c>
      <c r="C379" s="535">
        <v>31900</v>
      </c>
      <c r="K379" s="521"/>
    </row>
    <row r="380" spans="2:11">
      <c r="B380" s="232" t="s">
        <v>92</v>
      </c>
      <c r="C380" s="535">
        <v>32000</v>
      </c>
      <c r="K380" s="521"/>
    </row>
    <row r="381" spans="2:11">
      <c r="B381" s="232" t="s">
        <v>161</v>
      </c>
      <c r="C381" s="535">
        <v>35401</v>
      </c>
      <c r="K381" s="521"/>
    </row>
    <row r="382" spans="2:11">
      <c r="B382" s="232" t="s">
        <v>95</v>
      </c>
      <c r="C382" s="535">
        <v>32200</v>
      </c>
      <c r="K382" s="521"/>
    </row>
    <row r="383" spans="2:11">
      <c r="B383" s="232" t="s">
        <v>96</v>
      </c>
      <c r="C383" s="535">
        <v>32300</v>
      </c>
      <c r="K383" s="521"/>
    </row>
    <row r="384" spans="2:11">
      <c r="B384" s="560" t="s">
        <v>777</v>
      </c>
      <c r="C384" s="530">
        <v>32305</v>
      </c>
      <c r="K384" s="521"/>
    </row>
    <row r="385" spans="2:11">
      <c r="B385" s="232" t="s">
        <v>230</v>
      </c>
      <c r="C385" s="535">
        <v>38210</v>
      </c>
      <c r="K385" s="521"/>
    </row>
    <row r="386" spans="2:11">
      <c r="B386" s="232" t="s">
        <v>53</v>
      </c>
      <c r="C386" s="535">
        <v>30102</v>
      </c>
      <c r="K386" s="521"/>
    </row>
    <row r="387" spans="2:11">
      <c r="B387" s="560" t="s">
        <v>196</v>
      </c>
      <c r="C387" s="530">
        <v>36705</v>
      </c>
      <c r="K387" s="521"/>
    </row>
    <row r="388" spans="2:11">
      <c r="B388" s="232" t="s">
        <v>203</v>
      </c>
      <c r="C388" s="535">
        <v>37005</v>
      </c>
      <c r="K388" s="521"/>
    </row>
    <row r="389" spans="2:11">
      <c r="B389" s="560" t="s">
        <v>97</v>
      </c>
      <c r="C389" s="530">
        <v>32400</v>
      </c>
      <c r="K389" s="521"/>
    </row>
    <row r="390" spans="2:11">
      <c r="B390" s="232" t="s">
        <v>171</v>
      </c>
      <c r="C390" s="535">
        <v>36001</v>
      </c>
      <c r="K390" s="521"/>
    </row>
    <row r="391" spans="2:11">
      <c r="B391" s="561" t="s">
        <v>766</v>
      </c>
      <c r="C391" s="535">
        <v>19005</v>
      </c>
      <c r="K391" s="521"/>
    </row>
    <row r="392" spans="2:11">
      <c r="B392" s="232" t="s">
        <v>172</v>
      </c>
      <c r="C392" s="535">
        <v>36003</v>
      </c>
      <c r="K392" s="521"/>
    </row>
    <row r="393" spans="2:11">
      <c r="B393" s="560" t="s">
        <v>673</v>
      </c>
      <c r="C393" s="530">
        <v>40000</v>
      </c>
      <c r="K393" s="521"/>
    </row>
    <row r="394" spans="2:11">
      <c r="B394" s="232" t="s">
        <v>111</v>
      </c>
      <c r="C394" s="535">
        <v>33027</v>
      </c>
      <c r="K394" s="521"/>
    </row>
    <row r="395" spans="2:11">
      <c r="B395" s="232" t="s">
        <v>785</v>
      </c>
      <c r="C395" s="535">
        <v>36004</v>
      </c>
      <c r="K395" s="521"/>
    </row>
    <row r="396" spans="2:11">
      <c r="B396" s="560" t="s">
        <v>100</v>
      </c>
      <c r="C396" s="530">
        <v>32505</v>
      </c>
      <c r="K396" s="521"/>
    </row>
    <row r="397" spans="2:11">
      <c r="B397" s="232" t="s">
        <v>101</v>
      </c>
      <c r="C397" s="535">
        <v>32600</v>
      </c>
      <c r="K397" s="521"/>
    </row>
    <row r="398" spans="2:11">
      <c r="B398" s="232" t="s">
        <v>103</v>
      </c>
      <c r="C398" s="535">
        <v>32700</v>
      </c>
      <c r="K398" s="521"/>
    </row>
    <row r="399" spans="2:11">
      <c r="B399" s="232" t="s">
        <v>104</v>
      </c>
      <c r="C399" s="535">
        <v>32800</v>
      </c>
      <c r="K399" s="521"/>
    </row>
    <row r="400" spans="2:11">
      <c r="B400" s="560" t="s">
        <v>106</v>
      </c>
      <c r="C400" s="530">
        <v>32905</v>
      </c>
      <c r="K400" s="521"/>
    </row>
    <row r="401" spans="2:11">
      <c r="B401" s="232" t="s">
        <v>105</v>
      </c>
      <c r="C401" s="535">
        <v>32900</v>
      </c>
      <c r="K401" s="521"/>
    </row>
    <row r="402" spans="2:11">
      <c r="B402" s="560" t="s">
        <v>109</v>
      </c>
      <c r="C402" s="530">
        <v>33000</v>
      </c>
      <c r="K402" s="521"/>
    </row>
    <row r="403" spans="2:11">
      <c r="B403" s="232" t="s">
        <v>5</v>
      </c>
      <c r="C403" s="535">
        <v>10900</v>
      </c>
      <c r="K403" s="521"/>
    </row>
    <row r="404" spans="2:11">
      <c r="B404" s="561" t="s">
        <v>981</v>
      </c>
      <c r="C404" s="535">
        <v>19120</v>
      </c>
      <c r="K404" s="521"/>
    </row>
    <row r="405" spans="2:11">
      <c r="B405" s="560" t="s">
        <v>761</v>
      </c>
      <c r="C405" s="530">
        <v>18400</v>
      </c>
      <c r="K405" s="521"/>
    </row>
    <row r="406" spans="2:11">
      <c r="B406" s="232" t="s">
        <v>18</v>
      </c>
      <c r="C406" s="535">
        <v>12510</v>
      </c>
      <c r="K406" s="521"/>
    </row>
    <row r="407" spans="2:11">
      <c r="B407" s="560" t="s">
        <v>750</v>
      </c>
      <c r="C407" s="530">
        <v>11300</v>
      </c>
      <c r="K407" s="521"/>
    </row>
    <row r="408" spans="2:11">
      <c r="B408" s="561" t="s">
        <v>754</v>
      </c>
      <c r="C408" s="535">
        <v>12220</v>
      </c>
      <c r="K408" s="521"/>
    </row>
    <row r="409" spans="2:11">
      <c r="B409" s="561" t="s">
        <v>746</v>
      </c>
      <c r="C409" s="535">
        <v>10930</v>
      </c>
      <c r="K409" s="521"/>
    </row>
    <row r="410" spans="2:11">
      <c r="B410" s="561" t="s">
        <v>755</v>
      </c>
      <c r="C410" s="535">
        <v>12600</v>
      </c>
      <c r="K410" s="521"/>
    </row>
    <row r="411" spans="2:11">
      <c r="B411" s="560" t="s">
        <v>1</v>
      </c>
      <c r="C411" s="530">
        <v>10400</v>
      </c>
      <c r="K411" s="521"/>
    </row>
    <row r="412" spans="2:11">
      <c r="B412" s="561" t="s">
        <v>756</v>
      </c>
      <c r="C412" s="535">
        <v>12700</v>
      </c>
      <c r="K412" s="521"/>
    </row>
    <row r="413" spans="2:11">
      <c r="B413" s="560" t="s">
        <v>331</v>
      </c>
      <c r="C413" s="530">
        <v>10700</v>
      </c>
      <c r="K413" s="521"/>
    </row>
    <row r="414" spans="2:11">
      <c r="B414" s="560" t="s">
        <v>47</v>
      </c>
      <c r="C414" s="530">
        <v>22000</v>
      </c>
      <c r="K414" s="521"/>
    </row>
    <row r="415" spans="2:11">
      <c r="B415" s="232" t="s">
        <v>30</v>
      </c>
      <c r="C415" s="535">
        <v>19100</v>
      </c>
      <c r="K415" s="521"/>
    </row>
    <row r="416" spans="2:11">
      <c r="B416" s="561" t="s">
        <v>757</v>
      </c>
      <c r="C416" s="535">
        <v>13500</v>
      </c>
      <c r="K416" s="521"/>
    </row>
    <row r="417" spans="2:11">
      <c r="B417" s="560" t="s">
        <v>758</v>
      </c>
      <c r="C417" s="530">
        <v>13700</v>
      </c>
      <c r="K417" s="521"/>
    </row>
    <row r="418" spans="2:11">
      <c r="B418" s="560" t="s">
        <v>980</v>
      </c>
      <c r="C418" s="530">
        <v>14300.1</v>
      </c>
      <c r="K418" s="521"/>
    </row>
    <row r="419" spans="2:11">
      <c r="B419" s="560" t="s">
        <v>979</v>
      </c>
      <c r="C419" s="530">
        <v>14300</v>
      </c>
      <c r="K419" s="521"/>
    </row>
    <row r="420" spans="2:11">
      <c r="B420" s="560" t="s">
        <v>779</v>
      </c>
      <c r="C420" s="530">
        <v>32904</v>
      </c>
      <c r="K420" s="521"/>
    </row>
    <row r="421" spans="2:11">
      <c r="B421" s="232" t="s">
        <v>112</v>
      </c>
      <c r="C421" s="535">
        <v>33100</v>
      </c>
      <c r="K421" s="521"/>
    </row>
    <row r="422" spans="2:11">
      <c r="B422" s="232" t="s">
        <v>114</v>
      </c>
      <c r="C422" s="535">
        <v>33200</v>
      </c>
      <c r="K422" s="521"/>
    </row>
    <row r="423" spans="2:11">
      <c r="B423" s="560" t="s">
        <v>118</v>
      </c>
      <c r="C423" s="530">
        <v>33205</v>
      </c>
      <c r="K423" s="521"/>
    </row>
    <row r="424" spans="2:11">
      <c r="B424" s="560" t="s">
        <v>33</v>
      </c>
      <c r="C424" s="530">
        <v>20300</v>
      </c>
      <c r="K424" s="521"/>
    </row>
    <row r="425" spans="2:11">
      <c r="B425" s="232" t="s">
        <v>793</v>
      </c>
      <c r="C425" s="535">
        <v>39208</v>
      </c>
      <c r="K425" s="521"/>
    </row>
    <row r="426" spans="2:11">
      <c r="B426" s="232" t="s">
        <v>94</v>
      </c>
      <c r="C426" s="535">
        <v>32100</v>
      </c>
      <c r="K426" s="521"/>
    </row>
    <row r="427" spans="2:11">
      <c r="B427" s="232" t="s">
        <v>120</v>
      </c>
      <c r="C427" s="535">
        <v>33300</v>
      </c>
      <c r="K427" s="521"/>
    </row>
    <row r="428" spans="2:11">
      <c r="B428" s="232" t="s">
        <v>121</v>
      </c>
      <c r="C428" s="535">
        <v>33305</v>
      </c>
      <c r="K428" s="521"/>
    </row>
    <row r="429" spans="2:11">
      <c r="B429" s="232" t="s">
        <v>202</v>
      </c>
      <c r="C429" s="535">
        <v>37000</v>
      </c>
      <c r="K429" s="521"/>
    </row>
    <row r="430" spans="2:11">
      <c r="B430" s="560" t="s">
        <v>34</v>
      </c>
      <c r="C430" s="530">
        <v>20400</v>
      </c>
      <c r="K430" s="521"/>
    </row>
    <row r="431" spans="2:11">
      <c r="B431" s="560" t="s">
        <v>241</v>
      </c>
      <c r="C431" s="530">
        <v>38620</v>
      </c>
      <c r="K431" s="521"/>
    </row>
    <row r="432" spans="2:11">
      <c r="B432" s="560" t="s">
        <v>251</v>
      </c>
      <c r="C432" s="530">
        <v>39201</v>
      </c>
      <c r="K432" s="521"/>
    </row>
    <row r="433" spans="2:11">
      <c r="B433" s="560" t="s">
        <v>73</v>
      </c>
      <c r="C433" s="530">
        <v>31102</v>
      </c>
      <c r="K433" s="521"/>
    </row>
    <row r="434" spans="2:11">
      <c r="B434" s="560" t="s">
        <v>35</v>
      </c>
      <c r="C434" s="530">
        <v>20600</v>
      </c>
      <c r="K434" s="521"/>
    </row>
    <row r="435" spans="2:11">
      <c r="B435" s="232" t="s">
        <v>102</v>
      </c>
      <c r="C435" s="535">
        <v>32605</v>
      </c>
      <c r="K435" s="521"/>
    </row>
    <row r="436" spans="2:11">
      <c r="B436" s="560" t="s">
        <v>328</v>
      </c>
      <c r="C436" s="530">
        <v>36310</v>
      </c>
      <c r="K436" s="521"/>
    </row>
    <row r="437" spans="2:11">
      <c r="B437" s="232" t="s">
        <v>124</v>
      </c>
      <c r="C437" s="535">
        <v>33405</v>
      </c>
      <c r="K437" s="521"/>
    </row>
    <row r="438" spans="2:11">
      <c r="B438" s="560" t="s">
        <v>775</v>
      </c>
      <c r="C438" s="530">
        <v>31101</v>
      </c>
      <c r="K438" s="521"/>
    </row>
    <row r="439" spans="2:11">
      <c r="B439" s="560" t="s">
        <v>125</v>
      </c>
      <c r="C439" s="530">
        <v>33500</v>
      </c>
      <c r="K439" s="521"/>
    </row>
    <row r="440" spans="2:11">
      <c r="B440" s="560" t="s">
        <v>128</v>
      </c>
      <c r="C440" s="530">
        <v>33605</v>
      </c>
      <c r="K440" s="521"/>
    </row>
    <row r="441" spans="2:11">
      <c r="B441" s="232" t="s">
        <v>193</v>
      </c>
      <c r="C441" s="535">
        <v>36601</v>
      </c>
      <c r="K441" s="521"/>
    </row>
    <row r="442" spans="2:11">
      <c r="B442" s="560" t="s">
        <v>127</v>
      </c>
      <c r="C442" s="530">
        <v>33600</v>
      </c>
      <c r="K442" s="521"/>
    </row>
    <row r="443" spans="2:11">
      <c r="B443" s="560" t="s">
        <v>129</v>
      </c>
      <c r="C443" s="530">
        <v>33700</v>
      </c>
      <c r="K443" s="521"/>
    </row>
    <row r="444" spans="2:11">
      <c r="B444" s="232" t="s">
        <v>16</v>
      </c>
      <c r="C444" s="535">
        <v>12160</v>
      </c>
      <c r="K444" s="521"/>
    </row>
    <row r="445" spans="2:11">
      <c r="B445" s="560" t="s">
        <v>130</v>
      </c>
      <c r="C445" s="530">
        <v>33800</v>
      </c>
      <c r="K445" s="521"/>
    </row>
    <row r="446" spans="2:11">
      <c r="B446" s="232" t="s">
        <v>63</v>
      </c>
      <c r="C446" s="535">
        <v>30601</v>
      </c>
      <c r="K446" s="521"/>
    </row>
    <row r="447" spans="2:11">
      <c r="B447" s="232" t="s">
        <v>131</v>
      </c>
      <c r="C447" s="535">
        <v>33900</v>
      </c>
      <c r="K447" s="521"/>
    </row>
    <row r="448" spans="2:11">
      <c r="B448" s="232" t="s">
        <v>233</v>
      </c>
      <c r="C448" s="535">
        <v>38402</v>
      </c>
      <c r="K448" s="521"/>
    </row>
    <row r="449" spans="2:11">
      <c r="B449" s="232" t="s">
        <v>132</v>
      </c>
      <c r="C449" s="535">
        <v>34000</v>
      </c>
      <c r="K449" s="521"/>
    </row>
    <row r="450" spans="2:11">
      <c r="B450" s="232" t="s">
        <v>133</v>
      </c>
      <c r="C450" s="535">
        <v>34100</v>
      </c>
      <c r="K450" s="521"/>
    </row>
    <row r="451" spans="2:11">
      <c r="B451" s="232" t="s">
        <v>134</v>
      </c>
      <c r="C451" s="535">
        <v>34105</v>
      </c>
      <c r="K451" s="521"/>
    </row>
    <row r="452" spans="2:11">
      <c r="B452" s="232" t="s">
        <v>136</v>
      </c>
      <c r="C452" s="535">
        <v>34205</v>
      </c>
      <c r="K452" s="521"/>
    </row>
    <row r="453" spans="2:11">
      <c r="B453" s="232" t="s">
        <v>135</v>
      </c>
      <c r="C453" s="535">
        <v>34200</v>
      </c>
      <c r="K453" s="521"/>
    </row>
    <row r="454" spans="2:11">
      <c r="B454" s="232" t="s">
        <v>256</v>
      </c>
      <c r="C454" s="535">
        <v>39301</v>
      </c>
      <c r="K454" s="521"/>
    </row>
    <row r="455" spans="2:11">
      <c r="B455" s="560" t="s">
        <v>139</v>
      </c>
      <c r="C455" s="530">
        <v>34300</v>
      </c>
      <c r="K455" s="521"/>
    </row>
    <row r="456" spans="2:11">
      <c r="B456" s="560" t="s">
        <v>140</v>
      </c>
      <c r="C456" s="530">
        <v>34400</v>
      </c>
      <c r="K456" s="521"/>
    </row>
    <row r="457" spans="2:11">
      <c r="B457" s="560" t="s">
        <v>141</v>
      </c>
      <c r="C457" s="530">
        <v>34405</v>
      </c>
      <c r="K457" s="521"/>
    </row>
    <row r="458" spans="2:11">
      <c r="B458" s="560" t="s">
        <v>116</v>
      </c>
      <c r="C458" s="530">
        <v>33203</v>
      </c>
      <c r="K458" s="521"/>
    </row>
    <row r="459" spans="2:11">
      <c r="B459" s="560" t="s">
        <v>258</v>
      </c>
      <c r="C459" s="530">
        <v>39401</v>
      </c>
      <c r="K459" s="521"/>
    </row>
    <row r="460" spans="2:11">
      <c r="B460" s="560" t="s">
        <v>142</v>
      </c>
      <c r="C460" s="530">
        <v>34500</v>
      </c>
      <c r="K460" s="521"/>
    </row>
    <row r="461" spans="2:11">
      <c r="B461" s="560" t="s">
        <v>145</v>
      </c>
      <c r="C461" s="530">
        <v>34600</v>
      </c>
      <c r="K461" s="521"/>
    </row>
    <row r="462" spans="2:11">
      <c r="B462" s="560" t="s">
        <v>89</v>
      </c>
      <c r="C462" s="530">
        <v>31810</v>
      </c>
      <c r="K462" s="521"/>
    </row>
    <row r="463" spans="2:11">
      <c r="B463" s="560" t="s">
        <v>797</v>
      </c>
      <c r="C463" s="530">
        <v>51000.1</v>
      </c>
      <c r="K463" s="521"/>
    </row>
    <row r="464" spans="2:11">
      <c r="B464" s="560" t="s">
        <v>985</v>
      </c>
      <c r="C464" s="530">
        <v>51000.2</v>
      </c>
      <c r="K464" s="521"/>
    </row>
    <row r="465" spans="2:11">
      <c r="B465" s="560" t="s">
        <v>796</v>
      </c>
      <c r="C465" s="530">
        <v>51000</v>
      </c>
      <c r="K465" s="521"/>
    </row>
    <row r="466" spans="2:11">
      <c r="B466" s="560" t="s">
        <v>147</v>
      </c>
      <c r="C466" s="530">
        <v>34700</v>
      </c>
      <c r="K466" s="521"/>
    </row>
    <row r="467" spans="2:11">
      <c r="B467" s="560" t="s">
        <v>751</v>
      </c>
      <c r="C467" s="530">
        <v>11310</v>
      </c>
      <c r="K467" s="521"/>
    </row>
    <row r="468" spans="2:11">
      <c r="B468" s="560" t="s">
        <v>148</v>
      </c>
      <c r="C468" s="530">
        <v>34800</v>
      </c>
      <c r="K468" s="521"/>
    </row>
    <row r="469" spans="2:11">
      <c r="B469" s="560" t="s">
        <v>315</v>
      </c>
      <c r="C469" s="530">
        <v>33207</v>
      </c>
      <c r="K469" s="521"/>
    </row>
    <row r="470" spans="2:11">
      <c r="B470" s="561" t="s">
        <v>336</v>
      </c>
      <c r="C470" s="535">
        <v>32901</v>
      </c>
      <c r="K470" s="521"/>
    </row>
    <row r="471" spans="2:11">
      <c r="B471" s="232" t="s">
        <v>782</v>
      </c>
      <c r="C471" s="535">
        <v>34900</v>
      </c>
      <c r="K471" s="521"/>
    </row>
    <row r="472" spans="2:11">
      <c r="B472" s="560" t="s">
        <v>227</v>
      </c>
      <c r="C472" s="530">
        <v>38105</v>
      </c>
      <c r="K472" s="521"/>
    </row>
    <row r="473" spans="2:11">
      <c r="B473" s="232" t="s">
        <v>152</v>
      </c>
      <c r="C473" s="535">
        <v>35000</v>
      </c>
      <c r="K473" s="521"/>
    </row>
    <row r="474" spans="2:11">
      <c r="B474" s="232" t="s">
        <v>113</v>
      </c>
      <c r="C474" s="535">
        <v>33105</v>
      </c>
      <c r="K474" s="521"/>
    </row>
    <row r="475" spans="2:11">
      <c r="B475" s="560" t="s">
        <v>154</v>
      </c>
      <c r="C475" s="530">
        <v>35100</v>
      </c>
      <c r="K475" s="521"/>
    </row>
    <row r="476" spans="2:11">
      <c r="B476" s="560" t="s">
        <v>155</v>
      </c>
      <c r="C476" s="530">
        <v>35105</v>
      </c>
      <c r="K476" s="521"/>
    </row>
    <row r="477" spans="2:11">
      <c r="B477" s="560" t="s">
        <v>157</v>
      </c>
      <c r="C477" s="530">
        <v>35200</v>
      </c>
      <c r="K477" s="521"/>
    </row>
    <row r="478" spans="2:11">
      <c r="B478" s="232" t="s">
        <v>80</v>
      </c>
      <c r="C478" s="535">
        <v>31320</v>
      </c>
      <c r="K478" s="521"/>
    </row>
    <row r="479" spans="2:11">
      <c r="B479" s="232" t="s">
        <v>784</v>
      </c>
      <c r="C479" s="535">
        <v>36002</v>
      </c>
      <c r="K479" s="521"/>
    </row>
    <row r="480" spans="2:11">
      <c r="B480" s="560" t="s">
        <v>179</v>
      </c>
      <c r="C480" s="530">
        <v>36102</v>
      </c>
      <c r="K480" s="521"/>
    </row>
    <row r="481" spans="2:11">
      <c r="B481" s="560" t="s">
        <v>316</v>
      </c>
      <c r="C481" s="530">
        <v>33208</v>
      </c>
      <c r="K481" s="521"/>
    </row>
    <row r="482" spans="2:11">
      <c r="B482" s="232" t="s">
        <v>174</v>
      </c>
      <c r="C482" s="535">
        <v>36006</v>
      </c>
      <c r="K482" s="521"/>
    </row>
    <row r="483" spans="2:11">
      <c r="B483" s="560" t="s">
        <v>799</v>
      </c>
      <c r="C483" s="530">
        <v>60000</v>
      </c>
      <c r="K483" s="521"/>
    </row>
    <row r="484" spans="2:11">
      <c r="B484" s="232" t="s">
        <v>162</v>
      </c>
      <c r="C484" s="535">
        <v>35405</v>
      </c>
      <c r="K484" s="521"/>
    </row>
    <row r="485" spans="2:11">
      <c r="B485" s="232" t="s">
        <v>160</v>
      </c>
      <c r="C485" s="535">
        <v>35400</v>
      </c>
      <c r="K485" s="521"/>
    </row>
    <row r="486" spans="2:11">
      <c r="B486" s="560" t="s">
        <v>107</v>
      </c>
      <c r="C486" s="530">
        <v>32910</v>
      </c>
      <c r="K486" s="521"/>
    </row>
    <row r="487" spans="2:11">
      <c r="B487" s="232" t="s">
        <v>163</v>
      </c>
      <c r="C487" s="535">
        <v>35500</v>
      </c>
      <c r="K487" s="521"/>
    </row>
    <row r="488" spans="2:11">
      <c r="B488" s="232" t="s">
        <v>164</v>
      </c>
      <c r="C488" s="535">
        <v>35600</v>
      </c>
      <c r="K488" s="521"/>
    </row>
    <row r="489" spans="2:11">
      <c r="B489" s="560" t="s">
        <v>165</v>
      </c>
      <c r="C489" s="530">
        <v>35700</v>
      </c>
      <c r="K489" s="521"/>
    </row>
    <row r="490" spans="2:11">
      <c r="B490" s="560" t="s">
        <v>167</v>
      </c>
      <c r="C490" s="530">
        <v>35805</v>
      </c>
      <c r="K490" s="521"/>
    </row>
    <row r="491" spans="2:11">
      <c r="B491" s="560" t="s">
        <v>166</v>
      </c>
      <c r="C491" s="530">
        <v>35800</v>
      </c>
      <c r="K491" s="521"/>
    </row>
    <row r="492" spans="2:11">
      <c r="B492" s="560" t="s">
        <v>180</v>
      </c>
      <c r="C492" s="530">
        <v>36105</v>
      </c>
      <c r="K492" s="521"/>
    </row>
    <row r="493" spans="2:11">
      <c r="B493" s="560" t="s">
        <v>168</v>
      </c>
      <c r="C493" s="530">
        <v>35900</v>
      </c>
      <c r="K493" s="521"/>
    </row>
    <row r="494" spans="2:11">
      <c r="B494" s="560" t="s">
        <v>169</v>
      </c>
      <c r="C494" s="530">
        <v>35905</v>
      </c>
      <c r="K494" s="521"/>
    </row>
    <row r="495" spans="2:11">
      <c r="B495" s="560" t="s">
        <v>238</v>
      </c>
      <c r="C495" s="530">
        <v>38602</v>
      </c>
      <c r="K495" s="521"/>
    </row>
    <row r="496" spans="2:11">
      <c r="B496" s="232" t="s">
        <v>150</v>
      </c>
      <c r="C496" s="535">
        <v>34905</v>
      </c>
      <c r="K496" s="521"/>
    </row>
    <row r="497" spans="2:11">
      <c r="B497" s="560" t="s">
        <v>178</v>
      </c>
      <c r="C497" s="530">
        <v>36100</v>
      </c>
      <c r="K497" s="521"/>
    </row>
    <row r="498" spans="2:11">
      <c r="B498" s="232" t="s">
        <v>182</v>
      </c>
      <c r="C498" s="535">
        <v>36205</v>
      </c>
      <c r="K498" s="521"/>
    </row>
    <row r="499" spans="2:11">
      <c r="B499" s="232" t="s">
        <v>181</v>
      </c>
      <c r="C499" s="535">
        <v>36200</v>
      </c>
      <c r="K499" s="521"/>
    </row>
    <row r="500" spans="2:11">
      <c r="B500" s="232" t="s">
        <v>183</v>
      </c>
      <c r="C500" s="535">
        <v>36300</v>
      </c>
      <c r="K500" s="521"/>
    </row>
    <row r="501" spans="2:11">
      <c r="B501" s="232" t="s">
        <v>151</v>
      </c>
      <c r="C501" s="535">
        <v>34910</v>
      </c>
      <c r="K501" s="521"/>
    </row>
    <row r="502" spans="2:11">
      <c r="B502" s="560" t="s">
        <v>240</v>
      </c>
      <c r="C502" s="530">
        <v>38610</v>
      </c>
      <c r="K502" s="521"/>
    </row>
    <row r="503" spans="2:11">
      <c r="B503" s="560" t="s">
        <v>143</v>
      </c>
      <c r="C503" s="530">
        <v>34501</v>
      </c>
      <c r="K503" s="521"/>
    </row>
    <row r="504" spans="2:11">
      <c r="B504" s="232" t="s">
        <v>791</v>
      </c>
      <c r="C504" s="535">
        <v>38701</v>
      </c>
      <c r="K504" s="521"/>
    </row>
    <row r="505" spans="2:11">
      <c r="B505" s="561" t="s">
        <v>790</v>
      </c>
      <c r="C505" s="535">
        <v>37001</v>
      </c>
      <c r="K505" s="521"/>
    </row>
    <row r="506" spans="2:11">
      <c r="B506" s="560" t="s">
        <v>787</v>
      </c>
      <c r="C506" s="530">
        <v>36405</v>
      </c>
      <c r="K506" s="521"/>
    </row>
    <row r="507" spans="2:11">
      <c r="B507" s="560" t="s">
        <v>187</v>
      </c>
      <c r="C507" s="530">
        <v>36400</v>
      </c>
      <c r="K507" s="521"/>
    </row>
    <row r="508" spans="2:11">
      <c r="B508" s="232" t="s">
        <v>764</v>
      </c>
      <c r="C508" s="535">
        <v>18740</v>
      </c>
      <c r="K508" s="521"/>
    </row>
    <row r="509" spans="2:11">
      <c r="B509" s="561" t="s">
        <v>749</v>
      </c>
      <c r="C509" s="535">
        <v>11050</v>
      </c>
      <c r="K509" s="521"/>
    </row>
    <row r="510" spans="2:11">
      <c r="B510" s="561" t="s">
        <v>748</v>
      </c>
      <c r="C510" s="535">
        <v>10950</v>
      </c>
      <c r="K510" s="521"/>
    </row>
    <row r="511" spans="2:11">
      <c r="B511" s="561" t="s">
        <v>765</v>
      </c>
      <c r="C511" s="535">
        <v>18780</v>
      </c>
      <c r="K511" s="521"/>
    </row>
    <row r="512" spans="2:11">
      <c r="B512" s="561" t="s">
        <v>771</v>
      </c>
      <c r="C512" s="535">
        <v>21300</v>
      </c>
      <c r="K512" s="521"/>
    </row>
    <row r="513" spans="2:11">
      <c r="B513" s="560" t="s">
        <v>156</v>
      </c>
      <c r="C513" s="530">
        <v>35106</v>
      </c>
      <c r="K513" s="521"/>
    </row>
    <row r="514" spans="2:11">
      <c r="B514" s="560" t="s">
        <v>778</v>
      </c>
      <c r="C514" s="530">
        <v>32500</v>
      </c>
      <c r="K514" s="521"/>
    </row>
    <row r="515" spans="2:11">
      <c r="B515" s="560" t="s">
        <v>188</v>
      </c>
      <c r="C515" s="530">
        <v>36500</v>
      </c>
      <c r="K515" s="521"/>
    </row>
    <row r="516" spans="2:11">
      <c r="B516" s="560" t="s">
        <v>90</v>
      </c>
      <c r="C516" s="530">
        <v>31820</v>
      </c>
      <c r="K516" s="521"/>
    </row>
    <row r="517" spans="2:11">
      <c r="B517" s="560" t="s">
        <v>768</v>
      </c>
      <c r="C517" s="530">
        <v>20700</v>
      </c>
      <c r="K517" s="521"/>
    </row>
    <row r="518" spans="2:11">
      <c r="B518" s="560" t="s">
        <v>25</v>
      </c>
      <c r="C518" s="530">
        <v>18640</v>
      </c>
      <c r="K518" s="521"/>
    </row>
    <row r="519" spans="2:11">
      <c r="B519" s="560" t="s">
        <v>769</v>
      </c>
      <c r="C519" s="530">
        <v>20800</v>
      </c>
      <c r="K519" s="521"/>
    </row>
    <row r="520" spans="2:11">
      <c r="B520" s="560" t="s">
        <v>0</v>
      </c>
      <c r="C520" s="530">
        <v>10200</v>
      </c>
      <c r="K520" s="521"/>
    </row>
    <row r="521" spans="2:11">
      <c r="B521" s="232" t="s">
        <v>794</v>
      </c>
      <c r="C521" s="535">
        <v>39220</v>
      </c>
      <c r="K521" s="521"/>
    </row>
    <row r="522" spans="2:11">
      <c r="B522" s="560" t="s">
        <v>767</v>
      </c>
      <c r="C522" s="530">
        <v>20200</v>
      </c>
      <c r="K522" s="521"/>
    </row>
    <row r="523" spans="2:11">
      <c r="B523" s="232" t="s">
        <v>192</v>
      </c>
      <c r="C523" s="535">
        <v>36600</v>
      </c>
      <c r="K523" s="521"/>
    </row>
    <row r="524" spans="2:11">
      <c r="B524" s="561" t="s">
        <v>780</v>
      </c>
      <c r="C524" s="535">
        <v>33001</v>
      </c>
      <c r="K524" s="521"/>
    </row>
    <row r="525" spans="2:11">
      <c r="B525" s="560" t="s">
        <v>744</v>
      </c>
      <c r="C525" s="530">
        <v>10850</v>
      </c>
      <c r="K525" s="521"/>
    </row>
    <row r="526" spans="2:11">
      <c r="B526" s="560" t="s">
        <v>752</v>
      </c>
      <c r="C526" s="530">
        <v>12100</v>
      </c>
      <c r="K526" s="521"/>
    </row>
    <row r="527" spans="2:11">
      <c r="B527" s="560" t="s">
        <v>753</v>
      </c>
      <c r="C527" s="530">
        <v>12150</v>
      </c>
      <c r="K527" s="521"/>
    </row>
    <row r="528" spans="2:11">
      <c r="B528" s="560" t="s">
        <v>743</v>
      </c>
      <c r="C528" s="530">
        <v>10500</v>
      </c>
      <c r="K528" s="521"/>
    </row>
    <row r="529" spans="2:11">
      <c r="B529" s="561" t="s">
        <v>745</v>
      </c>
      <c r="C529" s="535">
        <v>10910</v>
      </c>
      <c r="K529" s="521"/>
    </row>
    <row r="530" spans="2:11">
      <c r="B530" s="232" t="s">
        <v>8</v>
      </c>
      <c r="C530" s="535">
        <v>10940</v>
      </c>
      <c r="K530" s="521"/>
    </row>
    <row r="531" spans="2:11">
      <c r="B531" s="232" t="s">
        <v>194</v>
      </c>
      <c r="C531" s="535">
        <v>36700</v>
      </c>
      <c r="K531" s="521"/>
    </row>
    <row r="532" spans="2:11">
      <c r="B532" s="560" t="s">
        <v>198</v>
      </c>
      <c r="C532" s="530">
        <v>36802</v>
      </c>
      <c r="K532" s="521"/>
    </row>
    <row r="533" spans="2:11">
      <c r="B533" s="560" t="s">
        <v>197</v>
      </c>
      <c r="C533" s="530">
        <v>36800</v>
      </c>
      <c r="K533" s="521"/>
    </row>
    <row r="534" spans="2:11">
      <c r="B534" s="232" t="s">
        <v>201</v>
      </c>
      <c r="C534" s="535">
        <v>36905</v>
      </c>
      <c r="K534" s="521"/>
    </row>
    <row r="535" spans="2:11">
      <c r="B535" s="560" t="s">
        <v>199</v>
      </c>
      <c r="C535" s="530">
        <v>36900</v>
      </c>
      <c r="K535" s="521"/>
    </row>
    <row r="536" spans="2:11">
      <c r="B536" s="232" t="s">
        <v>204</v>
      </c>
      <c r="C536" s="535">
        <v>37100</v>
      </c>
      <c r="K536" s="521"/>
    </row>
    <row r="537" spans="2:11">
      <c r="B537" s="232" t="s">
        <v>205</v>
      </c>
      <c r="C537" s="535">
        <v>37200</v>
      </c>
      <c r="K537" s="521"/>
    </row>
    <row r="538" spans="2:11">
      <c r="B538" s="560" t="s">
        <v>206</v>
      </c>
      <c r="C538" s="530">
        <v>37300</v>
      </c>
      <c r="K538" s="521"/>
    </row>
    <row r="539" spans="2:11">
      <c r="B539" s="560" t="s">
        <v>208</v>
      </c>
      <c r="C539" s="530">
        <v>37305</v>
      </c>
      <c r="K539" s="521"/>
    </row>
    <row r="540" spans="2:11">
      <c r="B540" s="560" t="s">
        <v>176</v>
      </c>
      <c r="C540" s="530">
        <v>36008</v>
      </c>
      <c r="K540" s="521"/>
    </row>
    <row r="541" spans="2:11">
      <c r="B541" s="232" t="s">
        <v>264</v>
      </c>
      <c r="C541" s="535">
        <v>39703</v>
      </c>
      <c r="K541" s="521"/>
    </row>
    <row r="542" spans="2:11">
      <c r="B542" s="232" t="s">
        <v>317</v>
      </c>
      <c r="C542" s="535">
        <v>33209</v>
      </c>
      <c r="K542" s="521"/>
    </row>
    <row r="543" spans="2:11">
      <c r="B543" s="560" t="s">
        <v>210</v>
      </c>
      <c r="C543" s="530">
        <v>37405</v>
      </c>
      <c r="K543" s="521"/>
    </row>
    <row r="544" spans="2:11">
      <c r="B544" s="560" t="s">
        <v>209</v>
      </c>
      <c r="C544" s="530">
        <v>37400</v>
      </c>
      <c r="K544" s="521"/>
    </row>
    <row r="545" spans="2:11">
      <c r="B545" s="560" t="s">
        <v>211</v>
      </c>
      <c r="C545" s="530">
        <v>37500</v>
      </c>
      <c r="K545" s="521"/>
    </row>
    <row r="546" spans="2:11">
      <c r="B546" s="560" t="s">
        <v>214</v>
      </c>
      <c r="C546" s="530">
        <v>37605</v>
      </c>
      <c r="K546" s="521"/>
    </row>
    <row r="547" spans="2:11">
      <c r="B547" s="560" t="s">
        <v>212</v>
      </c>
      <c r="C547" s="530">
        <v>37600</v>
      </c>
      <c r="K547" s="521"/>
    </row>
    <row r="548" spans="2:11">
      <c r="B548" s="560" t="s">
        <v>216</v>
      </c>
      <c r="C548" s="530">
        <v>37700</v>
      </c>
      <c r="K548" s="521"/>
    </row>
    <row r="549" spans="2:11">
      <c r="B549" s="560" t="s">
        <v>217</v>
      </c>
      <c r="C549" s="530">
        <v>37705</v>
      </c>
      <c r="K549" s="521"/>
    </row>
    <row r="550" spans="2:11">
      <c r="B550" s="232" t="s">
        <v>54</v>
      </c>
      <c r="C550" s="535">
        <v>30103</v>
      </c>
      <c r="K550" s="521"/>
    </row>
    <row r="551" spans="2:11">
      <c r="B551" s="560" t="s">
        <v>137</v>
      </c>
      <c r="C551" s="530">
        <v>34220</v>
      </c>
      <c r="K551" s="521"/>
    </row>
    <row r="552" spans="2:11">
      <c r="B552" s="560" t="s">
        <v>146</v>
      </c>
      <c r="C552" s="530">
        <v>34605</v>
      </c>
      <c r="K552" s="521"/>
    </row>
    <row r="553" spans="2:11">
      <c r="B553" s="232" t="s">
        <v>220</v>
      </c>
      <c r="C553" s="535">
        <v>37805</v>
      </c>
      <c r="K553" s="521"/>
    </row>
    <row r="554" spans="2:11">
      <c r="B554" s="232" t="s">
        <v>218</v>
      </c>
      <c r="C554" s="535">
        <v>37800</v>
      </c>
      <c r="K554" s="521"/>
    </row>
    <row r="555" spans="2:11">
      <c r="B555" s="232" t="s">
        <v>223</v>
      </c>
      <c r="C555" s="535">
        <v>37905</v>
      </c>
      <c r="K555" s="521"/>
    </row>
    <row r="556" spans="2:11">
      <c r="B556" s="232" t="s">
        <v>221</v>
      </c>
      <c r="C556" s="535">
        <v>37900</v>
      </c>
      <c r="K556" s="521"/>
    </row>
    <row r="557" spans="2:11">
      <c r="B557" s="560" t="s">
        <v>225</v>
      </c>
      <c r="C557" s="530">
        <v>38005</v>
      </c>
      <c r="K557" s="521"/>
    </row>
    <row r="558" spans="2:11">
      <c r="B558" s="560" t="s">
        <v>224</v>
      </c>
      <c r="C558" s="530">
        <v>38000</v>
      </c>
      <c r="K558" s="521"/>
    </row>
    <row r="559" spans="2:11">
      <c r="B559" s="560" t="s">
        <v>207</v>
      </c>
      <c r="C559" s="530">
        <v>37301</v>
      </c>
      <c r="K559" s="521"/>
    </row>
    <row r="560" spans="2:11">
      <c r="B560" s="232" t="s">
        <v>679</v>
      </c>
      <c r="C560" s="535">
        <v>98101</v>
      </c>
      <c r="K560" s="521"/>
    </row>
    <row r="561" spans="2:11">
      <c r="B561" s="560" t="s">
        <v>226</v>
      </c>
      <c r="C561" s="530">
        <v>38100</v>
      </c>
      <c r="K561" s="521"/>
    </row>
    <row r="562" spans="2:11">
      <c r="B562" s="561" t="s">
        <v>800</v>
      </c>
      <c r="C562" s="535">
        <v>98103</v>
      </c>
      <c r="K562" s="521"/>
    </row>
    <row r="563" spans="2:11">
      <c r="B563" s="560" t="s">
        <v>229</v>
      </c>
      <c r="C563" s="530">
        <v>38205</v>
      </c>
      <c r="K563" s="521"/>
    </row>
    <row r="564" spans="2:11">
      <c r="B564" s="560" t="s">
        <v>228</v>
      </c>
      <c r="C564" s="530">
        <v>38200</v>
      </c>
      <c r="K564" s="521"/>
    </row>
    <row r="565" spans="2:11">
      <c r="B565" s="560" t="s">
        <v>186</v>
      </c>
      <c r="C565" s="530">
        <v>36305</v>
      </c>
      <c r="K565" s="521"/>
    </row>
    <row r="566" spans="2:11">
      <c r="B566" s="560" t="s">
        <v>158</v>
      </c>
      <c r="C566" s="530">
        <v>35300</v>
      </c>
      <c r="K566" s="521"/>
    </row>
    <row r="567" spans="2:11">
      <c r="B567" s="232" t="s">
        <v>231</v>
      </c>
      <c r="C567" s="535">
        <v>38300</v>
      </c>
      <c r="K567" s="521"/>
    </row>
    <row r="568" spans="2:11">
      <c r="B568" s="560" t="s">
        <v>175</v>
      </c>
      <c r="C568" s="530">
        <v>36007</v>
      </c>
      <c r="K568" s="521"/>
    </row>
    <row r="569" spans="2:11">
      <c r="B569" s="560" t="s">
        <v>60</v>
      </c>
      <c r="C569" s="530">
        <v>30405</v>
      </c>
      <c r="K569" s="521"/>
    </row>
    <row r="570" spans="2:11">
      <c r="B570" s="232" t="s">
        <v>219</v>
      </c>
      <c r="C570" s="535">
        <v>37801</v>
      </c>
      <c r="K570" s="521"/>
    </row>
    <row r="571" spans="2:11">
      <c r="B571" s="560" t="s">
        <v>98</v>
      </c>
      <c r="C571" s="530">
        <v>32405</v>
      </c>
      <c r="K571" s="521"/>
    </row>
    <row r="572" spans="2:11">
      <c r="B572" s="560" t="s">
        <v>252</v>
      </c>
      <c r="C572" s="530">
        <v>39204</v>
      </c>
      <c r="K572" s="521"/>
    </row>
    <row r="573" spans="2:11">
      <c r="B573" s="560" t="s">
        <v>153</v>
      </c>
      <c r="C573" s="530">
        <v>35005</v>
      </c>
      <c r="K573" s="521"/>
    </row>
    <row r="574" spans="2:11">
      <c r="B574" s="232" t="s">
        <v>234</v>
      </c>
      <c r="C574" s="535">
        <v>38405</v>
      </c>
      <c r="K574" s="521"/>
    </row>
    <row r="575" spans="2:11">
      <c r="B575" s="232" t="s">
        <v>232</v>
      </c>
      <c r="C575" s="535">
        <v>38400</v>
      </c>
      <c r="K575" s="521"/>
    </row>
    <row r="576" spans="2:11">
      <c r="B576" s="232" t="s">
        <v>185</v>
      </c>
      <c r="C576" s="535">
        <v>36302</v>
      </c>
      <c r="K576" s="521"/>
    </row>
    <row r="577" spans="2:11">
      <c r="B577" s="560" t="s">
        <v>762</v>
      </c>
      <c r="C577" s="530">
        <v>18600</v>
      </c>
      <c r="K577" s="521"/>
    </row>
    <row r="578" spans="2:11">
      <c r="B578" s="560" t="s">
        <v>13</v>
      </c>
      <c r="C578" s="530">
        <v>11900</v>
      </c>
      <c r="K578" s="521"/>
    </row>
    <row r="579" spans="2:11">
      <c r="B579" s="232" t="s">
        <v>235</v>
      </c>
      <c r="C579" s="535">
        <v>38500</v>
      </c>
      <c r="K579" s="521"/>
    </row>
    <row r="580" spans="2:11">
      <c r="B580" s="232" t="s">
        <v>149</v>
      </c>
      <c r="C580" s="535">
        <v>34903</v>
      </c>
      <c r="K580" s="521"/>
    </row>
    <row r="581" spans="2:11">
      <c r="B581" s="560" t="s">
        <v>239</v>
      </c>
      <c r="C581" s="530">
        <v>38605</v>
      </c>
      <c r="K581" s="521"/>
    </row>
    <row r="582" spans="2:11">
      <c r="B582" s="560" t="s">
        <v>236</v>
      </c>
      <c r="C582" s="530">
        <v>38600</v>
      </c>
      <c r="K582" s="521"/>
    </row>
    <row r="583" spans="2:11">
      <c r="B583" s="232" t="s">
        <v>242</v>
      </c>
      <c r="C583" s="535">
        <v>38700</v>
      </c>
      <c r="K583" s="521"/>
    </row>
    <row r="584" spans="2:11">
      <c r="B584" s="560" t="s">
        <v>55</v>
      </c>
      <c r="C584" s="530">
        <v>30104</v>
      </c>
      <c r="K584" s="521"/>
    </row>
    <row r="585" spans="2:11">
      <c r="B585" s="561" t="s">
        <v>340</v>
      </c>
      <c r="C585" s="535">
        <v>36303</v>
      </c>
      <c r="K585" s="521"/>
    </row>
    <row r="586" spans="2:11">
      <c r="B586" s="560" t="s">
        <v>108</v>
      </c>
      <c r="C586" s="530">
        <v>32920</v>
      </c>
      <c r="K586" s="521"/>
    </row>
    <row r="587" spans="2:11">
      <c r="B587" s="232" t="s">
        <v>677</v>
      </c>
      <c r="C587" s="535">
        <v>91111</v>
      </c>
      <c r="K587" s="521"/>
    </row>
    <row r="588" spans="2:11">
      <c r="B588" s="560" t="s">
        <v>685</v>
      </c>
      <c r="C588" s="530">
        <v>99831</v>
      </c>
      <c r="K588" s="521"/>
    </row>
    <row r="589" spans="2:11">
      <c r="B589" s="232" t="s">
        <v>678</v>
      </c>
      <c r="C589" s="535">
        <v>91151</v>
      </c>
      <c r="K589" s="521"/>
    </row>
    <row r="590" spans="2:11">
      <c r="B590" s="560" t="s">
        <v>684</v>
      </c>
      <c r="C590" s="530">
        <v>99521</v>
      </c>
      <c r="K590" s="521"/>
    </row>
    <row r="591" spans="2:11">
      <c r="B591" s="232" t="s">
        <v>681</v>
      </c>
      <c r="C591" s="535">
        <v>98111</v>
      </c>
      <c r="K591" s="521"/>
    </row>
    <row r="592" spans="2:11">
      <c r="B592" s="560" t="s">
        <v>682</v>
      </c>
      <c r="C592" s="530">
        <v>98131</v>
      </c>
      <c r="K592" s="521"/>
    </row>
    <row r="593" spans="2:11">
      <c r="B593" s="232" t="s">
        <v>676</v>
      </c>
      <c r="C593" s="535">
        <v>91041</v>
      </c>
      <c r="K593" s="521"/>
    </row>
    <row r="594" spans="2:11">
      <c r="B594" s="232" t="s">
        <v>244</v>
      </c>
      <c r="C594" s="535">
        <v>38800</v>
      </c>
      <c r="K594" s="521"/>
    </row>
    <row r="595" spans="2:11">
      <c r="B595" s="232" t="s">
        <v>93</v>
      </c>
      <c r="C595" s="535">
        <v>32005</v>
      </c>
      <c r="K595" s="521"/>
    </row>
    <row r="596" spans="2:11">
      <c r="B596" s="560" t="s">
        <v>795</v>
      </c>
      <c r="C596" s="530">
        <v>39501</v>
      </c>
      <c r="K596" s="521"/>
    </row>
    <row r="597" spans="2:11">
      <c r="B597" s="232" t="s">
        <v>246</v>
      </c>
      <c r="C597" s="535">
        <v>38900</v>
      </c>
      <c r="K597" s="521"/>
    </row>
    <row r="598" spans="2:11">
      <c r="B598" s="560" t="s">
        <v>43</v>
      </c>
      <c r="C598" s="530">
        <v>21550</v>
      </c>
      <c r="K598" s="521"/>
    </row>
    <row r="599" spans="2:11">
      <c r="B599" s="561" t="s">
        <v>333</v>
      </c>
      <c r="C599" s="535">
        <v>21520</v>
      </c>
      <c r="K599" s="521"/>
    </row>
    <row r="600" spans="2:11">
      <c r="B600" s="561" t="s">
        <v>983</v>
      </c>
      <c r="C600" s="542">
        <v>21525.1</v>
      </c>
      <c r="K600" s="521"/>
    </row>
    <row r="601" spans="2:11">
      <c r="B601" s="561" t="s">
        <v>982</v>
      </c>
      <c r="C601" s="535">
        <v>21525</v>
      </c>
      <c r="K601" s="521"/>
    </row>
    <row r="602" spans="2:11">
      <c r="B602" s="232" t="s">
        <v>247</v>
      </c>
      <c r="C602" s="535">
        <v>39000</v>
      </c>
      <c r="K602" s="521"/>
    </row>
    <row r="603" spans="2:11">
      <c r="B603" s="560" t="s">
        <v>48</v>
      </c>
      <c r="C603" s="530">
        <v>23000</v>
      </c>
      <c r="K603" s="521"/>
    </row>
    <row r="604" spans="2:11">
      <c r="B604" s="232" t="s">
        <v>49</v>
      </c>
      <c r="C604" s="535">
        <v>23100</v>
      </c>
      <c r="K604" s="521"/>
    </row>
    <row r="605" spans="2:11">
      <c r="B605" s="232" t="s">
        <v>38</v>
      </c>
      <c r="C605" s="535">
        <v>20900</v>
      </c>
      <c r="K605" s="521"/>
    </row>
    <row r="606" spans="2:11">
      <c r="B606" s="561" t="s">
        <v>770</v>
      </c>
      <c r="C606" s="535">
        <v>21200</v>
      </c>
      <c r="K606" s="521"/>
    </row>
    <row r="607" spans="2:11">
      <c r="B607" s="232" t="s">
        <v>50</v>
      </c>
      <c r="C607" s="535">
        <v>23200</v>
      </c>
      <c r="K607" s="521"/>
    </row>
    <row r="608" spans="2:11">
      <c r="B608" s="560" t="s">
        <v>44</v>
      </c>
      <c r="C608" s="530">
        <v>21570</v>
      </c>
      <c r="K608" s="521"/>
    </row>
    <row r="609" spans="2:11">
      <c r="B609" s="560" t="s">
        <v>213</v>
      </c>
      <c r="C609" s="530">
        <v>37601</v>
      </c>
      <c r="K609" s="521"/>
    </row>
    <row r="610" spans="2:11">
      <c r="B610" s="560" t="s">
        <v>249</v>
      </c>
      <c r="C610" s="530">
        <v>39101</v>
      </c>
      <c r="K610" s="521"/>
    </row>
    <row r="611" spans="2:11">
      <c r="B611" s="560" t="s">
        <v>248</v>
      </c>
      <c r="C611" s="530">
        <v>39100</v>
      </c>
      <c r="K611" s="521"/>
    </row>
    <row r="612" spans="2:11">
      <c r="B612" s="560" t="s">
        <v>250</v>
      </c>
      <c r="C612" s="530">
        <v>39105</v>
      </c>
      <c r="K612" s="521"/>
    </row>
    <row r="613" spans="2:11">
      <c r="B613" s="560" t="s">
        <v>117</v>
      </c>
      <c r="C613" s="530">
        <v>33204</v>
      </c>
      <c r="K613" s="521"/>
    </row>
    <row r="614" spans="2:11">
      <c r="B614" s="560" t="s">
        <v>792</v>
      </c>
      <c r="C614" s="530">
        <v>39200</v>
      </c>
      <c r="K614" s="521"/>
    </row>
    <row r="615" spans="2:11">
      <c r="B615" s="232" t="s">
        <v>253</v>
      </c>
      <c r="C615" s="535">
        <v>39205</v>
      </c>
      <c r="K615" s="521"/>
    </row>
    <row r="616" spans="2:11">
      <c r="B616" s="232" t="s">
        <v>255</v>
      </c>
      <c r="C616" s="535">
        <v>39300</v>
      </c>
      <c r="K616" s="521"/>
    </row>
    <row r="617" spans="2:11">
      <c r="B617" s="560" t="s">
        <v>683</v>
      </c>
      <c r="C617" s="530">
        <v>99401</v>
      </c>
      <c r="K617" s="521"/>
    </row>
    <row r="618" spans="2:11">
      <c r="B618" s="560" t="s">
        <v>257</v>
      </c>
      <c r="C618" s="530">
        <v>39400</v>
      </c>
      <c r="K618" s="521"/>
    </row>
    <row r="619" spans="2:11">
      <c r="B619" s="560" t="s">
        <v>259</v>
      </c>
      <c r="C619" s="530">
        <v>39500</v>
      </c>
      <c r="K619" s="521"/>
    </row>
    <row r="620" spans="2:11">
      <c r="B620" s="560" t="s">
        <v>262</v>
      </c>
      <c r="C620" s="530">
        <v>39605</v>
      </c>
      <c r="K620" s="521"/>
    </row>
    <row r="621" spans="2:11">
      <c r="B621" s="560" t="s">
        <v>261</v>
      </c>
      <c r="C621" s="530">
        <v>39600</v>
      </c>
      <c r="K621" s="521"/>
    </row>
    <row r="622" spans="2:11">
      <c r="B622" s="560" t="s">
        <v>138</v>
      </c>
      <c r="C622" s="530">
        <v>34230</v>
      </c>
      <c r="K622" s="521"/>
    </row>
    <row r="623" spans="2:11">
      <c r="B623" s="560" t="s">
        <v>45</v>
      </c>
      <c r="C623" s="530">
        <v>21800</v>
      </c>
      <c r="K623" s="521"/>
    </row>
    <row r="624" spans="2:11">
      <c r="B624" s="560" t="s">
        <v>776</v>
      </c>
      <c r="C624" s="530">
        <v>31205</v>
      </c>
      <c r="K624" s="521"/>
    </row>
    <row r="625" spans="2:11">
      <c r="B625" s="560" t="s">
        <v>99</v>
      </c>
      <c r="C625" s="530">
        <v>32410</v>
      </c>
      <c r="K625" s="521"/>
    </row>
    <row r="626" spans="2:11">
      <c r="B626" s="560" t="s">
        <v>12</v>
      </c>
      <c r="C626" s="530">
        <v>11600</v>
      </c>
      <c r="K626" s="521"/>
    </row>
    <row r="627" spans="2:11">
      <c r="B627" s="232" t="s">
        <v>265</v>
      </c>
      <c r="C627" s="535">
        <v>39705</v>
      </c>
      <c r="K627" s="521"/>
    </row>
    <row r="628" spans="2:11">
      <c r="B628" s="232" t="s">
        <v>263</v>
      </c>
      <c r="C628" s="535">
        <v>39700</v>
      </c>
      <c r="K628" s="521"/>
    </row>
    <row r="629" spans="2:11">
      <c r="B629" s="561" t="s">
        <v>190</v>
      </c>
      <c r="C629" s="535">
        <v>36502</v>
      </c>
      <c r="K629" s="521"/>
    </row>
    <row r="630" spans="2:11">
      <c r="B630" s="232" t="s">
        <v>267</v>
      </c>
      <c r="C630" s="535">
        <v>39805</v>
      </c>
      <c r="K630" s="521"/>
    </row>
    <row r="631" spans="2:11">
      <c r="B631" s="232" t="s">
        <v>266</v>
      </c>
      <c r="C631" s="535">
        <v>39800</v>
      </c>
      <c r="K631" s="521"/>
    </row>
    <row r="632" spans="2:11">
      <c r="B632" s="560" t="s">
        <v>46</v>
      </c>
      <c r="C632" s="530">
        <v>21900</v>
      </c>
      <c r="K632" s="521"/>
    </row>
    <row r="633" spans="2:11">
      <c r="B633" s="232" t="s">
        <v>122</v>
      </c>
      <c r="C633" s="535">
        <v>33400</v>
      </c>
      <c r="K633" s="521"/>
    </row>
    <row r="634" spans="2:11">
      <c r="B634" s="232" t="s">
        <v>268</v>
      </c>
      <c r="C634" s="535">
        <v>39900</v>
      </c>
      <c r="K634" s="521"/>
    </row>
    <row r="635" spans="2:11">
      <c r="B635" s="232" t="s">
        <v>51</v>
      </c>
      <c r="C635" s="535">
        <v>30000</v>
      </c>
      <c r="K635" s="521"/>
    </row>
    <row r="636" spans="2:11">
      <c r="B636" s="232" t="s">
        <v>195</v>
      </c>
      <c r="C636" s="535">
        <v>36701</v>
      </c>
      <c r="K636" s="521"/>
    </row>
    <row r="637" spans="2:11">
      <c r="K637" s="521"/>
    </row>
    <row r="638" spans="2:11">
      <c r="K638" s="521"/>
    </row>
    <row r="639" spans="2:11">
      <c r="K639" s="521"/>
    </row>
    <row r="640" spans="2:11">
      <c r="K640" s="521"/>
    </row>
    <row r="641" spans="11:11">
      <c r="K641" s="521"/>
    </row>
    <row r="642" spans="11:11">
      <c r="K642" s="521"/>
    </row>
    <row r="643" spans="11:11">
      <c r="K643" s="521"/>
    </row>
    <row r="644" spans="11:11">
      <c r="K644" s="521"/>
    </row>
    <row r="645" spans="11:11">
      <c r="K645" s="521"/>
    </row>
    <row r="646" spans="11:11">
      <c r="K646" s="521"/>
    </row>
    <row r="647" spans="11:11">
      <c r="K647" s="521"/>
    </row>
    <row r="648" spans="11:11">
      <c r="K648" s="521"/>
    </row>
    <row r="649" spans="11:11">
      <c r="K649" s="521"/>
    </row>
    <row r="650" spans="11:11">
      <c r="K650" s="521"/>
    </row>
    <row r="651" spans="11:11">
      <c r="K651" s="521"/>
    </row>
    <row r="652" spans="11:11">
      <c r="K652" s="521"/>
    </row>
    <row r="653" spans="11:11">
      <c r="K653" s="521"/>
    </row>
    <row r="654" spans="11:11">
      <c r="K654" s="521"/>
    </row>
    <row r="655" spans="11:11">
      <c r="K655" s="521"/>
    </row>
    <row r="656" spans="11:11">
      <c r="K656" s="521"/>
    </row>
    <row r="657" spans="11:11">
      <c r="K657" s="521"/>
    </row>
    <row r="658" spans="11:11">
      <c r="K658" s="521"/>
    </row>
    <row r="659" spans="11:11">
      <c r="K659" s="521"/>
    </row>
    <row r="660" spans="11:11">
      <c r="K660" s="521"/>
    </row>
    <row r="661" spans="11:11">
      <c r="K661" s="521"/>
    </row>
    <row r="662" spans="11:11">
      <c r="K662" s="521"/>
    </row>
    <row r="663" spans="11:11">
      <c r="K663" s="521"/>
    </row>
    <row r="664" spans="11:11">
      <c r="K664" s="521"/>
    </row>
    <row r="665" spans="11:11">
      <c r="K665" s="521"/>
    </row>
    <row r="666" spans="11:11">
      <c r="K666" s="521"/>
    </row>
    <row r="667" spans="11:11">
      <c r="K667" s="521"/>
    </row>
    <row r="668" spans="11:11">
      <c r="K668" s="521"/>
    </row>
    <row r="669" spans="11:11">
      <c r="K669" s="521"/>
    </row>
    <row r="670" spans="11:11">
      <c r="K670" s="521"/>
    </row>
    <row r="671" spans="11:11">
      <c r="K671" s="521"/>
    </row>
    <row r="672" spans="11:11">
      <c r="K672" s="521"/>
    </row>
    <row r="673" spans="11:11">
      <c r="K673" s="521"/>
    </row>
    <row r="674" spans="11:11">
      <c r="K674" s="521"/>
    </row>
    <row r="675" spans="11:11">
      <c r="K675" s="521"/>
    </row>
    <row r="676" spans="11:11">
      <c r="K676" s="521"/>
    </row>
    <row r="677" spans="11:11">
      <c r="K677" s="521"/>
    </row>
    <row r="678" spans="11:11">
      <c r="K678" s="521"/>
    </row>
    <row r="679" spans="11:11">
      <c r="K679" s="521"/>
    </row>
    <row r="680" spans="11:11">
      <c r="K680" s="521"/>
    </row>
    <row r="681" spans="11:11">
      <c r="K681" s="521"/>
    </row>
    <row r="682" spans="11:11">
      <c r="K682" s="521"/>
    </row>
    <row r="683" spans="11:11">
      <c r="K683" s="521"/>
    </row>
    <row r="684" spans="11:11">
      <c r="K684" s="521"/>
    </row>
    <row r="685" spans="11:11">
      <c r="K685" s="521"/>
    </row>
    <row r="686" spans="11:11">
      <c r="K686" s="521"/>
    </row>
    <row r="687" spans="11:11">
      <c r="K687" s="521"/>
    </row>
    <row r="688" spans="11:11">
      <c r="K688" s="521"/>
    </row>
    <row r="689" spans="11:11">
      <c r="K689" s="521"/>
    </row>
    <row r="690" spans="11:11">
      <c r="K690" s="521"/>
    </row>
    <row r="691" spans="11:11">
      <c r="K691" s="521"/>
    </row>
    <row r="692" spans="11:11">
      <c r="K692" s="521"/>
    </row>
    <row r="693" spans="11:11">
      <c r="K693" s="521"/>
    </row>
    <row r="694" spans="11:11">
      <c r="K694" s="521"/>
    </row>
    <row r="695" spans="11:11">
      <c r="K695" s="521"/>
    </row>
    <row r="696" spans="11:11">
      <c r="K696" s="521"/>
    </row>
    <row r="697" spans="11:11">
      <c r="K697" s="521"/>
    </row>
    <row r="698" spans="11:11">
      <c r="K698" s="521"/>
    </row>
    <row r="699" spans="11:11">
      <c r="K699" s="521"/>
    </row>
    <row r="700" spans="11:11">
      <c r="K700" s="521"/>
    </row>
    <row r="701" spans="11:11">
      <c r="K701" s="521"/>
    </row>
    <row r="702" spans="11:11">
      <c r="K702" s="521"/>
    </row>
    <row r="703" spans="11:11">
      <c r="K703" s="521"/>
    </row>
    <row r="704" spans="11:11">
      <c r="K704" s="521"/>
    </row>
    <row r="705" spans="11:11">
      <c r="K705" s="521"/>
    </row>
    <row r="706" spans="11:11">
      <c r="K706" s="521"/>
    </row>
    <row r="707" spans="11:11">
      <c r="K707" s="521"/>
    </row>
    <row r="708" spans="11:11">
      <c r="K708" s="521"/>
    </row>
    <row r="709" spans="11:11">
      <c r="K709" s="521"/>
    </row>
    <row r="710" spans="11:11">
      <c r="K710" s="521"/>
    </row>
    <row r="711" spans="11:11">
      <c r="K711" s="521"/>
    </row>
    <row r="712" spans="11:11">
      <c r="K712" s="521"/>
    </row>
    <row r="713" spans="11:11">
      <c r="K713" s="521"/>
    </row>
    <row r="714" spans="11:11">
      <c r="K714" s="521"/>
    </row>
    <row r="715" spans="11:11">
      <c r="K715" s="521"/>
    </row>
    <row r="716" spans="11:11">
      <c r="K716" s="521"/>
    </row>
    <row r="717" spans="11:11">
      <c r="K717" s="521"/>
    </row>
    <row r="718" spans="11:11">
      <c r="K718" s="521"/>
    </row>
    <row r="719" spans="11:11">
      <c r="K719" s="521"/>
    </row>
    <row r="720" spans="11:11">
      <c r="K720" s="521"/>
    </row>
    <row r="721" spans="11:11">
      <c r="K721" s="521"/>
    </row>
    <row r="722" spans="11:11">
      <c r="K722" s="521"/>
    </row>
    <row r="723" spans="11:11">
      <c r="K723" s="521"/>
    </row>
    <row r="724" spans="11:11">
      <c r="K724" s="521"/>
    </row>
    <row r="725" spans="11:11">
      <c r="K725" s="521"/>
    </row>
    <row r="726" spans="11:11">
      <c r="K726" s="521"/>
    </row>
    <row r="727" spans="11:11">
      <c r="K727" s="521"/>
    </row>
    <row r="728" spans="11:11">
      <c r="K728" s="521"/>
    </row>
    <row r="729" spans="11:11">
      <c r="K729" s="521"/>
    </row>
    <row r="730" spans="11:11">
      <c r="K730" s="521"/>
    </row>
    <row r="731" spans="11:11">
      <c r="K731" s="521"/>
    </row>
    <row r="732" spans="11:11">
      <c r="K732" s="521"/>
    </row>
    <row r="733" spans="11:11">
      <c r="K733" s="521"/>
    </row>
    <row r="734" spans="11:11">
      <c r="K734" s="521"/>
    </row>
    <row r="735" spans="11:11">
      <c r="K735" s="521"/>
    </row>
    <row r="736" spans="11:11">
      <c r="K736" s="521"/>
    </row>
    <row r="737" spans="11:11">
      <c r="K737" s="521"/>
    </row>
    <row r="738" spans="11:11">
      <c r="K738" s="521"/>
    </row>
    <row r="739" spans="11:11">
      <c r="K739" s="521"/>
    </row>
    <row r="740" spans="11:11">
      <c r="K740" s="521"/>
    </row>
    <row r="741" spans="11:11">
      <c r="K741" s="521"/>
    </row>
    <row r="742" spans="11:11">
      <c r="K742" s="521"/>
    </row>
    <row r="743" spans="11:11">
      <c r="K743" s="521"/>
    </row>
    <row r="744" spans="11:11">
      <c r="K744" s="521"/>
    </row>
    <row r="745" spans="11:11">
      <c r="K745" s="521"/>
    </row>
    <row r="746" spans="11:11">
      <c r="K746" s="521"/>
    </row>
    <row r="747" spans="11:11">
      <c r="K747" s="521"/>
    </row>
    <row r="748" spans="11:11">
      <c r="K748" s="521"/>
    </row>
    <row r="749" spans="11:11">
      <c r="K749" s="521"/>
    </row>
    <row r="750" spans="11:11">
      <c r="K750" s="521"/>
    </row>
    <row r="751" spans="11:11">
      <c r="K751" s="521"/>
    </row>
    <row r="752" spans="11:11">
      <c r="K752" s="521"/>
    </row>
    <row r="753" spans="11:11">
      <c r="K753" s="521"/>
    </row>
    <row r="754" spans="11:11">
      <c r="K754" s="521"/>
    </row>
    <row r="755" spans="11:11">
      <c r="K755" s="521"/>
    </row>
    <row r="756" spans="11:11">
      <c r="K756" s="521"/>
    </row>
    <row r="757" spans="11:11">
      <c r="K757" s="521"/>
    </row>
    <row r="758" spans="11:11">
      <c r="K758" s="521"/>
    </row>
    <row r="759" spans="11:11">
      <c r="K759" s="521"/>
    </row>
    <row r="760" spans="11:11">
      <c r="K760" s="521"/>
    </row>
    <row r="761" spans="11:11">
      <c r="K761" s="521"/>
    </row>
    <row r="762" spans="11:11">
      <c r="K762" s="521"/>
    </row>
    <row r="763" spans="11:11">
      <c r="K763" s="521"/>
    </row>
    <row r="764" spans="11:11">
      <c r="K764" s="521"/>
    </row>
    <row r="765" spans="11:11">
      <c r="K765" s="521"/>
    </row>
    <row r="766" spans="11:11">
      <c r="K766" s="521"/>
    </row>
    <row r="767" spans="11:11">
      <c r="K767" s="521"/>
    </row>
    <row r="768" spans="11:11">
      <c r="K768" s="521"/>
    </row>
    <row r="769" spans="11:11">
      <c r="K769" s="521"/>
    </row>
    <row r="770" spans="11:11">
      <c r="K770" s="521"/>
    </row>
    <row r="771" spans="11:11">
      <c r="K771" s="521"/>
    </row>
    <row r="772" spans="11:11">
      <c r="K772" s="521"/>
    </row>
    <row r="773" spans="11:11">
      <c r="K773" s="521"/>
    </row>
    <row r="774" spans="11:11">
      <c r="K774" s="521"/>
    </row>
    <row r="775" spans="11:11">
      <c r="K775" s="521"/>
    </row>
    <row r="776" spans="11:11">
      <c r="K776" s="521"/>
    </row>
    <row r="777" spans="11:11">
      <c r="K777" s="521"/>
    </row>
    <row r="778" spans="11:11">
      <c r="K778" s="521"/>
    </row>
    <row r="779" spans="11:11">
      <c r="K779" s="521"/>
    </row>
    <row r="780" spans="11:11">
      <c r="K780" s="521"/>
    </row>
    <row r="781" spans="11:11">
      <c r="K781" s="521"/>
    </row>
    <row r="782" spans="11:11">
      <c r="K782" s="521"/>
    </row>
    <row r="783" spans="11:11">
      <c r="K783" s="521"/>
    </row>
    <row r="784" spans="11:11">
      <c r="K784" s="521"/>
    </row>
    <row r="785" spans="11:11">
      <c r="K785" s="521"/>
    </row>
    <row r="786" spans="11:11">
      <c r="K786" s="521"/>
    </row>
    <row r="787" spans="11:11">
      <c r="K787" s="521"/>
    </row>
    <row r="788" spans="11:11">
      <c r="K788" s="521"/>
    </row>
    <row r="789" spans="11:11">
      <c r="K789" s="521"/>
    </row>
    <row r="790" spans="11:11">
      <c r="K790" s="521"/>
    </row>
    <row r="791" spans="11:11">
      <c r="K791" s="521"/>
    </row>
    <row r="792" spans="11:11">
      <c r="K792" s="521"/>
    </row>
    <row r="793" spans="11:11">
      <c r="K793" s="521"/>
    </row>
    <row r="794" spans="11:11">
      <c r="K794" s="521"/>
    </row>
    <row r="795" spans="11:11">
      <c r="K795" s="521"/>
    </row>
    <row r="796" spans="11:11">
      <c r="K796" s="521"/>
    </row>
    <row r="797" spans="11:11">
      <c r="K797" s="521"/>
    </row>
    <row r="798" spans="11:11">
      <c r="K798" s="521"/>
    </row>
    <row r="799" spans="11:11">
      <c r="K799" s="521"/>
    </row>
    <row r="800" spans="11:11">
      <c r="K800" s="521"/>
    </row>
    <row r="801" spans="11:11">
      <c r="K801" s="521"/>
    </row>
    <row r="802" spans="11:11">
      <c r="K802" s="521"/>
    </row>
    <row r="803" spans="11:11">
      <c r="K803" s="521"/>
    </row>
    <row r="804" spans="11:11">
      <c r="K804" s="521"/>
    </row>
    <row r="805" spans="11:11">
      <c r="K805" s="521"/>
    </row>
    <row r="806" spans="11:11">
      <c r="K806" s="521"/>
    </row>
    <row r="807" spans="11:11">
      <c r="K807" s="521"/>
    </row>
    <row r="808" spans="11:11">
      <c r="K808" s="521"/>
    </row>
    <row r="809" spans="11:11">
      <c r="K809" s="521"/>
    </row>
    <row r="810" spans="11:11">
      <c r="K810" s="521"/>
    </row>
    <row r="811" spans="11:11">
      <c r="K811" s="521"/>
    </row>
    <row r="812" spans="11:11">
      <c r="K812" s="521"/>
    </row>
    <row r="813" spans="11:11">
      <c r="K813" s="521"/>
    </row>
    <row r="814" spans="11:11">
      <c r="K814" s="521"/>
    </row>
    <row r="815" spans="11:11">
      <c r="K815" s="521"/>
    </row>
    <row r="816" spans="11:11">
      <c r="K816" s="521"/>
    </row>
    <row r="817" spans="11:11">
      <c r="K817" s="521"/>
    </row>
    <row r="818" spans="11:11">
      <c r="K818" s="521"/>
    </row>
    <row r="819" spans="11:11">
      <c r="K819" s="521"/>
    </row>
    <row r="820" spans="11:11">
      <c r="K820" s="521"/>
    </row>
    <row r="821" spans="11:11">
      <c r="K821" s="521"/>
    </row>
    <row r="822" spans="11:11">
      <c r="K822" s="521"/>
    </row>
    <row r="823" spans="11:11">
      <c r="K823" s="521"/>
    </row>
    <row r="824" spans="11:11">
      <c r="K824" s="521"/>
    </row>
    <row r="825" spans="11:11">
      <c r="K825" s="521"/>
    </row>
    <row r="826" spans="11:11">
      <c r="K826" s="521"/>
    </row>
    <row r="827" spans="11:11">
      <c r="K827" s="521"/>
    </row>
    <row r="828" spans="11:11">
      <c r="K828" s="521"/>
    </row>
    <row r="829" spans="11:11">
      <c r="K829" s="521"/>
    </row>
    <row r="830" spans="11:11">
      <c r="K830" s="521"/>
    </row>
    <row r="831" spans="11:11">
      <c r="K831" s="521"/>
    </row>
    <row r="832" spans="11:11">
      <c r="K832" s="521"/>
    </row>
    <row r="833" spans="11:11">
      <c r="K833" s="521"/>
    </row>
    <row r="834" spans="11:11">
      <c r="K834" s="521"/>
    </row>
    <row r="835" spans="11:11">
      <c r="K835" s="521"/>
    </row>
    <row r="836" spans="11:11">
      <c r="K836" s="521"/>
    </row>
    <row r="837" spans="11:11">
      <c r="K837" s="521"/>
    </row>
    <row r="838" spans="11:11">
      <c r="K838" s="521"/>
    </row>
    <row r="839" spans="11:11">
      <c r="K839" s="521"/>
    </row>
    <row r="840" spans="11:11">
      <c r="K840" s="521"/>
    </row>
    <row r="841" spans="11:11">
      <c r="K841" s="521"/>
    </row>
    <row r="842" spans="11:11">
      <c r="K842" s="521"/>
    </row>
    <row r="843" spans="11:11">
      <c r="K843" s="521"/>
    </row>
    <row r="844" spans="11:11">
      <c r="K844" s="521"/>
    </row>
    <row r="845" spans="11:11">
      <c r="K845" s="521"/>
    </row>
    <row r="846" spans="11:11">
      <c r="K846" s="521"/>
    </row>
    <row r="847" spans="11:11">
      <c r="K847" s="521"/>
    </row>
    <row r="848" spans="11:11">
      <c r="K848" s="521"/>
    </row>
    <row r="849" spans="11:11">
      <c r="K849" s="521"/>
    </row>
    <row r="850" spans="11:11">
      <c r="K850" s="521"/>
    </row>
    <row r="851" spans="11:11">
      <c r="K851" s="521"/>
    </row>
    <row r="852" spans="11:11">
      <c r="K852" s="521"/>
    </row>
    <row r="853" spans="11:11">
      <c r="K853" s="521"/>
    </row>
    <row r="854" spans="11:11">
      <c r="K854" s="521"/>
    </row>
    <row r="855" spans="11:11">
      <c r="K855" s="521"/>
    </row>
    <row r="856" spans="11:11">
      <c r="K856" s="521"/>
    </row>
    <row r="857" spans="11:11">
      <c r="K857" s="521"/>
    </row>
    <row r="858" spans="11:11">
      <c r="K858" s="521"/>
    </row>
    <row r="859" spans="11:11">
      <c r="K859" s="521"/>
    </row>
    <row r="860" spans="11:11">
      <c r="K860" s="521"/>
    </row>
    <row r="861" spans="11:11">
      <c r="K861" s="521"/>
    </row>
    <row r="862" spans="11:11">
      <c r="K862" s="521"/>
    </row>
    <row r="863" spans="11:11">
      <c r="K863" s="521"/>
    </row>
    <row r="864" spans="11:11">
      <c r="K864" s="521"/>
    </row>
    <row r="865" spans="11:11">
      <c r="K865" s="521"/>
    </row>
    <row r="866" spans="11:11">
      <c r="K866" s="521"/>
    </row>
    <row r="867" spans="11:11">
      <c r="K867" s="521"/>
    </row>
    <row r="868" spans="11:11">
      <c r="K868" s="521"/>
    </row>
    <row r="869" spans="11:11">
      <c r="K869" s="521"/>
    </row>
    <row r="870" spans="11:11">
      <c r="K870" s="521"/>
    </row>
    <row r="871" spans="11:11">
      <c r="K871" s="521"/>
    </row>
    <row r="872" spans="11:11">
      <c r="K872" s="521"/>
    </row>
    <row r="873" spans="11:11">
      <c r="K873" s="521"/>
    </row>
    <row r="874" spans="11:11">
      <c r="K874" s="521"/>
    </row>
    <row r="875" spans="11:11">
      <c r="K875" s="521"/>
    </row>
    <row r="876" spans="11:11">
      <c r="K876" s="521"/>
    </row>
    <row r="877" spans="11:11">
      <c r="K877" s="521"/>
    </row>
    <row r="878" spans="11:11">
      <c r="K878" s="521"/>
    </row>
    <row r="879" spans="11:11">
      <c r="K879" s="521"/>
    </row>
    <row r="880" spans="11:11">
      <c r="K880" s="521"/>
    </row>
    <row r="881" spans="11:11">
      <c r="K881" s="521"/>
    </row>
    <row r="882" spans="11:11">
      <c r="K882" s="521"/>
    </row>
    <row r="883" spans="11:11">
      <c r="K883" s="521"/>
    </row>
    <row r="884" spans="11:11">
      <c r="K884" s="521"/>
    </row>
    <row r="885" spans="11:11">
      <c r="K885" s="521"/>
    </row>
    <row r="886" spans="11:11">
      <c r="K886" s="521"/>
    </row>
    <row r="887" spans="11:11">
      <c r="K887" s="521"/>
    </row>
    <row r="888" spans="11:11">
      <c r="K888" s="521"/>
    </row>
    <row r="889" spans="11:11">
      <c r="K889" s="521"/>
    </row>
    <row r="890" spans="11:11">
      <c r="K890" s="521"/>
    </row>
    <row r="891" spans="11:11">
      <c r="K891" s="521"/>
    </row>
    <row r="892" spans="11:11">
      <c r="K892" s="521"/>
    </row>
    <row r="893" spans="11:11">
      <c r="K893" s="521"/>
    </row>
    <row r="894" spans="11:11">
      <c r="K894" s="521"/>
    </row>
    <row r="895" spans="11:11">
      <c r="K895" s="521"/>
    </row>
    <row r="896" spans="11:11">
      <c r="K896" s="521"/>
    </row>
    <row r="897" spans="11:11">
      <c r="K897" s="521"/>
    </row>
    <row r="898" spans="11:11">
      <c r="K898" s="521"/>
    </row>
    <row r="899" spans="11:11">
      <c r="K899" s="521"/>
    </row>
    <row r="900" spans="11:11">
      <c r="K900" s="521"/>
    </row>
    <row r="901" spans="11:11">
      <c r="K901" s="521"/>
    </row>
    <row r="902" spans="11:11">
      <c r="K902" s="521"/>
    </row>
    <row r="903" spans="11:11">
      <c r="K903" s="521"/>
    </row>
    <row r="904" spans="11:11">
      <c r="K904" s="521"/>
    </row>
    <row r="905" spans="11:11">
      <c r="K905" s="521"/>
    </row>
    <row r="906" spans="11:11">
      <c r="K906" s="521"/>
    </row>
    <row r="907" spans="11:11">
      <c r="K907" s="521"/>
    </row>
    <row r="908" spans="11:11">
      <c r="K908" s="521"/>
    </row>
    <row r="909" spans="11:11">
      <c r="K909" s="521"/>
    </row>
    <row r="910" spans="11:11">
      <c r="K910" s="521"/>
    </row>
    <row r="911" spans="11:11">
      <c r="K911" s="521"/>
    </row>
    <row r="912" spans="11:11">
      <c r="K912" s="521"/>
    </row>
    <row r="913" spans="11:11">
      <c r="K913" s="521"/>
    </row>
    <row r="914" spans="11:11">
      <c r="K914" s="521"/>
    </row>
    <row r="915" spans="11:11">
      <c r="K915" s="521"/>
    </row>
    <row r="916" spans="11:11">
      <c r="K916" s="521"/>
    </row>
    <row r="917" spans="11:11">
      <c r="K917" s="521"/>
    </row>
    <row r="918" spans="11:11">
      <c r="K918" s="521"/>
    </row>
    <row r="919" spans="11:11">
      <c r="K919" s="521"/>
    </row>
    <row r="920" spans="11:11">
      <c r="K920" s="521"/>
    </row>
    <row r="921" spans="11:11">
      <c r="K921" s="521"/>
    </row>
    <row r="922" spans="11:11">
      <c r="K922" s="521"/>
    </row>
    <row r="923" spans="11:11">
      <c r="K923" s="521"/>
    </row>
    <row r="924" spans="11:11">
      <c r="K924" s="521"/>
    </row>
    <row r="925" spans="11:11">
      <c r="K925" s="521"/>
    </row>
    <row r="926" spans="11:11">
      <c r="K926" s="521"/>
    </row>
    <row r="927" spans="11:11">
      <c r="K927" s="521"/>
    </row>
    <row r="928" spans="11:11">
      <c r="K928" s="521"/>
    </row>
    <row r="929" spans="11:11">
      <c r="K929" s="521"/>
    </row>
    <row r="930" spans="11:11">
      <c r="K930" s="521"/>
    </row>
    <row r="931" spans="11:11">
      <c r="K931" s="521"/>
    </row>
    <row r="932" spans="11:11">
      <c r="K932" s="521"/>
    </row>
    <row r="933" spans="11:11">
      <c r="K933" s="521"/>
    </row>
    <row r="934" spans="11:11">
      <c r="K934" s="521"/>
    </row>
    <row r="935" spans="11:11">
      <c r="K935" s="521"/>
    </row>
    <row r="936" spans="11:11">
      <c r="K936" s="521"/>
    </row>
    <row r="937" spans="11:11">
      <c r="K937" s="521"/>
    </row>
    <row r="938" spans="11:11">
      <c r="K938" s="521"/>
    </row>
    <row r="939" spans="11:11">
      <c r="K939" s="521"/>
    </row>
    <row r="940" spans="11:11">
      <c r="K940" s="521"/>
    </row>
    <row r="941" spans="11:11">
      <c r="K941" s="521"/>
    </row>
    <row r="942" spans="11:11">
      <c r="K942" s="521"/>
    </row>
    <row r="943" spans="11:11">
      <c r="K943" s="521"/>
    </row>
    <row r="944" spans="11:11">
      <c r="K944" s="521"/>
    </row>
    <row r="945" spans="11:11">
      <c r="K945" s="521"/>
    </row>
    <row r="946" spans="11:11">
      <c r="K946" s="521"/>
    </row>
    <row r="947" spans="11:11">
      <c r="K947" s="521"/>
    </row>
    <row r="948" spans="11:11">
      <c r="K948" s="521"/>
    </row>
    <row r="949" spans="11:11">
      <c r="K949" s="521"/>
    </row>
    <row r="950" spans="11:11">
      <c r="K950" s="521"/>
    </row>
    <row r="951" spans="11:11">
      <c r="K951" s="521"/>
    </row>
    <row r="952" spans="11:11">
      <c r="K952" s="521"/>
    </row>
    <row r="953" spans="11:11">
      <c r="K953" s="521"/>
    </row>
    <row r="954" spans="11:11">
      <c r="K954" s="521"/>
    </row>
    <row r="955" spans="11:11">
      <c r="K955" s="521"/>
    </row>
    <row r="956" spans="11:11">
      <c r="K956" s="521"/>
    </row>
    <row r="957" spans="11:11">
      <c r="K957" s="521"/>
    </row>
    <row r="958" spans="11:11">
      <c r="K958" s="521"/>
    </row>
    <row r="959" spans="11:11">
      <c r="K959" s="521"/>
    </row>
    <row r="960" spans="11:11">
      <c r="K960" s="521"/>
    </row>
    <row r="961" spans="11:11">
      <c r="K961" s="521"/>
    </row>
    <row r="962" spans="11:11">
      <c r="K962" s="521"/>
    </row>
    <row r="963" spans="11:11">
      <c r="K963" s="521"/>
    </row>
    <row r="964" spans="11:11">
      <c r="K964" s="521"/>
    </row>
    <row r="965" spans="11:11">
      <c r="K965" s="521"/>
    </row>
    <row r="966" spans="11:11">
      <c r="K966" s="521"/>
    </row>
    <row r="967" spans="11:11">
      <c r="K967" s="521"/>
    </row>
    <row r="968" spans="11:11">
      <c r="K968" s="521"/>
    </row>
    <row r="969" spans="11:11">
      <c r="K969" s="521"/>
    </row>
    <row r="970" spans="11:11">
      <c r="K970" s="521"/>
    </row>
    <row r="971" spans="11:11">
      <c r="K971" s="521"/>
    </row>
    <row r="972" spans="11:11">
      <c r="K972" s="521"/>
    </row>
  </sheetData>
  <sheetProtection algorithmName="SHA-512" hashValue="BfvU7f1O7/MNic0JBQsnxquocX+9FncYxwGz5fYwq5unDWXP/0B61uGgRnI1FzHPcmqAqEK/jOPGZJ/DVaYTbg==" saltValue="QMd4OypVBKeIPYQ3/i+Hkw==" spinCount="100000" sheet="1" objects="1" scenarios="1"/>
  <mergeCells count="4">
    <mergeCell ref="A5:B5"/>
    <mergeCell ref="H8:L8"/>
    <mergeCell ref="N8:R8"/>
    <mergeCell ref="T8:V8"/>
  </mergeCells>
  <printOptions horizontalCentered="1"/>
  <pageMargins left="0.25" right="0.25" top="0.75" bottom="0.5" header="0.5" footer="0.5"/>
  <pageSetup scale="40" fitToWidth="2" fitToHeight="0" pageOrder="overThenDown" orientation="portrait" r:id="rId1"/>
  <headerFooter scaleWithDoc="0" alignWithMargins="0"/>
  <rowBreaks count="3" manualBreakCount="3">
    <brk id="88" max="40" man="1"/>
    <brk id="166" max="40" man="1"/>
    <brk id="245" max="40" man="1"/>
  </rowBreaks>
  <colBreaks count="1" manualBreakCount="1">
    <brk id="12" max="32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C75E7-5342-42AC-8A50-D7A645719F80}">
  <dimension ref="A1:DY970"/>
  <sheetViews>
    <sheetView zoomScaleNormal="100" zoomScaleSheetLayoutView="100" workbookViewId="0">
      <pane xSplit="2" ySplit="9" topLeftCell="C301" activePane="bottomRight" state="frozen"/>
      <selection pane="topRight" activeCell="C1" sqref="C1"/>
      <selection pane="bottomLeft" activeCell="A10" sqref="A10"/>
      <selection pane="bottomRight" activeCell="E321" sqref="E321"/>
    </sheetView>
  </sheetViews>
  <sheetFormatPr defaultColWidth="9.140625" defaultRowHeight="14.25"/>
  <cols>
    <col min="1" max="1" width="13.42578125" style="510" customWidth="1"/>
    <col min="2" max="2" width="72.7109375" style="510" bestFit="1" customWidth="1"/>
    <col min="3" max="4" width="13.7109375" style="508" customWidth="1"/>
    <col min="5" max="5" width="18.7109375" style="509" customWidth="1"/>
    <col min="6" max="6" width="18.7109375" style="510" customWidth="1"/>
    <col min="7" max="7" width="2.42578125" style="509" customWidth="1"/>
    <col min="8" max="12" width="18.7109375" style="510" customWidth="1"/>
    <col min="13" max="13" width="2.42578125" style="509" customWidth="1"/>
    <col min="14" max="15" width="20.7109375" style="510" customWidth="1"/>
    <col min="16" max="16" width="16.28515625" style="510" customWidth="1"/>
    <col min="17" max="18" width="20.7109375" style="510" customWidth="1"/>
    <col min="19" max="19" width="2.42578125" style="509" customWidth="1"/>
    <col min="20" max="22" width="20.7109375" style="510" customWidth="1"/>
    <col min="23" max="16384" width="9.140625" style="510"/>
  </cols>
  <sheetData>
    <row r="1" spans="1:129" ht="20.25">
      <c r="A1" s="506" t="s">
        <v>972</v>
      </c>
      <c r="B1" s="507"/>
    </row>
    <row r="2" spans="1:129" ht="20.25" hidden="1">
      <c r="A2" s="506"/>
      <c r="B2" s="507"/>
    </row>
    <row r="3" spans="1:129" ht="20.25" hidden="1">
      <c r="A3" s="506"/>
      <c r="B3" s="507"/>
    </row>
    <row r="4" spans="1:129" ht="20.25" hidden="1">
      <c r="A4" s="506"/>
      <c r="B4" s="507"/>
    </row>
    <row r="5" spans="1:129" ht="21" thickBot="1">
      <c r="A5" s="625"/>
      <c r="B5" s="625"/>
      <c r="C5" s="511"/>
      <c r="D5" s="511"/>
      <c r="E5" s="512"/>
      <c r="F5" s="513"/>
      <c r="G5" s="512"/>
      <c r="H5" s="513"/>
      <c r="I5" s="513"/>
      <c r="J5" s="513"/>
      <c r="K5" s="513"/>
      <c r="L5" s="513"/>
      <c r="M5" s="512"/>
      <c r="N5" s="513"/>
      <c r="O5" s="513"/>
      <c r="P5" s="513"/>
      <c r="Q5" s="513"/>
      <c r="R5" s="513"/>
      <c r="S5" s="512"/>
      <c r="T5" s="513"/>
      <c r="U5" s="513"/>
      <c r="V5" s="514"/>
    </row>
    <row r="8" spans="1:129" ht="15">
      <c r="A8" s="515"/>
      <c r="B8" s="516"/>
      <c r="C8" s="517"/>
      <c r="D8" s="517"/>
      <c r="E8" s="518"/>
      <c r="F8" s="516"/>
      <c r="G8" s="518"/>
      <c r="H8" s="626" t="s">
        <v>973</v>
      </c>
      <c r="I8" s="626"/>
      <c r="J8" s="626"/>
      <c r="K8" s="626"/>
      <c r="L8" s="626"/>
      <c r="M8" s="519"/>
      <c r="N8" s="626" t="s">
        <v>284</v>
      </c>
      <c r="O8" s="626"/>
      <c r="P8" s="626"/>
      <c r="Q8" s="626"/>
      <c r="R8" s="626"/>
      <c r="S8" s="519"/>
      <c r="T8" s="626" t="s">
        <v>361</v>
      </c>
      <c r="U8" s="626"/>
      <c r="V8" s="626"/>
      <c r="W8" s="520"/>
      <c r="X8" s="520"/>
      <c r="Y8" s="520"/>
      <c r="Z8" s="521"/>
      <c r="AA8" s="521"/>
      <c r="AB8" s="521"/>
      <c r="AC8" s="521"/>
      <c r="AD8" s="521"/>
      <c r="AE8" s="521"/>
      <c r="AF8" s="521"/>
      <c r="AG8" s="521"/>
      <c r="AH8" s="521"/>
      <c r="AI8" s="521"/>
      <c r="AJ8" s="521"/>
      <c r="AK8" s="521"/>
      <c r="AL8" s="521"/>
      <c r="AM8" s="521"/>
      <c r="AN8" s="521"/>
      <c r="AO8" s="521"/>
      <c r="AP8" s="521"/>
      <c r="AQ8" s="521"/>
      <c r="AR8" s="521"/>
      <c r="AS8" s="521"/>
      <c r="AT8" s="521"/>
      <c r="AU8" s="521"/>
      <c r="AV8" s="521"/>
      <c r="AW8" s="521"/>
      <c r="AX8" s="521"/>
      <c r="AY8" s="521"/>
      <c r="AZ8" s="521"/>
      <c r="BA8" s="521"/>
      <c r="BB8" s="521"/>
      <c r="BC8" s="521"/>
      <c r="BD8" s="521"/>
      <c r="BE8" s="521"/>
      <c r="BF8" s="521"/>
      <c r="BG8" s="521"/>
      <c r="BH8" s="521"/>
      <c r="BI8" s="521"/>
      <c r="BJ8" s="521"/>
      <c r="BK8" s="521"/>
      <c r="BL8" s="521"/>
      <c r="BM8" s="521"/>
      <c r="BN8" s="521"/>
      <c r="BO8" s="521"/>
      <c r="BP8" s="521"/>
      <c r="BQ8" s="521"/>
      <c r="BR8" s="521"/>
      <c r="BS8" s="521"/>
      <c r="BT8" s="521"/>
      <c r="BU8" s="521"/>
      <c r="BV8" s="521"/>
      <c r="BW8" s="521"/>
      <c r="BX8" s="521"/>
      <c r="BY8" s="521"/>
      <c r="BZ8" s="521"/>
      <c r="CA8" s="521"/>
      <c r="CB8" s="521"/>
      <c r="CC8" s="521"/>
      <c r="CD8" s="521"/>
      <c r="CE8" s="521"/>
      <c r="CF8" s="521"/>
      <c r="CG8" s="521"/>
      <c r="CH8" s="521"/>
      <c r="CI8" s="521"/>
      <c r="CJ8" s="521"/>
      <c r="CK8" s="521"/>
      <c r="CL8" s="521"/>
      <c r="CM8" s="521"/>
      <c r="CN8" s="521"/>
      <c r="CO8" s="521"/>
      <c r="CP8" s="521"/>
      <c r="CQ8" s="521"/>
      <c r="CR8" s="521"/>
      <c r="CS8" s="521"/>
      <c r="CT8" s="521"/>
      <c r="CU8" s="521"/>
      <c r="CV8" s="521"/>
      <c r="CW8" s="521"/>
      <c r="CX8" s="521"/>
      <c r="CY8" s="521"/>
      <c r="CZ8" s="521"/>
      <c r="DA8" s="521"/>
      <c r="DB8" s="521"/>
      <c r="DC8" s="521"/>
      <c r="DD8" s="521"/>
      <c r="DE8" s="521"/>
      <c r="DF8" s="521"/>
      <c r="DG8" s="521"/>
      <c r="DH8" s="521"/>
      <c r="DI8" s="521"/>
      <c r="DJ8" s="521"/>
      <c r="DK8" s="521"/>
      <c r="DL8" s="521"/>
      <c r="DM8" s="521"/>
      <c r="DN8" s="521"/>
      <c r="DO8" s="521"/>
      <c r="DP8" s="521"/>
      <c r="DQ8" s="521"/>
      <c r="DR8" s="521"/>
      <c r="DS8" s="521"/>
      <c r="DT8" s="521"/>
      <c r="DU8" s="521"/>
      <c r="DV8" s="521"/>
      <c r="DW8" s="521"/>
      <c r="DX8" s="521"/>
      <c r="DY8" s="521"/>
    </row>
    <row r="9" spans="1:129" ht="146.25" customHeight="1" thickBot="1">
      <c r="A9" s="522" t="s">
        <v>362</v>
      </c>
      <c r="B9" s="523" t="s">
        <v>363</v>
      </c>
      <c r="C9" s="524" t="s">
        <v>313</v>
      </c>
      <c r="D9" s="524" t="s">
        <v>314</v>
      </c>
      <c r="E9" s="525" t="s">
        <v>974</v>
      </c>
      <c r="F9" s="525" t="s">
        <v>975</v>
      </c>
      <c r="G9" s="526"/>
      <c r="H9" s="527" t="s">
        <v>742</v>
      </c>
      <c r="I9" s="527" t="s">
        <v>976</v>
      </c>
      <c r="J9" s="527" t="s">
        <v>977</v>
      </c>
      <c r="K9" s="525" t="s">
        <v>364</v>
      </c>
      <c r="L9" s="527" t="s">
        <v>732</v>
      </c>
      <c r="M9" s="525"/>
      <c r="N9" s="527" t="s">
        <v>742</v>
      </c>
      <c r="O9" s="527" t="s">
        <v>976</v>
      </c>
      <c r="P9" s="528" t="s">
        <v>731</v>
      </c>
      <c r="Q9" s="527" t="s">
        <v>364</v>
      </c>
      <c r="R9" s="527" t="s">
        <v>367</v>
      </c>
      <c r="S9" s="526"/>
      <c r="T9" s="527" t="s">
        <v>733</v>
      </c>
      <c r="U9" s="527" t="s">
        <v>734</v>
      </c>
      <c r="V9" s="527" t="s">
        <v>978</v>
      </c>
      <c r="W9" s="529"/>
      <c r="X9" s="529"/>
      <c r="Y9" s="529"/>
      <c r="Z9" s="529"/>
      <c r="AA9" s="529"/>
      <c r="AB9" s="529"/>
      <c r="AC9" s="529"/>
      <c r="AD9" s="529"/>
      <c r="AE9" s="529"/>
      <c r="AF9" s="529"/>
      <c r="AG9" s="529"/>
      <c r="AH9" s="529"/>
      <c r="AI9" s="529"/>
      <c r="AJ9" s="529"/>
      <c r="AK9" s="529"/>
      <c r="AL9" s="529"/>
      <c r="AM9" s="529"/>
      <c r="AN9" s="529"/>
      <c r="AO9" s="529"/>
      <c r="AP9" s="529"/>
      <c r="AQ9" s="529"/>
      <c r="AR9" s="529"/>
      <c r="AS9" s="529"/>
      <c r="AT9" s="529"/>
      <c r="AU9" s="529"/>
      <c r="AV9" s="529"/>
      <c r="AW9" s="529"/>
      <c r="AX9" s="529"/>
      <c r="AY9" s="529"/>
      <c r="AZ9" s="529"/>
      <c r="BA9" s="529"/>
      <c r="BB9" s="529"/>
      <c r="BC9" s="529"/>
      <c r="BD9" s="529"/>
      <c r="BE9" s="529"/>
      <c r="BF9" s="529"/>
      <c r="BG9" s="529"/>
      <c r="BH9" s="529"/>
      <c r="BI9" s="529"/>
      <c r="BJ9" s="529"/>
      <c r="BK9" s="529"/>
      <c r="BL9" s="529"/>
      <c r="BM9" s="529"/>
      <c r="BN9" s="529"/>
      <c r="BO9" s="529"/>
      <c r="BP9" s="529"/>
      <c r="BQ9" s="529"/>
      <c r="BR9" s="529"/>
      <c r="BS9" s="529"/>
      <c r="BT9" s="529"/>
      <c r="BU9" s="529"/>
      <c r="BV9" s="529"/>
      <c r="BW9" s="529"/>
      <c r="BX9" s="529"/>
      <c r="BY9" s="529"/>
      <c r="BZ9" s="529"/>
      <c r="CA9" s="529"/>
      <c r="CB9" s="529"/>
      <c r="CC9" s="529"/>
      <c r="CD9" s="529"/>
      <c r="CE9" s="529"/>
      <c r="CF9" s="529"/>
      <c r="CG9" s="529"/>
      <c r="CH9" s="529"/>
      <c r="CI9" s="529"/>
      <c r="CJ9" s="529"/>
      <c r="CK9" s="529"/>
      <c r="CL9" s="529"/>
      <c r="CM9" s="529"/>
      <c r="CN9" s="529"/>
      <c r="CO9" s="529"/>
      <c r="CP9" s="529"/>
      <c r="CQ9" s="529"/>
      <c r="CR9" s="529"/>
      <c r="CS9" s="529"/>
      <c r="CT9" s="529"/>
      <c r="CU9" s="529"/>
      <c r="CV9" s="529"/>
      <c r="CW9" s="529"/>
      <c r="CX9" s="529"/>
      <c r="CY9" s="529"/>
      <c r="CZ9" s="529"/>
      <c r="DA9" s="529"/>
      <c r="DB9" s="529"/>
      <c r="DC9" s="529"/>
      <c r="DD9" s="529"/>
      <c r="DE9" s="529"/>
      <c r="DF9" s="529"/>
      <c r="DG9" s="529"/>
      <c r="DH9" s="529"/>
      <c r="DI9" s="529"/>
      <c r="DJ9" s="529"/>
      <c r="DK9" s="529"/>
      <c r="DL9" s="529"/>
      <c r="DM9" s="529"/>
      <c r="DN9" s="529"/>
      <c r="DO9" s="529"/>
      <c r="DP9" s="529"/>
      <c r="DQ9" s="529"/>
      <c r="DR9" s="529"/>
      <c r="DS9" s="529"/>
      <c r="DT9" s="529"/>
      <c r="DU9" s="529"/>
      <c r="DV9" s="529"/>
      <c r="DW9" s="529"/>
      <c r="DX9" s="529"/>
      <c r="DY9" s="529"/>
    </row>
    <row r="10" spans="1:129">
      <c r="A10" s="530">
        <v>10200</v>
      </c>
      <c r="B10" s="531" t="s">
        <v>0</v>
      </c>
      <c r="C10" s="532">
        <v>1.1092000000000001E-3</v>
      </c>
      <c r="D10" s="532">
        <f>VLOOKUP($A10,'2023 Summary'!$A:$F,3,FALSE)</f>
        <v>1.1249419000000001E-3</v>
      </c>
      <c r="E10" s="533">
        <f>VLOOKUP($A10,'2023 Summary'!$A:$F,6,FALSE)</f>
        <v>26713829</v>
      </c>
      <c r="F10" s="533">
        <v>29558300</v>
      </c>
      <c r="G10" s="533"/>
      <c r="H10" s="533">
        <v>3593663</v>
      </c>
      <c r="I10" s="533">
        <v>3202064</v>
      </c>
      <c r="J10" s="533">
        <v>236127</v>
      </c>
      <c r="K10" s="533">
        <v>325495</v>
      </c>
      <c r="L10" s="533">
        <v>7357349</v>
      </c>
      <c r="M10" s="533"/>
      <c r="N10" s="533">
        <v>459116</v>
      </c>
      <c r="O10" s="533">
        <v>7885916</v>
      </c>
      <c r="P10" s="533"/>
      <c r="Q10" s="533">
        <v>28961</v>
      </c>
      <c r="R10" s="533">
        <v>8373993</v>
      </c>
      <c r="S10" s="533"/>
      <c r="T10" s="533">
        <v>-542121</v>
      </c>
      <c r="U10" s="533">
        <v>957199</v>
      </c>
      <c r="V10" s="533">
        <v>415078</v>
      </c>
      <c r="W10" s="534"/>
      <c r="X10" s="534"/>
      <c r="Y10" s="534"/>
      <c r="Z10" s="534"/>
      <c r="AA10" s="534"/>
      <c r="AB10" s="534"/>
      <c r="AC10" s="534"/>
      <c r="AD10" s="534"/>
      <c r="AE10" s="534"/>
      <c r="AF10" s="534"/>
      <c r="AG10" s="534"/>
      <c r="AH10" s="534"/>
      <c r="AI10" s="534"/>
      <c r="AJ10" s="534"/>
      <c r="AK10" s="534"/>
      <c r="AL10" s="534"/>
      <c r="AM10" s="534"/>
      <c r="AN10" s="534"/>
      <c r="AO10" s="534"/>
      <c r="AP10" s="534"/>
      <c r="AQ10" s="534"/>
      <c r="AR10" s="534"/>
      <c r="AS10" s="534"/>
      <c r="AT10" s="534"/>
      <c r="AU10" s="534"/>
      <c r="AV10" s="534"/>
      <c r="AW10" s="534"/>
      <c r="AX10" s="534"/>
      <c r="AY10" s="534"/>
      <c r="AZ10" s="534"/>
      <c r="BA10" s="534"/>
      <c r="BB10" s="534"/>
      <c r="BC10" s="534"/>
      <c r="BD10" s="534"/>
      <c r="BE10" s="534"/>
      <c r="BF10" s="534"/>
      <c r="BG10" s="534"/>
      <c r="BH10" s="534"/>
      <c r="BI10" s="534"/>
      <c r="BJ10" s="534"/>
      <c r="BK10" s="534"/>
      <c r="BL10" s="534"/>
      <c r="BM10" s="534"/>
      <c r="BN10" s="534"/>
      <c r="BO10" s="534"/>
      <c r="BP10" s="534"/>
      <c r="BQ10" s="534"/>
      <c r="BR10" s="534"/>
      <c r="BS10" s="534"/>
      <c r="BT10" s="534"/>
      <c r="BU10" s="534"/>
      <c r="BV10" s="534"/>
      <c r="BW10" s="534"/>
      <c r="BX10" s="534"/>
      <c r="BY10" s="534"/>
      <c r="BZ10" s="534"/>
      <c r="CA10" s="534"/>
      <c r="CB10" s="534"/>
      <c r="CC10" s="534"/>
      <c r="CD10" s="534"/>
      <c r="CE10" s="534"/>
      <c r="CF10" s="534"/>
      <c r="CG10" s="534"/>
      <c r="CH10" s="534"/>
      <c r="CI10" s="534"/>
      <c r="CJ10" s="534"/>
      <c r="CK10" s="534"/>
      <c r="CL10" s="534"/>
      <c r="CM10" s="534"/>
      <c r="CN10" s="534"/>
      <c r="CO10" s="534"/>
      <c r="CP10" s="534"/>
      <c r="CQ10" s="534"/>
      <c r="CR10" s="534"/>
      <c r="CS10" s="534"/>
      <c r="CT10" s="534"/>
      <c r="CU10" s="534"/>
      <c r="CV10" s="534"/>
      <c r="CW10" s="534"/>
      <c r="CX10" s="534"/>
      <c r="CY10" s="534"/>
      <c r="CZ10" s="534"/>
      <c r="DA10" s="534"/>
      <c r="DB10" s="534"/>
      <c r="DC10" s="534"/>
      <c r="DD10" s="534"/>
      <c r="DE10" s="534"/>
      <c r="DF10" s="534"/>
      <c r="DG10" s="534"/>
      <c r="DH10" s="534"/>
      <c r="DI10" s="534"/>
      <c r="DJ10" s="534"/>
      <c r="DK10" s="534"/>
      <c r="DL10" s="534"/>
      <c r="DM10" s="534"/>
      <c r="DN10" s="534"/>
      <c r="DO10" s="534"/>
      <c r="DP10" s="534"/>
      <c r="DQ10" s="534"/>
      <c r="DR10" s="534"/>
      <c r="DS10" s="534"/>
      <c r="DT10" s="534"/>
      <c r="DU10" s="534"/>
      <c r="DV10" s="534"/>
      <c r="DW10" s="534"/>
      <c r="DX10" s="534"/>
      <c r="DY10" s="534"/>
    </row>
    <row r="11" spans="1:129">
      <c r="A11" s="530">
        <v>10400</v>
      </c>
      <c r="B11" s="531" t="s">
        <v>1</v>
      </c>
      <c r="C11" s="532">
        <v>2.9764000000000001E-3</v>
      </c>
      <c r="D11" s="532">
        <f>VLOOKUP($A11,'2023 Summary'!$A:$F,3,FALSE)</f>
        <v>2.9318955000000001E-3</v>
      </c>
      <c r="E11" s="533">
        <f>VLOOKUP($A11,'2023 Summary'!$A:$F,6,FALSE)</f>
        <v>69623288</v>
      </c>
      <c r="F11" s="533">
        <v>79313413</v>
      </c>
      <c r="G11" s="533"/>
      <c r="H11" s="533">
        <v>5271289</v>
      </c>
      <c r="I11" s="533">
        <v>8592057</v>
      </c>
      <c r="J11" s="533">
        <v>633596</v>
      </c>
      <c r="K11" s="533">
        <v>873396</v>
      </c>
      <c r="L11" s="533">
        <v>15370338</v>
      </c>
      <c r="M11" s="533"/>
      <c r="N11" s="533">
        <v>1100379</v>
      </c>
      <c r="O11" s="533">
        <v>21160178</v>
      </c>
      <c r="P11" s="533"/>
      <c r="Q11" s="533">
        <v>77711</v>
      </c>
      <c r="R11" s="533">
        <v>22338268</v>
      </c>
      <c r="S11" s="533"/>
      <c r="T11" s="533">
        <v>-1454670</v>
      </c>
      <c r="U11" s="533">
        <v>749786</v>
      </c>
      <c r="V11" s="533">
        <v>-704884</v>
      </c>
      <c r="W11" s="534"/>
      <c r="X11" s="534"/>
      <c r="Y11" s="534"/>
      <c r="Z11" s="534"/>
      <c r="AA11" s="534"/>
      <c r="AB11" s="534"/>
      <c r="AC11" s="534"/>
      <c r="AD11" s="534"/>
      <c r="AE11" s="534"/>
      <c r="AF11" s="534"/>
      <c r="AG11" s="534"/>
      <c r="AH11" s="534"/>
      <c r="AI11" s="534"/>
      <c r="AJ11" s="534"/>
      <c r="AK11" s="534"/>
      <c r="AL11" s="534"/>
      <c r="AM11" s="534"/>
      <c r="AN11" s="534"/>
      <c r="AO11" s="534"/>
      <c r="AP11" s="534"/>
      <c r="AQ11" s="534"/>
      <c r="AR11" s="534"/>
      <c r="AS11" s="534"/>
      <c r="AT11" s="534"/>
      <c r="AU11" s="534"/>
      <c r="AV11" s="534"/>
      <c r="AW11" s="534"/>
      <c r="AX11" s="534"/>
      <c r="AY11" s="534"/>
      <c r="AZ11" s="534"/>
      <c r="BA11" s="534"/>
      <c r="BB11" s="534"/>
      <c r="BC11" s="534"/>
      <c r="BD11" s="534"/>
      <c r="BE11" s="534"/>
      <c r="BF11" s="534"/>
      <c r="BG11" s="534"/>
      <c r="BH11" s="534"/>
      <c r="BI11" s="534"/>
      <c r="BJ11" s="534"/>
      <c r="BK11" s="534"/>
      <c r="BL11" s="534"/>
      <c r="BM11" s="534"/>
      <c r="BN11" s="534"/>
      <c r="BO11" s="534"/>
      <c r="BP11" s="534"/>
      <c r="BQ11" s="534"/>
      <c r="BR11" s="534"/>
      <c r="BS11" s="534"/>
      <c r="BT11" s="534"/>
      <c r="BU11" s="534"/>
      <c r="BV11" s="534"/>
      <c r="BW11" s="534"/>
      <c r="BX11" s="534"/>
      <c r="BY11" s="534"/>
      <c r="BZ11" s="534"/>
      <c r="CA11" s="534"/>
      <c r="CB11" s="534"/>
      <c r="CC11" s="534"/>
      <c r="CD11" s="534"/>
      <c r="CE11" s="534"/>
      <c r="CF11" s="534"/>
      <c r="CG11" s="534"/>
      <c r="CH11" s="534"/>
      <c r="CI11" s="534"/>
      <c r="CJ11" s="534"/>
      <c r="CK11" s="534"/>
      <c r="CL11" s="534"/>
      <c r="CM11" s="534"/>
      <c r="CN11" s="534"/>
      <c r="CO11" s="534"/>
      <c r="CP11" s="534"/>
      <c r="CQ11" s="534"/>
      <c r="CR11" s="534"/>
      <c r="CS11" s="534"/>
      <c r="CT11" s="534"/>
      <c r="CU11" s="534"/>
      <c r="CV11" s="534"/>
      <c r="CW11" s="534"/>
      <c r="CX11" s="534"/>
      <c r="CY11" s="534"/>
      <c r="CZ11" s="534"/>
      <c r="DA11" s="534"/>
      <c r="DB11" s="534"/>
      <c r="DC11" s="534"/>
      <c r="DD11" s="534"/>
      <c r="DE11" s="534"/>
      <c r="DF11" s="534"/>
      <c r="DG11" s="534"/>
      <c r="DH11" s="534"/>
      <c r="DI11" s="534"/>
      <c r="DJ11" s="534"/>
      <c r="DK11" s="534"/>
      <c r="DL11" s="534"/>
      <c r="DM11" s="534"/>
      <c r="DN11" s="534"/>
      <c r="DO11" s="534"/>
      <c r="DP11" s="534"/>
      <c r="DQ11" s="534"/>
      <c r="DR11" s="534"/>
      <c r="DS11" s="534"/>
      <c r="DT11" s="534"/>
      <c r="DU11" s="534"/>
      <c r="DV11" s="534"/>
      <c r="DW11" s="534"/>
      <c r="DX11" s="534"/>
      <c r="DY11" s="534"/>
    </row>
    <row r="12" spans="1:129">
      <c r="A12" s="530">
        <v>10500</v>
      </c>
      <c r="B12" s="531" t="s">
        <v>743</v>
      </c>
      <c r="C12" s="532">
        <v>6.5359999999999995E-4</v>
      </c>
      <c r="D12" s="532">
        <f>VLOOKUP($A12,'2023 Summary'!$A:$F,3,FALSE)</f>
        <v>7.027992E-4</v>
      </c>
      <c r="E12" s="533">
        <f>VLOOKUP($A12,'2023 Summary'!$A:$F,6,FALSE)</f>
        <v>16689268</v>
      </c>
      <c r="F12" s="533">
        <v>17417738</v>
      </c>
      <c r="G12" s="533"/>
      <c r="H12" s="533">
        <v>802971</v>
      </c>
      <c r="I12" s="533">
        <v>1886871</v>
      </c>
      <c r="J12" s="533">
        <v>139142</v>
      </c>
      <c r="K12" s="533">
        <v>191803</v>
      </c>
      <c r="L12" s="533">
        <v>3020787</v>
      </c>
      <c r="M12" s="533"/>
      <c r="N12" s="533">
        <v>1405785</v>
      </c>
      <c r="O12" s="533">
        <v>4646912</v>
      </c>
      <c r="P12" s="533"/>
      <c r="Q12" s="533">
        <v>17066</v>
      </c>
      <c r="R12" s="533">
        <v>6069763</v>
      </c>
      <c r="S12" s="533"/>
      <c r="T12" s="533">
        <v>-319454</v>
      </c>
      <c r="U12" s="533">
        <v>-292408</v>
      </c>
      <c r="V12" s="533">
        <v>-611862</v>
      </c>
      <c r="W12" s="534"/>
      <c r="X12" s="534"/>
      <c r="Y12" s="534"/>
      <c r="Z12" s="534"/>
      <c r="AA12" s="534"/>
      <c r="AB12" s="534"/>
      <c r="AC12" s="534"/>
      <c r="AD12" s="534"/>
      <c r="AE12" s="534"/>
      <c r="AF12" s="534"/>
      <c r="AG12" s="534"/>
      <c r="AH12" s="534"/>
      <c r="AI12" s="534"/>
      <c r="AJ12" s="534"/>
      <c r="AK12" s="534"/>
      <c r="AL12" s="534"/>
      <c r="AM12" s="534"/>
      <c r="AN12" s="534"/>
      <c r="AO12" s="534"/>
      <c r="AP12" s="534"/>
      <c r="AQ12" s="534"/>
      <c r="AR12" s="534"/>
      <c r="AS12" s="534"/>
      <c r="AT12" s="534"/>
      <c r="AU12" s="534"/>
      <c r="AV12" s="534"/>
      <c r="AW12" s="534"/>
      <c r="AX12" s="534"/>
      <c r="AY12" s="534"/>
      <c r="AZ12" s="534"/>
      <c r="BA12" s="534"/>
      <c r="BB12" s="534"/>
      <c r="BC12" s="534"/>
      <c r="BD12" s="534"/>
      <c r="BE12" s="534"/>
      <c r="BF12" s="534"/>
      <c r="BG12" s="534"/>
      <c r="BH12" s="534"/>
      <c r="BI12" s="534"/>
      <c r="BJ12" s="534"/>
      <c r="BK12" s="534"/>
      <c r="BL12" s="534"/>
      <c r="BM12" s="534"/>
      <c r="BN12" s="534"/>
      <c r="BO12" s="534"/>
      <c r="BP12" s="534"/>
      <c r="BQ12" s="534"/>
      <c r="BR12" s="534"/>
      <c r="BS12" s="534"/>
      <c r="BT12" s="534"/>
      <c r="BU12" s="534"/>
      <c r="BV12" s="534"/>
      <c r="BW12" s="534"/>
      <c r="BX12" s="534"/>
      <c r="BY12" s="534"/>
      <c r="BZ12" s="534"/>
      <c r="CA12" s="534"/>
      <c r="CB12" s="534"/>
      <c r="CC12" s="534"/>
      <c r="CD12" s="534"/>
      <c r="CE12" s="534"/>
      <c r="CF12" s="534"/>
      <c r="CG12" s="534"/>
      <c r="CH12" s="534"/>
      <c r="CI12" s="534"/>
      <c r="CJ12" s="534"/>
      <c r="CK12" s="534"/>
      <c r="CL12" s="534"/>
      <c r="CM12" s="534"/>
      <c r="CN12" s="534"/>
      <c r="CO12" s="534"/>
      <c r="CP12" s="534"/>
      <c r="CQ12" s="534"/>
      <c r="CR12" s="534"/>
      <c r="CS12" s="534"/>
      <c r="CT12" s="534"/>
      <c r="CU12" s="534"/>
      <c r="CV12" s="534"/>
      <c r="CW12" s="534"/>
      <c r="CX12" s="534"/>
      <c r="CY12" s="534"/>
      <c r="CZ12" s="534"/>
      <c r="DA12" s="534"/>
      <c r="DB12" s="534"/>
      <c r="DC12" s="534"/>
      <c r="DD12" s="534"/>
      <c r="DE12" s="534"/>
      <c r="DF12" s="534"/>
      <c r="DG12" s="534"/>
      <c r="DH12" s="534"/>
      <c r="DI12" s="534"/>
      <c r="DJ12" s="534"/>
      <c r="DK12" s="534"/>
      <c r="DL12" s="534"/>
      <c r="DM12" s="534"/>
      <c r="DN12" s="534"/>
      <c r="DO12" s="534"/>
      <c r="DP12" s="534"/>
      <c r="DQ12" s="534"/>
      <c r="DR12" s="534"/>
      <c r="DS12" s="534"/>
      <c r="DT12" s="534"/>
      <c r="DU12" s="534"/>
      <c r="DV12" s="534"/>
      <c r="DW12" s="534"/>
      <c r="DX12" s="534"/>
      <c r="DY12" s="534"/>
    </row>
    <row r="13" spans="1:129">
      <c r="A13" s="530">
        <v>10700</v>
      </c>
      <c r="B13" s="531" t="s">
        <v>331</v>
      </c>
      <c r="C13" s="532">
        <v>4.4016999999999997E-3</v>
      </c>
      <c r="D13" s="532">
        <f>VLOOKUP($A13,'2023 Summary'!$A:$F,3,FALSE)</f>
        <v>4.4543129999999997E-3</v>
      </c>
      <c r="E13" s="533">
        <f>VLOOKUP($A13,'2023 Summary'!$A:$F,6,FALSE)</f>
        <v>105775911</v>
      </c>
      <c r="F13" s="533">
        <v>117293051</v>
      </c>
      <c r="G13" s="533"/>
      <c r="H13" s="533">
        <v>5877223</v>
      </c>
      <c r="I13" s="533">
        <v>12706408</v>
      </c>
      <c r="J13" s="533">
        <v>936997</v>
      </c>
      <c r="K13" s="533">
        <v>1291626</v>
      </c>
      <c r="L13" s="533">
        <v>20812254</v>
      </c>
      <c r="M13" s="533"/>
      <c r="N13" s="533">
        <v>3201207</v>
      </c>
      <c r="O13" s="533">
        <v>31292840</v>
      </c>
      <c r="P13" s="533"/>
      <c r="Q13" s="533">
        <v>114924</v>
      </c>
      <c r="R13" s="533">
        <v>34608971</v>
      </c>
      <c r="S13" s="533"/>
      <c r="T13" s="533">
        <v>-2151246</v>
      </c>
      <c r="U13" s="533">
        <v>2715526</v>
      </c>
      <c r="V13" s="533">
        <v>564280</v>
      </c>
      <c r="W13" s="534"/>
      <c r="X13" s="534"/>
      <c r="Y13" s="534"/>
      <c r="Z13" s="534"/>
      <c r="AA13" s="534"/>
      <c r="AB13" s="534"/>
      <c r="AC13" s="534"/>
      <c r="AD13" s="534"/>
      <c r="AE13" s="534"/>
      <c r="AF13" s="534"/>
      <c r="AG13" s="534"/>
      <c r="AH13" s="534"/>
      <c r="AI13" s="534"/>
      <c r="AJ13" s="534"/>
      <c r="AK13" s="534"/>
      <c r="AL13" s="534"/>
      <c r="AM13" s="534"/>
      <c r="AN13" s="534"/>
      <c r="AO13" s="534"/>
      <c r="AP13" s="534"/>
      <c r="AQ13" s="534"/>
      <c r="AR13" s="534"/>
      <c r="AS13" s="534"/>
      <c r="AT13" s="534"/>
      <c r="AU13" s="534"/>
      <c r="AV13" s="534"/>
      <c r="AW13" s="534"/>
      <c r="AX13" s="534"/>
      <c r="AY13" s="534"/>
      <c r="AZ13" s="534"/>
      <c r="BA13" s="534"/>
      <c r="BB13" s="534"/>
      <c r="BC13" s="534"/>
      <c r="BD13" s="534"/>
      <c r="BE13" s="534"/>
      <c r="BF13" s="534"/>
      <c r="BG13" s="534"/>
      <c r="BH13" s="534"/>
      <c r="BI13" s="534"/>
      <c r="BJ13" s="534"/>
      <c r="BK13" s="534"/>
      <c r="BL13" s="534"/>
      <c r="BM13" s="534"/>
      <c r="BN13" s="534"/>
      <c r="BO13" s="534"/>
      <c r="BP13" s="534"/>
      <c r="BQ13" s="534"/>
      <c r="BR13" s="534"/>
      <c r="BS13" s="534"/>
      <c r="BT13" s="534"/>
      <c r="BU13" s="534"/>
      <c r="BV13" s="534"/>
      <c r="BW13" s="534"/>
      <c r="BX13" s="534"/>
      <c r="BY13" s="534"/>
      <c r="BZ13" s="534"/>
      <c r="CA13" s="534"/>
      <c r="CB13" s="534"/>
      <c r="CC13" s="534"/>
      <c r="CD13" s="534"/>
      <c r="CE13" s="534"/>
      <c r="CF13" s="534"/>
      <c r="CG13" s="534"/>
      <c r="CH13" s="534"/>
      <c r="CI13" s="534"/>
      <c r="CJ13" s="534"/>
      <c r="CK13" s="534"/>
      <c r="CL13" s="534"/>
      <c r="CM13" s="534"/>
      <c r="CN13" s="534"/>
      <c r="CO13" s="534"/>
      <c r="CP13" s="534"/>
      <c r="CQ13" s="534"/>
      <c r="CR13" s="534"/>
      <c r="CS13" s="534"/>
      <c r="CT13" s="534"/>
      <c r="CU13" s="534"/>
      <c r="CV13" s="534"/>
      <c r="CW13" s="534"/>
      <c r="CX13" s="534"/>
      <c r="CY13" s="534"/>
      <c r="CZ13" s="534"/>
      <c r="DA13" s="534"/>
      <c r="DB13" s="534"/>
      <c r="DC13" s="534"/>
      <c r="DD13" s="534"/>
      <c r="DE13" s="534"/>
      <c r="DF13" s="534"/>
      <c r="DG13" s="534"/>
      <c r="DH13" s="534"/>
      <c r="DI13" s="534"/>
      <c r="DJ13" s="534"/>
      <c r="DK13" s="534"/>
      <c r="DL13" s="534"/>
      <c r="DM13" s="534"/>
      <c r="DN13" s="534"/>
      <c r="DO13" s="534"/>
      <c r="DP13" s="534"/>
      <c r="DQ13" s="534"/>
      <c r="DR13" s="534"/>
      <c r="DS13" s="534"/>
      <c r="DT13" s="534"/>
      <c r="DU13" s="534"/>
      <c r="DV13" s="534"/>
      <c r="DW13" s="534"/>
      <c r="DX13" s="534"/>
      <c r="DY13" s="534"/>
    </row>
    <row r="14" spans="1:129">
      <c r="A14" s="530">
        <v>10800</v>
      </c>
      <c r="B14" s="531" t="s">
        <v>3</v>
      </c>
      <c r="C14" s="532">
        <v>1.8941900000000001E-2</v>
      </c>
      <c r="D14" s="532">
        <f>VLOOKUP($A14,'2023 Summary'!$A:$F,3,FALSE)</f>
        <v>1.8475255699999998E-2</v>
      </c>
      <c r="E14" s="533">
        <f>VLOOKUP($A14,'2023 Summary'!$A:$F,6,FALSE)</f>
        <v>438729159</v>
      </c>
      <c r="F14" s="533">
        <v>504751551</v>
      </c>
      <c r="G14" s="533"/>
      <c r="H14" s="533">
        <v>28516991</v>
      </c>
      <c r="I14" s="533">
        <v>54679958</v>
      </c>
      <c r="J14" s="533">
        <v>4032215</v>
      </c>
      <c r="K14" s="533">
        <v>5558303</v>
      </c>
      <c r="L14" s="533">
        <v>92787467</v>
      </c>
      <c r="M14" s="533"/>
      <c r="N14" s="533">
        <v>263566</v>
      </c>
      <c r="O14" s="533">
        <v>134663640</v>
      </c>
      <c r="P14" s="533"/>
      <c r="Q14" s="533">
        <v>494555</v>
      </c>
      <c r="R14" s="533">
        <v>135421761</v>
      </c>
      <c r="S14" s="533"/>
      <c r="T14" s="533">
        <v>-9257533</v>
      </c>
      <c r="U14" s="533">
        <v>10427540</v>
      </c>
      <c r="V14" s="533">
        <v>1170007</v>
      </c>
      <c r="W14" s="534"/>
      <c r="X14" s="534"/>
      <c r="Y14" s="534"/>
      <c r="Z14" s="534"/>
      <c r="AA14" s="534"/>
      <c r="AB14" s="534"/>
      <c r="AC14" s="534"/>
      <c r="AD14" s="534"/>
      <c r="AE14" s="534"/>
      <c r="AF14" s="534"/>
      <c r="AG14" s="534"/>
      <c r="AH14" s="534"/>
      <c r="AI14" s="534"/>
      <c r="AJ14" s="534"/>
      <c r="AK14" s="534"/>
      <c r="AL14" s="534"/>
      <c r="AM14" s="534"/>
      <c r="AN14" s="534"/>
      <c r="AO14" s="534"/>
      <c r="AP14" s="534"/>
      <c r="AQ14" s="534"/>
      <c r="AR14" s="534"/>
      <c r="AS14" s="534"/>
      <c r="AT14" s="534"/>
      <c r="AU14" s="534"/>
      <c r="AV14" s="534"/>
      <c r="AW14" s="534"/>
      <c r="AX14" s="534"/>
      <c r="AY14" s="534"/>
      <c r="AZ14" s="534"/>
      <c r="BA14" s="534"/>
      <c r="BB14" s="534"/>
      <c r="BC14" s="534"/>
      <c r="BD14" s="534"/>
      <c r="BE14" s="534"/>
      <c r="BF14" s="534"/>
      <c r="BG14" s="534"/>
      <c r="BH14" s="534"/>
      <c r="BI14" s="534"/>
      <c r="BJ14" s="534"/>
      <c r="BK14" s="534"/>
      <c r="BL14" s="534"/>
      <c r="BM14" s="534"/>
      <c r="BN14" s="534"/>
      <c r="BO14" s="534"/>
      <c r="BP14" s="534"/>
      <c r="BQ14" s="534"/>
      <c r="BR14" s="534"/>
      <c r="BS14" s="534"/>
      <c r="BT14" s="534"/>
      <c r="BU14" s="534"/>
      <c r="BV14" s="534"/>
      <c r="BW14" s="534"/>
      <c r="BX14" s="534"/>
      <c r="BY14" s="534"/>
      <c r="BZ14" s="534"/>
      <c r="CA14" s="534"/>
      <c r="CB14" s="534"/>
      <c r="CC14" s="534"/>
      <c r="CD14" s="534"/>
      <c r="CE14" s="534"/>
      <c r="CF14" s="534"/>
      <c r="CG14" s="534"/>
      <c r="CH14" s="534"/>
      <c r="CI14" s="534"/>
      <c r="CJ14" s="534"/>
      <c r="CK14" s="534"/>
      <c r="CL14" s="534"/>
      <c r="CM14" s="534"/>
      <c r="CN14" s="534"/>
      <c r="CO14" s="534"/>
      <c r="CP14" s="534"/>
      <c r="CQ14" s="534"/>
      <c r="CR14" s="534"/>
      <c r="CS14" s="534"/>
      <c r="CT14" s="534"/>
      <c r="CU14" s="534"/>
      <c r="CV14" s="534"/>
      <c r="CW14" s="534"/>
      <c r="CX14" s="534"/>
      <c r="CY14" s="534"/>
      <c r="CZ14" s="534"/>
      <c r="DA14" s="534"/>
      <c r="DB14" s="534"/>
      <c r="DC14" s="534"/>
      <c r="DD14" s="534"/>
      <c r="DE14" s="534"/>
      <c r="DF14" s="534"/>
      <c r="DG14" s="534"/>
      <c r="DH14" s="534"/>
      <c r="DI14" s="534"/>
      <c r="DJ14" s="534"/>
      <c r="DK14" s="534"/>
      <c r="DL14" s="534"/>
      <c r="DM14" s="534"/>
      <c r="DN14" s="534"/>
      <c r="DO14" s="534"/>
      <c r="DP14" s="534"/>
      <c r="DQ14" s="534"/>
      <c r="DR14" s="534"/>
      <c r="DS14" s="534"/>
      <c r="DT14" s="534"/>
      <c r="DU14" s="534"/>
      <c r="DV14" s="534"/>
      <c r="DW14" s="534"/>
      <c r="DX14" s="534"/>
      <c r="DY14" s="534"/>
    </row>
    <row r="15" spans="1:129">
      <c r="A15" s="530">
        <v>10850</v>
      </c>
      <c r="B15" s="531" t="s">
        <v>744</v>
      </c>
      <c r="C15" s="532">
        <v>1.4809999999999999E-4</v>
      </c>
      <c r="D15" s="532">
        <f>VLOOKUP($A15,'2023 Summary'!$A:$F,3,FALSE)</f>
        <v>1.290877E-4</v>
      </c>
      <c r="E15" s="533">
        <f>VLOOKUP($A15,'2023 Summary'!$A:$F,6,FALSE)</f>
        <v>3065426</v>
      </c>
      <c r="F15" s="533">
        <v>3945298</v>
      </c>
      <c r="G15" s="533"/>
      <c r="H15" s="533">
        <v>662374</v>
      </c>
      <c r="I15" s="533">
        <v>427396</v>
      </c>
      <c r="J15" s="533">
        <v>31517</v>
      </c>
      <c r="K15" s="533">
        <v>43445</v>
      </c>
      <c r="L15" s="533">
        <v>1164732</v>
      </c>
      <c r="M15" s="533"/>
      <c r="N15" s="533">
        <v>415194</v>
      </c>
      <c r="O15" s="533">
        <v>1052574</v>
      </c>
      <c r="P15" s="533"/>
      <c r="Q15" s="533">
        <v>3866</v>
      </c>
      <c r="R15" s="533">
        <v>1471634</v>
      </c>
      <c r="S15" s="533"/>
      <c r="T15" s="533">
        <v>-72360</v>
      </c>
      <c r="U15" s="533">
        <v>239309</v>
      </c>
      <c r="V15" s="533">
        <v>166949</v>
      </c>
      <c r="W15" s="534"/>
      <c r="X15" s="534"/>
      <c r="Y15" s="534"/>
      <c r="Z15" s="534"/>
      <c r="AA15" s="534"/>
      <c r="AB15" s="534"/>
      <c r="AC15" s="534"/>
      <c r="AD15" s="534"/>
      <c r="AE15" s="534"/>
      <c r="AF15" s="534"/>
      <c r="AG15" s="534"/>
      <c r="AH15" s="534"/>
      <c r="AI15" s="534"/>
      <c r="AJ15" s="534"/>
      <c r="AK15" s="534"/>
      <c r="AL15" s="534"/>
      <c r="AM15" s="534"/>
      <c r="AN15" s="534"/>
      <c r="AO15" s="534"/>
      <c r="AP15" s="534"/>
      <c r="AQ15" s="534"/>
      <c r="AR15" s="534"/>
      <c r="AS15" s="534"/>
      <c r="AT15" s="534"/>
      <c r="AU15" s="534"/>
      <c r="AV15" s="534"/>
      <c r="AW15" s="534"/>
      <c r="AX15" s="534"/>
      <c r="AY15" s="534"/>
      <c r="AZ15" s="534"/>
      <c r="BA15" s="534"/>
      <c r="BB15" s="534"/>
      <c r="BC15" s="534"/>
      <c r="BD15" s="534"/>
      <c r="BE15" s="534"/>
      <c r="BF15" s="534"/>
      <c r="BG15" s="534"/>
      <c r="BH15" s="534"/>
      <c r="BI15" s="534"/>
      <c r="BJ15" s="534"/>
      <c r="BK15" s="534"/>
      <c r="BL15" s="534"/>
      <c r="BM15" s="534"/>
      <c r="BN15" s="534"/>
      <c r="BO15" s="534"/>
      <c r="BP15" s="534"/>
      <c r="BQ15" s="534"/>
      <c r="BR15" s="534"/>
      <c r="BS15" s="534"/>
      <c r="BT15" s="534"/>
      <c r="BU15" s="534"/>
      <c r="BV15" s="534"/>
      <c r="BW15" s="534"/>
      <c r="BX15" s="534"/>
      <c r="BY15" s="534"/>
      <c r="BZ15" s="534"/>
      <c r="CA15" s="534"/>
      <c r="CB15" s="534"/>
      <c r="CC15" s="534"/>
      <c r="CD15" s="534"/>
      <c r="CE15" s="534"/>
      <c r="CF15" s="534"/>
      <c r="CG15" s="534"/>
      <c r="CH15" s="534"/>
      <c r="CI15" s="534"/>
      <c r="CJ15" s="534"/>
      <c r="CK15" s="534"/>
      <c r="CL15" s="534"/>
      <c r="CM15" s="534"/>
      <c r="CN15" s="534"/>
      <c r="CO15" s="534"/>
      <c r="CP15" s="534"/>
      <c r="CQ15" s="534"/>
      <c r="CR15" s="534"/>
      <c r="CS15" s="534"/>
      <c r="CT15" s="534"/>
      <c r="CU15" s="534"/>
      <c r="CV15" s="534"/>
      <c r="CW15" s="534"/>
      <c r="CX15" s="534"/>
      <c r="CY15" s="534"/>
      <c r="CZ15" s="534"/>
      <c r="DA15" s="534"/>
      <c r="DB15" s="534"/>
      <c r="DC15" s="534"/>
      <c r="DD15" s="534"/>
      <c r="DE15" s="534"/>
      <c r="DF15" s="534"/>
      <c r="DG15" s="534"/>
      <c r="DH15" s="534"/>
      <c r="DI15" s="534"/>
      <c r="DJ15" s="534"/>
      <c r="DK15" s="534"/>
      <c r="DL15" s="534"/>
      <c r="DM15" s="534"/>
      <c r="DN15" s="534"/>
      <c r="DO15" s="534"/>
      <c r="DP15" s="534"/>
      <c r="DQ15" s="534"/>
      <c r="DR15" s="534"/>
      <c r="DS15" s="534"/>
      <c r="DT15" s="534"/>
      <c r="DU15" s="534"/>
      <c r="DV15" s="534"/>
      <c r="DW15" s="534"/>
      <c r="DX15" s="534"/>
      <c r="DY15" s="534"/>
    </row>
    <row r="16" spans="1:129">
      <c r="A16" s="535">
        <v>10900</v>
      </c>
      <c r="B16" s="510" t="s">
        <v>5</v>
      </c>
      <c r="C16" s="532">
        <v>1.5564999999999999E-3</v>
      </c>
      <c r="D16" s="532">
        <f>VLOOKUP($A16,'2023 Summary'!$A:$F,3,FALSE)</f>
        <v>1.5195709999999999E-3</v>
      </c>
      <c r="E16" s="533">
        <f>VLOOKUP($A16,'2023 Summary'!$A:$F,6,FALSE)</f>
        <v>36085027</v>
      </c>
      <c r="F16" s="536">
        <v>41477921</v>
      </c>
      <c r="G16" s="537"/>
      <c r="H16" s="538">
        <v>6043249</v>
      </c>
      <c r="I16" s="538">
        <v>4493321</v>
      </c>
      <c r="J16" s="538">
        <v>331347</v>
      </c>
      <c r="K16" s="538">
        <v>456753</v>
      </c>
      <c r="L16" s="538">
        <v>11324670</v>
      </c>
      <c r="M16" s="539"/>
      <c r="N16" s="538">
        <v>157598</v>
      </c>
      <c r="O16" s="538">
        <v>11065975</v>
      </c>
      <c r="P16" s="538"/>
      <c r="Q16" s="538">
        <v>40640</v>
      </c>
      <c r="R16" s="538">
        <v>11264213</v>
      </c>
      <c r="S16" s="539"/>
      <c r="T16" s="538">
        <v>-760738</v>
      </c>
      <c r="U16" s="538">
        <v>350542</v>
      </c>
      <c r="V16" s="538">
        <v>-410196</v>
      </c>
      <c r="W16" s="534"/>
      <c r="X16" s="534"/>
      <c r="Y16" s="534"/>
      <c r="Z16" s="534"/>
      <c r="AA16" s="534"/>
      <c r="AB16" s="534"/>
      <c r="AC16" s="534"/>
      <c r="AD16" s="534"/>
      <c r="AE16" s="534"/>
      <c r="AF16" s="534"/>
      <c r="AG16" s="534"/>
      <c r="AH16" s="534"/>
      <c r="AI16" s="534"/>
      <c r="AJ16" s="534"/>
      <c r="AK16" s="534"/>
      <c r="AL16" s="534"/>
      <c r="AM16" s="534"/>
      <c r="AN16" s="534"/>
      <c r="AO16" s="534"/>
      <c r="AP16" s="534"/>
      <c r="AQ16" s="534"/>
      <c r="AR16" s="534"/>
      <c r="AS16" s="534"/>
      <c r="AT16" s="534"/>
      <c r="AU16" s="534"/>
      <c r="AV16" s="534"/>
      <c r="AW16" s="534"/>
      <c r="AX16" s="534"/>
      <c r="AY16" s="534"/>
      <c r="AZ16" s="534"/>
      <c r="BA16" s="534"/>
      <c r="BB16" s="534"/>
      <c r="BC16" s="534"/>
      <c r="BD16" s="534"/>
      <c r="BE16" s="534"/>
      <c r="BF16" s="534"/>
      <c r="BG16" s="534"/>
      <c r="BH16" s="534"/>
      <c r="BI16" s="534"/>
      <c r="BJ16" s="534"/>
      <c r="BK16" s="534"/>
      <c r="BL16" s="534"/>
      <c r="BM16" s="534"/>
      <c r="BN16" s="534"/>
      <c r="BO16" s="534"/>
      <c r="BP16" s="534"/>
      <c r="BQ16" s="534"/>
      <c r="BR16" s="534"/>
      <c r="BS16" s="534"/>
      <c r="BT16" s="534"/>
      <c r="BU16" s="534"/>
      <c r="BV16" s="534"/>
      <c r="BW16" s="534"/>
      <c r="BX16" s="534"/>
      <c r="BY16" s="534"/>
      <c r="BZ16" s="534"/>
      <c r="CA16" s="534"/>
      <c r="CB16" s="534"/>
      <c r="CC16" s="534"/>
      <c r="CD16" s="534"/>
      <c r="CE16" s="534"/>
      <c r="CF16" s="534"/>
      <c r="CG16" s="534"/>
      <c r="CH16" s="534"/>
      <c r="CI16" s="534"/>
      <c r="CJ16" s="534"/>
      <c r="CK16" s="534"/>
      <c r="CL16" s="534"/>
      <c r="CM16" s="534"/>
      <c r="CN16" s="534"/>
      <c r="CO16" s="534"/>
      <c r="CP16" s="534"/>
      <c r="CQ16" s="534"/>
      <c r="CR16" s="534"/>
      <c r="CS16" s="534"/>
      <c r="CT16" s="534"/>
      <c r="CU16" s="534"/>
      <c r="CV16" s="534"/>
      <c r="CW16" s="534"/>
      <c r="CX16" s="534"/>
      <c r="CY16" s="534"/>
      <c r="CZ16" s="534"/>
      <c r="DA16" s="534"/>
      <c r="DB16" s="534"/>
      <c r="DC16" s="534"/>
      <c r="DD16" s="534"/>
      <c r="DE16" s="534"/>
      <c r="DF16" s="534"/>
      <c r="DG16" s="534"/>
      <c r="DH16" s="534"/>
      <c r="DI16" s="534"/>
      <c r="DJ16" s="534"/>
      <c r="DK16" s="534"/>
      <c r="DL16" s="534"/>
      <c r="DM16" s="534"/>
      <c r="DN16" s="534"/>
      <c r="DO16" s="534"/>
      <c r="DP16" s="534"/>
      <c r="DQ16" s="534"/>
      <c r="DR16" s="534"/>
      <c r="DS16" s="534"/>
      <c r="DT16" s="534"/>
      <c r="DU16" s="534"/>
      <c r="DV16" s="534"/>
      <c r="DW16" s="534"/>
      <c r="DX16" s="534"/>
      <c r="DY16" s="534"/>
    </row>
    <row r="17" spans="1:129">
      <c r="A17" s="535">
        <v>10910</v>
      </c>
      <c r="B17" s="540" t="s">
        <v>745</v>
      </c>
      <c r="C17" s="532">
        <v>4.7629999999999998E-4</v>
      </c>
      <c r="D17" s="532">
        <f>VLOOKUP($A17,'2023 Summary'!$A:$F,3,FALSE)</f>
        <v>4.218809E-4</v>
      </c>
      <c r="E17" s="533">
        <f>VLOOKUP($A17,'2023 Summary'!$A:$F,6,FALSE)</f>
        <v>10018343</v>
      </c>
      <c r="F17" s="536">
        <v>12691226</v>
      </c>
      <c r="G17" s="537"/>
      <c r="H17" s="538">
        <v>4162270</v>
      </c>
      <c r="I17" s="538">
        <v>1374846</v>
      </c>
      <c r="J17" s="538">
        <v>101384</v>
      </c>
      <c r="K17" s="538">
        <v>139755</v>
      </c>
      <c r="L17" s="538">
        <v>5778255</v>
      </c>
      <c r="M17" s="539"/>
      <c r="N17" s="541">
        <v>0</v>
      </c>
      <c r="O17" s="538">
        <v>3385917</v>
      </c>
      <c r="P17" s="538"/>
      <c r="Q17" s="538">
        <v>12435</v>
      </c>
      <c r="R17" s="538">
        <v>3398352</v>
      </c>
      <c r="S17" s="539"/>
      <c r="T17" s="538">
        <v>-232766</v>
      </c>
      <c r="U17" s="538">
        <v>1534313</v>
      </c>
      <c r="V17" s="538">
        <v>1301547</v>
      </c>
      <c r="W17" s="534"/>
      <c r="X17" s="534"/>
      <c r="Y17" s="534"/>
      <c r="Z17" s="534"/>
      <c r="AA17" s="534"/>
      <c r="AB17" s="534"/>
      <c r="AC17" s="534"/>
      <c r="AD17" s="534"/>
      <c r="AE17" s="534"/>
      <c r="AF17" s="534"/>
      <c r="AG17" s="534"/>
      <c r="AH17" s="534"/>
      <c r="AI17" s="534"/>
      <c r="AJ17" s="534"/>
      <c r="AK17" s="534"/>
      <c r="AL17" s="534"/>
      <c r="AM17" s="534"/>
      <c r="AN17" s="534"/>
      <c r="AO17" s="534"/>
      <c r="AP17" s="534"/>
      <c r="AQ17" s="534"/>
      <c r="AR17" s="534"/>
      <c r="AS17" s="534"/>
      <c r="AT17" s="534"/>
      <c r="AU17" s="534"/>
      <c r="AV17" s="534"/>
      <c r="AW17" s="534"/>
      <c r="AX17" s="534"/>
      <c r="AY17" s="534"/>
      <c r="AZ17" s="534"/>
      <c r="BA17" s="534"/>
      <c r="BB17" s="534"/>
      <c r="BC17" s="534"/>
      <c r="BD17" s="534"/>
      <c r="BE17" s="534"/>
      <c r="BF17" s="534"/>
      <c r="BG17" s="534"/>
      <c r="BH17" s="534"/>
      <c r="BI17" s="534"/>
      <c r="BJ17" s="534"/>
      <c r="BK17" s="534"/>
      <c r="BL17" s="534"/>
      <c r="BM17" s="534"/>
      <c r="BN17" s="534"/>
      <c r="BO17" s="534"/>
      <c r="BP17" s="534"/>
      <c r="BQ17" s="534"/>
      <c r="BR17" s="534"/>
      <c r="BS17" s="534"/>
      <c r="BT17" s="534"/>
      <c r="BU17" s="534"/>
      <c r="BV17" s="534"/>
      <c r="BW17" s="534"/>
      <c r="BX17" s="534"/>
      <c r="BY17" s="534"/>
      <c r="BZ17" s="534"/>
      <c r="CA17" s="534"/>
      <c r="CB17" s="534"/>
      <c r="CC17" s="534"/>
      <c r="CD17" s="534"/>
      <c r="CE17" s="534"/>
      <c r="CF17" s="534"/>
      <c r="CG17" s="534"/>
      <c r="CH17" s="534"/>
      <c r="CI17" s="534"/>
      <c r="CJ17" s="534"/>
      <c r="CK17" s="534"/>
      <c r="CL17" s="534"/>
      <c r="CM17" s="534"/>
      <c r="CN17" s="534"/>
      <c r="CO17" s="534"/>
      <c r="CP17" s="534"/>
      <c r="CQ17" s="534"/>
      <c r="CR17" s="534"/>
      <c r="CS17" s="534"/>
      <c r="CT17" s="534"/>
      <c r="CU17" s="534"/>
      <c r="CV17" s="534"/>
      <c r="CW17" s="534"/>
      <c r="CX17" s="534"/>
      <c r="CY17" s="534"/>
      <c r="CZ17" s="534"/>
      <c r="DA17" s="534"/>
      <c r="DB17" s="534"/>
      <c r="DC17" s="534"/>
      <c r="DD17" s="534"/>
      <c r="DE17" s="534"/>
      <c r="DF17" s="534"/>
      <c r="DG17" s="534"/>
      <c r="DH17" s="534"/>
      <c r="DI17" s="534"/>
      <c r="DJ17" s="534"/>
      <c r="DK17" s="534"/>
      <c r="DL17" s="534"/>
      <c r="DM17" s="534"/>
      <c r="DN17" s="534"/>
      <c r="DO17" s="534"/>
      <c r="DP17" s="534"/>
      <c r="DQ17" s="534"/>
      <c r="DR17" s="534"/>
      <c r="DS17" s="534"/>
      <c r="DT17" s="534"/>
      <c r="DU17" s="534"/>
      <c r="DV17" s="534"/>
      <c r="DW17" s="534"/>
      <c r="DX17" s="534"/>
      <c r="DY17" s="534"/>
    </row>
    <row r="18" spans="1:129">
      <c r="A18" s="535">
        <v>10930</v>
      </c>
      <c r="B18" s="540" t="s">
        <v>746</v>
      </c>
      <c r="C18" s="532">
        <v>5.2782000000000003E-3</v>
      </c>
      <c r="D18" s="532">
        <f>VLOOKUP($A18,'2023 Summary'!$A:$F,3,FALSE)</f>
        <v>4.9468823999999998E-3</v>
      </c>
      <c r="E18" s="533">
        <f>VLOOKUP($A18,'2023 Summary'!$A:$F,6,FALSE)</f>
        <v>117472883</v>
      </c>
      <c r="F18" s="536">
        <v>140649931</v>
      </c>
      <c r="G18" s="537"/>
      <c r="H18" s="538">
        <v>38314212</v>
      </c>
      <c r="I18" s="538">
        <v>15236669</v>
      </c>
      <c r="J18" s="538">
        <v>1123584</v>
      </c>
      <c r="K18" s="538">
        <v>1548831</v>
      </c>
      <c r="L18" s="538">
        <v>56223296</v>
      </c>
      <c r="M18" s="539"/>
      <c r="N18" s="541">
        <v>0</v>
      </c>
      <c r="O18" s="538">
        <v>37524267</v>
      </c>
      <c r="P18" s="538"/>
      <c r="Q18" s="538">
        <v>137809</v>
      </c>
      <c r="R18" s="538">
        <v>37662076</v>
      </c>
      <c r="S18" s="539"/>
      <c r="T18" s="538">
        <v>-2579627</v>
      </c>
      <c r="U18" s="538">
        <v>20934996</v>
      </c>
      <c r="V18" s="538">
        <v>18355369</v>
      </c>
      <c r="W18" s="534"/>
      <c r="X18" s="534"/>
      <c r="Y18" s="534"/>
      <c r="Z18" s="534"/>
      <c r="AA18" s="534"/>
      <c r="AB18" s="534"/>
      <c r="AC18" s="534"/>
      <c r="AD18" s="534"/>
      <c r="AE18" s="534"/>
      <c r="AF18" s="534"/>
      <c r="AG18" s="534"/>
      <c r="AH18" s="534"/>
      <c r="AI18" s="534"/>
      <c r="AJ18" s="534"/>
      <c r="AK18" s="534"/>
      <c r="AL18" s="534"/>
      <c r="AM18" s="534"/>
      <c r="AN18" s="534"/>
      <c r="AO18" s="534"/>
      <c r="AP18" s="534"/>
      <c r="AQ18" s="534"/>
      <c r="AR18" s="534"/>
      <c r="AS18" s="534"/>
      <c r="AT18" s="534"/>
      <c r="AU18" s="534"/>
      <c r="AV18" s="534"/>
      <c r="AW18" s="534"/>
      <c r="AX18" s="534"/>
      <c r="AY18" s="534"/>
      <c r="AZ18" s="534"/>
      <c r="BA18" s="534"/>
      <c r="BB18" s="534"/>
      <c r="BC18" s="534"/>
      <c r="BD18" s="534"/>
      <c r="BE18" s="534"/>
      <c r="BF18" s="534"/>
      <c r="BG18" s="534"/>
      <c r="BH18" s="534"/>
      <c r="BI18" s="534"/>
      <c r="BJ18" s="534"/>
      <c r="BK18" s="534"/>
      <c r="BL18" s="534"/>
      <c r="BM18" s="534"/>
      <c r="BN18" s="534"/>
      <c r="BO18" s="534"/>
      <c r="BP18" s="534"/>
      <c r="BQ18" s="534"/>
      <c r="BR18" s="534"/>
      <c r="BS18" s="534"/>
      <c r="BT18" s="534"/>
      <c r="BU18" s="534"/>
      <c r="BV18" s="534"/>
      <c r="BW18" s="534"/>
      <c r="BX18" s="534"/>
      <c r="BY18" s="534"/>
      <c r="BZ18" s="534"/>
      <c r="CA18" s="534"/>
      <c r="CB18" s="534"/>
      <c r="CC18" s="534"/>
      <c r="CD18" s="534"/>
      <c r="CE18" s="534"/>
      <c r="CF18" s="534"/>
      <c r="CG18" s="534"/>
      <c r="CH18" s="534"/>
      <c r="CI18" s="534"/>
      <c r="CJ18" s="534"/>
      <c r="CK18" s="534"/>
      <c r="CL18" s="534"/>
      <c r="CM18" s="534"/>
      <c r="CN18" s="534"/>
      <c r="CO18" s="534"/>
      <c r="CP18" s="534"/>
      <c r="CQ18" s="534"/>
      <c r="CR18" s="534"/>
      <c r="CS18" s="534"/>
      <c r="CT18" s="534"/>
      <c r="CU18" s="534"/>
      <c r="CV18" s="534"/>
      <c r="CW18" s="534"/>
      <c r="CX18" s="534"/>
      <c r="CY18" s="534"/>
      <c r="CZ18" s="534"/>
      <c r="DA18" s="534"/>
      <c r="DB18" s="534"/>
      <c r="DC18" s="534"/>
      <c r="DD18" s="534"/>
      <c r="DE18" s="534"/>
      <c r="DF18" s="534"/>
      <c r="DG18" s="534"/>
      <c r="DH18" s="534"/>
      <c r="DI18" s="534"/>
      <c r="DJ18" s="534"/>
      <c r="DK18" s="534"/>
      <c r="DL18" s="534"/>
      <c r="DM18" s="534"/>
      <c r="DN18" s="534"/>
      <c r="DO18" s="534"/>
      <c r="DP18" s="534"/>
      <c r="DQ18" s="534"/>
      <c r="DR18" s="534"/>
      <c r="DS18" s="534"/>
      <c r="DT18" s="534"/>
      <c r="DU18" s="534"/>
      <c r="DV18" s="534"/>
      <c r="DW18" s="534"/>
      <c r="DX18" s="534"/>
      <c r="DY18" s="534"/>
    </row>
    <row r="19" spans="1:129">
      <c r="A19" s="535">
        <v>10940</v>
      </c>
      <c r="B19" s="510" t="s">
        <v>8</v>
      </c>
      <c r="C19" s="532">
        <v>7.0310000000000001E-4</v>
      </c>
      <c r="D19" s="532">
        <f>VLOOKUP($A19,'2023 Summary'!$A:$F,3,FALSE)</f>
        <v>6.4096339999999996E-4</v>
      </c>
      <c r="E19" s="533">
        <f>VLOOKUP($A19,'2023 Summary'!$A:$F,6,FALSE)</f>
        <v>15220863</v>
      </c>
      <c r="F19" s="536">
        <v>18734825</v>
      </c>
      <c r="G19" s="537"/>
      <c r="H19" s="538">
        <v>3366538</v>
      </c>
      <c r="I19" s="538">
        <v>2029552</v>
      </c>
      <c r="J19" s="538">
        <v>149663</v>
      </c>
      <c r="K19" s="538">
        <v>206307</v>
      </c>
      <c r="L19" s="538">
        <v>5752060</v>
      </c>
      <c r="M19" s="539"/>
      <c r="N19" s="541">
        <v>237385</v>
      </c>
      <c r="O19" s="538">
        <v>4998300</v>
      </c>
      <c r="P19" s="538"/>
      <c r="Q19" s="538">
        <v>18356</v>
      </c>
      <c r="R19" s="538">
        <v>5254041</v>
      </c>
      <c r="S19" s="539"/>
      <c r="T19" s="538">
        <v>-343611</v>
      </c>
      <c r="U19" s="538">
        <v>802181</v>
      </c>
      <c r="V19" s="538">
        <v>458570</v>
      </c>
      <c r="W19" s="534"/>
      <c r="X19" s="534"/>
      <c r="Y19" s="534"/>
      <c r="Z19" s="534"/>
      <c r="AA19" s="534"/>
      <c r="AB19" s="534"/>
      <c r="AC19" s="534"/>
      <c r="AD19" s="534"/>
      <c r="AE19" s="534"/>
      <c r="AF19" s="534"/>
      <c r="AG19" s="534"/>
      <c r="AH19" s="534"/>
      <c r="AI19" s="534"/>
      <c r="AJ19" s="534"/>
      <c r="AK19" s="534"/>
      <c r="AL19" s="534"/>
      <c r="AM19" s="534"/>
      <c r="AN19" s="534"/>
      <c r="AO19" s="534"/>
      <c r="AP19" s="534"/>
      <c r="AQ19" s="534"/>
      <c r="AR19" s="534"/>
      <c r="AS19" s="534"/>
      <c r="AT19" s="534"/>
      <c r="AU19" s="534"/>
      <c r="AV19" s="534"/>
      <c r="AW19" s="534"/>
      <c r="AX19" s="534"/>
      <c r="AY19" s="534"/>
      <c r="AZ19" s="534"/>
      <c r="BA19" s="534"/>
      <c r="BB19" s="534"/>
      <c r="BC19" s="534"/>
      <c r="BD19" s="534"/>
      <c r="BE19" s="534"/>
      <c r="BF19" s="534"/>
      <c r="BG19" s="534"/>
      <c r="BH19" s="534"/>
      <c r="BI19" s="534"/>
      <c r="BJ19" s="534"/>
      <c r="BK19" s="534"/>
      <c r="BL19" s="534"/>
      <c r="BM19" s="534"/>
      <c r="BN19" s="534"/>
      <c r="BO19" s="534"/>
      <c r="BP19" s="534"/>
      <c r="BQ19" s="534"/>
      <c r="BR19" s="534"/>
      <c r="BS19" s="534"/>
      <c r="BT19" s="534"/>
      <c r="BU19" s="534"/>
      <c r="BV19" s="534"/>
      <c r="BW19" s="534"/>
      <c r="BX19" s="534"/>
      <c r="BY19" s="534"/>
      <c r="BZ19" s="534"/>
      <c r="CA19" s="534"/>
      <c r="CB19" s="534"/>
      <c r="CC19" s="534"/>
      <c r="CD19" s="534"/>
      <c r="CE19" s="534"/>
      <c r="CF19" s="534"/>
      <c r="CG19" s="534"/>
      <c r="CH19" s="534"/>
      <c r="CI19" s="534"/>
      <c r="CJ19" s="534"/>
      <c r="CK19" s="534"/>
      <c r="CL19" s="534"/>
      <c r="CM19" s="534"/>
      <c r="CN19" s="534"/>
      <c r="CO19" s="534"/>
      <c r="CP19" s="534"/>
      <c r="CQ19" s="534"/>
      <c r="CR19" s="534"/>
      <c r="CS19" s="534"/>
      <c r="CT19" s="534"/>
      <c r="CU19" s="534"/>
      <c r="CV19" s="534"/>
      <c r="CW19" s="534"/>
      <c r="CX19" s="534"/>
      <c r="CY19" s="534"/>
      <c r="CZ19" s="534"/>
      <c r="DA19" s="534"/>
      <c r="DB19" s="534"/>
      <c r="DC19" s="534"/>
      <c r="DD19" s="534"/>
      <c r="DE19" s="534"/>
      <c r="DF19" s="534"/>
      <c r="DG19" s="534"/>
      <c r="DH19" s="534"/>
      <c r="DI19" s="534"/>
      <c r="DJ19" s="534"/>
      <c r="DK19" s="534"/>
      <c r="DL19" s="534"/>
      <c r="DM19" s="534"/>
      <c r="DN19" s="534"/>
      <c r="DO19" s="534"/>
      <c r="DP19" s="534"/>
      <c r="DQ19" s="534"/>
      <c r="DR19" s="534"/>
      <c r="DS19" s="534"/>
      <c r="DT19" s="534"/>
      <c r="DU19" s="534"/>
      <c r="DV19" s="534"/>
      <c r="DW19" s="534"/>
      <c r="DX19" s="534"/>
      <c r="DY19" s="534"/>
    </row>
    <row r="20" spans="1:129">
      <c r="A20" s="535">
        <v>10950</v>
      </c>
      <c r="B20" s="540" t="s">
        <v>748</v>
      </c>
      <c r="C20" s="532">
        <v>1.0020000000000001E-3</v>
      </c>
      <c r="D20" s="532">
        <f>VLOOKUP($A20,'2023 Summary'!$A:$F,3,FALSE)</f>
        <v>8.5511229999999999E-4</v>
      </c>
      <c r="E20" s="533">
        <f>VLOOKUP($A20,'2023 Summary'!$A:$F,6,FALSE)</f>
        <v>20306225</v>
      </c>
      <c r="F20" s="536">
        <v>26699453</v>
      </c>
      <c r="G20" s="537"/>
      <c r="H20" s="538">
        <v>5720751</v>
      </c>
      <c r="I20" s="538">
        <v>2892363</v>
      </c>
      <c r="J20" s="538">
        <v>213289</v>
      </c>
      <c r="K20" s="538">
        <v>294013</v>
      </c>
      <c r="L20" s="538">
        <v>9120416</v>
      </c>
      <c r="M20" s="539"/>
      <c r="N20" s="541">
        <v>0</v>
      </c>
      <c r="O20" s="538">
        <v>7123199</v>
      </c>
      <c r="P20" s="538"/>
      <c r="Q20" s="538">
        <v>26160</v>
      </c>
      <c r="R20" s="538">
        <v>7149359</v>
      </c>
      <c r="S20" s="539"/>
      <c r="T20" s="538">
        <v>-489689</v>
      </c>
      <c r="U20" s="538">
        <v>1896587</v>
      </c>
      <c r="V20" s="538">
        <v>1406898</v>
      </c>
      <c r="W20" s="534"/>
      <c r="X20" s="534"/>
      <c r="Y20" s="534"/>
      <c r="Z20" s="534"/>
      <c r="AA20" s="534"/>
      <c r="AB20" s="534"/>
      <c r="AC20" s="534"/>
      <c r="AD20" s="534"/>
      <c r="AE20" s="534"/>
      <c r="AF20" s="534"/>
      <c r="AG20" s="534"/>
      <c r="AH20" s="534"/>
      <c r="AI20" s="534"/>
      <c r="AJ20" s="534"/>
      <c r="AK20" s="534"/>
      <c r="AL20" s="534"/>
      <c r="AM20" s="534"/>
      <c r="AN20" s="534"/>
      <c r="AO20" s="534"/>
      <c r="AP20" s="534"/>
      <c r="AQ20" s="534"/>
      <c r="AR20" s="534"/>
      <c r="AS20" s="534"/>
      <c r="AT20" s="534"/>
      <c r="AU20" s="534"/>
      <c r="AV20" s="534"/>
      <c r="AW20" s="534"/>
      <c r="AX20" s="534"/>
      <c r="AY20" s="534"/>
      <c r="AZ20" s="534"/>
      <c r="BA20" s="534"/>
      <c r="BB20" s="534"/>
      <c r="BC20" s="534"/>
      <c r="BD20" s="534"/>
      <c r="BE20" s="534"/>
      <c r="BF20" s="534"/>
      <c r="BG20" s="534"/>
      <c r="BH20" s="534"/>
      <c r="BI20" s="534"/>
      <c r="BJ20" s="534"/>
      <c r="BK20" s="534"/>
      <c r="BL20" s="534"/>
      <c r="BM20" s="534"/>
      <c r="BN20" s="534"/>
      <c r="BO20" s="534"/>
      <c r="BP20" s="534"/>
      <c r="BQ20" s="534"/>
      <c r="BR20" s="534"/>
      <c r="BS20" s="534"/>
      <c r="BT20" s="534"/>
      <c r="BU20" s="534"/>
      <c r="BV20" s="534"/>
      <c r="BW20" s="534"/>
      <c r="BX20" s="534"/>
      <c r="BY20" s="534"/>
      <c r="BZ20" s="534"/>
      <c r="CA20" s="534"/>
      <c r="CB20" s="534"/>
      <c r="CC20" s="534"/>
      <c r="CD20" s="534"/>
      <c r="CE20" s="534"/>
      <c r="CF20" s="534"/>
      <c r="CG20" s="534"/>
      <c r="CH20" s="534"/>
      <c r="CI20" s="534"/>
      <c r="CJ20" s="534"/>
      <c r="CK20" s="534"/>
      <c r="CL20" s="534"/>
      <c r="CM20" s="534"/>
      <c r="CN20" s="534"/>
      <c r="CO20" s="534"/>
      <c r="CP20" s="534"/>
      <c r="CQ20" s="534"/>
      <c r="CR20" s="534"/>
      <c r="CS20" s="534"/>
      <c r="CT20" s="534"/>
      <c r="CU20" s="534"/>
      <c r="CV20" s="534"/>
      <c r="CW20" s="534"/>
      <c r="CX20" s="534"/>
      <c r="CY20" s="534"/>
      <c r="CZ20" s="534"/>
      <c r="DA20" s="534"/>
      <c r="DB20" s="534"/>
      <c r="DC20" s="534"/>
      <c r="DD20" s="534"/>
      <c r="DE20" s="534"/>
      <c r="DF20" s="534"/>
      <c r="DG20" s="534"/>
      <c r="DH20" s="534"/>
      <c r="DI20" s="534"/>
      <c r="DJ20" s="534"/>
      <c r="DK20" s="534"/>
      <c r="DL20" s="534"/>
      <c r="DM20" s="534"/>
      <c r="DN20" s="534"/>
      <c r="DO20" s="534"/>
      <c r="DP20" s="534"/>
      <c r="DQ20" s="534"/>
      <c r="DR20" s="534"/>
      <c r="DS20" s="534"/>
      <c r="DT20" s="534"/>
      <c r="DU20" s="534"/>
      <c r="DV20" s="534"/>
      <c r="DW20" s="534"/>
      <c r="DX20" s="534"/>
      <c r="DY20" s="534"/>
    </row>
    <row r="21" spans="1:129">
      <c r="A21" s="535">
        <v>11050</v>
      </c>
      <c r="B21" s="540" t="s">
        <v>749</v>
      </c>
      <c r="C21" s="532">
        <v>2.1019999999999999E-4</v>
      </c>
      <c r="D21" s="532">
        <f>VLOOKUP($A21,'2023 Summary'!$A:$F,3,FALSE)</f>
        <v>2.1483639999999999E-4</v>
      </c>
      <c r="E21" s="533">
        <f>VLOOKUP($A21,'2023 Summary'!$A:$F,6,FALSE)</f>
        <v>5101688</v>
      </c>
      <c r="F21" s="536">
        <v>5601577</v>
      </c>
      <c r="G21" s="537"/>
      <c r="H21" s="538">
        <v>595376</v>
      </c>
      <c r="I21" s="538">
        <v>606821</v>
      </c>
      <c r="J21" s="538">
        <v>44748</v>
      </c>
      <c r="K21" s="538">
        <v>61684</v>
      </c>
      <c r="L21" s="538">
        <v>1308629</v>
      </c>
      <c r="M21" s="539"/>
      <c r="N21" s="538">
        <v>363282</v>
      </c>
      <c r="O21" s="538">
        <v>1494455</v>
      </c>
      <c r="P21" s="538"/>
      <c r="Q21" s="538">
        <v>5488</v>
      </c>
      <c r="R21" s="538">
        <v>1863225</v>
      </c>
      <c r="S21" s="539"/>
      <c r="T21" s="538">
        <v>-102736</v>
      </c>
      <c r="U21" s="538">
        <v>1588870</v>
      </c>
      <c r="V21" s="538">
        <v>1486134</v>
      </c>
      <c r="W21" s="534"/>
      <c r="X21" s="534"/>
      <c r="Y21" s="534"/>
      <c r="Z21" s="534"/>
      <c r="AA21" s="534"/>
      <c r="AB21" s="534"/>
      <c r="AC21" s="534"/>
      <c r="AD21" s="534"/>
      <c r="AE21" s="534"/>
      <c r="AF21" s="534"/>
      <c r="AG21" s="534"/>
      <c r="AH21" s="534"/>
      <c r="AI21" s="534"/>
      <c r="AJ21" s="534"/>
      <c r="AK21" s="534"/>
      <c r="AL21" s="534"/>
      <c r="AM21" s="534"/>
      <c r="AN21" s="534"/>
      <c r="AO21" s="534"/>
      <c r="AP21" s="534"/>
      <c r="AQ21" s="534"/>
      <c r="AR21" s="534"/>
      <c r="AS21" s="534"/>
      <c r="AT21" s="534"/>
      <c r="AU21" s="534"/>
      <c r="AV21" s="534"/>
      <c r="AW21" s="534"/>
      <c r="AX21" s="534"/>
      <c r="AY21" s="534"/>
      <c r="AZ21" s="534"/>
      <c r="BA21" s="534"/>
      <c r="BB21" s="534"/>
      <c r="BC21" s="534"/>
      <c r="BD21" s="534"/>
      <c r="BE21" s="534"/>
      <c r="BF21" s="534"/>
      <c r="BG21" s="534"/>
      <c r="BH21" s="534"/>
      <c r="BI21" s="534"/>
      <c r="BJ21" s="534"/>
      <c r="BK21" s="534"/>
      <c r="BL21" s="534"/>
      <c r="BM21" s="534"/>
      <c r="BN21" s="534"/>
      <c r="BO21" s="534"/>
      <c r="BP21" s="534"/>
      <c r="BQ21" s="534"/>
      <c r="BR21" s="534"/>
      <c r="BS21" s="534"/>
      <c r="BT21" s="534"/>
      <c r="BU21" s="534"/>
      <c r="BV21" s="534"/>
      <c r="BW21" s="534"/>
      <c r="BX21" s="534"/>
      <c r="BY21" s="534"/>
      <c r="BZ21" s="534"/>
      <c r="CA21" s="534"/>
      <c r="CB21" s="534"/>
      <c r="CC21" s="534"/>
      <c r="CD21" s="534"/>
      <c r="CE21" s="534"/>
      <c r="CF21" s="534"/>
      <c r="CG21" s="534"/>
      <c r="CH21" s="534"/>
      <c r="CI21" s="534"/>
      <c r="CJ21" s="534"/>
      <c r="CK21" s="534"/>
      <c r="CL21" s="534"/>
      <c r="CM21" s="534"/>
      <c r="CN21" s="534"/>
      <c r="CO21" s="534"/>
      <c r="CP21" s="534"/>
      <c r="CQ21" s="534"/>
      <c r="CR21" s="534"/>
      <c r="CS21" s="534"/>
      <c r="CT21" s="534"/>
      <c r="CU21" s="534"/>
      <c r="CV21" s="534"/>
      <c r="CW21" s="534"/>
      <c r="CX21" s="534"/>
      <c r="CY21" s="534"/>
      <c r="CZ21" s="534"/>
      <c r="DA21" s="534"/>
      <c r="DB21" s="534"/>
      <c r="DC21" s="534"/>
      <c r="DD21" s="534"/>
      <c r="DE21" s="534"/>
      <c r="DF21" s="534"/>
      <c r="DG21" s="534"/>
      <c r="DH21" s="534"/>
      <c r="DI21" s="534"/>
      <c r="DJ21" s="534"/>
      <c r="DK21" s="534"/>
      <c r="DL21" s="534"/>
      <c r="DM21" s="534"/>
      <c r="DN21" s="534"/>
      <c r="DO21" s="534"/>
      <c r="DP21" s="534"/>
      <c r="DQ21" s="534"/>
      <c r="DR21" s="534"/>
      <c r="DS21" s="534"/>
      <c r="DT21" s="534"/>
      <c r="DU21" s="534"/>
      <c r="DV21" s="534"/>
      <c r="DW21" s="534"/>
      <c r="DX21" s="534"/>
      <c r="DY21" s="534"/>
    </row>
    <row r="22" spans="1:129">
      <c r="A22" s="530">
        <v>11300</v>
      </c>
      <c r="B22" s="531" t="s">
        <v>750</v>
      </c>
      <c r="C22" s="532">
        <v>4.1327999999999998E-3</v>
      </c>
      <c r="D22" s="532">
        <f>VLOOKUP($A22,'2023 Summary'!$A:$F,3,FALSE)</f>
        <v>4.267196E-3</v>
      </c>
      <c r="E22" s="533">
        <f>VLOOKUP($A22,'2023 Summary'!$A:$F,6,FALSE)</f>
        <v>101332471</v>
      </c>
      <c r="F22" s="533">
        <v>110128257</v>
      </c>
      <c r="G22" s="533"/>
      <c r="H22" s="533">
        <v>4402169</v>
      </c>
      <c r="I22" s="533">
        <v>11930243</v>
      </c>
      <c r="J22" s="533">
        <v>879761</v>
      </c>
      <c r="K22" s="533">
        <v>1212728</v>
      </c>
      <c r="L22" s="533">
        <v>18424901</v>
      </c>
      <c r="M22" s="533"/>
      <c r="N22" s="533">
        <v>2905120</v>
      </c>
      <c r="O22" s="533">
        <v>29381330</v>
      </c>
      <c r="P22" s="533"/>
      <c r="Q22" s="533">
        <v>107904</v>
      </c>
      <c r="R22" s="533">
        <v>32394354</v>
      </c>
      <c r="S22" s="533"/>
      <c r="T22" s="533">
        <v>-2019837</v>
      </c>
      <c r="U22" s="533">
        <v>399801</v>
      </c>
      <c r="V22" s="533">
        <v>-1620036</v>
      </c>
      <c r="W22" s="534"/>
      <c r="X22" s="534"/>
      <c r="Y22" s="534"/>
      <c r="Z22" s="534"/>
      <c r="AA22" s="534"/>
      <c r="AB22" s="534"/>
      <c r="AC22" s="534"/>
      <c r="AD22" s="534"/>
      <c r="AE22" s="534"/>
      <c r="AF22" s="534"/>
      <c r="AG22" s="534"/>
      <c r="AH22" s="534"/>
      <c r="AI22" s="534"/>
      <c r="AJ22" s="534"/>
      <c r="AK22" s="534"/>
      <c r="AL22" s="534"/>
      <c r="AM22" s="534"/>
      <c r="AN22" s="534"/>
      <c r="AO22" s="534"/>
      <c r="AP22" s="534"/>
      <c r="AQ22" s="534"/>
      <c r="AR22" s="534"/>
      <c r="AS22" s="534"/>
      <c r="AT22" s="534"/>
      <c r="AU22" s="534"/>
      <c r="AV22" s="534"/>
      <c r="AW22" s="534"/>
      <c r="AX22" s="534"/>
      <c r="AY22" s="534"/>
      <c r="AZ22" s="534"/>
      <c r="BA22" s="534"/>
      <c r="BB22" s="534"/>
      <c r="BC22" s="534"/>
      <c r="BD22" s="534"/>
      <c r="BE22" s="534"/>
      <c r="BF22" s="534"/>
      <c r="BG22" s="534"/>
      <c r="BH22" s="534"/>
      <c r="BI22" s="534"/>
      <c r="BJ22" s="534"/>
      <c r="BK22" s="534"/>
      <c r="BL22" s="534"/>
      <c r="BM22" s="534"/>
      <c r="BN22" s="534"/>
      <c r="BO22" s="534"/>
      <c r="BP22" s="534"/>
      <c r="BQ22" s="534"/>
      <c r="BR22" s="534"/>
      <c r="BS22" s="534"/>
      <c r="BT22" s="534"/>
      <c r="BU22" s="534"/>
      <c r="BV22" s="534"/>
      <c r="BW22" s="534"/>
      <c r="BX22" s="534"/>
      <c r="BY22" s="534"/>
      <c r="BZ22" s="534"/>
      <c r="CA22" s="534"/>
      <c r="CB22" s="534"/>
      <c r="CC22" s="534"/>
      <c r="CD22" s="534"/>
      <c r="CE22" s="534"/>
      <c r="CF22" s="534"/>
      <c r="CG22" s="534"/>
      <c r="CH22" s="534"/>
      <c r="CI22" s="534"/>
      <c r="CJ22" s="534"/>
      <c r="CK22" s="534"/>
      <c r="CL22" s="534"/>
      <c r="CM22" s="534"/>
      <c r="CN22" s="534"/>
      <c r="CO22" s="534"/>
      <c r="CP22" s="534"/>
      <c r="CQ22" s="534"/>
      <c r="CR22" s="534"/>
      <c r="CS22" s="534"/>
      <c r="CT22" s="534"/>
      <c r="CU22" s="534"/>
      <c r="CV22" s="534"/>
      <c r="CW22" s="534"/>
      <c r="CX22" s="534"/>
      <c r="CY22" s="534"/>
      <c r="CZ22" s="534"/>
      <c r="DA22" s="534"/>
      <c r="DB22" s="534"/>
      <c r="DC22" s="534"/>
      <c r="DD22" s="534"/>
      <c r="DE22" s="534"/>
      <c r="DF22" s="534"/>
      <c r="DG22" s="534"/>
      <c r="DH22" s="534"/>
      <c r="DI22" s="534"/>
      <c r="DJ22" s="534"/>
      <c r="DK22" s="534"/>
      <c r="DL22" s="534"/>
      <c r="DM22" s="534"/>
      <c r="DN22" s="534"/>
      <c r="DO22" s="534"/>
      <c r="DP22" s="534"/>
      <c r="DQ22" s="534"/>
      <c r="DR22" s="534"/>
      <c r="DS22" s="534"/>
      <c r="DT22" s="534"/>
      <c r="DU22" s="534"/>
      <c r="DV22" s="534"/>
      <c r="DW22" s="534"/>
      <c r="DX22" s="534"/>
      <c r="DY22" s="534"/>
    </row>
    <row r="23" spans="1:129">
      <c r="A23" s="530">
        <v>11310</v>
      </c>
      <c r="B23" s="531" t="s">
        <v>751</v>
      </c>
      <c r="C23" s="532">
        <v>5.0109999999999998E-4</v>
      </c>
      <c r="D23" s="532">
        <f>VLOOKUP($A23,'2023 Summary'!$A:$F,3,FALSE)</f>
        <v>5.1467769999999997E-4</v>
      </c>
      <c r="E23" s="533">
        <f>VLOOKUP($A23,'2023 Summary'!$A:$F,6,FALSE)</f>
        <v>12221975</v>
      </c>
      <c r="F23" s="533">
        <v>13352253</v>
      </c>
      <c r="G23" s="533"/>
      <c r="H23" s="533">
        <v>872555</v>
      </c>
      <c r="I23" s="533">
        <v>1446455</v>
      </c>
      <c r="J23" s="533">
        <v>106665</v>
      </c>
      <c r="K23" s="533">
        <v>147034</v>
      </c>
      <c r="L23" s="533">
        <v>2572709</v>
      </c>
      <c r="M23" s="533"/>
      <c r="N23" s="533">
        <v>286760</v>
      </c>
      <c r="O23" s="533">
        <v>3562273</v>
      </c>
      <c r="P23" s="533"/>
      <c r="Q23" s="533">
        <v>13083</v>
      </c>
      <c r="R23" s="533">
        <v>3862116</v>
      </c>
      <c r="S23" s="533"/>
      <c r="T23" s="533">
        <v>-244890</v>
      </c>
      <c r="U23" s="533">
        <v>493490</v>
      </c>
      <c r="V23" s="533">
        <v>248600</v>
      </c>
      <c r="W23" s="534"/>
      <c r="X23" s="534"/>
      <c r="Y23" s="534"/>
      <c r="Z23" s="534"/>
      <c r="AA23" s="534"/>
      <c r="AB23" s="534"/>
      <c r="AC23" s="534"/>
      <c r="AD23" s="534"/>
      <c r="AE23" s="534"/>
      <c r="AF23" s="534"/>
      <c r="AG23" s="534"/>
      <c r="AH23" s="534"/>
      <c r="AI23" s="534"/>
      <c r="AJ23" s="534"/>
      <c r="AK23" s="534"/>
      <c r="AL23" s="534"/>
      <c r="AM23" s="534"/>
      <c r="AN23" s="534"/>
      <c r="AO23" s="534"/>
      <c r="AP23" s="534"/>
      <c r="AQ23" s="534"/>
      <c r="AR23" s="534"/>
      <c r="AS23" s="534"/>
      <c r="AT23" s="534"/>
      <c r="AU23" s="534"/>
      <c r="AV23" s="534"/>
      <c r="AW23" s="534"/>
      <c r="AX23" s="534"/>
      <c r="AY23" s="534"/>
      <c r="AZ23" s="534"/>
      <c r="BA23" s="534"/>
      <c r="BB23" s="534"/>
      <c r="BC23" s="534"/>
      <c r="BD23" s="534"/>
      <c r="BE23" s="534"/>
      <c r="BF23" s="534"/>
      <c r="BG23" s="534"/>
      <c r="BH23" s="534"/>
      <c r="BI23" s="534"/>
      <c r="BJ23" s="534"/>
      <c r="BK23" s="534"/>
      <c r="BL23" s="534"/>
      <c r="BM23" s="534"/>
      <c r="BN23" s="534"/>
      <c r="BO23" s="534"/>
      <c r="BP23" s="534"/>
      <c r="BQ23" s="534"/>
      <c r="BR23" s="534"/>
      <c r="BS23" s="534"/>
      <c r="BT23" s="534"/>
      <c r="BU23" s="534"/>
      <c r="BV23" s="534"/>
      <c r="BW23" s="534"/>
      <c r="BX23" s="534"/>
      <c r="BY23" s="534"/>
      <c r="BZ23" s="534"/>
      <c r="CA23" s="534"/>
      <c r="CB23" s="534"/>
      <c r="CC23" s="534"/>
      <c r="CD23" s="534"/>
      <c r="CE23" s="534"/>
      <c r="CF23" s="534"/>
      <c r="CG23" s="534"/>
      <c r="CH23" s="534"/>
      <c r="CI23" s="534"/>
      <c r="CJ23" s="534"/>
      <c r="CK23" s="534"/>
      <c r="CL23" s="534"/>
      <c r="CM23" s="534"/>
      <c r="CN23" s="534"/>
      <c r="CO23" s="534"/>
      <c r="CP23" s="534"/>
      <c r="CQ23" s="534"/>
      <c r="CR23" s="534"/>
      <c r="CS23" s="534"/>
      <c r="CT23" s="534"/>
      <c r="CU23" s="534"/>
      <c r="CV23" s="534"/>
      <c r="CW23" s="534"/>
      <c r="CX23" s="534"/>
      <c r="CY23" s="534"/>
      <c r="CZ23" s="534"/>
      <c r="DA23" s="534"/>
      <c r="DB23" s="534"/>
      <c r="DC23" s="534"/>
      <c r="DD23" s="534"/>
      <c r="DE23" s="534"/>
      <c r="DF23" s="534"/>
      <c r="DG23" s="534"/>
      <c r="DH23" s="534"/>
      <c r="DI23" s="534"/>
      <c r="DJ23" s="534"/>
      <c r="DK23" s="534"/>
      <c r="DL23" s="534"/>
      <c r="DM23" s="534"/>
      <c r="DN23" s="534"/>
      <c r="DO23" s="534"/>
      <c r="DP23" s="534"/>
      <c r="DQ23" s="534"/>
      <c r="DR23" s="534"/>
      <c r="DS23" s="534"/>
      <c r="DT23" s="534"/>
      <c r="DU23" s="534"/>
      <c r="DV23" s="534"/>
      <c r="DW23" s="534"/>
      <c r="DX23" s="534"/>
      <c r="DY23" s="534"/>
    </row>
    <row r="24" spans="1:129">
      <c r="A24" s="530">
        <v>11600</v>
      </c>
      <c r="B24" s="531" t="s">
        <v>12</v>
      </c>
      <c r="C24" s="532">
        <v>2.3291000000000002E-3</v>
      </c>
      <c r="D24" s="532">
        <f>VLOOKUP($A24,'2023 Summary'!$A:$F,3,FALSE)</f>
        <v>2.2563717999999999E-3</v>
      </c>
      <c r="E24" s="533">
        <f>VLOOKUP($A24,'2023 Summary'!$A:$F,6,FALSE)</f>
        <v>53581727</v>
      </c>
      <c r="F24" s="533">
        <v>62064622</v>
      </c>
      <c r="G24" s="533"/>
      <c r="H24" s="533">
        <v>6232239</v>
      </c>
      <c r="I24" s="533">
        <v>6723488</v>
      </c>
      <c r="J24" s="533">
        <v>495804</v>
      </c>
      <c r="K24" s="533">
        <v>683453</v>
      </c>
      <c r="L24" s="533">
        <v>14134984</v>
      </c>
      <c r="M24" s="533"/>
      <c r="N24" s="533">
        <v>430560</v>
      </c>
      <c r="O24" s="533">
        <v>16558340</v>
      </c>
      <c r="P24" s="533"/>
      <c r="Q24" s="533">
        <v>60811</v>
      </c>
      <c r="R24" s="533">
        <v>17049711</v>
      </c>
      <c r="S24" s="533"/>
      <c r="T24" s="533">
        <v>-1138312</v>
      </c>
      <c r="U24" s="533">
        <v>2712151</v>
      </c>
      <c r="V24" s="533">
        <v>1573839</v>
      </c>
    </row>
    <row r="25" spans="1:129">
      <c r="A25" s="530">
        <v>11900</v>
      </c>
      <c r="B25" s="531" t="s">
        <v>13</v>
      </c>
      <c r="C25" s="532">
        <v>3.4650000000000002E-4</v>
      </c>
      <c r="D25" s="532">
        <f>VLOOKUP($A25,'2023 Summary'!$A:$F,3,FALSE)</f>
        <v>3.7423049999999998E-4</v>
      </c>
      <c r="E25" s="533">
        <f>VLOOKUP($A25,'2023 Summary'!$A:$F,6,FALSE)</f>
        <v>8886796</v>
      </c>
      <c r="F25" s="533">
        <v>9234583</v>
      </c>
      <c r="G25" s="533"/>
      <c r="H25" s="533">
        <v>3195259</v>
      </c>
      <c r="I25" s="533">
        <v>1000386</v>
      </c>
      <c r="J25" s="533">
        <v>73771</v>
      </c>
      <c r="K25" s="533">
        <v>101691</v>
      </c>
      <c r="L25" s="533">
        <v>4371107</v>
      </c>
      <c r="M25" s="533"/>
      <c r="N25" s="533">
        <v>783180</v>
      </c>
      <c r="O25" s="533">
        <v>2463712</v>
      </c>
      <c r="P25" s="533"/>
      <c r="Q25" s="533">
        <v>9048</v>
      </c>
      <c r="R25" s="533">
        <v>3255940</v>
      </c>
      <c r="S25" s="533"/>
      <c r="T25" s="533">
        <v>-169369</v>
      </c>
      <c r="U25" s="533">
        <v>1015280</v>
      </c>
      <c r="V25" s="533">
        <v>845911</v>
      </c>
    </row>
    <row r="26" spans="1:129">
      <c r="A26" s="530">
        <v>12100</v>
      </c>
      <c r="B26" s="531" t="s">
        <v>752</v>
      </c>
      <c r="C26" s="532">
        <v>2.7750000000000002E-4</v>
      </c>
      <c r="D26" s="532">
        <f>VLOOKUP($A26,'2023 Summary'!$A:$F,3,FALSE)</f>
        <v>2.6576950000000002E-4</v>
      </c>
      <c r="E26" s="533">
        <f>VLOOKUP($A26,'2023 Summary'!$A:$F,6,FALSE)</f>
        <v>6311189</v>
      </c>
      <c r="F26" s="533">
        <v>7394498</v>
      </c>
      <c r="G26" s="533"/>
      <c r="H26" s="533">
        <v>968363</v>
      </c>
      <c r="I26" s="533">
        <v>801049</v>
      </c>
      <c r="J26" s="533">
        <v>59071</v>
      </c>
      <c r="K26" s="533">
        <v>81428</v>
      </c>
      <c r="L26" s="533">
        <v>1909911</v>
      </c>
      <c r="M26" s="533"/>
      <c r="N26" s="533">
        <v>11658</v>
      </c>
      <c r="O26" s="533">
        <v>1972792</v>
      </c>
      <c r="P26" s="533"/>
      <c r="Q26" s="533">
        <v>7245</v>
      </c>
      <c r="R26" s="533">
        <v>1991695</v>
      </c>
      <c r="S26" s="533"/>
      <c r="T26" s="533">
        <v>-135620</v>
      </c>
      <c r="U26" s="533">
        <v>197447</v>
      </c>
      <c r="V26" s="533">
        <v>61827</v>
      </c>
    </row>
    <row r="27" spans="1:129">
      <c r="A27" s="530">
        <v>12150</v>
      </c>
      <c r="B27" s="531" t="s">
        <v>753</v>
      </c>
      <c r="C27" s="532">
        <v>1.15E-5</v>
      </c>
      <c r="D27" s="532">
        <f>VLOOKUP($A27,'2023 Summary'!$A:$F,3,FALSE)</f>
        <v>9.6885000000000005E-6</v>
      </c>
      <c r="E27" s="533">
        <f>VLOOKUP($A27,'2023 Summary'!$A:$F,6,FALSE)</f>
        <v>230071</v>
      </c>
      <c r="F27" s="533">
        <v>305364</v>
      </c>
      <c r="G27" s="533"/>
      <c r="H27" s="533">
        <v>96658</v>
      </c>
      <c r="I27" s="533">
        <v>33080</v>
      </c>
      <c r="J27" s="533">
        <v>2439</v>
      </c>
      <c r="K27" s="533">
        <v>3363</v>
      </c>
      <c r="L27" s="533">
        <v>135540</v>
      </c>
      <c r="M27" s="533"/>
      <c r="N27" s="533">
        <v>623991</v>
      </c>
      <c r="O27" s="533">
        <v>81469</v>
      </c>
      <c r="P27" s="533"/>
      <c r="Q27" s="533">
        <v>299</v>
      </c>
      <c r="R27" s="533">
        <v>705759</v>
      </c>
      <c r="S27" s="533"/>
      <c r="T27" s="533">
        <v>-5599</v>
      </c>
      <c r="U27" s="533">
        <v>-170589</v>
      </c>
      <c r="V27" s="533">
        <v>-176188</v>
      </c>
    </row>
    <row r="28" spans="1:129">
      <c r="A28" s="535">
        <v>12160</v>
      </c>
      <c r="B28" s="510" t="s">
        <v>16</v>
      </c>
      <c r="C28" s="532">
        <v>1.7056E-3</v>
      </c>
      <c r="D28" s="532">
        <f>VLOOKUP($A28,'2023 Summary'!$A:$F,3,FALSE)</f>
        <v>1.7116430000000001E-3</v>
      </c>
      <c r="E28" s="533">
        <f>VLOOKUP($A28,'2023 Summary'!$A:$F,6,FALSE)</f>
        <v>40646133</v>
      </c>
      <c r="F28" s="536">
        <v>45448606</v>
      </c>
      <c r="G28" s="537"/>
      <c r="H28" s="538">
        <v>2319038</v>
      </c>
      <c r="I28" s="538">
        <v>4923468</v>
      </c>
      <c r="J28" s="538">
        <v>363067</v>
      </c>
      <c r="K28" s="538">
        <v>500478</v>
      </c>
      <c r="L28" s="538">
        <v>8106051</v>
      </c>
      <c r="M28" s="539"/>
      <c r="N28" s="538">
        <v>770046</v>
      </c>
      <c r="O28" s="538">
        <v>12125321</v>
      </c>
      <c r="P28" s="538"/>
      <c r="Q28" s="538">
        <v>44530</v>
      </c>
      <c r="R28" s="538">
        <v>12939897</v>
      </c>
      <c r="S28" s="539"/>
      <c r="T28" s="538">
        <v>-833562</v>
      </c>
      <c r="U28" s="538">
        <v>847313</v>
      </c>
      <c r="V28" s="538">
        <v>13751</v>
      </c>
    </row>
    <row r="29" spans="1:129">
      <c r="A29" s="535">
        <v>12220</v>
      </c>
      <c r="B29" s="540" t="s">
        <v>754</v>
      </c>
      <c r="C29" s="532">
        <v>4.0055100000000003E-2</v>
      </c>
      <c r="D29" s="532">
        <f>VLOOKUP($A29,'2023 Summary'!$A:$F,3,FALSE)</f>
        <v>4.2868692999999999E-2</v>
      </c>
      <c r="E29" s="533">
        <f>VLOOKUP($A29,'2023 Summary'!$A:$F,6,FALSE)</f>
        <v>1017996499</v>
      </c>
      <c r="F29" s="536">
        <v>1067366413</v>
      </c>
      <c r="G29" s="537"/>
      <c r="H29" s="538">
        <v>93639936</v>
      </c>
      <c r="I29" s="538">
        <v>115628274</v>
      </c>
      <c r="J29" s="538">
        <v>8526671</v>
      </c>
      <c r="K29" s="538">
        <v>11753793</v>
      </c>
      <c r="L29" s="538">
        <v>229548674</v>
      </c>
      <c r="M29" s="539"/>
      <c r="N29" s="538">
        <v>139372917</v>
      </c>
      <c r="O29" s="538">
        <v>284764745</v>
      </c>
      <c r="P29" s="538"/>
      <c r="Q29" s="538">
        <v>1045805</v>
      </c>
      <c r="R29" s="538">
        <v>425183467</v>
      </c>
      <c r="S29" s="539"/>
      <c r="T29" s="538">
        <v>-19576322</v>
      </c>
      <c r="U29" s="538">
        <v>-6348653</v>
      </c>
      <c r="V29" s="538">
        <v>-25924975</v>
      </c>
    </row>
    <row r="30" spans="1:129">
      <c r="A30" s="535">
        <v>12510</v>
      </c>
      <c r="B30" s="510" t="s">
        <v>18</v>
      </c>
      <c r="C30" s="532">
        <v>3.9664000000000001E-3</v>
      </c>
      <c r="D30" s="532">
        <f>VLOOKUP($A30,'2023 Summary'!$A:$F,3,FALSE)</f>
        <v>4.3650088000000004E-3</v>
      </c>
      <c r="E30" s="533">
        <f>VLOOKUP($A30,'2023 Summary'!$A:$F,6,FALSE)</f>
        <v>103655217</v>
      </c>
      <c r="F30" s="536">
        <v>105694565</v>
      </c>
      <c r="G30" s="537"/>
      <c r="H30" s="538">
        <v>14860065</v>
      </c>
      <c r="I30" s="538">
        <v>11449939</v>
      </c>
      <c r="J30" s="538">
        <v>844342</v>
      </c>
      <c r="K30" s="538">
        <v>1163904</v>
      </c>
      <c r="L30" s="538">
        <v>28318250</v>
      </c>
      <c r="M30" s="539"/>
      <c r="N30" s="538">
        <v>11397997</v>
      </c>
      <c r="O30" s="538">
        <v>28198457</v>
      </c>
      <c r="P30" s="538"/>
      <c r="Q30" s="538">
        <v>103559</v>
      </c>
      <c r="R30" s="538">
        <v>39700013</v>
      </c>
      <c r="S30" s="539"/>
      <c r="T30" s="538">
        <v>-1938520</v>
      </c>
      <c r="U30" s="538">
        <v>-2991540</v>
      </c>
      <c r="V30" s="538">
        <v>-4930060</v>
      </c>
    </row>
    <row r="31" spans="1:129">
      <c r="A31" s="535">
        <v>12600</v>
      </c>
      <c r="B31" s="540" t="s">
        <v>755</v>
      </c>
      <c r="C31" s="532">
        <v>1.6620000000000001E-3</v>
      </c>
      <c r="D31" s="532">
        <f>VLOOKUP($A31,'2023 Summary'!$A:$F,3,FALSE)</f>
        <v>1.7125243999999999E-3</v>
      </c>
      <c r="E31" s="533">
        <f>VLOOKUP($A31,'2023 Summary'!$A:$F,6,FALSE)</f>
        <v>40667063</v>
      </c>
      <c r="F31" s="536">
        <v>44287599</v>
      </c>
      <c r="G31" s="537"/>
      <c r="H31" s="538">
        <v>1029183</v>
      </c>
      <c r="I31" s="538">
        <v>4797695</v>
      </c>
      <c r="J31" s="538">
        <v>353792</v>
      </c>
      <c r="K31" s="538">
        <v>487693</v>
      </c>
      <c r="L31" s="538">
        <v>6668363</v>
      </c>
      <c r="M31" s="539"/>
      <c r="N31" s="538">
        <v>1670130</v>
      </c>
      <c r="O31" s="538">
        <v>11815574</v>
      </c>
      <c r="P31" s="538"/>
      <c r="Q31" s="538">
        <v>43393</v>
      </c>
      <c r="R31" s="538">
        <v>13529097</v>
      </c>
      <c r="S31" s="539"/>
      <c r="T31" s="538">
        <v>-812268</v>
      </c>
      <c r="U31" s="538">
        <v>3443709</v>
      </c>
      <c r="V31" s="538">
        <v>2631441</v>
      </c>
    </row>
    <row r="32" spans="1:129">
      <c r="A32" s="535">
        <v>12700</v>
      </c>
      <c r="B32" s="540" t="s">
        <v>756</v>
      </c>
      <c r="C32" s="532">
        <v>9.9099999999999991E-4</v>
      </c>
      <c r="D32" s="532">
        <f>VLOOKUP($A32,'2023 Summary'!$A:$F,3,FALSE)</f>
        <v>9.5198820000000003E-4</v>
      </c>
      <c r="E32" s="533">
        <f>VLOOKUP($A32,'2023 Summary'!$A:$F,6,FALSE)</f>
        <v>22606723</v>
      </c>
      <c r="F32" s="536">
        <v>26408215</v>
      </c>
      <c r="G32" s="537"/>
      <c r="H32" s="538">
        <v>1564477</v>
      </c>
      <c r="I32" s="538">
        <v>2860814</v>
      </c>
      <c r="J32" s="538">
        <v>210962</v>
      </c>
      <c r="K32" s="538">
        <v>290806</v>
      </c>
      <c r="L32" s="538">
        <v>4927059</v>
      </c>
      <c r="M32" s="539"/>
      <c r="N32" s="538">
        <v>465250</v>
      </c>
      <c r="O32" s="538">
        <v>7045499</v>
      </c>
      <c r="P32" s="538"/>
      <c r="Q32" s="538">
        <v>25875</v>
      </c>
      <c r="R32" s="538">
        <v>7536624</v>
      </c>
      <c r="S32" s="539"/>
      <c r="T32" s="538">
        <v>-484346</v>
      </c>
      <c r="U32" s="538">
        <v>498861</v>
      </c>
      <c r="V32" s="538">
        <v>14515</v>
      </c>
    </row>
    <row r="33" spans="1:22">
      <c r="A33" s="535">
        <v>13500</v>
      </c>
      <c r="B33" s="540" t="s">
        <v>757</v>
      </c>
      <c r="C33" s="532">
        <v>3.9110000000000004E-3</v>
      </c>
      <c r="D33" s="532">
        <f>VLOOKUP($A33,'2023 Summary'!$A:$F,3,FALSE)</f>
        <v>3.9002274000000002E-3</v>
      </c>
      <c r="E33" s="533">
        <f>VLOOKUP($A33,'2023 Summary'!$A:$F,6,FALSE)</f>
        <v>92618122</v>
      </c>
      <c r="F33" s="536">
        <v>104218001</v>
      </c>
      <c r="G33" s="537"/>
      <c r="H33" s="538">
        <v>4556368</v>
      </c>
      <c r="I33" s="538">
        <v>11289982</v>
      </c>
      <c r="J33" s="538">
        <v>832547</v>
      </c>
      <c r="K33" s="538">
        <v>1147644</v>
      </c>
      <c r="L33" s="538">
        <v>17826541</v>
      </c>
      <c r="M33" s="539"/>
      <c r="N33" s="538">
        <v>1924423</v>
      </c>
      <c r="O33" s="538">
        <v>27804522</v>
      </c>
      <c r="P33" s="538"/>
      <c r="Q33" s="538">
        <v>102113</v>
      </c>
      <c r="R33" s="538">
        <v>29831058</v>
      </c>
      <c r="S33" s="539"/>
      <c r="T33" s="538">
        <v>-1911438</v>
      </c>
      <c r="U33" s="538">
        <v>301042</v>
      </c>
      <c r="V33" s="538">
        <v>-1610396</v>
      </c>
    </row>
    <row r="34" spans="1:22">
      <c r="A34" s="530">
        <v>13700</v>
      </c>
      <c r="B34" s="531" t="s">
        <v>758</v>
      </c>
      <c r="C34" s="532">
        <v>4.3970000000000001E-4</v>
      </c>
      <c r="D34" s="532">
        <f>VLOOKUP($A34,'2023 Summary'!$A:$F,3,FALSE)</f>
        <v>4.2116730000000001E-4</v>
      </c>
      <c r="E34" s="533">
        <f>VLOOKUP($A34,'2023 Summary'!$A:$F,6,FALSE)</f>
        <v>10001397</v>
      </c>
      <c r="F34" s="533">
        <v>11716071</v>
      </c>
      <c r="G34" s="533"/>
      <c r="H34" s="533">
        <v>1132401</v>
      </c>
      <c r="I34" s="533">
        <v>1269207</v>
      </c>
      <c r="J34" s="533">
        <v>93594</v>
      </c>
      <c r="K34" s="533">
        <v>129017</v>
      </c>
      <c r="L34" s="533">
        <v>2624219</v>
      </c>
      <c r="M34" s="533"/>
      <c r="N34" s="533">
        <v>296983</v>
      </c>
      <c r="O34" s="533">
        <v>3125753</v>
      </c>
      <c r="P34" s="533"/>
      <c r="Q34" s="533">
        <v>11479</v>
      </c>
      <c r="R34" s="533">
        <v>3434215</v>
      </c>
      <c r="S34" s="533"/>
      <c r="T34" s="533">
        <v>-214883</v>
      </c>
      <c r="U34" s="533">
        <v>265591</v>
      </c>
      <c r="V34" s="533">
        <v>50708</v>
      </c>
    </row>
    <row r="35" spans="1:22">
      <c r="A35" s="530">
        <v>14300</v>
      </c>
      <c r="B35" s="531" t="s">
        <v>979</v>
      </c>
      <c r="C35" s="532">
        <v>1.3550999999999999E-3</v>
      </c>
      <c r="D35" s="532">
        <f>VLOOKUP($A35,'2023 Summary'!$A:$F,3,FALSE)</f>
        <v>1.3639129E-3</v>
      </c>
      <c r="E35" s="533">
        <f>VLOOKUP($A35,'2023 Summary'!$A:$F,6,FALSE)</f>
        <v>32388637</v>
      </c>
      <c r="F35" s="533">
        <v>36108667</v>
      </c>
      <c r="G35" s="533"/>
      <c r="H35" s="533">
        <v>1537998</v>
      </c>
      <c r="I35" s="533">
        <v>3911668</v>
      </c>
      <c r="J35" s="533">
        <v>288455</v>
      </c>
      <c r="K35" s="533">
        <v>397627</v>
      </c>
      <c r="L35" s="533">
        <v>6135748</v>
      </c>
      <c r="M35" s="533"/>
      <c r="N35" s="533">
        <v>1255988</v>
      </c>
      <c r="O35" s="533">
        <v>9633501</v>
      </c>
      <c r="P35" s="533"/>
      <c r="Q35" s="533">
        <v>35379</v>
      </c>
      <c r="R35" s="533">
        <v>10924868</v>
      </c>
      <c r="S35" s="533"/>
      <c r="T35" s="533">
        <v>-662260</v>
      </c>
      <c r="U35" s="533">
        <v>-561980</v>
      </c>
      <c r="V35" s="533">
        <v>-1224240</v>
      </c>
    </row>
    <row r="36" spans="1:22">
      <c r="A36" s="530">
        <v>14300.1</v>
      </c>
      <c r="B36" s="531" t="s">
        <v>980</v>
      </c>
      <c r="C36" s="532">
        <v>1.7689999999999999E-4</v>
      </c>
      <c r="D36" s="532">
        <f>VLOOKUP($A36,'2023 Summary'!$A:$F,3,FALSE)</f>
        <v>1.731561E-4</v>
      </c>
      <c r="E36" s="533">
        <f>VLOOKUP($A36,'2023 Summary'!$A:$F,6,FALSE)</f>
        <v>4111912</v>
      </c>
      <c r="F36" s="533">
        <v>4713242</v>
      </c>
      <c r="G36" s="533"/>
      <c r="H36" s="533">
        <v>844329</v>
      </c>
      <c r="I36" s="533">
        <v>510588</v>
      </c>
      <c r="J36" s="533">
        <v>37652</v>
      </c>
      <c r="K36" s="533">
        <v>51902</v>
      </c>
      <c r="L36" s="533">
        <v>1444471</v>
      </c>
      <c r="M36" s="533"/>
      <c r="N36" s="533">
        <v>455271</v>
      </c>
      <c r="O36" s="533">
        <v>1257455</v>
      </c>
      <c r="P36" s="533"/>
      <c r="Q36" s="533">
        <v>4618</v>
      </c>
      <c r="R36" s="533">
        <v>1717344</v>
      </c>
      <c r="S36" s="533"/>
      <c r="T36" s="533">
        <v>-86445</v>
      </c>
      <c r="U36" s="533">
        <v>61973</v>
      </c>
      <c r="V36" s="533">
        <v>-24472</v>
      </c>
    </row>
    <row r="37" spans="1:22">
      <c r="A37" s="530">
        <v>18400</v>
      </c>
      <c r="B37" s="531" t="s">
        <v>761</v>
      </c>
      <c r="C37" s="532">
        <v>4.7032999999999997E-3</v>
      </c>
      <c r="D37" s="532">
        <f>VLOOKUP($A37,'2023 Summary'!$A:$F,3,FALSE)</f>
        <v>4.7684870000000001E-3</v>
      </c>
      <c r="E37" s="533">
        <f>VLOOKUP($A37,'2023 Summary'!$A:$F,6,FALSE)</f>
        <v>113236554</v>
      </c>
      <c r="F37" s="533">
        <v>125330883</v>
      </c>
      <c r="G37" s="533"/>
      <c r="H37" s="533">
        <v>596622</v>
      </c>
      <c r="I37" s="533">
        <v>13577150</v>
      </c>
      <c r="J37" s="533">
        <v>1001207</v>
      </c>
      <c r="K37" s="533">
        <v>1380138</v>
      </c>
      <c r="L37" s="533">
        <v>16555117</v>
      </c>
      <c r="M37" s="533"/>
      <c r="N37" s="533">
        <v>1971041</v>
      </c>
      <c r="O37" s="533">
        <v>33437268</v>
      </c>
      <c r="P37" s="533"/>
      <c r="Q37" s="533">
        <v>122799</v>
      </c>
      <c r="R37" s="533">
        <v>35531108</v>
      </c>
      <c r="S37" s="533"/>
      <c r="T37" s="533">
        <v>-2298663</v>
      </c>
      <c r="U37" s="533">
        <v>-675252</v>
      </c>
      <c r="V37" s="533">
        <v>-2973915</v>
      </c>
    </row>
    <row r="38" spans="1:22">
      <c r="A38" s="530">
        <v>18600</v>
      </c>
      <c r="B38" s="531" t="s">
        <v>762</v>
      </c>
      <c r="C38" s="532">
        <v>9.3000000000000007E-6</v>
      </c>
      <c r="D38" s="532">
        <f>VLOOKUP($A38,'2023 Summary'!$A:$F,3,FALSE)</f>
        <v>1.42301E-5</v>
      </c>
      <c r="E38" s="533">
        <f>VLOOKUP($A38,'2023 Summary'!$A:$F,6,FALSE)</f>
        <v>337920</v>
      </c>
      <c r="F38" s="533">
        <v>247733</v>
      </c>
      <c r="G38" s="533"/>
      <c r="H38" s="533">
        <v>52113</v>
      </c>
      <c r="I38" s="533">
        <v>26837</v>
      </c>
      <c r="J38" s="533">
        <v>1979</v>
      </c>
      <c r="K38" s="533">
        <v>2728</v>
      </c>
      <c r="L38" s="533">
        <v>83657</v>
      </c>
      <c r="M38" s="533"/>
      <c r="N38" s="533">
        <v>140305</v>
      </c>
      <c r="O38" s="533">
        <v>66093</v>
      </c>
      <c r="P38" s="533"/>
      <c r="Q38" s="533">
        <v>243</v>
      </c>
      <c r="R38" s="533">
        <v>206641</v>
      </c>
      <c r="S38" s="533"/>
      <c r="T38" s="533">
        <v>-4545</v>
      </c>
      <c r="U38" s="533">
        <v>-30254</v>
      </c>
      <c r="V38" s="533">
        <v>-34799</v>
      </c>
    </row>
    <row r="39" spans="1:22">
      <c r="A39" s="530">
        <v>18640</v>
      </c>
      <c r="B39" s="531" t="s">
        <v>25</v>
      </c>
      <c r="C39" s="532">
        <v>1.7999999999999999E-6</v>
      </c>
      <c r="D39" s="532">
        <f>VLOOKUP($A39,'2023 Summary'!$A:$F,3,FALSE)</f>
        <v>1.8551E-6</v>
      </c>
      <c r="E39" s="533">
        <f>VLOOKUP($A39,'2023 Summary'!$A:$F,6,FALSE)</f>
        <v>44053</v>
      </c>
      <c r="F39" s="533">
        <v>49021</v>
      </c>
      <c r="G39" s="533"/>
      <c r="H39" s="533">
        <v>14235</v>
      </c>
      <c r="I39" s="533">
        <v>5310</v>
      </c>
      <c r="J39" s="533">
        <v>392</v>
      </c>
      <c r="K39" s="533">
        <v>540</v>
      </c>
      <c r="L39" s="533">
        <v>20477</v>
      </c>
      <c r="M39" s="533"/>
      <c r="N39" s="533">
        <v>712</v>
      </c>
      <c r="O39" s="533">
        <v>13078</v>
      </c>
      <c r="P39" s="533"/>
      <c r="Q39" s="533">
        <v>48</v>
      </c>
      <c r="R39" s="533">
        <v>13838</v>
      </c>
      <c r="S39" s="533"/>
      <c r="T39" s="533">
        <v>-900</v>
      </c>
      <c r="U39" s="533">
        <v>13666</v>
      </c>
      <c r="V39" s="533">
        <v>12766</v>
      </c>
    </row>
    <row r="40" spans="1:22">
      <c r="A40" s="535">
        <v>18740</v>
      </c>
      <c r="B40" s="510" t="s">
        <v>764</v>
      </c>
      <c r="C40" s="532">
        <v>0</v>
      </c>
      <c r="D40" s="532">
        <f>VLOOKUP($A40,'2023 Summary'!$A:$F,3,FALSE)</f>
        <v>0</v>
      </c>
      <c r="E40" s="533">
        <f>VLOOKUP($A40,'2023 Summary'!$A:$F,6,FALSE)</f>
        <v>0</v>
      </c>
      <c r="F40" s="541">
        <v>0</v>
      </c>
      <c r="G40" s="537"/>
      <c r="H40" s="541">
        <v>20021</v>
      </c>
      <c r="I40" s="541">
        <v>0</v>
      </c>
      <c r="J40" s="541">
        <v>0</v>
      </c>
      <c r="K40" s="541">
        <v>0</v>
      </c>
      <c r="L40" s="541">
        <v>20021</v>
      </c>
      <c r="M40" s="541"/>
      <c r="N40" s="541">
        <v>87169</v>
      </c>
      <c r="O40" s="541">
        <v>0</v>
      </c>
      <c r="P40" s="541"/>
      <c r="Q40" s="541">
        <v>0</v>
      </c>
      <c r="R40" s="541">
        <v>87169</v>
      </c>
      <c r="S40" s="541"/>
      <c r="T40" s="541">
        <v>0</v>
      </c>
      <c r="U40" s="538">
        <v>-38489</v>
      </c>
      <c r="V40" s="538">
        <v>-38489</v>
      </c>
    </row>
    <row r="41" spans="1:22">
      <c r="A41" s="535">
        <v>18780</v>
      </c>
      <c r="B41" s="540" t="s">
        <v>765</v>
      </c>
      <c r="C41" s="532">
        <v>2.4700000000000001E-5</v>
      </c>
      <c r="D41" s="532">
        <f>VLOOKUP($A41,'2023 Summary'!$A:$F,3,FALSE)</f>
        <v>2.2737900000000001E-5</v>
      </c>
      <c r="E41" s="533">
        <f>VLOOKUP($A41,'2023 Summary'!$A:$F,6,FALSE)</f>
        <v>539954</v>
      </c>
      <c r="F41" s="536">
        <v>658335</v>
      </c>
      <c r="G41" s="537"/>
      <c r="H41" s="538">
        <v>122236</v>
      </c>
      <c r="I41" s="538">
        <v>71318</v>
      </c>
      <c r="J41" s="538">
        <v>5259</v>
      </c>
      <c r="K41" s="538">
        <v>7250</v>
      </c>
      <c r="L41" s="538">
        <v>206063</v>
      </c>
      <c r="M41" s="539"/>
      <c r="N41" s="541">
        <v>0</v>
      </c>
      <c r="O41" s="538">
        <v>175639</v>
      </c>
      <c r="P41" s="538"/>
      <c r="Q41" s="538">
        <v>645</v>
      </c>
      <c r="R41" s="538">
        <v>176284</v>
      </c>
      <c r="S41" s="539"/>
      <c r="T41" s="538">
        <v>-12075</v>
      </c>
      <c r="U41" s="538">
        <v>85667</v>
      </c>
      <c r="V41" s="538">
        <v>73592</v>
      </c>
    </row>
    <row r="42" spans="1:22">
      <c r="A42" s="535">
        <v>19005</v>
      </c>
      <c r="B42" s="540" t="s">
        <v>766</v>
      </c>
      <c r="C42" s="532">
        <v>8.1079999999999998E-4</v>
      </c>
      <c r="D42" s="532">
        <f>VLOOKUP($A42,'2023 Summary'!$A:$F,3,FALSE)</f>
        <v>6.76051E-4</v>
      </c>
      <c r="E42" s="533">
        <f>VLOOKUP($A42,'2023 Summary'!$A:$F,6,FALSE)</f>
        <v>16054083</v>
      </c>
      <c r="F42" s="536">
        <v>21606807</v>
      </c>
      <c r="G42" s="537"/>
      <c r="H42" s="538">
        <v>4452408</v>
      </c>
      <c r="I42" s="538">
        <v>2340675</v>
      </c>
      <c r="J42" s="538">
        <v>172606</v>
      </c>
      <c r="K42" s="538">
        <v>237933</v>
      </c>
      <c r="L42" s="538">
        <v>7203622</v>
      </c>
      <c r="M42" s="539"/>
      <c r="N42" s="538">
        <v>400788</v>
      </c>
      <c r="O42" s="538">
        <v>5764522</v>
      </c>
      <c r="P42" s="538"/>
      <c r="Q42" s="538">
        <v>21170</v>
      </c>
      <c r="R42" s="538">
        <v>6186480</v>
      </c>
      <c r="S42" s="539"/>
      <c r="T42" s="538">
        <v>-396283</v>
      </c>
      <c r="U42" s="538">
        <v>1175025</v>
      </c>
      <c r="V42" s="538">
        <v>778742</v>
      </c>
    </row>
    <row r="43" spans="1:22">
      <c r="A43" s="535">
        <v>19100</v>
      </c>
      <c r="B43" s="510" t="s">
        <v>30</v>
      </c>
      <c r="C43" s="532">
        <v>1.8356399999999998E-2</v>
      </c>
      <c r="D43" s="532">
        <f>VLOOKUP($A43,'2023 Summary'!$A:$F,3,FALSE)</f>
        <v>6.2419831600000003E-2</v>
      </c>
      <c r="E43" s="533">
        <f>VLOOKUP($A43,'2023 Summary'!$A:$F,6,FALSE)</f>
        <v>1482274489</v>
      </c>
      <c r="F43" s="536">
        <v>489151266</v>
      </c>
      <c r="G43" s="537"/>
      <c r="H43" s="538">
        <v>113524354</v>
      </c>
      <c r="I43" s="538">
        <v>52989972</v>
      </c>
      <c r="J43" s="538">
        <v>3907592</v>
      </c>
      <c r="K43" s="538">
        <v>5386513</v>
      </c>
      <c r="L43" s="538">
        <v>175808431</v>
      </c>
      <c r="M43" s="539"/>
      <c r="N43" s="538">
        <v>1240938061</v>
      </c>
      <c r="O43" s="538">
        <v>130501610</v>
      </c>
      <c r="P43" s="538"/>
      <c r="Q43" s="538">
        <v>479270</v>
      </c>
      <c r="R43" s="538">
        <v>1371918941</v>
      </c>
      <c r="S43" s="539"/>
      <c r="T43" s="538">
        <v>-8971410</v>
      </c>
      <c r="U43" s="538">
        <v>-274487226</v>
      </c>
      <c r="V43" s="538">
        <v>-283458636</v>
      </c>
    </row>
    <row r="44" spans="1:22">
      <c r="A44" s="535">
        <v>19120</v>
      </c>
      <c r="B44" s="540" t="s">
        <v>981</v>
      </c>
      <c r="C44" s="532">
        <v>4.4693900000000002E-2</v>
      </c>
      <c r="D44" s="532">
        <v>0</v>
      </c>
      <c r="E44" s="533">
        <v>0</v>
      </c>
      <c r="F44" s="536">
        <v>1190978427</v>
      </c>
      <c r="G44" s="537"/>
      <c r="H44" s="538">
        <v>1141654404</v>
      </c>
      <c r="I44" s="538">
        <v>129019218</v>
      </c>
      <c r="J44" s="538">
        <v>9514148</v>
      </c>
      <c r="K44" s="538">
        <v>13115004</v>
      </c>
      <c r="L44" s="538">
        <v>1293302774</v>
      </c>
      <c r="M44" s="539"/>
      <c r="N44" s="541">
        <v>0</v>
      </c>
      <c r="O44" s="538">
        <v>317743433</v>
      </c>
      <c r="P44" s="538"/>
      <c r="Q44" s="538">
        <v>1166919</v>
      </c>
      <c r="R44" s="538">
        <v>318910352</v>
      </c>
      <c r="S44" s="539"/>
      <c r="T44" s="538">
        <v>-21843459</v>
      </c>
      <c r="U44" s="538">
        <v>285413601</v>
      </c>
      <c r="V44" s="538">
        <v>263570142</v>
      </c>
    </row>
    <row r="45" spans="1:22">
      <c r="A45" s="535">
        <v>20100</v>
      </c>
      <c r="B45" s="510" t="s">
        <v>31</v>
      </c>
      <c r="C45" s="532">
        <v>1.07311E-2</v>
      </c>
      <c r="D45" s="532">
        <f>VLOOKUP($A45,'2023 Summary'!$A:$F,3,FALSE)</f>
        <v>1.02683237E-2</v>
      </c>
      <c r="E45" s="533">
        <f>VLOOKUP($A45,'2023 Summary'!$A:$F,6,FALSE)</f>
        <v>243840361</v>
      </c>
      <c r="F45" s="536">
        <v>285956342</v>
      </c>
      <c r="G45" s="537"/>
      <c r="H45" s="538">
        <v>14843006</v>
      </c>
      <c r="I45" s="538">
        <v>30977777</v>
      </c>
      <c r="J45" s="538">
        <v>2284366</v>
      </c>
      <c r="K45" s="538">
        <v>3148939</v>
      </c>
      <c r="L45" s="538">
        <v>51254088</v>
      </c>
      <c r="M45" s="539"/>
      <c r="N45" s="538">
        <v>1992634</v>
      </c>
      <c r="O45" s="538">
        <v>76290844</v>
      </c>
      <c r="P45" s="538"/>
      <c r="Q45" s="538">
        <v>280180</v>
      </c>
      <c r="R45" s="538">
        <v>78563658</v>
      </c>
      <c r="S45" s="539"/>
      <c r="T45" s="538">
        <v>-5244661</v>
      </c>
      <c r="U45" s="538">
        <v>7944008</v>
      </c>
      <c r="V45" s="538">
        <v>2699347</v>
      </c>
    </row>
    <row r="46" spans="1:22">
      <c r="A46" s="530">
        <v>20200</v>
      </c>
      <c r="B46" s="531" t="s">
        <v>767</v>
      </c>
      <c r="C46" s="532">
        <v>1.4972E-3</v>
      </c>
      <c r="D46" s="532">
        <f>VLOOKUP($A46,'2023 Summary'!$A:$F,3,FALSE)</f>
        <v>1.4829632E-3</v>
      </c>
      <c r="E46" s="533">
        <f>VLOOKUP($A46,'2023 Summary'!$A:$F,6,FALSE)</f>
        <v>35215707</v>
      </c>
      <c r="F46" s="533">
        <v>39897299</v>
      </c>
      <c r="G46" s="533"/>
      <c r="H46" s="533">
        <v>1220491</v>
      </c>
      <c r="I46" s="533">
        <v>4322092</v>
      </c>
      <c r="J46" s="533">
        <v>318720</v>
      </c>
      <c r="K46" s="533">
        <v>439347</v>
      </c>
      <c r="L46" s="533">
        <v>6300650</v>
      </c>
      <c r="M46" s="533"/>
      <c r="N46" s="533">
        <v>1221085</v>
      </c>
      <c r="O46" s="533">
        <v>10644277</v>
      </c>
      <c r="P46" s="533"/>
      <c r="Q46" s="533">
        <v>39091</v>
      </c>
      <c r="R46" s="533">
        <v>11904453</v>
      </c>
      <c r="S46" s="533"/>
      <c r="T46" s="533">
        <v>-731746</v>
      </c>
      <c r="U46" s="533">
        <v>1184275</v>
      </c>
      <c r="V46" s="533">
        <v>452529</v>
      </c>
    </row>
    <row r="47" spans="1:22">
      <c r="A47" s="530">
        <v>20300</v>
      </c>
      <c r="B47" s="531" t="s">
        <v>33</v>
      </c>
      <c r="C47" s="532">
        <v>2.2347200000000001E-2</v>
      </c>
      <c r="D47" s="532">
        <f>VLOOKUP($A47,'2023 Summary'!$A:$F,3,FALSE)</f>
        <v>2.2540541399999999E-2</v>
      </c>
      <c r="E47" s="533">
        <f>VLOOKUP($A47,'2023 Summary'!$A:$F,6,FALSE)</f>
        <v>535266896</v>
      </c>
      <c r="F47" s="533">
        <v>595494706</v>
      </c>
      <c r="G47" s="533"/>
      <c r="H47" s="533">
        <v>917100</v>
      </c>
      <c r="I47" s="533">
        <v>64510204</v>
      </c>
      <c r="J47" s="533">
        <v>4757118</v>
      </c>
      <c r="K47" s="533">
        <v>6557562</v>
      </c>
      <c r="L47" s="533">
        <v>76741984</v>
      </c>
      <c r="M47" s="533"/>
      <c r="N47" s="533">
        <v>42206341</v>
      </c>
      <c r="O47" s="533">
        <v>158873182</v>
      </c>
      <c r="P47" s="533"/>
      <c r="Q47" s="533">
        <v>583465</v>
      </c>
      <c r="R47" s="533">
        <v>201662988</v>
      </c>
      <c r="S47" s="533"/>
      <c r="T47" s="533">
        <v>-10921832</v>
      </c>
      <c r="U47" s="533">
        <v>-2222490</v>
      </c>
      <c r="V47" s="533">
        <v>-13144322</v>
      </c>
    </row>
    <row r="48" spans="1:22">
      <c r="A48" s="530">
        <v>20400</v>
      </c>
      <c r="B48" s="531" t="s">
        <v>34</v>
      </c>
      <c r="C48" s="532">
        <v>1.2289E-3</v>
      </c>
      <c r="D48" s="532">
        <f>VLOOKUP($A48,'2023 Summary'!$A:$F,3,FALSE)</f>
        <v>1.1777369000000001E-3</v>
      </c>
      <c r="E48" s="533">
        <f>VLOOKUP($A48,'2023 Summary'!$A:$F,6,FALSE)</f>
        <v>27967544</v>
      </c>
      <c r="F48" s="533">
        <v>32746063</v>
      </c>
      <c r="G48" s="533"/>
      <c r="H48" s="533">
        <v>2665083</v>
      </c>
      <c r="I48" s="533">
        <v>3547395</v>
      </c>
      <c r="J48" s="533">
        <v>261592</v>
      </c>
      <c r="K48" s="533">
        <v>360598</v>
      </c>
      <c r="L48" s="533">
        <v>6834668</v>
      </c>
      <c r="M48" s="533"/>
      <c r="N48" s="533">
        <v>301362</v>
      </c>
      <c r="O48" s="533">
        <v>8736385</v>
      </c>
      <c r="P48" s="533"/>
      <c r="Q48" s="533">
        <v>32085</v>
      </c>
      <c r="R48" s="533">
        <v>9069832</v>
      </c>
      <c r="S48" s="533"/>
      <c r="T48" s="533">
        <v>-600588</v>
      </c>
      <c r="U48" s="533">
        <v>968509</v>
      </c>
      <c r="V48" s="533">
        <v>367921</v>
      </c>
    </row>
    <row r="49" spans="1:22">
      <c r="A49" s="530">
        <v>20600</v>
      </c>
      <c r="B49" s="531" t="s">
        <v>35</v>
      </c>
      <c r="C49" s="532">
        <v>2.5574999999999999E-3</v>
      </c>
      <c r="D49" s="532">
        <f>VLOOKUP($A49,'2023 Summary'!$A:$F,3,FALSE)</f>
        <v>2.5285313999999998E-3</v>
      </c>
      <c r="E49" s="533">
        <f>VLOOKUP($A49,'2023 Summary'!$A:$F,6,FALSE)</f>
        <v>60044660</v>
      </c>
      <c r="F49" s="533">
        <v>68151448</v>
      </c>
      <c r="G49" s="533"/>
      <c r="H49" s="533">
        <v>1723266</v>
      </c>
      <c r="I49" s="533">
        <v>7382876</v>
      </c>
      <c r="J49" s="533">
        <v>544429</v>
      </c>
      <c r="K49" s="533">
        <v>750481</v>
      </c>
      <c r="L49" s="533">
        <v>10401052</v>
      </c>
      <c r="M49" s="533"/>
      <c r="N49" s="533">
        <v>6043595</v>
      </c>
      <c r="O49" s="533">
        <v>18182256</v>
      </c>
      <c r="P49" s="533"/>
      <c r="Q49" s="533">
        <v>66775</v>
      </c>
      <c r="R49" s="533">
        <v>24292626</v>
      </c>
      <c r="S49" s="533"/>
      <c r="T49" s="533">
        <v>-1249951</v>
      </c>
      <c r="U49" s="533">
        <v>271918</v>
      </c>
      <c r="V49" s="533">
        <v>-978033</v>
      </c>
    </row>
    <row r="50" spans="1:22">
      <c r="A50" s="530">
        <v>20700</v>
      </c>
      <c r="B50" s="531" t="s">
        <v>768</v>
      </c>
      <c r="C50" s="532">
        <v>5.7457999999999997E-3</v>
      </c>
      <c r="D50" s="532">
        <f>VLOOKUP($A50,'2023 Summary'!$A:$F,3,FALSE)</f>
        <v>5.8758053000000001E-3</v>
      </c>
      <c r="E50" s="533">
        <f>VLOOKUP($A50,'2023 Summary'!$A:$F,6,FALSE)</f>
        <v>139531878</v>
      </c>
      <c r="F50" s="533">
        <v>153111608</v>
      </c>
      <c r="G50" s="533"/>
      <c r="H50" s="533">
        <v>5461154</v>
      </c>
      <c r="I50" s="533">
        <v>16586648</v>
      </c>
      <c r="J50" s="533">
        <v>1223134</v>
      </c>
      <c r="K50" s="533">
        <v>1686058</v>
      </c>
      <c r="L50" s="533">
        <v>24956994</v>
      </c>
      <c r="M50" s="533"/>
      <c r="N50" s="533">
        <v>7355455</v>
      </c>
      <c r="O50" s="533">
        <v>40848941</v>
      </c>
      <c r="P50" s="533"/>
      <c r="Q50" s="533">
        <v>150019</v>
      </c>
      <c r="R50" s="533">
        <v>48354415</v>
      </c>
      <c r="S50" s="533"/>
      <c r="T50" s="533">
        <v>-2808184</v>
      </c>
      <c r="U50" s="533">
        <v>2718154</v>
      </c>
      <c r="V50" s="533">
        <v>-90030</v>
      </c>
    </row>
    <row r="51" spans="1:22">
      <c r="A51" s="530">
        <v>20800</v>
      </c>
      <c r="B51" s="531" t="s">
        <v>769</v>
      </c>
      <c r="C51" s="532">
        <v>3.9094999999999998E-3</v>
      </c>
      <c r="D51" s="532">
        <f>VLOOKUP($A51,'2023 Summary'!$A:$F,3,FALSE)</f>
        <v>4.2358459999999997E-3</v>
      </c>
      <c r="E51" s="533">
        <f>VLOOKUP($A51,'2023 Summary'!$A:$F,6,FALSE)</f>
        <v>100588007</v>
      </c>
      <c r="F51" s="533">
        <v>104177066</v>
      </c>
      <c r="G51" s="533"/>
      <c r="H51" s="533">
        <v>0</v>
      </c>
      <c r="I51" s="533">
        <v>11285547</v>
      </c>
      <c r="J51" s="533">
        <v>832220</v>
      </c>
      <c r="K51" s="533">
        <v>1147193</v>
      </c>
      <c r="L51" s="533">
        <v>13264960</v>
      </c>
      <c r="M51" s="533"/>
      <c r="N51" s="533">
        <v>11058832</v>
      </c>
      <c r="O51" s="533">
        <v>27793600</v>
      </c>
      <c r="P51" s="533"/>
      <c r="Q51" s="533">
        <v>102073</v>
      </c>
      <c r="R51" s="533">
        <v>38954505</v>
      </c>
      <c r="S51" s="533"/>
      <c r="T51" s="533">
        <v>-1910689</v>
      </c>
      <c r="U51" s="533">
        <v>-2501338</v>
      </c>
      <c r="V51" s="533">
        <v>-4412027</v>
      </c>
    </row>
    <row r="52" spans="1:22">
      <c r="A52" s="535">
        <v>20900</v>
      </c>
      <c r="B52" s="510" t="s">
        <v>38</v>
      </c>
      <c r="C52" s="532">
        <v>9.7169000000000005E-3</v>
      </c>
      <c r="D52" s="532">
        <f>VLOOKUP($A52,'2023 Summary'!$A:$F,3,FALSE)</f>
        <v>1.00625092E-2</v>
      </c>
      <c r="E52" s="533">
        <f>VLOOKUP($A52,'2023 Summary'!$A:$F,6,FALSE)</f>
        <v>238952914</v>
      </c>
      <c r="F52" s="536">
        <v>258929809</v>
      </c>
      <c r="G52" s="537"/>
      <c r="H52" s="538">
        <v>8821629</v>
      </c>
      <c r="I52" s="538">
        <v>28049980</v>
      </c>
      <c r="J52" s="538">
        <v>2068464</v>
      </c>
      <c r="K52" s="538">
        <v>2851324</v>
      </c>
      <c r="L52" s="538">
        <v>41791397</v>
      </c>
      <c r="M52" s="539"/>
      <c r="N52" s="538">
        <v>14741356</v>
      </c>
      <c r="O52" s="538">
        <v>69080383</v>
      </c>
      <c r="P52" s="538"/>
      <c r="Q52" s="538">
        <v>253699</v>
      </c>
      <c r="R52" s="538">
        <v>84075438</v>
      </c>
      <c r="S52" s="539"/>
      <c r="T52" s="538">
        <v>-4748971</v>
      </c>
      <c r="U52" s="538">
        <v>6067705</v>
      </c>
      <c r="V52" s="538">
        <v>1318734</v>
      </c>
    </row>
    <row r="53" spans="1:22">
      <c r="A53" s="535">
        <v>21200</v>
      </c>
      <c r="B53" s="540" t="s">
        <v>770</v>
      </c>
      <c r="C53" s="532">
        <v>3.0677999999999999E-3</v>
      </c>
      <c r="D53" s="532">
        <f>VLOOKUP($A53,'2023 Summary'!$A:$F,3,FALSE)</f>
        <v>3.0067853999999998E-3</v>
      </c>
      <c r="E53" s="533">
        <f>VLOOKUP($A53,'2023 Summary'!$A:$F,6,FALSE)</f>
        <v>71401687</v>
      </c>
      <c r="F53" s="536">
        <v>81749145</v>
      </c>
      <c r="G53" s="537"/>
      <c r="H53" s="538">
        <v>3370449</v>
      </c>
      <c r="I53" s="538">
        <v>8855921</v>
      </c>
      <c r="J53" s="538">
        <v>653054</v>
      </c>
      <c r="K53" s="538">
        <v>900218</v>
      </c>
      <c r="L53" s="538">
        <v>13779642</v>
      </c>
      <c r="M53" s="539"/>
      <c r="N53" s="538">
        <v>3155130</v>
      </c>
      <c r="O53" s="538">
        <v>21810012</v>
      </c>
      <c r="P53" s="538"/>
      <c r="Q53" s="538">
        <v>80098</v>
      </c>
      <c r="R53" s="538">
        <v>25045240</v>
      </c>
      <c r="S53" s="539"/>
      <c r="T53" s="538">
        <v>-1499343</v>
      </c>
      <c r="U53" s="538">
        <v>1535315</v>
      </c>
      <c r="V53" s="538">
        <v>35972</v>
      </c>
    </row>
    <row r="54" spans="1:22">
      <c r="A54" s="535">
        <v>21300</v>
      </c>
      <c r="B54" s="540" t="s">
        <v>771</v>
      </c>
      <c r="C54" s="532">
        <v>3.8130299999999999E-2</v>
      </c>
      <c r="D54" s="532">
        <f>VLOOKUP($A54,'2023 Summary'!$A:$F,3,FALSE)</f>
        <v>3.7250308400000001E-2</v>
      </c>
      <c r="E54" s="533">
        <f>VLOOKUP($A54,'2023 Summary'!$A:$F,6,FALSE)</f>
        <v>884577552</v>
      </c>
      <c r="F54" s="536">
        <v>1016074701</v>
      </c>
      <c r="G54" s="537"/>
      <c r="H54" s="538">
        <v>28461363</v>
      </c>
      <c r="I54" s="538">
        <v>110071821</v>
      </c>
      <c r="J54" s="538">
        <v>8116927</v>
      </c>
      <c r="K54" s="538">
        <v>11188971</v>
      </c>
      <c r="L54" s="538">
        <v>157839082</v>
      </c>
      <c r="M54" s="539"/>
      <c r="N54" s="538">
        <v>37986303</v>
      </c>
      <c r="O54" s="538">
        <v>271080530</v>
      </c>
      <c r="P54" s="538"/>
      <c r="Q54" s="538">
        <v>995549</v>
      </c>
      <c r="R54" s="538">
        <v>310062382</v>
      </c>
      <c r="S54" s="539"/>
      <c r="T54" s="538">
        <v>-18635591</v>
      </c>
      <c r="U54" s="538">
        <v>19140464</v>
      </c>
      <c r="V54" s="538">
        <v>504873</v>
      </c>
    </row>
    <row r="55" spans="1:22">
      <c r="A55" s="535">
        <v>21520</v>
      </c>
      <c r="B55" s="540" t="s">
        <v>333</v>
      </c>
      <c r="C55" s="532">
        <v>7.3100499999999999E-2</v>
      </c>
      <c r="D55" s="532">
        <f>VLOOKUP($A55,'2023 Summary'!$A:$F,3,FALSE)</f>
        <v>7.1698550200000002E-2</v>
      </c>
      <c r="E55" s="533">
        <f>VLOOKUP($A55,'2023 Summary'!$A:$F,6,FALSE)</f>
        <v>1702614844</v>
      </c>
      <c r="F55" s="536">
        <v>1947940481</v>
      </c>
      <c r="G55" s="537"/>
      <c r="H55" s="538">
        <v>91618040</v>
      </c>
      <c r="I55" s="538">
        <v>211021252</v>
      </c>
      <c r="J55" s="538">
        <v>15561149</v>
      </c>
      <c r="K55" s="538">
        <v>21450637</v>
      </c>
      <c r="L55" s="538">
        <v>339651078</v>
      </c>
      <c r="M55" s="539"/>
      <c r="N55" s="541">
        <v>0</v>
      </c>
      <c r="O55" s="538">
        <v>519694800</v>
      </c>
      <c r="P55" s="538"/>
      <c r="Q55" s="538">
        <v>1908590</v>
      </c>
      <c r="R55" s="538">
        <v>521603390</v>
      </c>
      <c r="S55" s="539"/>
      <c r="T55" s="538">
        <v>-35726727</v>
      </c>
      <c r="U55" s="538">
        <v>65115887</v>
      </c>
      <c r="V55" s="538">
        <v>29389160</v>
      </c>
    </row>
    <row r="56" spans="1:22">
      <c r="A56" s="535">
        <v>21525</v>
      </c>
      <c r="B56" s="540" t="s">
        <v>982</v>
      </c>
      <c r="C56" s="532">
        <v>1.8596999999999999E-3</v>
      </c>
      <c r="D56" s="532">
        <f>VLOOKUP($A56,'2023 Summary'!$A:$F,3,FALSE)</f>
        <v>1.8895247999999999E-3</v>
      </c>
      <c r="E56" s="533">
        <f>VLOOKUP($A56,'2023 Summary'!$A:$F,6,FALSE)</f>
        <v>44870265</v>
      </c>
      <c r="F56" s="536">
        <v>49557498</v>
      </c>
      <c r="G56" s="537"/>
      <c r="H56" s="538">
        <v>5330209</v>
      </c>
      <c r="I56" s="538">
        <v>5368586</v>
      </c>
      <c r="J56" s="538">
        <v>395891</v>
      </c>
      <c r="K56" s="538">
        <v>545725</v>
      </c>
      <c r="L56" s="538">
        <v>11640411</v>
      </c>
      <c r="M56" s="539"/>
      <c r="N56" s="538">
        <v>816580</v>
      </c>
      <c r="O56" s="538">
        <v>13221540</v>
      </c>
      <c r="P56" s="538"/>
      <c r="Q56" s="538">
        <v>48556</v>
      </c>
      <c r="R56" s="538">
        <v>14086676</v>
      </c>
      <c r="S56" s="539"/>
      <c r="T56" s="538">
        <v>-908923</v>
      </c>
      <c r="U56" s="538">
        <v>1105888</v>
      </c>
      <c r="V56" s="538">
        <v>196965</v>
      </c>
    </row>
    <row r="57" spans="1:22">
      <c r="A57" s="542">
        <v>21525.1</v>
      </c>
      <c r="B57" s="540" t="s">
        <v>983</v>
      </c>
      <c r="C57" s="532">
        <v>2.074E-4</v>
      </c>
      <c r="D57" s="532">
        <f>VLOOKUP($A57,'2023 Summary'!$A:$F,3,FALSE)</f>
        <v>1.8519040000000001E-4</v>
      </c>
      <c r="E57" s="533">
        <f>VLOOKUP($A57,'2023 Summary'!$A:$F,6,FALSE)</f>
        <v>4397689</v>
      </c>
      <c r="F57" s="536">
        <v>5527470</v>
      </c>
      <c r="G57" s="537"/>
      <c r="H57" s="538">
        <v>1640001</v>
      </c>
      <c r="I57" s="538">
        <v>598793</v>
      </c>
      <c r="J57" s="538">
        <v>44156</v>
      </c>
      <c r="K57" s="538">
        <v>60868</v>
      </c>
      <c r="L57" s="538">
        <v>2343818</v>
      </c>
      <c r="M57" s="539"/>
      <c r="N57" s="538">
        <v>22175</v>
      </c>
      <c r="O57" s="538">
        <v>1474684</v>
      </c>
      <c r="P57" s="538"/>
      <c r="Q57" s="538">
        <v>5416</v>
      </c>
      <c r="R57" s="538">
        <v>1502275</v>
      </c>
      <c r="S57" s="539"/>
      <c r="T57" s="538">
        <v>-101379</v>
      </c>
      <c r="U57" s="538">
        <v>803483</v>
      </c>
      <c r="V57" s="538">
        <v>702104</v>
      </c>
    </row>
    <row r="58" spans="1:22">
      <c r="A58" s="530">
        <v>21550</v>
      </c>
      <c r="B58" s="531" t="s">
        <v>43</v>
      </c>
      <c r="C58" s="532">
        <v>4.4517800000000003E-2</v>
      </c>
      <c r="D58" s="532">
        <f>VLOOKUP($A58,'2023 Summary'!$A:$F,3,FALSE)</f>
        <v>4.6175419000000002E-2</v>
      </c>
      <c r="E58" s="533">
        <f>VLOOKUP($A58,'2023 Summary'!$A:$F,6,FALSE)</f>
        <v>1096520831</v>
      </c>
      <c r="F58" s="533">
        <v>1186285088</v>
      </c>
      <c r="G58" s="533"/>
      <c r="H58" s="533">
        <v>88273807</v>
      </c>
      <c r="I58" s="533">
        <v>128510787</v>
      </c>
      <c r="J58" s="533">
        <v>9476655</v>
      </c>
      <c r="K58" s="533">
        <v>13063321</v>
      </c>
      <c r="L58" s="533">
        <v>239324570</v>
      </c>
      <c r="M58" s="533"/>
      <c r="N58" s="533">
        <v>44171468</v>
      </c>
      <c r="O58" s="533">
        <v>316491288</v>
      </c>
      <c r="P58" s="533"/>
      <c r="Q58" s="533">
        <v>1162321</v>
      </c>
      <c r="R58" s="533">
        <v>361825077</v>
      </c>
      <c r="S58" s="533"/>
      <c r="T58" s="533">
        <v>-21757381</v>
      </c>
      <c r="U58" s="533">
        <v>39372173</v>
      </c>
      <c r="V58" s="533">
        <v>17614792</v>
      </c>
    </row>
    <row r="59" spans="1:22">
      <c r="A59" s="530">
        <v>21570</v>
      </c>
      <c r="B59" s="531" t="s">
        <v>44</v>
      </c>
      <c r="C59" s="532">
        <v>1.8149999999999999E-4</v>
      </c>
      <c r="D59" s="532">
        <f>VLOOKUP($A59,'2023 Summary'!$A:$F,3,FALSE)</f>
        <v>1.973329E-4</v>
      </c>
      <c r="E59" s="533">
        <f>VLOOKUP($A59,'2023 Summary'!$A:$F,6,FALSE)</f>
        <v>4686035</v>
      </c>
      <c r="F59" s="533">
        <v>4835445</v>
      </c>
      <c r="G59" s="533"/>
      <c r="H59" s="533">
        <v>460205</v>
      </c>
      <c r="I59" s="533">
        <v>523826</v>
      </c>
      <c r="J59" s="533">
        <v>38628</v>
      </c>
      <c r="K59" s="533">
        <v>53248</v>
      </c>
      <c r="L59" s="533">
        <v>1075907</v>
      </c>
      <c r="M59" s="533"/>
      <c r="N59" s="533">
        <v>357712</v>
      </c>
      <c r="O59" s="533">
        <v>1290058</v>
      </c>
      <c r="P59" s="533"/>
      <c r="Q59" s="533">
        <v>4738</v>
      </c>
      <c r="R59" s="533">
        <v>1652508</v>
      </c>
      <c r="S59" s="533"/>
      <c r="T59" s="533">
        <v>-88685</v>
      </c>
      <c r="U59" s="533">
        <v>163532</v>
      </c>
      <c r="V59" s="533">
        <v>74847</v>
      </c>
    </row>
    <row r="60" spans="1:22">
      <c r="A60" s="530">
        <v>21800</v>
      </c>
      <c r="B60" s="531" t="s">
        <v>45</v>
      </c>
      <c r="C60" s="532">
        <v>5.6686999999999996E-3</v>
      </c>
      <c r="D60" s="532">
        <f>VLOOKUP($A60,'2023 Summary'!$A:$F,3,FALSE)</f>
        <v>5.7424130999999996E-3</v>
      </c>
      <c r="E60" s="533">
        <f>VLOOKUP($A60,'2023 Summary'!$A:$F,6,FALSE)</f>
        <v>136364233</v>
      </c>
      <c r="F60" s="533">
        <v>151055149</v>
      </c>
      <c r="G60" s="533"/>
      <c r="H60" s="533">
        <v>2619763</v>
      </c>
      <c r="I60" s="533">
        <v>16363871</v>
      </c>
      <c r="J60" s="533">
        <v>1206706</v>
      </c>
      <c r="K60" s="533">
        <v>1663413</v>
      </c>
      <c r="L60" s="533">
        <v>21853753</v>
      </c>
      <c r="M60" s="533"/>
      <c r="N60" s="533">
        <v>4903529</v>
      </c>
      <c r="O60" s="533">
        <v>40300295</v>
      </c>
      <c r="P60" s="533"/>
      <c r="Q60" s="533">
        <v>148004</v>
      </c>
      <c r="R60" s="533">
        <v>45351828</v>
      </c>
      <c r="S60" s="533"/>
      <c r="T60" s="533">
        <v>-2770468</v>
      </c>
      <c r="U60" s="533">
        <v>3264604</v>
      </c>
      <c r="V60" s="533">
        <v>494136</v>
      </c>
    </row>
    <row r="61" spans="1:22">
      <c r="A61" s="530">
        <v>21900</v>
      </c>
      <c r="B61" s="531" t="s">
        <v>46</v>
      </c>
      <c r="C61" s="532">
        <v>2.5092999999999999E-3</v>
      </c>
      <c r="D61" s="532">
        <f>VLOOKUP($A61,'2023 Summary'!$A:$F,3,FALSE)</f>
        <v>2.5500840999999998E-3</v>
      </c>
      <c r="E61" s="533">
        <f>VLOOKUP($A61,'2023 Summary'!$A:$F,6,FALSE)</f>
        <v>60556469</v>
      </c>
      <c r="F61" s="533">
        <v>66866432</v>
      </c>
      <c r="G61" s="533"/>
      <c r="H61" s="533">
        <v>0</v>
      </c>
      <c r="I61" s="533">
        <v>7243670</v>
      </c>
      <c r="J61" s="533">
        <v>534163</v>
      </c>
      <c r="K61" s="533">
        <v>736330</v>
      </c>
      <c r="L61" s="533">
        <v>8514163</v>
      </c>
      <c r="M61" s="533"/>
      <c r="N61" s="533">
        <v>9266054</v>
      </c>
      <c r="O61" s="533">
        <v>17839424</v>
      </c>
      <c r="P61" s="533"/>
      <c r="Q61" s="533">
        <v>65516</v>
      </c>
      <c r="R61" s="533">
        <v>27170994</v>
      </c>
      <c r="S61" s="533"/>
      <c r="T61" s="533">
        <v>-1226383</v>
      </c>
      <c r="U61" s="533">
        <v>-3319713</v>
      </c>
      <c r="V61" s="533">
        <v>-4546096</v>
      </c>
    </row>
    <row r="62" spans="1:22">
      <c r="A62" s="530">
        <v>22000</v>
      </c>
      <c r="B62" s="531" t="s">
        <v>47</v>
      </c>
      <c r="C62" s="532">
        <v>3.6083E-3</v>
      </c>
      <c r="D62" s="532">
        <f>VLOOKUP($A62,'2023 Summary'!$A:$F,3,FALSE)</f>
        <v>3.3378292000000001E-3</v>
      </c>
      <c r="E62" s="533">
        <f>VLOOKUP($A62,'2023 Summary'!$A:$F,6,FALSE)</f>
        <v>79262935</v>
      </c>
      <c r="F62" s="533">
        <v>96152236</v>
      </c>
      <c r="G62" s="533"/>
      <c r="H62" s="533">
        <v>18587294</v>
      </c>
      <c r="I62" s="533">
        <v>10416214</v>
      </c>
      <c r="J62" s="533">
        <v>768113</v>
      </c>
      <c r="K62" s="533">
        <v>1058824</v>
      </c>
      <c r="L62" s="533">
        <v>30830445</v>
      </c>
      <c r="M62" s="533"/>
      <c r="N62" s="533">
        <v>2022221</v>
      </c>
      <c r="O62" s="533">
        <v>25652641</v>
      </c>
      <c r="P62" s="533"/>
      <c r="Q62" s="533">
        <v>94210</v>
      </c>
      <c r="R62" s="533">
        <v>27769072</v>
      </c>
      <c r="S62" s="533"/>
      <c r="T62" s="533">
        <v>-1763505</v>
      </c>
      <c r="U62" s="533">
        <v>2855759</v>
      </c>
      <c r="V62" s="533">
        <v>1092254</v>
      </c>
    </row>
    <row r="63" spans="1:22">
      <c r="A63" s="530">
        <v>23000</v>
      </c>
      <c r="B63" s="531" t="s">
        <v>48</v>
      </c>
      <c r="C63" s="532">
        <v>2.2076999999999999E-3</v>
      </c>
      <c r="D63" s="532">
        <f>VLOOKUP($A63,'2023 Summary'!$A:$F,3,FALSE)</f>
        <v>2.2417729999999999E-3</v>
      </c>
      <c r="E63" s="533">
        <f>VLOOKUP($A63,'2023 Summary'!$A:$F,6,FALSE)</f>
        <v>53235051</v>
      </c>
      <c r="F63" s="533">
        <v>58829035</v>
      </c>
      <c r="G63" s="533"/>
      <c r="H63" s="533">
        <v>0</v>
      </c>
      <c r="I63" s="533">
        <v>6372975</v>
      </c>
      <c r="J63" s="533">
        <v>469957</v>
      </c>
      <c r="K63" s="533">
        <v>647823</v>
      </c>
      <c r="L63" s="533">
        <v>7490755</v>
      </c>
      <c r="M63" s="533"/>
      <c r="N63" s="533">
        <v>5700075</v>
      </c>
      <c r="O63" s="533">
        <v>15695112</v>
      </c>
      <c r="P63" s="533"/>
      <c r="Q63" s="533">
        <v>57641</v>
      </c>
      <c r="R63" s="533">
        <v>21452828</v>
      </c>
      <c r="S63" s="533"/>
      <c r="T63" s="533">
        <v>-1078968</v>
      </c>
      <c r="U63" s="533">
        <v>-1136825</v>
      </c>
      <c r="V63" s="533">
        <v>-2215793</v>
      </c>
    </row>
    <row r="64" spans="1:22">
      <c r="A64" s="535">
        <v>23100</v>
      </c>
      <c r="B64" s="510" t="s">
        <v>49</v>
      </c>
      <c r="C64" s="532">
        <v>1.5037699999999999E-2</v>
      </c>
      <c r="D64" s="532">
        <f>VLOOKUP($A64,'2023 Summary'!$A:$F,3,FALSE)</f>
        <v>1.5036105100000001E-2</v>
      </c>
      <c r="E64" s="533">
        <f>VLOOKUP($A64,'2023 Summary'!$A:$F,6,FALSE)</f>
        <v>357060159</v>
      </c>
      <c r="F64" s="536">
        <v>400714688</v>
      </c>
      <c r="G64" s="537"/>
      <c r="H64" s="538">
        <v>7057879</v>
      </c>
      <c r="I64" s="538">
        <v>43409599</v>
      </c>
      <c r="J64" s="538">
        <v>3201115</v>
      </c>
      <c r="K64" s="538">
        <v>4412653</v>
      </c>
      <c r="L64" s="538">
        <v>58081246</v>
      </c>
      <c r="M64" s="539"/>
      <c r="N64" s="538">
        <v>11034429</v>
      </c>
      <c r="O64" s="538">
        <v>106907445</v>
      </c>
      <c r="P64" s="538"/>
      <c r="Q64" s="538">
        <v>392620</v>
      </c>
      <c r="R64" s="538">
        <v>118334494</v>
      </c>
      <c r="S64" s="539"/>
      <c r="T64" s="538">
        <v>-7349415</v>
      </c>
      <c r="U64" s="538">
        <v>8977987</v>
      </c>
      <c r="V64" s="538">
        <v>1628572</v>
      </c>
    </row>
    <row r="65" spans="1:22">
      <c r="A65" s="535">
        <v>23200</v>
      </c>
      <c r="B65" s="510" t="s">
        <v>50</v>
      </c>
      <c r="C65" s="532">
        <v>8.7352999999999997E-3</v>
      </c>
      <c r="D65" s="532">
        <f>VLOOKUP($A65,'2023 Summary'!$A:$F,3,FALSE)</f>
        <v>8.4892761999999997E-3</v>
      </c>
      <c r="E65" s="533">
        <f>VLOOKUP($A65,'2023 Summary'!$A:$F,6,FALSE)</f>
        <v>201593584</v>
      </c>
      <c r="F65" s="536">
        <v>232772119</v>
      </c>
      <c r="G65" s="537"/>
      <c r="H65" s="538">
        <v>18320274</v>
      </c>
      <c r="I65" s="538">
        <v>25216306</v>
      </c>
      <c r="J65" s="538">
        <v>1859503</v>
      </c>
      <c r="K65" s="538">
        <v>2563277</v>
      </c>
      <c r="L65" s="538">
        <v>47959360</v>
      </c>
      <c r="M65" s="539"/>
      <c r="N65" s="538">
        <v>1147080</v>
      </c>
      <c r="O65" s="538">
        <v>62101723</v>
      </c>
      <c r="P65" s="538"/>
      <c r="Q65" s="538">
        <v>228070</v>
      </c>
      <c r="R65" s="538">
        <v>63476873</v>
      </c>
      <c r="S65" s="539"/>
      <c r="T65" s="538">
        <v>-4269220</v>
      </c>
      <c r="U65" s="538">
        <v>11986781</v>
      </c>
      <c r="V65" s="538">
        <v>7717561</v>
      </c>
    </row>
    <row r="66" spans="1:22">
      <c r="A66" s="535">
        <v>30000</v>
      </c>
      <c r="B66" s="510" t="s">
        <v>51</v>
      </c>
      <c r="C66" s="532">
        <v>7.6409999999999998E-4</v>
      </c>
      <c r="D66" s="532">
        <f>VLOOKUP($A66,'2023 Summary'!$A:$F,3,FALSE)</f>
        <v>7.1258219999999998E-4</v>
      </c>
      <c r="E66" s="533">
        <f>VLOOKUP($A66,'2023 Summary'!$A:$F,6,FALSE)</f>
        <v>16921584</v>
      </c>
      <c r="F66" s="536">
        <v>20360230</v>
      </c>
      <c r="G66" s="537"/>
      <c r="H66" s="538">
        <v>1512436</v>
      </c>
      <c r="I66" s="538">
        <v>2205633</v>
      </c>
      <c r="J66" s="538">
        <v>162648</v>
      </c>
      <c r="K66" s="538">
        <v>224206</v>
      </c>
      <c r="L66" s="538">
        <v>4104923</v>
      </c>
      <c r="M66" s="539"/>
      <c r="N66" s="538">
        <v>1966935</v>
      </c>
      <c r="O66" s="538">
        <v>5431945</v>
      </c>
      <c r="P66" s="538"/>
      <c r="Q66" s="538">
        <v>19949</v>
      </c>
      <c r="R66" s="538">
        <v>7418829</v>
      </c>
      <c r="S66" s="539"/>
      <c r="T66" s="538">
        <v>-373423</v>
      </c>
      <c r="U66" s="538">
        <v>-1000100</v>
      </c>
      <c r="V66" s="538">
        <v>-1373523</v>
      </c>
    </row>
    <row r="67" spans="1:22">
      <c r="A67" s="535">
        <v>30100</v>
      </c>
      <c r="B67" s="510" t="s">
        <v>52</v>
      </c>
      <c r="C67" s="532">
        <v>7.5079999999999999E-3</v>
      </c>
      <c r="D67" s="532">
        <f>VLOOKUP($A67,'2023 Summary'!$A:$F,3,FALSE)</f>
        <v>7.7353635999999996E-3</v>
      </c>
      <c r="E67" s="533">
        <f>VLOOKUP($A67,'2023 Summary'!$A:$F,6,FALSE)</f>
        <v>183690533</v>
      </c>
      <c r="F67" s="536">
        <v>200068770</v>
      </c>
      <c r="G67" s="537"/>
      <c r="H67" s="538">
        <v>11716625</v>
      </c>
      <c r="I67" s="538">
        <v>21673538</v>
      </c>
      <c r="J67" s="538">
        <v>1598252</v>
      </c>
      <c r="K67" s="538">
        <v>2203149</v>
      </c>
      <c r="L67" s="538">
        <v>37191564</v>
      </c>
      <c r="M67" s="539"/>
      <c r="N67" s="538">
        <v>11617889</v>
      </c>
      <c r="O67" s="538">
        <v>53376733</v>
      </c>
      <c r="P67" s="538"/>
      <c r="Q67" s="538">
        <v>196027</v>
      </c>
      <c r="R67" s="538">
        <v>65190649</v>
      </c>
      <c r="S67" s="539"/>
      <c r="T67" s="538">
        <v>-3669416</v>
      </c>
      <c r="U67" s="538">
        <v>-2799144</v>
      </c>
      <c r="V67" s="538">
        <v>-6468560</v>
      </c>
    </row>
    <row r="68" spans="1:22">
      <c r="A68" s="535">
        <v>30102</v>
      </c>
      <c r="B68" s="510" t="s">
        <v>53</v>
      </c>
      <c r="C68" s="532">
        <v>1.94E-4</v>
      </c>
      <c r="D68" s="532">
        <f>VLOOKUP($A68,'2023 Summary'!$A:$F,3,FALSE)</f>
        <v>1.656882E-4</v>
      </c>
      <c r="E68" s="533">
        <f>VLOOKUP($A68,'2023 Summary'!$A:$F,6,FALSE)</f>
        <v>3934573</v>
      </c>
      <c r="F68" s="536">
        <v>5170888</v>
      </c>
      <c r="G68" s="537"/>
      <c r="H68" s="538">
        <v>1005728</v>
      </c>
      <c r="I68" s="538">
        <v>560165</v>
      </c>
      <c r="J68" s="538">
        <v>41308</v>
      </c>
      <c r="K68" s="538">
        <v>56942</v>
      </c>
      <c r="L68" s="538">
        <v>1664143</v>
      </c>
      <c r="M68" s="539"/>
      <c r="N68" s="538">
        <v>2720</v>
      </c>
      <c r="O68" s="538">
        <v>1379551</v>
      </c>
      <c r="P68" s="538"/>
      <c r="Q68" s="538">
        <v>5066</v>
      </c>
      <c r="R68" s="538">
        <v>1387337</v>
      </c>
      <c r="S68" s="539"/>
      <c r="T68" s="538">
        <v>-94838</v>
      </c>
      <c r="U68" s="538">
        <v>292017</v>
      </c>
      <c r="V68" s="538">
        <v>197179</v>
      </c>
    </row>
    <row r="69" spans="1:22">
      <c r="A69" s="535">
        <v>30103</v>
      </c>
      <c r="B69" s="510" t="s">
        <v>54</v>
      </c>
      <c r="C69" s="532">
        <v>2.23E-4</v>
      </c>
      <c r="D69" s="532">
        <f>VLOOKUP($A69,'2023 Summary'!$A:$F,3,FALSE)</f>
        <v>2.092347E-4</v>
      </c>
      <c r="E69" s="533">
        <f>VLOOKUP($A69,'2023 Summary'!$A:$F,6,FALSE)</f>
        <v>4968665</v>
      </c>
      <c r="F69" s="536">
        <v>5943639</v>
      </c>
      <c r="G69" s="537"/>
      <c r="H69" s="538">
        <v>786422</v>
      </c>
      <c r="I69" s="538">
        <v>643877</v>
      </c>
      <c r="J69" s="538">
        <v>47481</v>
      </c>
      <c r="K69" s="538">
        <v>65451</v>
      </c>
      <c r="L69" s="538">
        <v>1543231</v>
      </c>
      <c r="M69" s="539"/>
      <c r="N69" s="538">
        <v>293649</v>
      </c>
      <c r="O69" s="538">
        <v>1585715</v>
      </c>
      <c r="P69" s="538"/>
      <c r="Q69" s="538">
        <v>5824</v>
      </c>
      <c r="R69" s="538">
        <v>1885188</v>
      </c>
      <c r="S69" s="539"/>
      <c r="T69" s="538">
        <v>-109011</v>
      </c>
      <c r="U69" s="538">
        <v>144732</v>
      </c>
      <c r="V69" s="538">
        <v>35721</v>
      </c>
    </row>
    <row r="70" spans="1:22">
      <c r="A70" s="530">
        <v>30104</v>
      </c>
      <c r="B70" s="531" t="s">
        <v>55</v>
      </c>
      <c r="C70" s="532">
        <v>1.3799999999999999E-4</v>
      </c>
      <c r="D70" s="532">
        <f>VLOOKUP($A70,'2023 Summary'!$A:$F,3,FALSE)</f>
        <v>1.3724780000000001E-4</v>
      </c>
      <c r="E70" s="533">
        <f>VLOOKUP($A70,'2023 Summary'!$A:$F,6,FALSE)</f>
        <v>3259203</v>
      </c>
      <c r="F70" s="533">
        <v>3677944</v>
      </c>
      <c r="G70" s="533"/>
      <c r="H70" s="533">
        <v>813451</v>
      </c>
      <c r="I70" s="533">
        <v>398433</v>
      </c>
      <c r="J70" s="533">
        <v>29381</v>
      </c>
      <c r="K70" s="533">
        <v>40501</v>
      </c>
      <c r="L70" s="533">
        <v>1281766</v>
      </c>
      <c r="M70" s="533"/>
      <c r="N70" s="533">
        <v>248203</v>
      </c>
      <c r="O70" s="533">
        <v>981246</v>
      </c>
      <c r="P70" s="533"/>
      <c r="Q70" s="533">
        <v>3604</v>
      </c>
      <c r="R70" s="533">
        <v>1233053</v>
      </c>
      <c r="S70" s="533"/>
      <c r="T70" s="533">
        <v>-67457</v>
      </c>
      <c r="U70" s="533">
        <v>133113</v>
      </c>
      <c r="V70" s="533">
        <v>65656</v>
      </c>
    </row>
    <row r="71" spans="1:22">
      <c r="A71" s="530">
        <v>30105</v>
      </c>
      <c r="B71" s="531" t="s">
        <v>56</v>
      </c>
      <c r="C71" s="532">
        <v>6.8590000000000003E-4</v>
      </c>
      <c r="D71" s="532">
        <f>VLOOKUP($A71,'2023 Summary'!$A:$F,3,FALSE)</f>
        <v>6.9541500000000001E-4</v>
      </c>
      <c r="E71" s="533">
        <f>VLOOKUP($A71,'2023 Summary'!$A:$F,6,FALSE)</f>
        <v>16513917</v>
      </c>
      <c r="F71" s="533">
        <v>18276223</v>
      </c>
      <c r="G71" s="533"/>
      <c r="H71" s="533">
        <v>283356</v>
      </c>
      <c r="I71" s="533">
        <v>1979871</v>
      </c>
      <c r="J71" s="533">
        <v>146000</v>
      </c>
      <c r="K71" s="533">
        <v>201257</v>
      </c>
      <c r="L71" s="533">
        <v>2610484</v>
      </c>
      <c r="M71" s="533"/>
      <c r="N71" s="533">
        <v>1194216</v>
      </c>
      <c r="O71" s="533">
        <v>4875949</v>
      </c>
      <c r="P71" s="533"/>
      <c r="Q71" s="533">
        <v>17907</v>
      </c>
      <c r="R71" s="533">
        <v>6088072</v>
      </c>
      <c r="S71" s="533"/>
      <c r="T71" s="533">
        <v>-335201</v>
      </c>
      <c r="U71" s="533">
        <v>-204517</v>
      </c>
      <c r="V71" s="533">
        <v>-539718</v>
      </c>
    </row>
    <row r="72" spans="1:22">
      <c r="A72" s="530">
        <v>30200</v>
      </c>
      <c r="B72" s="531" t="s">
        <v>57</v>
      </c>
      <c r="C72" s="532">
        <v>1.6842999999999999E-3</v>
      </c>
      <c r="D72" s="532">
        <f>VLOOKUP($A72,'2023 Summary'!$A:$F,3,FALSE)</f>
        <v>1.7235963999999999E-3</v>
      </c>
      <c r="E72" s="533">
        <f>VLOOKUP($A72,'2023 Summary'!$A:$F,6,FALSE)</f>
        <v>40929988</v>
      </c>
      <c r="F72" s="533">
        <v>44881860</v>
      </c>
      <c r="G72" s="533"/>
      <c r="H72" s="533">
        <v>2912574</v>
      </c>
      <c r="I72" s="533">
        <v>4862072</v>
      </c>
      <c r="J72" s="533">
        <v>358539</v>
      </c>
      <c r="K72" s="533">
        <v>494237</v>
      </c>
      <c r="L72" s="533">
        <v>8627422</v>
      </c>
      <c r="M72" s="533"/>
      <c r="N72" s="533">
        <v>3331350</v>
      </c>
      <c r="O72" s="533">
        <v>11974118</v>
      </c>
      <c r="P72" s="533"/>
      <c r="Q72" s="533">
        <v>43975</v>
      </c>
      <c r="R72" s="533">
        <v>15349443</v>
      </c>
      <c r="S72" s="533"/>
      <c r="T72" s="533">
        <v>-823167</v>
      </c>
      <c r="U72" s="533">
        <v>-744278</v>
      </c>
      <c r="V72" s="533">
        <v>-1567445</v>
      </c>
    </row>
    <row r="73" spans="1:22">
      <c r="A73" s="530">
        <v>30300</v>
      </c>
      <c r="B73" s="531" t="s">
        <v>58</v>
      </c>
      <c r="C73" s="532">
        <v>5.7350000000000001E-4</v>
      </c>
      <c r="D73" s="532">
        <f>VLOOKUP($A73,'2023 Summary'!$A:$F,3,FALSE)</f>
        <v>5.3139720000000004E-4</v>
      </c>
      <c r="E73" s="533">
        <f>VLOOKUP($A73,'2023 Summary'!$A:$F,6,FALSE)</f>
        <v>12619011</v>
      </c>
      <c r="F73" s="533">
        <v>15281500</v>
      </c>
      <c r="G73" s="533"/>
      <c r="H73" s="533">
        <v>1423689</v>
      </c>
      <c r="I73" s="533">
        <v>1655452</v>
      </c>
      <c r="J73" s="533">
        <v>122076</v>
      </c>
      <c r="K73" s="533">
        <v>168279</v>
      </c>
      <c r="L73" s="533">
        <v>3369496</v>
      </c>
      <c r="M73" s="533"/>
      <c r="N73" s="533">
        <v>619195</v>
      </c>
      <c r="O73" s="533">
        <v>4076981</v>
      </c>
      <c r="P73" s="533"/>
      <c r="Q73" s="533">
        <v>14973</v>
      </c>
      <c r="R73" s="533">
        <v>4711149</v>
      </c>
      <c r="S73" s="533"/>
      <c r="T73" s="533">
        <v>-280274</v>
      </c>
      <c r="U73" s="533">
        <v>18058</v>
      </c>
      <c r="V73" s="533">
        <v>-262216</v>
      </c>
    </row>
    <row r="74" spans="1:22">
      <c r="A74" s="530">
        <v>30400</v>
      </c>
      <c r="B74" s="531" t="s">
        <v>59</v>
      </c>
      <c r="C74" s="532">
        <v>1.0589E-3</v>
      </c>
      <c r="D74" s="532">
        <f>VLOOKUP($A74,'2023 Summary'!$A:$F,3,FALSE)</f>
        <v>9.9445349999999991E-4</v>
      </c>
      <c r="E74" s="533">
        <f>VLOOKUP($A74,'2023 Summary'!$A:$F,6,FALSE)</f>
        <v>23615140</v>
      </c>
      <c r="F74" s="533">
        <v>28216685</v>
      </c>
      <c r="G74" s="533"/>
      <c r="H74" s="533">
        <v>2362465</v>
      </c>
      <c r="I74" s="533">
        <v>3056726</v>
      </c>
      <c r="J74" s="533">
        <v>225409</v>
      </c>
      <c r="K74" s="533">
        <v>310721</v>
      </c>
      <c r="L74" s="533">
        <v>5955321</v>
      </c>
      <c r="M74" s="533"/>
      <c r="N74" s="533">
        <v>979205</v>
      </c>
      <c r="O74" s="533">
        <v>7527984</v>
      </c>
      <c r="P74" s="533"/>
      <c r="Q74" s="533">
        <v>27647</v>
      </c>
      <c r="R74" s="533">
        <v>8534836</v>
      </c>
      <c r="S74" s="533"/>
      <c r="T74" s="533">
        <v>-517514</v>
      </c>
      <c r="U74" s="533">
        <v>-104249</v>
      </c>
      <c r="V74" s="533">
        <v>-621763</v>
      </c>
    </row>
    <row r="75" spans="1:22">
      <c r="A75" s="530">
        <v>30405</v>
      </c>
      <c r="B75" s="531" t="s">
        <v>60</v>
      </c>
      <c r="C75" s="532">
        <v>6.0820000000000004E-4</v>
      </c>
      <c r="D75" s="532">
        <f>VLOOKUP($A75,'2023 Summary'!$A:$F,3,FALSE)</f>
        <v>6.1736780000000002E-4</v>
      </c>
      <c r="E75" s="533">
        <f>VLOOKUP($A75,'2023 Summary'!$A:$F,6,FALSE)</f>
        <v>14660542</v>
      </c>
      <c r="F75" s="533">
        <v>16206445</v>
      </c>
      <c r="G75" s="533"/>
      <c r="H75" s="533">
        <v>529128</v>
      </c>
      <c r="I75" s="533">
        <v>1755651</v>
      </c>
      <c r="J75" s="533">
        <v>129465</v>
      </c>
      <c r="K75" s="533">
        <v>178465</v>
      </c>
      <c r="L75" s="533">
        <v>2592709</v>
      </c>
      <c r="M75" s="533"/>
      <c r="N75" s="533">
        <v>908688</v>
      </c>
      <c r="O75" s="533">
        <v>4323749</v>
      </c>
      <c r="P75" s="533"/>
      <c r="Q75" s="533">
        <v>15879</v>
      </c>
      <c r="R75" s="533">
        <v>5248316</v>
      </c>
      <c r="S75" s="533"/>
      <c r="T75" s="533">
        <v>-297237</v>
      </c>
      <c r="U75" s="533">
        <v>-599803</v>
      </c>
      <c r="V75" s="533">
        <v>-897040</v>
      </c>
    </row>
    <row r="76" spans="1:22">
      <c r="A76" s="535">
        <v>30500</v>
      </c>
      <c r="B76" s="510" t="s">
        <v>61</v>
      </c>
      <c r="C76" s="532">
        <v>1.0740999999999999E-3</v>
      </c>
      <c r="D76" s="532">
        <f>VLOOKUP($A76,'2023 Summary'!$A:$F,3,FALSE)</f>
        <v>9.892414E-4</v>
      </c>
      <c r="E76" s="533">
        <f>VLOOKUP($A76,'2023 Summary'!$A:$F,6,FALSE)</f>
        <v>23491369</v>
      </c>
      <c r="F76" s="536">
        <v>28621308</v>
      </c>
      <c r="G76" s="537"/>
      <c r="H76" s="538">
        <v>2208308</v>
      </c>
      <c r="I76" s="538">
        <v>3100559</v>
      </c>
      <c r="J76" s="538">
        <v>228642</v>
      </c>
      <c r="K76" s="538">
        <v>315177</v>
      </c>
      <c r="L76" s="538">
        <v>5852686</v>
      </c>
      <c r="M76" s="539"/>
      <c r="N76" s="538">
        <v>1976717</v>
      </c>
      <c r="O76" s="538">
        <v>7635934</v>
      </c>
      <c r="P76" s="538"/>
      <c r="Q76" s="538">
        <v>28043</v>
      </c>
      <c r="R76" s="538">
        <v>9640694</v>
      </c>
      <c r="S76" s="539"/>
      <c r="T76" s="538">
        <v>-524937</v>
      </c>
      <c r="U76" s="538">
        <v>-617878</v>
      </c>
      <c r="V76" s="538">
        <v>-1142815</v>
      </c>
    </row>
    <row r="77" spans="1:22">
      <c r="A77" s="535">
        <v>30600</v>
      </c>
      <c r="B77" s="510" t="s">
        <v>62</v>
      </c>
      <c r="C77" s="532">
        <v>8.1999999999999998E-4</v>
      </c>
      <c r="D77" s="532">
        <f>VLOOKUP($A77,'2023 Summary'!$A:$F,3,FALSE)</f>
        <v>7.8302890000000005E-4</v>
      </c>
      <c r="E77" s="533">
        <f>VLOOKUP($A77,'2023 Summary'!$A:$F,6,FALSE)</f>
        <v>18594471</v>
      </c>
      <c r="F77" s="536">
        <v>21850130</v>
      </c>
      <c r="G77" s="537"/>
      <c r="H77" s="538">
        <v>1577288</v>
      </c>
      <c r="I77" s="538">
        <v>2367034</v>
      </c>
      <c r="J77" s="538">
        <v>174550</v>
      </c>
      <c r="K77" s="538">
        <v>240613</v>
      </c>
      <c r="L77" s="538">
        <v>4359485</v>
      </c>
      <c r="M77" s="539"/>
      <c r="N77" s="538">
        <v>978256</v>
      </c>
      <c r="O77" s="538">
        <v>5829438</v>
      </c>
      <c r="P77" s="538"/>
      <c r="Q77" s="538">
        <v>21409</v>
      </c>
      <c r="R77" s="538">
        <v>6829103</v>
      </c>
      <c r="S77" s="539"/>
      <c r="T77" s="538">
        <v>-400747</v>
      </c>
      <c r="U77" s="538">
        <v>-615125</v>
      </c>
      <c r="V77" s="538">
        <v>-1015872</v>
      </c>
    </row>
    <row r="78" spans="1:22">
      <c r="A78" s="535">
        <v>30601</v>
      </c>
      <c r="B78" s="510" t="s">
        <v>63</v>
      </c>
      <c r="C78" s="532">
        <v>0</v>
      </c>
      <c r="D78" s="532">
        <f>VLOOKUP($A78,'2023 Summary'!$A:$F,3,FALSE)</f>
        <v>0</v>
      </c>
      <c r="E78" s="533">
        <f>VLOOKUP($A78,'2023 Summary'!$A:$F,6,FALSE)</f>
        <v>0</v>
      </c>
      <c r="F78" s="541">
        <v>0</v>
      </c>
      <c r="G78" s="537"/>
      <c r="H78" s="541">
        <v>117052</v>
      </c>
      <c r="I78" s="541">
        <v>0</v>
      </c>
      <c r="J78" s="541">
        <v>0</v>
      </c>
      <c r="K78" s="541">
        <v>0</v>
      </c>
      <c r="L78" s="541">
        <v>117052</v>
      </c>
      <c r="M78" s="541"/>
      <c r="N78" s="541">
        <v>409783</v>
      </c>
      <c r="O78" s="541">
        <v>0</v>
      </c>
      <c r="P78" s="541"/>
      <c r="Q78" s="541">
        <v>0</v>
      </c>
      <c r="R78" s="541">
        <v>409783</v>
      </c>
      <c r="S78" s="541"/>
      <c r="T78" s="541">
        <v>0</v>
      </c>
      <c r="U78" s="538">
        <v>-119630</v>
      </c>
      <c r="V78" s="538">
        <v>-119630</v>
      </c>
    </row>
    <row r="79" spans="1:22">
      <c r="A79" s="535">
        <v>30700</v>
      </c>
      <c r="B79" s="510" t="s">
        <v>64</v>
      </c>
      <c r="C79" s="532">
        <v>2.1860999999999998E-3</v>
      </c>
      <c r="D79" s="532">
        <f>VLOOKUP($A79,'2023 Summary'!$A:$F,3,FALSE)</f>
        <v>2.2831041999999998E-3</v>
      </c>
      <c r="E79" s="533">
        <f>VLOOKUP($A79,'2023 Summary'!$A:$F,6,FALSE)</f>
        <v>54216537</v>
      </c>
      <c r="F79" s="536">
        <v>58252953</v>
      </c>
      <c r="G79" s="537"/>
      <c r="H79" s="538">
        <v>6313674</v>
      </c>
      <c r="I79" s="538">
        <v>6310568</v>
      </c>
      <c r="J79" s="538">
        <v>465355</v>
      </c>
      <c r="K79" s="538">
        <v>641479</v>
      </c>
      <c r="L79" s="538">
        <v>13731076</v>
      </c>
      <c r="M79" s="539"/>
      <c r="N79" s="538">
        <v>5718644</v>
      </c>
      <c r="O79" s="538">
        <v>15541418</v>
      </c>
      <c r="P79" s="538"/>
      <c r="Q79" s="538">
        <v>57076</v>
      </c>
      <c r="R79" s="538">
        <v>21317138</v>
      </c>
      <c r="S79" s="539"/>
      <c r="T79" s="538">
        <v>-1068404</v>
      </c>
      <c r="U79" s="538">
        <v>-778590</v>
      </c>
      <c r="V79" s="538">
        <v>-1846994</v>
      </c>
    </row>
    <row r="80" spans="1:22">
      <c r="A80" s="535">
        <v>30705</v>
      </c>
      <c r="B80" s="510" t="s">
        <v>65</v>
      </c>
      <c r="C80" s="532">
        <v>4.2739999999999998E-4</v>
      </c>
      <c r="D80" s="532">
        <f>VLOOKUP($A80,'2023 Summary'!$A:$F,3,FALSE)</f>
        <v>4.0992410000000002E-4</v>
      </c>
      <c r="E80" s="533">
        <f>VLOOKUP($A80,'2023 Summary'!$A:$F,6,FALSE)</f>
        <v>9734407</v>
      </c>
      <c r="F80" s="536">
        <v>11389560</v>
      </c>
      <c r="G80" s="537"/>
      <c r="H80" s="538">
        <v>658198</v>
      </c>
      <c r="I80" s="538">
        <v>1233836</v>
      </c>
      <c r="J80" s="538">
        <v>90986</v>
      </c>
      <c r="K80" s="538">
        <v>125421</v>
      </c>
      <c r="L80" s="538">
        <v>2108441</v>
      </c>
      <c r="M80" s="539"/>
      <c r="N80" s="538">
        <v>125465</v>
      </c>
      <c r="O80" s="538">
        <v>3038643</v>
      </c>
      <c r="P80" s="538"/>
      <c r="Q80" s="538">
        <v>11159</v>
      </c>
      <c r="R80" s="538">
        <v>3175267</v>
      </c>
      <c r="S80" s="539"/>
      <c r="T80" s="538">
        <v>-208893</v>
      </c>
      <c r="U80" s="538">
        <v>116159</v>
      </c>
      <c r="V80" s="538">
        <v>-92734</v>
      </c>
    </row>
    <row r="81" spans="1:22">
      <c r="A81" s="535">
        <v>30800</v>
      </c>
      <c r="B81" s="510" t="s">
        <v>66</v>
      </c>
      <c r="C81" s="532">
        <v>6.0320000000000003E-4</v>
      </c>
      <c r="D81" s="532">
        <f>VLOOKUP($A81,'2023 Summary'!$A:$F,3,FALSE)</f>
        <v>6.0794600000000005E-4</v>
      </c>
      <c r="E81" s="533">
        <f>VLOOKUP($A81,'2023 Summary'!$A:$F,6,FALSE)</f>
        <v>14436804</v>
      </c>
      <c r="F81" s="536">
        <v>16073418</v>
      </c>
      <c r="G81" s="537"/>
      <c r="H81" s="538">
        <v>25296</v>
      </c>
      <c r="I81" s="538">
        <v>1741241</v>
      </c>
      <c r="J81" s="538">
        <v>128403</v>
      </c>
      <c r="K81" s="538">
        <v>177000</v>
      </c>
      <c r="L81" s="538">
        <v>2071940</v>
      </c>
      <c r="M81" s="539"/>
      <c r="N81" s="538">
        <v>1840805</v>
      </c>
      <c r="O81" s="538">
        <v>4288258</v>
      </c>
      <c r="P81" s="538"/>
      <c r="Q81" s="538">
        <v>15749</v>
      </c>
      <c r="R81" s="538">
        <v>6144812</v>
      </c>
      <c r="S81" s="539"/>
      <c r="T81" s="538">
        <v>-294799</v>
      </c>
      <c r="U81" s="538">
        <v>-1671008</v>
      </c>
      <c r="V81" s="538">
        <v>-1965807</v>
      </c>
    </row>
    <row r="82" spans="1:22">
      <c r="A82" s="530">
        <v>30900</v>
      </c>
      <c r="B82" s="531" t="s">
        <v>67</v>
      </c>
      <c r="C82" s="532">
        <v>1.5231000000000001E-3</v>
      </c>
      <c r="D82" s="532">
        <f>VLOOKUP($A82,'2023 Summary'!$A:$F,3,FALSE)</f>
        <v>1.2805855000000001E-3</v>
      </c>
      <c r="E82" s="533">
        <f>VLOOKUP($A82,'2023 Summary'!$A:$F,6,FALSE)</f>
        <v>30409874</v>
      </c>
      <c r="F82" s="533">
        <v>40586274</v>
      </c>
      <c r="G82" s="533"/>
      <c r="H82" s="533">
        <v>6374500</v>
      </c>
      <c r="I82" s="533">
        <v>4396729</v>
      </c>
      <c r="J82" s="533">
        <v>324224</v>
      </c>
      <c r="K82" s="533">
        <v>446934</v>
      </c>
      <c r="L82" s="533">
        <v>11542387</v>
      </c>
      <c r="M82" s="533"/>
      <c r="N82" s="533">
        <v>1535277</v>
      </c>
      <c r="O82" s="533">
        <v>10828090</v>
      </c>
      <c r="P82" s="533"/>
      <c r="Q82" s="533">
        <v>39766</v>
      </c>
      <c r="R82" s="533">
        <v>12403133</v>
      </c>
      <c r="S82" s="533"/>
      <c r="T82" s="533">
        <v>-744383</v>
      </c>
      <c r="U82" s="533">
        <v>527398</v>
      </c>
      <c r="V82" s="533">
        <v>-216985</v>
      </c>
    </row>
    <row r="83" spans="1:22">
      <c r="A83" s="530">
        <v>30905</v>
      </c>
      <c r="B83" s="531" t="s">
        <v>68</v>
      </c>
      <c r="C83" s="532">
        <v>2.285E-4</v>
      </c>
      <c r="D83" s="532">
        <f>VLOOKUP($A83,'2023 Summary'!$A:$F,3,FALSE)</f>
        <v>2.3913830000000001E-4</v>
      </c>
      <c r="E83" s="533">
        <f>VLOOKUP($A83,'2023 Summary'!$A:$F,6,FALSE)</f>
        <v>5678782</v>
      </c>
      <c r="F83" s="533">
        <v>6087807</v>
      </c>
      <c r="G83" s="533"/>
      <c r="H83" s="533">
        <v>4684</v>
      </c>
      <c r="I83" s="533">
        <v>659495</v>
      </c>
      <c r="J83" s="533">
        <v>48633</v>
      </c>
      <c r="K83" s="533">
        <v>67039</v>
      </c>
      <c r="L83" s="533">
        <v>779851</v>
      </c>
      <c r="M83" s="533"/>
      <c r="N83" s="533">
        <v>569446</v>
      </c>
      <c r="O83" s="533">
        <v>1624178</v>
      </c>
      <c r="P83" s="533"/>
      <c r="Q83" s="533">
        <v>5965</v>
      </c>
      <c r="R83" s="533">
        <v>2199589</v>
      </c>
      <c r="S83" s="533"/>
      <c r="T83" s="533">
        <v>-111654</v>
      </c>
      <c r="U83" s="533">
        <v>-97704</v>
      </c>
      <c r="V83" s="533">
        <v>-209358</v>
      </c>
    </row>
    <row r="84" spans="1:22">
      <c r="A84" s="530">
        <v>31000</v>
      </c>
      <c r="B84" s="531" t="s">
        <v>69</v>
      </c>
      <c r="C84" s="532">
        <v>4.2913999999999999E-3</v>
      </c>
      <c r="D84" s="532">
        <f>VLOOKUP($A84,'2023 Summary'!$A:$F,3,FALSE)</f>
        <v>4.2471992999999998E-3</v>
      </c>
      <c r="E84" s="533">
        <f>VLOOKUP($A84,'2023 Summary'!$A:$F,6,FALSE)</f>
        <v>100857612</v>
      </c>
      <c r="F84" s="533">
        <v>114353763</v>
      </c>
      <c r="G84" s="533"/>
      <c r="H84" s="533">
        <v>4386480</v>
      </c>
      <c r="I84" s="533">
        <v>12387994</v>
      </c>
      <c r="J84" s="533">
        <v>913517</v>
      </c>
      <c r="K84" s="533">
        <v>1259259</v>
      </c>
      <c r="L84" s="533">
        <v>18947250</v>
      </c>
      <c r="M84" s="533"/>
      <c r="N84" s="533">
        <v>2662263</v>
      </c>
      <c r="O84" s="533">
        <v>30508661</v>
      </c>
      <c r="P84" s="533"/>
      <c r="Q84" s="533">
        <v>112044</v>
      </c>
      <c r="R84" s="533">
        <v>33282968</v>
      </c>
      <c r="S84" s="533"/>
      <c r="T84" s="533">
        <v>-2097335</v>
      </c>
      <c r="U84" s="533">
        <v>-420359</v>
      </c>
      <c r="V84" s="533">
        <v>-2517694</v>
      </c>
    </row>
    <row r="85" spans="1:22">
      <c r="A85" s="530">
        <v>31005</v>
      </c>
      <c r="B85" s="531" t="s">
        <v>70</v>
      </c>
      <c r="C85" s="532">
        <v>4.0190000000000001E-4</v>
      </c>
      <c r="D85" s="532">
        <f>VLOOKUP($A85,'2023 Summary'!$A:$F,3,FALSE)</f>
        <v>3.8962000000000003E-4</v>
      </c>
      <c r="E85" s="533">
        <f>VLOOKUP($A85,'2023 Summary'!$A:$F,6,FALSE)</f>
        <v>9252248</v>
      </c>
      <c r="F85" s="533">
        <v>10708711</v>
      </c>
      <c r="G85" s="533"/>
      <c r="H85" s="533">
        <v>916091</v>
      </c>
      <c r="I85" s="533">
        <v>1160079</v>
      </c>
      <c r="J85" s="533">
        <v>85547</v>
      </c>
      <c r="K85" s="533">
        <v>117924</v>
      </c>
      <c r="L85" s="533">
        <v>2279641</v>
      </c>
      <c r="M85" s="533"/>
      <c r="N85" s="533">
        <v>211747</v>
      </c>
      <c r="O85" s="533">
        <v>2856998</v>
      </c>
      <c r="P85" s="533"/>
      <c r="Q85" s="533">
        <v>10492</v>
      </c>
      <c r="R85" s="533">
        <v>3079237</v>
      </c>
      <c r="S85" s="533"/>
      <c r="T85" s="533">
        <v>-196406</v>
      </c>
      <c r="U85" s="533">
        <v>157066</v>
      </c>
      <c r="V85" s="533">
        <v>-39340</v>
      </c>
    </row>
    <row r="86" spans="1:22">
      <c r="A86" s="530">
        <v>31100</v>
      </c>
      <c r="B86" s="531" t="s">
        <v>71</v>
      </c>
      <c r="C86" s="532">
        <v>8.6189999999999999E-3</v>
      </c>
      <c r="D86" s="532">
        <f>VLOOKUP($A86,'2023 Summary'!$A:$F,3,FALSE)</f>
        <v>8.3161130999999996E-3</v>
      </c>
      <c r="E86" s="533">
        <f>VLOOKUP($A86,'2023 Summary'!$A:$F,6,FALSE)</f>
        <v>197481505</v>
      </c>
      <c r="F86" s="533">
        <v>229673642</v>
      </c>
      <c r="G86" s="533"/>
      <c r="H86" s="533">
        <v>7680372</v>
      </c>
      <c r="I86" s="533">
        <v>24880647</v>
      </c>
      <c r="J86" s="533">
        <v>1834751</v>
      </c>
      <c r="K86" s="533">
        <v>2529156</v>
      </c>
      <c r="L86" s="533">
        <v>36924926</v>
      </c>
      <c r="M86" s="533"/>
      <c r="N86" s="533">
        <v>10402774</v>
      </c>
      <c r="O86" s="533">
        <v>61275074</v>
      </c>
      <c r="P86" s="533"/>
      <c r="Q86" s="533">
        <v>225034</v>
      </c>
      <c r="R86" s="533">
        <v>71902882</v>
      </c>
      <c r="S86" s="533"/>
      <c r="T86" s="533">
        <v>-4212391</v>
      </c>
      <c r="U86" s="533">
        <v>-3208933</v>
      </c>
      <c r="V86" s="533">
        <v>-7421324</v>
      </c>
    </row>
    <row r="87" spans="1:22">
      <c r="A87" s="530">
        <v>31101</v>
      </c>
      <c r="B87" s="531" t="s">
        <v>775</v>
      </c>
      <c r="C87" s="532">
        <v>6.2799999999999995E-5</v>
      </c>
      <c r="D87" s="532">
        <f>VLOOKUP($A87,'2023 Summary'!$A:$F,3,FALSE)</f>
        <v>5.5596100000000001E-5</v>
      </c>
      <c r="E87" s="533">
        <f>VLOOKUP($A87,'2023 Summary'!$A:$F,6,FALSE)</f>
        <v>1320232</v>
      </c>
      <c r="F87" s="533">
        <v>1673754</v>
      </c>
      <c r="G87" s="533"/>
      <c r="H87" s="533">
        <v>297453</v>
      </c>
      <c r="I87" s="533">
        <v>181319</v>
      </c>
      <c r="J87" s="533">
        <v>13371</v>
      </c>
      <c r="K87" s="533">
        <v>18431</v>
      </c>
      <c r="L87" s="533">
        <v>510574</v>
      </c>
      <c r="M87" s="533"/>
      <c r="N87" s="533">
        <v>79688</v>
      </c>
      <c r="O87" s="533">
        <v>446544</v>
      </c>
      <c r="P87" s="533"/>
      <c r="Q87" s="533">
        <v>1640</v>
      </c>
      <c r="R87" s="533">
        <v>527872</v>
      </c>
      <c r="S87" s="533"/>
      <c r="T87" s="533">
        <v>-30698</v>
      </c>
      <c r="U87" s="533">
        <v>2546</v>
      </c>
      <c r="V87" s="533">
        <v>-28152</v>
      </c>
    </row>
    <row r="88" spans="1:22">
      <c r="A88" s="530">
        <v>31102</v>
      </c>
      <c r="B88" s="531" t="s">
        <v>73</v>
      </c>
      <c r="C88" s="532">
        <v>1.5349999999999999E-4</v>
      </c>
      <c r="D88" s="532">
        <f>VLOOKUP($A88,'2023 Summary'!$A:$F,3,FALSE)</f>
        <v>1.4788019999999999E-4</v>
      </c>
      <c r="E88" s="533">
        <f>VLOOKUP($A88,'2023 Summary'!$A:$F,6,FALSE)</f>
        <v>3511689</v>
      </c>
      <c r="F88" s="533">
        <v>4090700</v>
      </c>
      <c r="G88" s="533"/>
      <c r="H88" s="533">
        <v>184013</v>
      </c>
      <c r="I88" s="533">
        <v>443147</v>
      </c>
      <c r="J88" s="533">
        <v>32679</v>
      </c>
      <c r="K88" s="533">
        <v>45047</v>
      </c>
      <c r="L88" s="533">
        <v>704886</v>
      </c>
      <c r="M88" s="533"/>
      <c r="N88" s="533">
        <v>322805</v>
      </c>
      <c r="O88" s="533">
        <v>1091366</v>
      </c>
      <c r="P88" s="533"/>
      <c r="Q88" s="533">
        <v>4008</v>
      </c>
      <c r="R88" s="533">
        <v>1418179</v>
      </c>
      <c r="S88" s="533"/>
      <c r="T88" s="533">
        <v>-75026</v>
      </c>
      <c r="U88" s="533">
        <v>-28608</v>
      </c>
      <c r="V88" s="533">
        <v>-103634</v>
      </c>
    </row>
    <row r="89" spans="1:22">
      <c r="A89" s="530">
        <v>31105</v>
      </c>
      <c r="B89" s="531" t="s">
        <v>74</v>
      </c>
      <c r="C89" s="532">
        <v>1.2718E-3</v>
      </c>
      <c r="D89" s="532">
        <f>VLOOKUP($A89,'2023 Summary'!$A:$F,3,FALSE)</f>
        <v>1.2712976E-3</v>
      </c>
      <c r="E89" s="533">
        <f>VLOOKUP($A89,'2023 Summary'!$A:$F,6,FALSE)</f>
        <v>30189316</v>
      </c>
      <c r="F89" s="533">
        <v>33889101</v>
      </c>
      <c r="G89" s="533"/>
      <c r="H89" s="533">
        <v>376275</v>
      </c>
      <c r="I89" s="533">
        <v>3671221</v>
      </c>
      <c r="J89" s="533">
        <v>270724</v>
      </c>
      <c r="K89" s="533">
        <v>373185</v>
      </c>
      <c r="L89" s="533">
        <v>4691405</v>
      </c>
      <c r="M89" s="533"/>
      <c r="N89" s="533">
        <v>1511437</v>
      </c>
      <c r="O89" s="533">
        <v>9041339</v>
      </c>
      <c r="P89" s="533"/>
      <c r="Q89" s="533">
        <v>33205</v>
      </c>
      <c r="R89" s="533">
        <v>10585981</v>
      </c>
      <c r="S89" s="533"/>
      <c r="T89" s="533">
        <v>-621551</v>
      </c>
      <c r="U89" s="533">
        <v>-97893</v>
      </c>
      <c r="V89" s="533">
        <v>-719444</v>
      </c>
    </row>
    <row r="90" spans="1:22">
      <c r="A90" s="530">
        <v>31110</v>
      </c>
      <c r="B90" s="531" t="s">
        <v>75</v>
      </c>
      <c r="C90" s="532">
        <v>1.9908E-3</v>
      </c>
      <c r="D90" s="532">
        <f>VLOOKUP($A90,'2023 Summary'!$A:$F,3,FALSE)</f>
        <v>2.0164408999999999E-3</v>
      </c>
      <c r="E90" s="533">
        <f>VLOOKUP($A90,'2023 Summary'!$A:$F,6,FALSE)</f>
        <v>47884123</v>
      </c>
      <c r="F90" s="533">
        <v>53049376</v>
      </c>
      <c r="G90" s="533"/>
      <c r="H90" s="533">
        <v>268014</v>
      </c>
      <c r="I90" s="533">
        <v>5746862</v>
      </c>
      <c r="J90" s="533">
        <v>423786</v>
      </c>
      <c r="K90" s="533">
        <v>584177</v>
      </c>
      <c r="L90" s="533">
        <v>7022839</v>
      </c>
      <c r="M90" s="533"/>
      <c r="N90" s="533">
        <v>3406210</v>
      </c>
      <c r="O90" s="533">
        <v>14153146</v>
      </c>
      <c r="P90" s="533"/>
      <c r="Q90" s="533">
        <v>51978</v>
      </c>
      <c r="R90" s="533">
        <v>17611334</v>
      </c>
      <c r="S90" s="533"/>
      <c r="T90" s="533">
        <v>-972965</v>
      </c>
      <c r="U90" s="533">
        <v>-731247</v>
      </c>
      <c r="V90" s="533">
        <v>-1704212</v>
      </c>
    </row>
    <row r="91" spans="1:22">
      <c r="A91" s="530">
        <v>31200</v>
      </c>
      <c r="B91" s="531" t="s">
        <v>76</v>
      </c>
      <c r="C91" s="532">
        <v>3.7582000000000002E-3</v>
      </c>
      <c r="D91" s="532">
        <f>VLOOKUP($A91,'2023 Summary'!$A:$F,3,FALSE)</f>
        <v>3.6721284999999999E-3</v>
      </c>
      <c r="E91" s="533">
        <f>VLOOKUP($A91,'2023 Summary'!$A:$F,6,FALSE)</f>
        <v>87201491</v>
      </c>
      <c r="F91" s="533">
        <v>100147439</v>
      </c>
      <c r="G91" s="533"/>
      <c r="H91" s="533">
        <v>6228163</v>
      </c>
      <c r="I91" s="533">
        <v>10849016</v>
      </c>
      <c r="J91" s="533">
        <v>800029</v>
      </c>
      <c r="K91" s="533">
        <v>1102819</v>
      </c>
      <c r="L91" s="533">
        <v>18980027</v>
      </c>
      <c r="M91" s="533"/>
      <c r="N91" s="533">
        <v>5666592</v>
      </c>
      <c r="O91" s="533">
        <v>26718529</v>
      </c>
      <c r="P91" s="533"/>
      <c r="Q91" s="533">
        <v>98124</v>
      </c>
      <c r="R91" s="533">
        <v>32483245</v>
      </c>
      <c r="S91" s="533"/>
      <c r="T91" s="533">
        <v>-1836783</v>
      </c>
      <c r="U91" s="533">
        <v>-2113070</v>
      </c>
      <c r="V91" s="533">
        <v>-3949853</v>
      </c>
    </row>
    <row r="92" spans="1:22">
      <c r="A92" s="530">
        <v>31205</v>
      </c>
      <c r="B92" s="531" t="s">
        <v>776</v>
      </c>
      <c r="C92" s="532">
        <v>4.0640000000000001E-4</v>
      </c>
      <c r="D92" s="532">
        <f>VLOOKUP($A92,'2023 Summary'!$A:$F,3,FALSE)</f>
        <v>4.0299889999999999E-4</v>
      </c>
      <c r="E92" s="533">
        <f>VLOOKUP($A92,'2023 Summary'!$A:$F,6,FALSE)</f>
        <v>9569955</v>
      </c>
      <c r="F92" s="533">
        <v>10829719</v>
      </c>
      <c r="G92" s="533"/>
      <c r="H92" s="533">
        <v>412549</v>
      </c>
      <c r="I92" s="533">
        <v>1173188</v>
      </c>
      <c r="J92" s="533">
        <v>86513</v>
      </c>
      <c r="K92" s="533">
        <v>119256</v>
      </c>
      <c r="L92" s="533">
        <v>1791506</v>
      </c>
      <c r="M92" s="533"/>
      <c r="N92" s="533">
        <v>555400</v>
      </c>
      <c r="O92" s="533">
        <v>2889282</v>
      </c>
      <c r="P92" s="533"/>
      <c r="Q92" s="533">
        <v>10611</v>
      </c>
      <c r="R92" s="533">
        <v>3455293</v>
      </c>
      <c r="S92" s="533"/>
      <c r="T92" s="533">
        <v>-198627</v>
      </c>
      <c r="U92" s="533">
        <v>-258719</v>
      </c>
      <c r="V92" s="533">
        <v>-457346</v>
      </c>
    </row>
    <row r="93" spans="1:22">
      <c r="A93" s="530">
        <v>31300</v>
      </c>
      <c r="B93" s="531" t="s">
        <v>78</v>
      </c>
      <c r="C93" s="532">
        <v>1.13895E-2</v>
      </c>
      <c r="D93" s="532">
        <f>VLOOKUP($A93,'2023 Summary'!$A:$F,3,FALSE)</f>
        <v>1.10977777E-2</v>
      </c>
      <c r="E93" s="533">
        <f>VLOOKUP($A93,'2023 Summary'!$A:$F,6,FALSE)</f>
        <v>263537282</v>
      </c>
      <c r="F93" s="533">
        <v>303500139</v>
      </c>
      <c r="G93" s="533"/>
      <c r="H93" s="533">
        <v>12099641</v>
      </c>
      <c r="I93" s="533">
        <v>32878304</v>
      </c>
      <c r="J93" s="533">
        <v>2424515</v>
      </c>
      <c r="K93" s="533">
        <v>3342131</v>
      </c>
      <c r="L93" s="533">
        <v>50744591</v>
      </c>
      <c r="M93" s="533"/>
      <c r="N93" s="533">
        <v>4670808</v>
      </c>
      <c r="O93" s="533">
        <v>80971388</v>
      </c>
      <c r="P93" s="533"/>
      <c r="Q93" s="533">
        <v>297369</v>
      </c>
      <c r="R93" s="533">
        <v>85939565</v>
      </c>
      <c r="S93" s="533"/>
      <c r="T93" s="533">
        <v>-5566426</v>
      </c>
      <c r="U93" s="533">
        <v>469030</v>
      </c>
      <c r="V93" s="533">
        <v>-5097396</v>
      </c>
    </row>
    <row r="94" spans="1:22">
      <c r="A94" s="535">
        <v>31301</v>
      </c>
      <c r="B94" s="510" t="s">
        <v>79</v>
      </c>
      <c r="C94" s="532">
        <v>1.684E-4</v>
      </c>
      <c r="D94" s="532">
        <f>VLOOKUP($A94,'2023 Summary'!$A:$F,3,FALSE)</f>
        <v>2.0605809999999999E-4</v>
      </c>
      <c r="E94" s="533">
        <f>VLOOKUP($A94,'2023 Summary'!$A:$F,6,FALSE)</f>
        <v>4893231</v>
      </c>
      <c r="F94" s="536">
        <v>4487389</v>
      </c>
      <c r="G94" s="537"/>
      <c r="H94" s="541">
        <v>0</v>
      </c>
      <c r="I94" s="538">
        <v>486121</v>
      </c>
      <c r="J94" s="538">
        <v>35848</v>
      </c>
      <c r="K94" s="538">
        <v>49415</v>
      </c>
      <c r="L94" s="538">
        <v>571384</v>
      </c>
      <c r="M94" s="539"/>
      <c r="N94" s="538">
        <v>1627353</v>
      </c>
      <c r="O94" s="538">
        <v>1197199</v>
      </c>
      <c r="P94" s="538"/>
      <c r="Q94" s="538">
        <v>4397</v>
      </c>
      <c r="R94" s="538">
        <v>2828949</v>
      </c>
      <c r="S94" s="539"/>
      <c r="T94" s="538">
        <v>-82301</v>
      </c>
      <c r="U94" s="538">
        <v>-607463</v>
      </c>
      <c r="V94" s="538">
        <v>-689764</v>
      </c>
    </row>
    <row r="95" spans="1:22">
      <c r="A95" s="535">
        <v>31320</v>
      </c>
      <c r="B95" s="510" t="s">
        <v>80</v>
      </c>
      <c r="C95" s="532">
        <v>1.8847E-3</v>
      </c>
      <c r="D95" s="532">
        <f>VLOOKUP($A95,'2023 Summary'!$A:$F,3,FALSE)</f>
        <v>1.8113510999999999E-3</v>
      </c>
      <c r="E95" s="533">
        <f>VLOOKUP($A95,'2023 Summary'!$A:$F,6,FALSE)</f>
        <v>43013886</v>
      </c>
      <c r="F95" s="536">
        <v>50223412</v>
      </c>
      <c r="G95" s="537"/>
      <c r="H95" s="538">
        <v>2218654</v>
      </c>
      <c r="I95" s="538">
        <v>5440724</v>
      </c>
      <c r="J95" s="538">
        <v>401210</v>
      </c>
      <c r="K95" s="538">
        <v>553058</v>
      </c>
      <c r="L95" s="538">
        <v>8613646</v>
      </c>
      <c r="M95" s="539"/>
      <c r="N95" s="538">
        <v>2279215</v>
      </c>
      <c r="O95" s="538">
        <v>13399201</v>
      </c>
      <c r="P95" s="538"/>
      <c r="Q95" s="538">
        <v>49209</v>
      </c>
      <c r="R95" s="538">
        <v>15727625</v>
      </c>
      <c r="S95" s="539"/>
      <c r="T95" s="538">
        <v>-921135</v>
      </c>
      <c r="U95" s="538">
        <v>-937539</v>
      </c>
      <c r="V95" s="538">
        <v>-1858674</v>
      </c>
    </row>
    <row r="96" spans="1:22">
      <c r="A96" s="535">
        <v>31400</v>
      </c>
      <c r="B96" s="510" t="s">
        <v>81</v>
      </c>
      <c r="C96" s="532">
        <v>3.6484999999999998E-3</v>
      </c>
      <c r="D96" s="532">
        <f>VLOOKUP($A96,'2023 Summary'!$A:$F,3,FALSE)</f>
        <v>3.6351273999999999E-3</v>
      </c>
      <c r="E96" s="533">
        <f>VLOOKUP($A96,'2023 Summary'!$A:$F,6,FALSE)</f>
        <v>86322832</v>
      </c>
      <c r="F96" s="536">
        <v>97221989</v>
      </c>
      <c r="G96" s="537"/>
      <c r="H96" s="538">
        <v>5254842</v>
      </c>
      <c r="I96" s="538">
        <v>10532101</v>
      </c>
      <c r="J96" s="538">
        <v>776659</v>
      </c>
      <c r="K96" s="538">
        <v>1070604</v>
      </c>
      <c r="L96" s="538">
        <v>17634206</v>
      </c>
      <c r="M96" s="539"/>
      <c r="N96" s="538">
        <v>9435340</v>
      </c>
      <c r="O96" s="538">
        <v>25938042</v>
      </c>
      <c r="P96" s="538"/>
      <c r="Q96" s="538">
        <v>95258</v>
      </c>
      <c r="R96" s="538">
        <v>35468640</v>
      </c>
      <c r="S96" s="539"/>
      <c r="T96" s="538">
        <v>-1783125</v>
      </c>
      <c r="U96" s="538">
        <v>-3526687</v>
      </c>
      <c r="V96" s="538">
        <v>-5309812</v>
      </c>
    </row>
    <row r="97" spans="1:22">
      <c r="A97" s="535">
        <v>31405</v>
      </c>
      <c r="B97" s="510" t="s">
        <v>82</v>
      </c>
      <c r="C97" s="532">
        <v>7.7050000000000003E-4</v>
      </c>
      <c r="D97" s="532">
        <f>VLOOKUP($A97,'2023 Summary'!$A:$F,3,FALSE)</f>
        <v>7.5347190000000001E-4</v>
      </c>
      <c r="E97" s="533">
        <f>VLOOKUP($A97,'2023 Summary'!$A:$F,6,FALSE)</f>
        <v>17892586</v>
      </c>
      <c r="F97" s="536">
        <v>20530821</v>
      </c>
      <c r="G97" s="537"/>
      <c r="H97" s="538">
        <v>1527018</v>
      </c>
      <c r="I97" s="538">
        <v>2224113</v>
      </c>
      <c r="J97" s="538">
        <v>164011</v>
      </c>
      <c r="K97" s="538">
        <v>226085</v>
      </c>
      <c r="L97" s="538">
        <v>4141227</v>
      </c>
      <c r="M97" s="539"/>
      <c r="N97" s="538">
        <v>840465</v>
      </c>
      <c r="O97" s="538">
        <v>5477457</v>
      </c>
      <c r="P97" s="538"/>
      <c r="Q97" s="538">
        <v>20116</v>
      </c>
      <c r="R97" s="538">
        <v>6338038</v>
      </c>
      <c r="S97" s="539"/>
      <c r="T97" s="538">
        <v>-376552</v>
      </c>
      <c r="U97" s="538">
        <v>121015</v>
      </c>
      <c r="V97" s="538">
        <v>-255537</v>
      </c>
    </row>
    <row r="98" spans="1:22">
      <c r="A98" s="535">
        <v>31500</v>
      </c>
      <c r="B98" s="510" t="s">
        <v>83</v>
      </c>
      <c r="C98" s="532">
        <v>7.1730000000000003E-4</v>
      </c>
      <c r="D98" s="532">
        <f>VLOOKUP($A98,'2023 Summary'!$A:$F,3,FALSE)</f>
        <v>6.837166E-4</v>
      </c>
      <c r="E98" s="533">
        <f>VLOOKUP($A98,'2023 Summary'!$A:$F,6,FALSE)</f>
        <v>16236117</v>
      </c>
      <c r="F98" s="536">
        <v>19113820</v>
      </c>
      <c r="G98" s="537"/>
      <c r="H98" s="538">
        <v>2895911</v>
      </c>
      <c r="I98" s="538">
        <v>2070609</v>
      </c>
      <c r="J98" s="538">
        <v>152691</v>
      </c>
      <c r="K98" s="538">
        <v>210481</v>
      </c>
      <c r="L98" s="538">
        <v>5329692</v>
      </c>
      <c r="M98" s="539"/>
      <c r="N98" s="538">
        <v>494696</v>
      </c>
      <c r="O98" s="538">
        <v>5099413</v>
      </c>
      <c r="P98" s="538"/>
      <c r="Q98" s="538">
        <v>18728</v>
      </c>
      <c r="R98" s="538">
        <v>5612837</v>
      </c>
      <c r="S98" s="539"/>
      <c r="T98" s="538">
        <v>-350562</v>
      </c>
      <c r="U98" s="538">
        <v>623043</v>
      </c>
      <c r="V98" s="538">
        <v>272481</v>
      </c>
    </row>
    <row r="99" spans="1:22">
      <c r="A99" s="535">
        <v>31600</v>
      </c>
      <c r="B99" s="510" t="s">
        <v>84</v>
      </c>
      <c r="C99" s="532">
        <v>2.9120999999999999E-3</v>
      </c>
      <c r="D99" s="532">
        <f>VLOOKUP($A99,'2023 Summary'!$A:$F,3,FALSE)</f>
        <v>2.96423E-3</v>
      </c>
      <c r="E99" s="533">
        <f>VLOOKUP($A99,'2023 Summary'!$A:$F,6,FALSE)</f>
        <v>70391130</v>
      </c>
      <c r="F99" s="536">
        <v>77598915</v>
      </c>
      <c r="G99" s="537"/>
      <c r="H99" s="538">
        <v>6008460</v>
      </c>
      <c r="I99" s="538">
        <v>8406325</v>
      </c>
      <c r="J99" s="538">
        <v>619900</v>
      </c>
      <c r="K99" s="538">
        <v>854516</v>
      </c>
      <c r="L99" s="538">
        <v>15889201</v>
      </c>
      <c r="M99" s="539"/>
      <c r="N99" s="538">
        <v>4630575</v>
      </c>
      <c r="O99" s="538">
        <v>20702764</v>
      </c>
      <c r="P99" s="538"/>
      <c r="Q99" s="538">
        <v>76031</v>
      </c>
      <c r="R99" s="538">
        <v>25409370</v>
      </c>
      <c r="S99" s="539"/>
      <c r="T99" s="538">
        <v>-1423223</v>
      </c>
      <c r="U99" s="538">
        <v>-215331</v>
      </c>
      <c r="V99" s="538">
        <v>-1638554</v>
      </c>
    </row>
    <row r="100" spans="1:22">
      <c r="A100" s="530">
        <v>31605</v>
      </c>
      <c r="B100" s="531" t="s">
        <v>85</v>
      </c>
      <c r="C100" s="532">
        <v>4.2870000000000001E-4</v>
      </c>
      <c r="D100" s="532">
        <f>VLOOKUP($A100,'2023 Summary'!$A:$F,3,FALSE)</f>
        <v>4.2225779999999999E-4</v>
      </c>
      <c r="E100" s="533">
        <f>VLOOKUP($A100,'2023 Summary'!$A:$F,6,FALSE)</f>
        <v>10027293</v>
      </c>
      <c r="F100" s="533">
        <v>11425055</v>
      </c>
      <c r="G100" s="533"/>
      <c r="H100" s="533">
        <v>688574</v>
      </c>
      <c r="I100" s="533">
        <v>1237681</v>
      </c>
      <c r="J100" s="533">
        <v>91269</v>
      </c>
      <c r="K100" s="533">
        <v>125812</v>
      </c>
      <c r="L100" s="533">
        <v>2143336</v>
      </c>
      <c r="M100" s="533"/>
      <c r="N100" s="533">
        <v>28415</v>
      </c>
      <c r="O100" s="533">
        <v>3048112</v>
      </c>
      <c r="P100" s="533"/>
      <c r="Q100" s="533">
        <v>11194</v>
      </c>
      <c r="R100" s="533">
        <v>3087721</v>
      </c>
      <c r="S100" s="533"/>
      <c r="T100" s="533">
        <v>-209545</v>
      </c>
      <c r="U100" s="533">
        <v>203127</v>
      </c>
      <c r="V100" s="533">
        <v>-6418</v>
      </c>
    </row>
    <row r="101" spans="1:22">
      <c r="A101" s="530">
        <v>31700</v>
      </c>
      <c r="B101" s="531" t="s">
        <v>86</v>
      </c>
      <c r="C101" s="532">
        <v>7.6599999999999997E-4</v>
      </c>
      <c r="D101" s="532">
        <f>VLOOKUP($A101,'2023 Summary'!$A:$F,3,FALSE)</f>
        <v>7.2889500000000002E-4</v>
      </c>
      <c r="E101" s="533">
        <f>VLOOKUP($A101,'2023 Summary'!$A:$F,6,FALSE)</f>
        <v>17308962</v>
      </c>
      <c r="F101" s="533">
        <v>20412123</v>
      </c>
      <c r="G101" s="533"/>
      <c r="H101" s="533">
        <v>1011196</v>
      </c>
      <c r="I101" s="533">
        <v>2211254</v>
      </c>
      <c r="J101" s="533">
        <v>163063</v>
      </c>
      <c r="K101" s="533">
        <v>224777</v>
      </c>
      <c r="L101" s="533">
        <v>3610290</v>
      </c>
      <c r="M101" s="533"/>
      <c r="N101" s="533">
        <v>2202882</v>
      </c>
      <c r="O101" s="533">
        <v>5445790</v>
      </c>
      <c r="P101" s="533"/>
      <c r="Q101" s="533">
        <v>20000</v>
      </c>
      <c r="R101" s="533">
        <v>7668672</v>
      </c>
      <c r="S101" s="533"/>
      <c r="T101" s="533">
        <v>-374375</v>
      </c>
      <c r="U101" s="533">
        <v>-773949</v>
      </c>
      <c r="V101" s="533">
        <v>-1148324</v>
      </c>
    </row>
    <row r="102" spans="1:22">
      <c r="A102" s="530">
        <v>31800</v>
      </c>
      <c r="B102" s="531" t="s">
        <v>87</v>
      </c>
      <c r="C102" s="532">
        <v>5.2233999999999996E-3</v>
      </c>
      <c r="D102" s="532">
        <f>VLOOKUP($A102,'2023 Summary'!$A:$F,3,FALSE)</f>
        <v>5.0992841000000004E-3</v>
      </c>
      <c r="E102" s="533">
        <f>VLOOKUP($A102,'2023 Summary'!$A:$F,6,FALSE)</f>
        <v>121091944</v>
      </c>
      <c r="F102" s="533">
        <v>139190033</v>
      </c>
      <c r="G102" s="533"/>
      <c r="H102" s="533">
        <v>13141882</v>
      </c>
      <c r="I102" s="533">
        <v>15078518</v>
      </c>
      <c r="J102" s="533">
        <v>1111921</v>
      </c>
      <c r="K102" s="533">
        <v>1532755</v>
      </c>
      <c r="L102" s="533">
        <v>30865076</v>
      </c>
      <c r="M102" s="533"/>
      <c r="N102" s="533">
        <v>6632365</v>
      </c>
      <c r="O102" s="533">
        <v>37134778</v>
      </c>
      <c r="P102" s="533"/>
      <c r="Q102" s="533">
        <v>136378</v>
      </c>
      <c r="R102" s="533">
        <v>43903521</v>
      </c>
      <c r="S102" s="533"/>
      <c r="T102" s="533">
        <v>-2552854</v>
      </c>
      <c r="U102" s="533">
        <v>-916979</v>
      </c>
      <c r="V102" s="533">
        <v>-3469833</v>
      </c>
    </row>
    <row r="103" spans="1:22">
      <c r="A103" s="530">
        <v>31805</v>
      </c>
      <c r="B103" s="531" t="s">
        <v>88</v>
      </c>
      <c r="C103" s="532">
        <v>1.1253000000000001E-3</v>
      </c>
      <c r="D103" s="532">
        <f>VLOOKUP($A103,'2023 Summary'!$A:$F,3,FALSE)</f>
        <v>1.0972368E-3</v>
      </c>
      <c r="E103" s="533">
        <f>VLOOKUP($A103,'2023 Summary'!$A:$F,6,FALSE)</f>
        <v>26055920</v>
      </c>
      <c r="F103" s="533">
        <v>29986754</v>
      </c>
      <c r="G103" s="533"/>
      <c r="H103" s="533">
        <v>3064747</v>
      </c>
      <c r="I103" s="533">
        <v>3248478</v>
      </c>
      <c r="J103" s="533">
        <v>239550</v>
      </c>
      <c r="K103" s="533">
        <v>330213</v>
      </c>
      <c r="L103" s="533">
        <v>6882988</v>
      </c>
      <c r="M103" s="533"/>
      <c r="N103" s="533">
        <v>82401</v>
      </c>
      <c r="O103" s="533">
        <v>8000224</v>
      </c>
      <c r="P103" s="533"/>
      <c r="Q103" s="533">
        <v>29381</v>
      </c>
      <c r="R103" s="533">
        <v>8112006</v>
      </c>
      <c r="S103" s="533"/>
      <c r="T103" s="533">
        <v>-549982</v>
      </c>
      <c r="U103" s="533">
        <v>1229405</v>
      </c>
      <c r="V103" s="533">
        <v>679423</v>
      </c>
    </row>
    <row r="104" spans="1:22">
      <c r="A104" s="530">
        <v>31810</v>
      </c>
      <c r="B104" s="531" t="s">
        <v>89</v>
      </c>
      <c r="C104" s="532">
        <v>1.1681E-3</v>
      </c>
      <c r="D104" s="532">
        <f>VLOOKUP($A104,'2023 Summary'!$A:$F,3,FALSE)</f>
        <v>1.2235237E-3</v>
      </c>
      <c r="E104" s="533">
        <f>VLOOKUP($A104,'2023 Summary'!$A:$F,6,FALSE)</f>
        <v>29054836</v>
      </c>
      <c r="F104" s="533">
        <v>31127767</v>
      </c>
      <c r="G104" s="533"/>
      <c r="H104" s="533">
        <v>244185</v>
      </c>
      <c r="I104" s="533">
        <v>3372085</v>
      </c>
      <c r="J104" s="533">
        <v>248665</v>
      </c>
      <c r="K104" s="533">
        <v>342778</v>
      </c>
      <c r="L104" s="533">
        <v>4207713</v>
      </c>
      <c r="M104" s="533"/>
      <c r="N104" s="533">
        <v>2955366</v>
      </c>
      <c r="O104" s="533">
        <v>8304637</v>
      </c>
      <c r="P104" s="533"/>
      <c r="Q104" s="533">
        <v>30499</v>
      </c>
      <c r="R104" s="533">
        <v>11290502</v>
      </c>
      <c r="S104" s="533"/>
      <c r="T104" s="533">
        <v>-570907</v>
      </c>
      <c r="U104" s="533">
        <v>-1540602</v>
      </c>
      <c r="V104" s="533">
        <v>-2111509</v>
      </c>
    </row>
    <row r="105" spans="1:22">
      <c r="A105" s="530">
        <v>31820</v>
      </c>
      <c r="B105" s="531" t="s">
        <v>90</v>
      </c>
      <c r="C105" s="532">
        <v>9.9789999999999992E-4</v>
      </c>
      <c r="D105" s="532">
        <f>VLOOKUP($A105,'2023 Summary'!$A:$F,3,FALSE)</f>
        <v>1.0224415E-3</v>
      </c>
      <c r="E105" s="533">
        <f>VLOOKUP($A105,'2023 Summary'!$A:$F,6,FALSE)</f>
        <v>24279767</v>
      </c>
      <c r="F105" s="533">
        <v>26590694</v>
      </c>
      <c r="G105" s="533"/>
      <c r="H105" s="533">
        <v>0</v>
      </c>
      <c r="I105" s="533">
        <v>2880582</v>
      </c>
      <c r="J105" s="533">
        <v>212420</v>
      </c>
      <c r="K105" s="533">
        <v>292816</v>
      </c>
      <c r="L105" s="533">
        <v>3385818</v>
      </c>
      <c r="M105" s="533"/>
      <c r="N105" s="533">
        <v>2434116</v>
      </c>
      <c r="O105" s="533">
        <v>7094183</v>
      </c>
      <c r="P105" s="533"/>
      <c r="Q105" s="533">
        <v>26054</v>
      </c>
      <c r="R105" s="533">
        <v>9554353</v>
      </c>
      <c r="S105" s="533"/>
      <c r="T105" s="533">
        <v>-487696</v>
      </c>
      <c r="U105" s="533">
        <v>-1239438</v>
      </c>
      <c r="V105" s="533">
        <v>-1727134</v>
      </c>
    </row>
    <row r="106" spans="1:22">
      <c r="A106" s="535">
        <v>31900</v>
      </c>
      <c r="B106" s="510" t="s">
        <v>91</v>
      </c>
      <c r="C106" s="532">
        <v>3.2645E-3</v>
      </c>
      <c r="D106" s="532">
        <f>VLOOKUP($A106,'2023 Summary'!$A:$F,3,FALSE)</f>
        <v>3.2539828000000002E-3</v>
      </c>
      <c r="E106" s="533">
        <f>VLOOKUP($A106,'2023 Summary'!$A:$F,6,FALSE)</f>
        <v>77271847</v>
      </c>
      <c r="F106" s="536">
        <v>86990089</v>
      </c>
      <c r="G106" s="537"/>
      <c r="H106" s="538">
        <v>3163721</v>
      </c>
      <c r="I106" s="538">
        <v>9423675</v>
      </c>
      <c r="J106" s="538">
        <v>694922</v>
      </c>
      <c r="K106" s="538">
        <v>957931</v>
      </c>
      <c r="L106" s="538">
        <v>14240249</v>
      </c>
      <c r="M106" s="539"/>
      <c r="N106" s="538">
        <v>2944674</v>
      </c>
      <c r="O106" s="538">
        <v>23208254</v>
      </c>
      <c r="P106" s="538"/>
      <c r="Q106" s="538">
        <v>85233</v>
      </c>
      <c r="R106" s="538">
        <v>26238161</v>
      </c>
      <c r="S106" s="539"/>
      <c r="T106" s="538">
        <v>-1595466</v>
      </c>
      <c r="U106" s="538">
        <v>-270121</v>
      </c>
      <c r="V106" s="538">
        <v>-1865587</v>
      </c>
    </row>
    <row r="107" spans="1:22">
      <c r="A107" s="535">
        <v>32000</v>
      </c>
      <c r="B107" s="510" t="s">
        <v>92</v>
      </c>
      <c r="C107" s="532">
        <v>1.2110999999999999E-3</v>
      </c>
      <c r="D107" s="532">
        <f>VLOOKUP($A107,'2023 Summary'!$A:$F,3,FALSE)</f>
        <v>1.2087605999999999E-3</v>
      </c>
      <c r="E107" s="533">
        <f>VLOOKUP($A107,'2023 Summary'!$A:$F,6,FALSE)</f>
        <v>28704259</v>
      </c>
      <c r="F107" s="536">
        <v>32272685</v>
      </c>
      <c r="G107" s="537"/>
      <c r="H107" s="538">
        <v>306562</v>
      </c>
      <c r="I107" s="538">
        <v>3496114</v>
      </c>
      <c r="J107" s="538">
        <v>257811</v>
      </c>
      <c r="K107" s="538">
        <v>355385</v>
      </c>
      <c r="L107" s="538">
        <v>4415872</v>
      </c>
      <c r="M107" s="539"/>
      <c r="N107" s="538">
        <v>1694367</v>
      </c>
      <c r="O107" s="538">
        <v>8610092</v>
      </c>
      <c r="P107" s="538"/>
      <c r="Q107" s="538">
        <v>31621</v>
      </c>
      <c r="R107" s="538">
        <v>10336080</v>
      </c>
      <c r="S107" s="539"/>
      <c r="T107" s="538">
        <v>-591905</v>
      </c>
      <c r="U107" s="538">
        <v>-742806</v>
      </c>
      <c r="V107" s="538">
        <v>-1334711</v>
      </c>
    </row>
    <row r="108" spans="1:22">
      <c r="A108" s="535">
        <v>32005</v>
      </c>
      <c r="B108" s="510" t="s">
        <v>93</v>
      </c>
      <c r="C108" s="532">
        <v>3.1290000000000002E-4</v>
      </c>
      <c r="D108" s="532">
        <f>VLOOKUP($A108,'2023 Summary'!$A:$F,3,FALSE)</f>
        <v>3.1649100000000002E-4</v>
      </c>
      <c r="E108" s="533">
        <f>VLOOKUP($A108,'2023 Summary'!$A:$F,6,FALSE)</f>
        <v>7515665</v>
      </c>
      <c r="F108" s="536">
        <v>8338430</v>
      </c>
      <c r="G108" s="537"/>
      <c r="H108" s="538">
        <v>1168588</v>
      </c>
      <c r="I108" s="538">
        <v>903306</v>
      </c>
      <c r="J108" s="538">
        <v>66612</v>
      </c>
      <c r="K108" s="538">
        <v>91822</v>
      </c>
      <c r="L108" s="538">
        <v>2230328</v>
      </c>
      <c r="M108" s="539"/>
      <c r="N108" s="538">
        <v>246450</v>
      </c>
      <c r="O108" s="538">
        <v>2224626</v>
      </c>
      <c r="P108" s="538"/>
      <c r="Q108" s="538">
        <v>8170</v>
      </c>
      <c r="R108" s="538">
        <v>2479246</v>
      </c>
      <c r="S108" s="539"/>
      <c r="T108" s="538">
        <v>-152933</v>
      </c>
      <c r="U108" s="538">
        <v>301523</v>
      </c>
      <c r="V108" s="538">
        <v>148590</v>
      </c>
    </row>
    <row r="109" spans="1:22">
      <c r="A109" s="535">
        <v>32100</v>
      </c>
      <c r="B109" s="510" t="s">
        <v>94</v>
      </c>
      <c r="C109" s="532">
        <v>7.3189999999999996E-4</v>
      </c>
      <c r="D109" s="532">
        <f>VLOOKUP($A109,'2023 Summary'!$A:$F,3,FALSE)</f>
        <v>6.7749339999999996E-4</v>
      </c>
      <c r="E109" s="533">
        <f>VLOOKUP($A109,'2023 Summary'!$A:$F,6,FALSE)</f>
        <v>16088335</v>
      </c>
      <c r="F109" s="536">
        <v>19502772</v>
      </c>
      <c r="G109" s="537"/>
      <c r="H109" s="538">
        <v>1865967</v>
      </c>
      <c r="I109" s="538">
        <v>2112744</v>
      </c>
      <c r="J109" s="538">
        <v>155798</v>
      </c>
      <c r="K109" s="538">
        <v>214764</v>
      </c>
      <c r="L109" s="538">
        <v>4349273</v>
      </c>
      <c r="M109" s="539"/>
      <c r="N109" s="538">
        <v>1253776</v>
      </c>
      <c r="O109" s="538">
        <v>5203182</v>
      </c>
      <c r="P109" s="538"/>
      <c r="Q109" s="538">
        <v>19109</v>
      </c>
      <c r="R109" s="538">
        <v>6476067</v>
      </c>
      <c r="S109" s="539"/>
      <c r="T109" s="538">
        <v>-357697</v>
      </c>
      <c r="U109" s="538">
        <v>-159902</v>
      </c>
      <c r="V109" s="538">
        <v>-517599</v>
      </c>
    </row>
    <row r="110" spans="1:22">
      <c r="A110" s="535">
        <v>32200</v>
      </c>
      <c r="B110" s="510" t="s">
        <v>95</v>
      </c>
      <c r="C110" s="532">
        <v>5.2740000000000003E-4</v>
      </c>
      <c r="D110" s="532">
        <f>VLOOKUP($A110,'2023 Summary'!$A:$F,3,FALSE)</f>
        <v>4.9335120000000001E-4</v>
      </c>
      <c r="E110" s="533">
        <f>VLOOKUP($A110,'2023 Summary'!$A:$F,6,FALSE)</f>
        <v>11715538</v>
      </c>
      <c r="F110" s="536">
        <v>14054513</v>
      </c>
      <c r="G110" s="537"/>
      <c r="H110" s="538">
        <v>1585814</v>
      </c>
      <c r="I110" s="538">
        <v>1522532</v>
      </c>
      <c r="J110" s="538">
        <v>112275</v>
      </c>
      <c r="K110" s="538">
        <v>154768</v>
      </c>
      <c r="L110" s="538">
        <v>3375389</v>
      </c>
      <c r="M110" s="539"/>
      <c r="N110" s="538">
        <v>562529</v>
      </c>
      <c r="O110" s="538">
        <v>3749631</v>
      </c>
      <c r="P110" s="538"/>
      <c r="Q110" s="538">
        <v>13771</v>
      </c>
      <c r="R110" s="538">
        <v>4325931</v>
      </c>
      <c r="S110" s="539"/>
      <c r="T110" s="538">
        <v>-257770</v>
      </c>
      <c r="U110" s="538">
        <v>274792</v>
      </c>
      <c r="V110" s="538">
        <v>17022</v>
      </c>
    </row>
    <row r="111" spans="1:22">
      <c r="A111" s="535">
        <v>32300</v>
      </c>
      <c r="B111" s="510" t="s">
        <v>96</v>
      </c>
      <c r="C111" s="532">
        <v>5.0282E-3</v>
      </c>
      <c r="D111" s="532">
        <f>VLOOKUP($A111,'2023 Summary'!$A:$F,3,FALSE)</f>
        <v>4.9523121E-3</v>
      </c>
      <c r="E111" s="533">
        <f>VLOOKUP($A111,'2023 Summary'!$A:$F,6,FALSE)</f>
        <v>117601821</v>
      </c>
      <c r="F111" s="536">
        <v>133988421</v>
      </c>
      <c r="G111" s="537"/>
      <c r="H111" s="538">
        <v>8168702</v>
      </c>
      <c r="I111" s="538">
        <v>14515025</v>
      </c>
      <c r="J111" s="538">
        <v>1070368</v>
      </c>
      <c r="K111" s="538">
        <v>1475475</v>
      </c>
      <c r="L111" s="538">
        <v>25229570</v>
      </c>
      <c r="M111" s="539"/>
      <c r="N111" s="538">
        <v>8712061</v>
      </c>
      <c r="O111" s="538">
        <v>35747029</v>
      </c>
      <c r="P111" s="538"/>
      <c r="Q111" s="538">
        <v>131282</v>
      </c>
      <c r="R111" s="538">
        <v>44590372</v>
      </c>
      <c r="S111" s="539"/>
      <c r="T111" s="538">
        <v>-2457451</v>
      </c>
      <c r="U111" s="538">
        <v>-4296786</v>
      </c>
      <c r="V111" s="538">
        <v>-6754237</v>
      </c>
    </row>
    <row r="112" spans="1:22">
      <c r="A112" s="530">
        <v>32305</v>
      </c>
      <c r="B112" s="531" t="s">
        <v>777</v>
      </c>
      <c r="C112" s="532">
        <v>5.9969999999999999E-4</v>
      </c>
      <c r="D112" s="532">
        <f>VLOOKUP($A112,'2023 Summary'!$A:$F,3,FALSE)</f>
        <v>5.3232620000000003E-4</v>
      </c>
      <c r="E112" s="533">
        <f>VLOOKUP($A112,'2023 Summary'!$A:$F,6,FALSE)</f>
        <v>12641071</v>
      </c>
      <c r="F112" s="533">
        <v>15979281</v>
      </c>
      <c r="G112" s="533"/>
      <c r="H112" s="533">
        <v>2436149</v>
      </c>
      <c r="I112" s="533">
        <v>1731043</v>
      </c>
      <c r="J112" s="533">
        <v>127651</v>
      </c>
      <c r="K112" s="533">
        <v>175963</v>
      </c>
      <c r="L112" s="533">
        <v>4470806</v>
      </c>
      <c r="M112" s="533"/>
      <c r="N112" s="533">
        <v>453619</v>
      </c>
      <c r="O112" s="533">
        <v>4263143</v>
      </c>
      <c r="P112" s="533"/>
      <c r="Q112" s="533">
        <v>15656</v>
      </c>
      <c r="R112" s="533">
        <v>4732418</v>
      </c>
      <c r="S112" s="533"/>
      <c r="T112" s="533">
        <v>-293074</v>
      </c>
      <c r="U112" s="533">
        <v>313614</v>
      </c>
      <c r="V112" s="533">
        <v>20540</v>
      </c>
    </row>
    <row r="113" spans="1:22">
      <c r="A113" s="530">
        <v>32400</v>
      </c>
      <c r="B113" s="531" t="s">
        <v>97</v>
      </c>
      <c r="C113" s="532">
        <v>1.7385E-3</v>
      </c>
      <c r="D113" s="532">
        <f>VLOOKUP($A113,'2023 Summary'!$A:$F,3,FALSE)</f>
        <v>1.6892246E-3</v>
      </c>
      <c r="E113" s="533">
        <f>VLOOKUP($A113,'2023 Summary'!$A:$F,6,FALSE)</f>
        <v>40113766</v>
      </c>
      <c r="F113" s="533">
        <v>46325407</v>
      </c>
      <c r="G113" s="533"/>
      <c r="H113" s="533">
        <v>2899232</v>
      </c>
      <c r="I113" s="533">
        <v>5018452</v>
      </c>
      <c r="J113" s="533">
        <v>370071</v>
      </c>
      <c r="K113" s="533">
        <v>510133</v>
      </c>
      <c r="L113" s="533">
        <v>8797888</v>
      </c>
      <c r="M113" s="533"/>
      <c r="N113" s="533">
        <v>3214430</v>
      </c>
      <c r="O113" s="533">
        <v>12359245</v>
      </c>
      <c r="P113" s="533"/>
      <c r="Q113" s="533">
        <v>45390</v>
      </c>
      <c r="R113" s="533">
        <v>15619065</v>
      </c>
      <c r="S113" s="533"/>
      <c r="T113" s="533">
        <v>-849643</v>
      </c>
      <c r="U113" s="533">
        <v>-1673100</v>
      </c>
      <c r="V113" s="533">
        <v>-2522743</v>
      </c>
    </row>
    <row r="114" spans="1:22">
      <c r="A114" s="530">
        <v>32405</v>
      </c>
      <c r="B114" s="531" t="s">
        <v>98</v>
      </c>
      <c r="C114" s="532">
        <v>4.1619999999999998E-4</v>
      </c>
      <c r="D114" s="532">
        <f>VLOOKUP($A114,'2023 Summary'!$A:$F,3,FALSE)</f>
        <v>4.0825300000000002E-4</v>
      </c>
      <c r="E114" s="533">
        <f>VLOOKUP($A114,'2023 Summary'!$A:$F,6,FALSE)</f>
        <v>9694723</v>
      </c>
      <c r="F114" s="533">
        <v>11089910</v>
      </c>
      <c r="G114" s="533"/>
      <c r="H114" s="533">
        <v>253408</v>
      </c>
      <c r="I114" s="533">
        <v>1201375</v>
      </c>
      <c r="J114" s="533">
        <v>88592</v>
      </c>
      <c r="K114" s="533">
        <v>122122</v>
      </c>
      <c r="L114" s="533">
        <v>1665497</v>
      </c>
      <c r="M114" s="533"/>
      <c r="N114" s="533">
        <v>1248842</v>
      </c>
      <c r="O114" s="533">
        <v>2958698</v>
      </c>
      <c r="P114" s="533"/>
      <c r="Q114" s="533">
        <v>10866</v>
      </c>
      <c r="R114" s="533">
        <v>4218406</v>
      </c>
      <c r="S114" s="533"/>
      <c r="T114" s="533">
        <v>-203396</v>
      </c>
      <c r="U114" s="533">
        <v>-410135</v>
      </c>
      <c r="V114" s="533">
        <v>-613531</v>
      </c>
    </row>
    <row r="115" spans="1:22">
      <c r="A115" s="530">
        <v>32410</v>
      </c>
      <c r="B115" s="531" t="s">
        <v>99</v>
      </c>
      <c r="C115" s="532">
        <v>8.1099999999999998E-4</v>
      </c>
      <c r="D115" s="532">
        <f>VLOOKUP($A115,'2023 Summary'!$A:$F,3,FALSE)</f>
        <v>7.8818840000000002E-4</v>
      </c>
      <c r="E115" s="533">
        <f>VLOOKUP($A115,'2023 Summary'!$A:$F,6,FALSE)</f>
        <v>18716993</v>
      </c>
      <c r="F115" s="533">
        <v>21610170</v>
      </c>
      <c r="G115" s="533"/>
      <c r="H115" s="533">
        <v>2492018</v>
      </c>
      <c r="I115" s="533">
        <v>2341039</v>
      </c>
      <c r="J115" s="533">
        <v>172633</v>
      </c>
      <c r="K115" s="533">
        <v>237970</v>
      </c>
      <c r="L115" s="533">
        <v>5243660</v>
      </c>
      <c r="M115" s="533"/>
      <c r="N115" s="533">
        <v>355409</v>
      </c>
      <c r="O115" s="533">
        <v>5765419</v>
      </c>
      <c r="P115" s="533"/>
      <c r="Q115" s="533">
        <v>21174</v>
      </c>
      <c r="R115" s="533">
        <v>6142002</v>
      </c>
      <c r="S115" s="533"/>
      <c r="T115" s="533">
        <v>-396345</v>
      </c>
      <c r="U115" s="533">
        <v>330737</v>
      </c>
      <c r="V115" s="533">
        <v>-65608</v>
      </c>
    </row>
    <row r="116" spans="1:22">
      <c r="A116" s="530">
        <v>32500</v>
      </c>
      <c r="B116" s="531" t="s">
        <v>778</v>
      </c>
      <c r="C116" s="532">
        <v>3.9775000000000001E-3</v>
      </c>
      <c r="D116" s="532">
        <f>VLOOKUP($A116,'2023 Summary'!$A:$F,3,FALSE)</f>
        <v>4.0829813E-3</v>
      </c>
      <c r="E116" s="533">
        <f>VLOOKUP($A116,'2023 Summary'!$A:$F,6,FALSE)</f>
        <v>96957952</v>
      </c>
      <c r="F116" s="533">
        <v>105989666</v>
      </c>
      <c r="G116" s="533"/>
      <c r="H116" s="533">
        <v>738090</v>
      </c>
      <c r="I116" s="533">
        <v>11481907</v>
      </c>
      <c r="J116" s="533">
        <v>846700</v>
      </c>
      <c r="K116" s="533">
        <v>1167154</v>
      </c>
      <c r="L116" s="533">
        <v>14233851</v>
      </c>
      <c r="M116" s="533"/>
      <c r="N116" s="533">
        <v>6420588</v>
      </c>
      <c r="O116" s="533">
        <v>28277188</v>
      </c>
      <c r="P116" s="533"/>
      <c r="Q116" s="533">
        <v>103849</v>
      </c>
      <c r="R116" s="533">
        <v>34801625</v>
      </c>
      <c r="S116" s="533"/>
      <c r="T116" s="533">
        <v>-1943933</v>
      </c>
      <c r="U116" s="533">
        <v>-2738671</v>
      </c>
      <c r="V116" s="533">
        <v>-4682604</v>
      </c>
    </row>
    <row r="117" spans="1:22">
      <c r="A117" s="530">
        <v>32505</v>
      </c>
      <c r="B117" s="531" t="s">
        <v>100</v>
      </c>
      <c r="C117" s="532">
        <v>6.468E-4</v>
      </c>
      <c r="D117" s="532">
        <f>VLOOKUP($A117,'2023 Summary'!$A:$F,3,FALSE)</f>
        <v>6.4176719999999997E-4</v>
      </c>
      <c r="E117" s="533">
        <f>VLOOKUP($A117,'2023 Summary'!$A:$F,6,FALSE)</f>
        <v>15239951</v>
      </c>
      <c r="F117" s="533">
        <v>17234913</v>
      </c>
      <c r="G117" s="533"/>
      <c r="H117" s="533">
        <v>1016014</v>
      </c>
      <c r="I117" s="533">
        <v>1867066</v>
      </c>
      <c r="J117" s="533">
        <v>137681</v>
      </c>
      <c r="K117" s="533">
        <v>189790</v>
      </c>
      <c r="L117" s="533">
        <v>3210551</v>
      </c>
      <c r="M117" s="533"/>
      <c r="N117" s="533">
        <v>538013</v>
      </c>
      <c r="O117" s="533">
        <v>4598136</v>
      </c>
      <c r="P117" s="533"/>
      <c r="Q117" s="533">
        <v>16887</v>
      </c>
      <c r="R117" s="533">
        <v>5153036</v>
      </c>
      <c r="S117" s="533"/>
      <c r="T117" s="533">
        <v>-316101</v>
      </c>
      <c r="U117" s="533">
        <v>319464</v>
      </c>
      <c r="V117" s="533">
        <v>3363</v>
      </c>
    </row>
    <row r="118" spans="1:22">
      <c r="A118" s="535">
        <v>32600</v>
      </c>
      <c r="B118" s="510" t="s">
        <v>101</v>
      </c>
      <c r="C118" s="532">
        <v>1.4818599999999999E-2</v>
      </c>
      <c r="D118" s="532">
        <f>VLOOKUP($A118,'2023 Summary'!$A:$F,3,FALSE)</f>
        <v>1.5854341800000001E-2</v>
      </c>
      <c r="E118" s="533">
        <f>VLOOKUP($A118,'2023 Summary'!$A:$F,6,FALSE)</f>
        <v>376490705</v>
      </c>
      <c r="F118" s="536">
        <v>394878110</v>
      </c>
      <c r="G118" s="537"/>
      <c r="H118" s="538">
        <v>26023527</v>
      </c>
      <c r="I118" s="538">
        <v>42777320</v>
      </c>
      <c r="J118" s="538">
        <v>3154489</v>
      </c>
      <c r="K118" s="538">
        <v>4348381</v>
      </c>
      <c r="L118" s="538">
        <v>76303717</v>
      </c>
      <c r="M118" s="539"/>
      <c r="N118" s="538">
        <v>37728002</v>
      </c>
      <c r="O118" s="538">
        <v>105350293</v>
      </c>
      <c r="P118" s="538"/>
      <c r="Q118" s="538">
        <v>386901</v>
      </c>
      <c r="R118" s="538">
        <v>143465196</v>
      </c>
      <c r="S118" s="539"/>
      <c r="T118" s="538">
        <v>-7242368</v>
      </c>
      <c r="U118" s="538">
        <v>-6051114</v>
      </c>
      <c r="V118" s="538">
        <v>-13293482</v>
      </c>
    </row>
    <row r="119" spans="1:22">
      <c r="A119" s="535">
        <v>32605</v>
      </c>
      <c r="B119" s="510" t="s">
        <v>102</v>
      </c>
      <c r="C119" s="532">
        <v>2.5812999999999999E-3</v>
      </c>
      <c r="D119" s="532">
        <f>VLOOKUP($A119,'2023 Summary'!$A:$F,3,FALSE)</f>
        <v>2.3805266999999998E-3</v>
      </c>
      <c r="E119" s="533">
        <f>VLOOKUP($A119,'2023 Summary'!$A:$F,6,FALSE)</f>
        <v>56530015</v>
      </c>
      <c r="F119" s="536">
        <v>68785878</v>
      </c>
      <c r="G119" s="537"/>
      <c r="H119" s="538">
        <v>9641819</v>
      </c>
      <c r="I119" s="538">
        <v>7451605</v>
      </c>
      <c r="J119" s="538">
        <v>549497</v>
      </c>
      <c r="K119" s="538">
        <v>757467</v>
      </c>
      <c r="L119" s="538">
        <v>18400388</v>
      </c>
      <c r="M119" s="539"/>
      <c r="N119" s="538">
        <v>405714</v>
      </c>
      <c r="O119" s="538">
        <v>18351517</v>
      </c>
      <c r="P119" s="538"/>
      <c r="Q119" s="538">
        <v>67396</v>
      </c>
      <c r="R119" s="538">
        <v>18824627</v>
      </c>
      <c r="S119" s="539"/>
      <c r="T119" s="538">
        <v>-1261586</v>
      </c>
      <c r="U119" s="538">
        <v>3339320</v>
      </c>
      <c r="V119" s="538">
        <v>2077734</v>
      </c>
    </row>
    <row r="120" spans="1:22">
      <c r="A120" s="535">
        <v>32700</v>
      </c>
      <c r="B120" s="510" t="s">
        <v>103</v>
      </c>
      <c r="C120" s="532">
        <v>1.4040999999999999E-3</v>
      </c>
      <c r="D120" s="532">
        <f>VLOOKUP($A120,'2023 Summary'!$A:$F,3,FALSE)</f>
        <v>1.4530194E-3</v>
      </c>
      <c r="E120" s="533">
        <f>VLOOKUP($A120,'2023 Summary'!$A:$F,6,FALSE)</f>
        <v>34504636</v>
      </c>
      <c r="F120" s="536">
        <v>37415294</v>
      </c>
      <c r="G120" s="537"/>
      <c r="H120" s="538">
        <v>1410203</v>
      </c>
      <c r="I120" s="538">
        <v>4053215</v>
      </c>
      <c r="J120" s="538">
        <v>298893</v>
      </c>
      <c r="K120" s="538">
        <v>412016</v>
      </c>
      <c r="L120" s="538">
        <v>6174327</v>
      </c>
      <c r="M120" s="539"/>
      <c r="N120" s="538">
        <v>1266328</v>
      </c>
      <c r="O120" s="538">
        <v>9982099</v>
      </c>
      <c r="P120" s="538"/>
      <c r="Q120" s="538">
        <v>36659</v>
      </c>
      <c r="R120" s="538">
        <v>11285086</v>
      </c>
      <c r="S120" s="539"/>
      <c r="T120" s="538">
        <v>-686225</v>
      </c>
      <c r="U120" s="538">
        <v>-124865</v>
      </c>
      <c r="V120" s="538">
        <v>-811090</v>
      </c>
    </row>
    <row r="121" spans="1:22">
      <c r="A121" s="535">
        <v>32800</v>
      </c>
      <c r="B121" s="510" t="s">
        <v>104</v>
      </c>
      <c r="C121" s="532">
        <v>1.9380999999999999E-3</v>
      </c>
      <c r="D121" s="532">
        <f>VLOOKUP($A121,'2023 Summary'!$A:$F,3,FALSE)</f>
        <v>1.9998905E-3</v>
      </c>
      <c r="E121" s="533">
        <f>VLOOKUP($A121,'2023 Summary'!$A:$F,6,FALSE)</f>
        <v>47491103</v>
      </c>
      <c r="F121" s="536">
        <v>51646315</v>
      </c>
      <c r="G121" s="537"/>
      <c r="H121" s="538">
        <v>2503537</v>
      </c>
      <c r="I121" s="538">
        <v>5594868</v>
      </c>
      <c r="J121" s="538">
        <v>412577</v>
      </c>
      <c r="K121" s="538">
        <v>568727</v>
      </c>
      <c r="L121" s="538">
        <v>9079709</v>
      </c>
      <c r="M121" s="539"/>
      <c r="N121" s="538">
        <v>3491390</v>
      </c>
      <c r="O121" s="538">
        <v>13778820</v>
      </c>
      <c r="P121" s="538"/>
      <c r="Q121" s="538">
        <v>50603</v>
      </c>
      <c r="R121" s="538">
        <v>17320813</v>
      </c>
      <c r="S121" s="539"/>
      <c r="T121" s="538">
        <v>-947234</v>
      </c>
      <c r="U121" s="538">
        <v>522236</v>
      </c>
      <c r="V121" s="538">
        <v>-424998</v>
      </c>
    </row>
    <row r="122" spans="1:22">
      <c r="A122" s="535">
        <v>32900</v>
      </c>
      <c r="B122" s="510" t="s">
        <v>105</v>
      </c>
      <c r="C122" s="532">
        <v>5.4101000000000002E-3</v>
      </c>
      <c r="D122" s="532">
        <f>VLOOKUP($A122,'2023 Summary'!$A:$F,3,FALSE)</f>
        <v>5.4159411000000001E-3</v>
      </c>
      <c r="E122" s="533">
        <f>VLOOKUP($A122,'2023 Summary'!$A:$F,6,FALSE)</f>
        <v>128611551</v>
      </c>
      <c r="F122" s="536">
        <v>144165179</v>
      </c>
      <c r="G122" s="537"/>
      <c r="H122" s="538">
        <v>4201392</v>
      </c>
      <c r="I122" s="538">
        <v>15617477</v>
      </c>
      <c r="J122" s="538">
        <v>1151666</v>
      </c>
      <c r="K122" s="538">
        <v>1587541</v>
      </c>
      <c r="L122" s="538">
        <v>22558076</v>
      </c>
      <c r="M122" s="539"/>
      <c r="N122" s="538">
        <v>8979609</v>
      </c>
      <c r="O122" s="538">
        <v>38462106</v>
      </c>
      <c r="P122" s="538"/>
      <c r="Q122" s="538">
        <v>141253</v>
      </c>
      <c r="R122" s="538">
        <v>47582968</v>
      </c>
      <c r="S122" s="539"/>
      <c r="T122" s="538">
        <v>-2644101</v>
      </c>
      <c r="U122" s="538">
        <v>-4213010</v>
      </c>
      <c r="V122" s="538">
        <v>-6857111</v>
      </c>
    </row>
    <row r="123" spans="1:22">
      <c r="A123" s="535">
        <v>32901</v>
      </c>
      <c r="B123" s="540" t="s">
        <v>336</v>
      </c>
      <c r="C123" s="532">
        <v>8.5900000000000001E-5</v>
      </c>
      <c r="D123" s="532">
        <f>VLOOKUP($A123,'2023 Summary'!$A:$F,3,FALSE)</f>
        <v>1.200939E-4</v>
      </c>
      <c r="E123" s="533">
        <f>VLOOKUP($A123,'2023 Summary'!$A:$F,6,FALSE)</f>
        <v>2851852</v>
      </c>
      <c r="F123" s="536">
        <v>2288766</v>
      </c>
      <c r="G123" s="537"/>
      <c r="H123" s="538">
        <v>125784</v>
      </c>
      <c r="I123" s="538">
        <v>247943</v>
      </c>
      <c r="J123" s="538">
        <v>18284</v>
      </c>
      <c r="K123" s="538">
        <v>25204</v>
      </c>
      <c r="L123" s="538">
        <v>417215</v>
      </c>
      <c r="M123" s="539"/>
      <c r="N123" s="538">
        <v>1393670</v>
      </c>
      <c r="O123" s="538">
        <v>610624</v>
      </c>
      <c r="P123" s="538"/>
      <c r="Q123" s="538">
        <v>2243</v>
      </c>
      <c r="R123" s="538">
        <v>2006537</v>
      </c>
      <c r="S123" s="539"/>
      <c r="T123" s="538">
        <v>-41977</v>
      </c>
      <c r="U123" s="538">
        <v>-508301</v>
      </c>
      <c r="V123" s="538">
        <v>-550278</v>
      </c>
    </row>
    <row r="124" spans="1:22">
      <c r="A124" s="530">
        <v>32904</v>
      </c>
      <c r="B124" s="531" t="s">
        <v>779</v>
      </c>
      <c r="C124" s="532">
        <v>8.2399999999999997E-5</v>
      </c>
      <c r="D124" s="532">
        <f>VLOOKUP($A124,'2023 Summary'!$A:$F,3,FALSE)</f>
        <v>5.2405299999999998E-5</v>
      </c>
      <c r="E124" s="533">
        <f>VLOOKUP($A124,'2023 Summary'!$A:$F,6,FALSE)</f>
        <v>1244461</v>
      </c>
      <c r="F124" s="533">
        <v>2194996</v>
      </c>
      <c r="G124" s="533"/>
      <c r="H124" s="533">
        <v>1680542</v>
      </c>
      <c r="I124" s="533">
        <v>237785</v>
      </c>
      <c r="J124" s="533">
        <v>17535</v>
      </c>
      <c r="K124" s="533">
        <v>24171</v>
      </c>
      <c r="L124" s="533">
        <v>1960033</v>
      </c>
      <c r="M124" s="533"/>
      <c r="N124" s="533">
        <v>0</v>
      </c>
      <c r="O124" s="533">
        <v>585607</v>
      </c>
      <c r="P124" s="533"/>
      <c r="Q124" s="533">
        <v>2151</v>
      </c>
      <c r="R124" s="533">
        <v>587758</v>
      </c>
      <c r="S124" s="533"/>
      <c r="T124" s="533">
        <v>-40257</v>
      </c>
      <c r="U124" s="533">
        <v>557693</v>
      </c>
      <c r="V124" s="533">
        <v>517436</v>
      </c>
    </row>
    <row r="125" spans="1:22">
      <c r="A125" s="530">
        <v>32905</v>
      </c>
      <c r="B125" s="531" t="s">
        <v>106</v>
      </c>
      <c r="C125" s="532">
        <v>7.7570000000000004E-4</v>
      </c>
      <c r="D125" s="532">
        <f>VLOOKUP($A125,'2023 Summary'!$A:$F,3,FALSE)</f>
        <v>7.7035630000000003E-4</v>
      </c>
      <c r="E125" s="533">
        <f>VLOOKUP($A125,'2023 Summary'!$A:$F,6,FALSE)</f>
        <v>18293537</v>
      </c>
      <c r="F125" s="533">
        <v>20670606</v>
      </c>
      <c r="G125" s="533"/>
      <c r="H125" s="533">
        <v>784464</v>
      </c>
      <c r="I125" s="533">
        <v>2239256</v>
      </c>
      <c r="J125" s="533">
        <v>165127</v>
      </c>
      <c r="K125" s="533">
        <v>227624</v>
      </c>
      <c r="L125" s="533">
        <v>3416471</v>
      </c>
      <c r="M125" s="533"/>
      <c r="N125" s="533">
        <v>411250</v>
      </c>
      <c r="O125" s="533">
        <v>5514751</v>
      </c>
      <c r="P125" s="533"/>
      <c r="Q125" s="533">
        <v>20253</v>
      </c>
      <c r="R125" s="533">
        <v>5946254</v>
      </c>
      <c r="S125" s="533"/>
      <c r="T125" s="533">
        <v>-379116</v>
      </c>
      <c r="U125" s="533">
        <v>-60945</v>
      </c>
      <c r="V125" s="533">
        <v>-440061</v>
      </c>
    </row>
    <row r="126" spans="1:22">
      <c r="A126" s="530">
        <v>32910</v>
      </c>
      <c r="B126" s="531" t="s">
        <v>107</v>
      </c>
      <c r="C126" s="532">
        <v>9.7110000000000002E-4</v>
      </c>
      <c r="D126" s="532">
        <f>VLOOKUP($A126,'2023 Summary'!$A:$F,3,FALSE)</f>
        <v>1.0122251000000001E-3</v>
      </c>
      <c r="E126" s="533">
        <f>VLOOKUP($A126,'2023 Summary'!$A:$F,6,FALSE)</f>
        <v>24037159</v>
      </c>
      <c r="F126" s="533">
        <v>25877955</v>
      </c>
      <c r="G126" s="533"/>
      <c r="H126" s="533">
        <v>1012552</v>
      </c>
      <c r="I126" s="533">
        <v>2803370</v>
      </c>
      <c r="J126" s="533">
        <v>206726</v>
      </c>
      <c r="K126" s="533">
        <v>284967</v>
      </c>
      <c r="L126" s="533">
        <v>4307615</v>
      </c>
      <c r="M126" s="533"/>
      <c r="N126" s="533">
        <v>2734144</v>
      </c>
      <c r="O126" s="533">
        <v>6904030</v>
      </c>
      <c r="P126" s="533"/>
      <c r="Q126" s="533">
        <v>25355</v>
      </c>
      <c r="R126" s="533">
        <v>9663529</v>
      </c>
      <c r="S126" s="533"/>
      <c r="T126" s="533">
        <v>-474622</v>
      </c>
      <c r="U126" s="533">
        <v>-834237</v>
      </c>
      <c r="V126" s="533">
        <v>-1308859</v>
      </c>
    </row>
    <row r="127" spans="1:22">
      <c r="A127" s="530">
        <v>32915</v>
      </c>
      <c r="B127" s="531" t="s">
        <v>984</v>
      </c>
      <c r="C127" s="532">
        <v>1.1620000000000001E-4</v>
      </c>
      <c r="D127" s="532">
        <f>VLOOKUP($A127,'2023 Summary'!$A:$F,3,FALSE)</f>
        <v>8.5904599999999997E-5</v>
      </c>
      <c r="E127" s="533">
        <f>VLOOKUP($A127,'2023 Summary'!$A:$F,6,FALSE)</f>
        <v>2039964</v>
      </c>
      <c r="F127" s="533">
        <v>3095632</v>
      </c>
      <c r="G127" s="533"/>
      <c r="H127" s="533">
        <v>2494794</v>
      </c>
      <c r="I127" s="533">
        <v>335351</v>
      </c>
      <c r="J127" s="533">
        <v>24729</v>
      </c>
      <c r="K127" s="533">
        <v>34089</v>
      </c>
      <c r="L127" s="533">
        <v>2888963</v>
      </c>
      <c r="M127" s="533"/>
      <c r="N127" s="533">
        <v>0</v>
      </c>
      <c r="O127" s="533">
        <v>825890</v>
      </c>
      <c r="P127" s="533"/>
      <c r="Q127" s="533">
        <v>3033</v>
      </c>
      <c r="R127" s="533">
        <v>828923</v>
      </c>
      <c r="S127" s="533"/>
      <c r="T127" s="533">
        <v>-56775</v>
      </c>
      <c r="U127" s="533">
        <v>767568</v>
      </c>
      <c r="V127" s="533">
        <v>710793</v>
      </c>
    </row>
    <row r="128" spans="1:22">
      <c r="A128" s="530">
        <v>32920</v>
      </c>
      <c r="B128" s="531" t="s">
        <v>108</v>
      </c>
      <c r="C128" s="532">
        <v>7.9920000000000002E-4</v>
      </c>
      <c r="D128" s="532">
        <f>VLOOKUP($A128,'2023 Summary'!$A:$F,3,FALSE)</f>
        <v>8.0879040000000001E-4</v>
      </c>
      <c r="E128" s="533">
        <f>VLOOKUP($A128,'2023 Summary'!$A:$F,6,FALSE)</f>
        <v>19206226</v>
      </c>
      <c r="F128" s="533">
        <v>21296575</v>
      </c>
      <c r="G128" s="533"/>
      <c r="H128" s="533">
        <v>180012</v>
      </c>
      <c r="I128" s="533">
        <v>2307067</v>
      </c>
      <c r="J128" s="533">
        <v>170128</v>
      </c>
      <c r="K128" s="533">
        <v>234517</v>
      </c>
      <c r="L128" s="533">
        <v>2891724</v>
      </c>
      <c r="M128" s="533"/>
      <c r="N128" s="533">
        <v>2734820</v>
      </c>
      <c r="O128" s="533">
        <v>5681754</v>
      </c>
      <c r="P128" s="533"/>
      <c r="Q128" s="533">
        <v>20866</v>
      </c>
      <c r="R128" s="533">
        <v>8437440</v>
      </c>
      <c r="S128" s="533"/>
      <c r="T128" s="533">
        <v>-390596</v>
      </c>
      <c r="U128" s="533">
        <v>-893661</v>
      </c>
      <c r="V128" s="533">
        <v>-1284257</v>
      </c>
    </row>
    <row r="129" spans="1:22">
      <c r="A129" s="530">
        <v>33000</v>
      </c>
      <c r="B129" s="531" t="s">
        <v>109</v>
      </c>
      <c r="C129" s="532">
        <v>2.1365999999999998E-3</v>
      </c>
      <c r="D129" s="532">
        <f>VLOOKUP($A129,'2023 Summary'!$A:$F,3,FALSE)</f>
        <v>2.0139224000000002E-3</v>
      </c>
      <c r="E129" s="533">
        <f>VLOOKUP($A129,'2023 Summary'!$A:$F,6,FALSE)</f>
        <v>47824317</v>
      </c>
      <c r="F129" s="533">
        <v>56934454</v>
      </c>
      <c r="G129" s="533"/>
      <c r="H129" s="533">
        <v>4107244</v>
      </c>
      <c r="I129" s="533">
        <v>6167735</v>
      </c>
      <c r="J129" s="533">
        <v>454822</v>
      </c>
      <c r="K129" s="533">
        <v>626960</v>
      </c>
      <c r="L129" s="533">
        <v>11356761</v>
      </c>
      <c r="M129" s="533"/>
      <c r="N129" s="533">
        <v>4107745</v>
      </c>
      <c r="O129" s="533">
        <v>15189653</v>
      </c>
      <c r="P129" s="533"/>
      <c r="Q129" s="533">
        <v>55784</v>
      </c>
      <c r="R129" s="533">
        <v>19353182</v>
      </c>
      <c r="S129" s="533"/>
      <c r="T129" s="533">
        <v>-1044223</v>
      </c>
      <c r="U129" s="533">
        <v>-996944</v>
      </c>
      <c r="V129" s="533">
        <v>-2041167</v>
      </c>
    </row>
    <row r="130" spans="1:22">
      <c r="A130" s="535">
        <v>33001</v>
      </c>
      <c r="B130" s="540" t="s">
        <v>780</v>
      </c>
      <c r="C130" s="532">
        <v>3.79E-5</v>
      </c>
      <c r="D130" s="532">
        <f>VLOOKUP($A130,'2023 Summary'!$A:$F,3,FALSE)</f>
        <v>4.8239199999999997E-5</v>
      </c>
      <c r="E130" s="533">
        <f>VLOOKUP($A130,'2023 Summary'!$A:$F,6,FALSE)</f>
        <v>1145529</v>
      </c>
      <c r="F130" s="536">
        <v>1008896</v>
      </c>
      <c r="G130" s="537"/>
      <c r="H130" s="538">
        <v>65946</v>
      </c>
      <c r="I130" s="538">
        <v>109294</v>
      </c>
      <c r="J130" s="538">
        <v>8060</v>
      </c>
      <c r="K130" s="538">
        <v>11110</v>
      </c>
      <c r="L130" s="538">
        <v>194410</v>
      </c>
      <c r="M130" s="539"/>
      <c r="N130" s="538">
        <v>411603</v>
      </c>
      <c r="O130" s="538">
        <v>269165</v>
      </c>
      <c r="P130" s="538"/>
      <c r="Q130" s="538">
        <v>989</v>
      </c>
      <c r="R130" s="538">
        <v>681757</v>
      </c>
      <c r="S130" s="539"/>
      <c r="T130" s="538">
        <v>-18503</v>
      </c>
      <c r="U130" s="538">
        <v>-188613</v>
      </c>
      <c r="V130" s="538">
        <v>-207116</v>
      </c>
    </row>
    <row r="131" spans="1:22">
      <c r="A131" s="535">
        <v>33027</v>
      </c>
      <c r="B131" s="510" t="s">
        <v>111</v>
      </c>
      <c r="C131" s="532">
        <v>3.6820000000000001E-4</v>
      </c>
      <c r="D131" s="532">
        <f>VLOOKUP($A131,'2023 Summary'!$A:$F,3,FALSE)</f>
        <v>3.3970559999999998E-4</v>
      </c>
      <c r="E131" s="533">
        <f>VLOOKUP($A131,'2023 Summary'!$A:$F,6,FALSE)</f>
        <v>8066939</v>
      </c>
      <c r="F131" s="536">
        <v>9812142</v>
      </c>
      <c r="G131" s="537"/>
      <c r="H131" s="538">
        <v>1489003</v>
      </c>
      <c r="I131" s="538">
        <v>1062954</v>
      </c>
      <c r="J131" s="538">
        <v>78384</v>
      </c>
      <c r="K131" s="538">
        <v>108051</v>
      </c>
      <c r="L131" s="538">
        <v>2738392</v>
      </c>
      <c r="M131" s="539"/>
      <c r="N131" s="541">
        <v>0</v>
      </c>
      <c r="O131" s="538">
        <v>2617800</v>
      </c>
      <c r="P131" s="538"/>
      <c r="Q131" s="538">
        <v>9614</v>
      </c>
      <c r="R131" s="538">
        <v>2627414</v>
      </c>
      <c r="S131" s="539"/>
      <c r="T131" s="538">
        <v>-179962</v>
      </c>
      <c r="U131" s="538">
        <v>645506</v>
      </c>
      <c r="V131" s="538">
        <v>465544</v>
      </c>
    </row>
    <row r="132" spans="1:22">
      <c r="A132" s="535">
        <v>33100</v>
      </c>
      <c r="B132" s="510" t="s">
        <v>112</v>
      </c>
      <c r="C132" s="532">
        <v>2.8819000000000002E-3</v>
      </c>
      <c r="D132" s="532">
        <f>VLOOKUP($A132,'2023 Summary'!$A:$F,3,FALSE)</f>
        <v>2.791787E-3</v>
      </c>
      <c r="E132" s="533">
        <f>VLOOKUP($A132,'2023 Summary'!$A:$F,6,FALSE)</f>
        <v>66296152</v>
      </c>
      <c r="F132" s="536">
        <v>76794096</v>
      </c>
      <c r="G132" s="537"/>
      <c r="H132" s="538">
        <v>3575802</v>
      </c>
      <c r="I132" s="538">
        <v>8319138</v>
      </c>
      <c r="J132" s="538">
        <v>613471</v>
      </c>
      <c r="K132" s="538">
        <v>845653</v>
      </c>
      <c r="L132" s="538">
        <v>13354064</v>
      </c>
      <c r="M132" s="539"/>
      <c r="N132" s="538">
        <v>4020777</v>
      </c>
      <c r="O132" s="538">
        <v>20488045</v>
      </c>
      <c r="P132" s="538"/>
      <c r="Q132" s="538">
        <v>75243</v>
      </c>
      <c r="R132" s="538">
        <v>24584065</v>
      </c>
      <c r="S132" s="539"/>
      <c r="T132" s="538">
        <v>-1408463</v>
      </c>
      <c r="U132" s="538">
        <v>-2414760</v>
      </c>
      <c r="V132" s="538">
        <v>-3823223</v>
      </c>
    </row>
    <row r="133" spans="1:22">
      <c r="A133" s="535">
        <v>33105</v>
      </c>
      <c r="B133" s="510" t="s">
        <v>113</v>
      </c>
      <c r="C133" s="532">
        <v>3.7100000000000002E-4</v>
      </c>
      <c r="D133" s="532">
        <f>VLOOKUP($A133,'2023 Summary'!$A:$F,3,FALSE)</f>
        <v>3.4475430000000001E-4</v>
      </c>
      <c r="E133" s="533">
        <f>VLOOKUP($A133,'2023 Summary'!$A:$F,6,FALSE)</f>
        <v>8186829</v>
      </c>
      <c r="F133" s="536">
        <v>9886789</v>
      </c>
      <c r="G133" s="537"/>
      <c r="H133" s="538">
        <v>1252514</v>
      </c>
      <c r="I133" s="538">
        <v>1071040</v>
      </c>
      <c r="J133" s="538">
        <v>78981</v>
      </c>
      <c r="K133" s="538">
        <v>108873</v>
      </c>
      <c r="L133" s="538">
        <v>2511408</v>
      </c>
      <c r="M133" s="539"/>
      <c r="N133" s="538">
        <v>167968</v>
      </c>
      <c r="O133" s="538">
        <v>2637716</v>
      </c>
      <c r="P133" s="538"/>
      <c r="Q133" s="538">
        <v>9687</v>
      </c>
      <c r="R133" s="538">
        <v>2815371</v>
      </c>
      <c r="S133" s="539"/>
      <c r="T133" s="538">
        <v>-181331</v>
      </c>
      <c r="U133" s="538">
        <v>191557</v>
      </c>
      <c r="V133" s="538">
        <v>10226</v>
      </c>
    </row>
    <row r="134" spans="1:22">
      <c r="A134" s="535">
        <v>33200</v>
      </c>
      <c r="B134" s="510" t="s">
        <v>114</v>
      </c>
      <c r="C134" s="532">
        <v>1.3300899999999999E-2</v>
      </c>
      <c r="D134" s="532">
        <f>VLOOKUP($A134,'2023 Summary'!$A:$F,3,FALSE)</f>
        <v>1.39059744E-2</v>
      </c>
      <c r="E134" s="533">
        <f>VLOOKUP($A134,'2023 Summary'!$A:$F,6,FALSE)</f>
        <v>330223113</v>
      </c>
      <c r="F134" s="536">
        <v>354433593</v>
      </c>
      <c r="G134" s="537"/>
      <c r="H134" s="538">
        <v>6792400</v>
      </c>
      <c r="I134" s="538">
        <v>38395947</v>
      </c>
      <c r="J134" s="538">
        <v>2831398</v>
      </c>
      <c r="K134" s="538">
        <v>3903008</v>
      </c>
      <c r="L134" s="538">
        <v>51922753</v>
      </c>
      <c r="M134" s="539"/>
      <c r="N134" s="538">
        <v>22130514</v>
      </c>
      <c r="O134" s="538">
        <v>94560022</v>
      </c>
      <c r="P134" s="538"/>
      <c r="Q134" s="538">
        <v>347274</v>
      </c>
      <c r="R134" s="538">
        <v>117037810</v>
      </c>
      <c r="S134" s="539"/>
      <c r="T134" s="538">
        <v>-6500585</v>
      </c>
      <c r="U134" s="538">
        <v>-7515121</v>
      </c>
      <c r="V134" s="538">
        <v>-14015706</v>
      </c>
    </row>
    <row r="135" spans="1:22">
      <c r="A135" s="535">
        <v>33202</v>
      </c>
      <c r="B135" s="510" t="s">
        <v>781</v>
      </c>
      <c r="C135" s="532">
        <v>2.6380000000000002E-4</v>
      </c>
      <c r="D135" s="532">
        <f>VLOOKUP($A135,'2023 Summary'!$A:$F,3,FALSE)</f>
        <v>2.624778E-4</v>
      </c>
      <c r="E135" s="533">
        <f>VLOOKUP($A135,'2023 Summary'!$A:$F,6,FALSE)</f>
        <v>6233021</v>
      </c>
      <c r="F135" s="536">
        <v>7029487</v>
      </c>
      <c r="G135" s="537"/>
      <c r="H135" s="538">
        <v>683064</v>
      </c>
      <c r="I135" s="538">
        <v>761507</v>
      </c>
      <c r="J135" s="538">
        <v>56155</v>
      </c>
      <c r="K135" s="538">
        <v>77408</v>
      </c>
      <c r="L135" s="538">
        <v>1578134</v>
      </c>
      <c r="M135" s="539"/>
      <c r="N135" s="538">
        <v>370206</v>
      </c>
      <c r="O135" s="538">
        <v>1875410</v>
      </c>
      <c r="P135" s="538"/>
      <c r="Q135" s="538">
        <v>6887</v>
      </c>
      <c r="R135" s="538">
        <v>2252503</v>
      </c>
      <c r="S135" s="539"/>
      <c r="T135" s="538">
        <v>-128926</v>
      </c>
      <c r="U135" s="538">
        <v>310791</v>
      </c>
      <c r="V135" s="538">
        <v>181865</v>
      </c>
    </row>
    <row r="136" spans="1:22">
      <c r="A136" s="530">
        <v>33203</v>
      </c>
      <c r="B136" s="531" t="s">
        <v>116</v>
      </c>
      <c r="C136" s="532">
        <v>1.7530000000000001E-4</v>
      </c>
      <c r="D136" s="532">
        <f>VLOOKUP($A136,'2023 Summary'!$A:$F,3,FALSE)</f>
        <v>1.7282760000000001E-4</v>
      </c>
      <c r="E136" s="533">
        <f>VLOOKUP($A136,'2023 Summary'!$A:$F,6,FALSE)</f>
        <v>4104111</v>
      </c>
      <c r="F136" s="533">
        <v>4670121</v>
      </c>
      <c r="G136" s="533"/>
      <c r="H136" s="533">
        <v>1065755</v>
      </c>
      <c r="I136" s="533">
        <v>505916</v>
      </c>
      <c r="J136" s="533">
        <v>37307</v>
      </c>
      <c r="K136" s="533">
        <v>51427</v>
      </c>
      <c r="L136" s="533">
        <v>1660405</v>
      </c>
      <c r="M136" s="533"/>
      <c r="N136" s="533">
        <v>0</v>
      </c>
      <c r="O136" s="533">
        <v>1245951</v>
      </c>
      <c r="P136" s="533"/>
      <c r="Q136" s="533">
        <v>4576</v>
      </c>
      <c r="R136" s="533">
        <v>1250527</v>
      </c>
      <c r="S136" s="533"/>
      <c r="T136" s="533">
        <v>-85654</v>
      </c>
      <c r="U136" s="533">
        <v>340618</v>
      </c>
      <c r="V136" s="533">
        <v>254964</v>
      </c>
    </row>
    <row r="137" spans="1:22">
      <c r="A137" s="530">
        <v>33204</v>
      </c>
      <c r="B137" s="531" t="s">
        <v>117</v>
      </c>
      <c r="C137" s="532">
        <v>4.4499999999999997E-4</v>
      </c>
      <c r="D137" s="532">
        <f>VLOOKUP($A137,'2023 Summary'!$A:$F,3,FALSE)</f>
        <v>4.0831329999999999E-4</v>
      </c>
      <c r="E137" s="533">
        <f>VLOOKUP($A137,'2023 Summary'!$A:$F,6,FALSE)</f>
        <v>9696155</v>
      </c>
      <c r="F137" s="533">
        <v>11856823</v>
      </c>
      <c r="G137" s="533"/>
      <c r="H137" s="533">
        <v>1186805</v>
      </c>
      <c r="I137" s="533">
        <v>1284455</v>
      </c>
      <c r="J137" s="533">
        <v>94718</v>
      </c>
      <c r="K137" s="533">
        <v>130567</v>
      </c>
      <c r="L137" s="533">
        <v>2696545</v>
      </c>
      <c r="M137" s="533"/>
      <c r="N137" s="533">
        <v>82463</v>
      </c>
      <c r="O137" s="533">
        <v>3163305</v>
      </c>
      <c r="P137" s="533"/>
      <c r="Q137" s="533">
        <v>11617</v>
      </c>
      <c r="R137" s="533">
        <v>3257385</v>
      </c>
      <c r="S137" s="533"/>
      <c r="T137" s="533">
        <v>-217464</v>
      </c>
      <c r="U137" s="533">
        <v>-88477</v>
      </c>
      <c r="V137" s="533">
        <v>-305941</v>
      </c>
    </row>
    <row r="138" spans="1:22">
      <c r="A138" s="530">
        <v>33205</v>
      </c>
      <c r="B138" s="531" t="s">
        <v>118</v>
      </c>
      <c r="C138" s="532">
        <v>1.1536000000000001E-3</v>
      </c>
      <c r="D138" s="532">
        <f>VLOOKUP($A138,'2023 Summary'!$A:$F,3,FALSE)</f>
        <v>1.1188216000000001E-3</v>
      </c>
      <c r="E138" s="533">
        <f>VLOOKUP($A138,'2023 Summary'!$A:$F,6,FALSE)</f>
        <v>26568491</v>
      </c>
      <c r="F138" s="533">
        <v>30741510</v>
      </c>
      <c r="G138" s="533"/>
      <c r="H138" s="533">
        <v>3872569</v>
      </c>
      <c r="I138" s="533">
        <v>3330241</v>
      </c>
      <c r="J138" s="533">
        <v>245579</v>
      </c>
      <c r="K138" s="533">
        <v>338524</v>
      </c>
      <c r="L138" s="533">
        <v>7786913</v>
      </c>
      <c r="M138" s="533"/>
      <c r="N138" s="533">
        <v>1061393</v>
      </c>
      <c r="O138" s="533">
        <v>8201587</v>
      </c>
      <c r="P138" s="533"/>
      <c r="Q138" s="533">
        <v>30121</v>
      </c>
      <c r="R138" s="533">
        <v>9293101</v>
      </c>
      <c r="S138" s="533"/>
      <c r="T138" s="533">
        <v>-563824</v>
      </c>
      <c r="U138" s="533">
        <v>572968</v>
      </c>
      <c r="V138" s="533">
        <v>9144</v>
      </c>
    </row>
    <row r="139" spans="1:22">
      <c r="A139" s="530">
        <v>33206</v>
      </c>
      <c r="B139" s="531" t="s">
        <v>119</v>
      </c>
      <c r="C139" s="532">
        <v>1.194E-4</v>
      </c>
      <c r="D139" s="532">
        <f>VLOOKUP($A139,'2023 Summary'!$A:$F,3,FALSE)</f>
        <v>1.1666980000000001E-4</v>
      </c>
      <c r="E139" s="533">
        <f>VLOOKUP($A139,'2023 Summary'!$A:$F,6,FALSE)</f>
        <v>2770540</v>
      </c>
      <c r="F139" s="533">
        <v>3182633</v>
      </c>
      <c r="G139" s="533"/>
      <c r="H139" s="533">
        <v>398751</v>
      </c>
      <c r="I139" s="533">
        <v>344776</v>
      </c>
      <c r="J139" s="533">
        <v>25425</v>
      </c>
      <c r="K139" s="533">
        <v>35047</v>
      </c>
      <c r="L139" s="533">
        <v>803999</v>
      </c>
      <c r="M139" s="533"/>
      <c r="N139" s="533">
        <v>47192</v>
      </c>
      <c r="O139" s="533">
        <v>849101</v>
      </c>
      <c r="P139" s="533"/>
      <c r="Q139" s="533">
        <v>3118</v>
      </c>
      <c r="R139" s="533">
        <v>899411</v>
      </c>
      <c r="S139" s="533"/>
      <c r="T139" s="533">
        <v>-58371</v>
      </c>
      <c r="U139" s="533">
        <v>130408</v>
      </c>
      <c r="V139" s="533">
        <v>72037</v>
      </c>
    </row>
    <row r="140" spans="1:22">
      <c r="A140" s="530">
        <v>33207</v>
      </c>
      <c r="B140" s="531" t="s">
        <v>315</v>
      </c>
      <c r="C140" s="532">
        <v>5.0409999999999995E-4</v>
      </c>
      <c r="D140" s="532">
        <f>VLOOKUP($A140,'2023 Summary'!$A:$F,3,FALSE)</f>
        <v>5.032592E-4</v>
      </c>
      <c r="E140" s="533">
        <f>VLOOKUP($A140,'2023 Summary'!$A:$F,6,FALSE)</f>
        <v>11950822</v>
      </c>
      <c r="F140" s="533">
        <v>13433642</v>
      </c>
      <c r="G140" s="533"/>
      <c r="H140" s="533">
        <v>2431966</v>
      </c>
      <c r="I140" s="533">
        <v>1455272</v>
      </c>
      <c r="J140" s="533">
        <v>107315</v>
      </c>
      <c r="K140" s="533">
        <v>147931</v>
      </c>
      <c r="L140" s="533">
        <v>4142484</v>
      </c>
      <c r="M140" s="533"/>
      <c r="N140" s="533">
        <v>132212</v>
      </c>
      <c r="O140" s="533">
        <v>3583987</v>
      </c>
      <c r="P140" s="533"/>
      <c r="Q140" s="533">
        <v>13162</v>
      </c>
      <c r="R140" s="533">
        <v>3729361</v>
      </c>
      <c r="S140" s="533"/>
      <c r="T140" s="533">
        <v>-246382</v>
      </c>
      <c r="U140" s="533">
        <v>1329793</v>
      </c>
      <c r="V140" s="533">
        <v>1083411</v>
      </c>
    </row>
    <row r="141" spans="1:22">
      <c r="A141" s="530">
        <v>33208</v>
      </c>
      <c r="B141" s="531" t="s">
        <v>316</v>
      </c>
      <c r="C141" s="532">
        <v>0</v>
      </c>
      <c r="D141" s="532">
        <f>VLOOKUP($A141,'2023 Summary'!$A:$F,3,FALSE)</f>
        <v>0</v>
      </c>
      <c r="E141" s="533">
        <f>VLOOKUP($A141,'2023 Summary'!$A:$F,6,FALSE)</f>
        <v>0</v>
      </c>
      <c r="F141" s="533">
        <v>0</v>
      </c>
      <c r="G141" s="533"/>
      <c r="H141" s="533">
        <v>0</v>
      </c>
      <c r="I141" s="533">
        <v>0</v>
      </c>
      <c r="J141" s="533">
        <v>0</v>
      </c>
      <c r="K141" s="533">
        <v>0</v>
      </c>
      <c r="L141" s="533">
        <v>0</v>
      </c>
      <c r="M141" s="533"/>
      <c r="N141" s="533">
        <v>0</v>
      </c>
      <c r="O141" s="533">
        <v>0</v>
      </c>
      <c r="P141" s="533"/>
      <c r="Q141" s="533">
        <v>0</v>
      </c>
      <c r="R141" s="533">
        <v>0</v>
      </c>
      <c r="S141" s="533"/>
      <c r="T141" s="533">
        <v>0</v>
      </c>
      <c r="U141" s="533">
        <v>-201200</v>
      </c>
      <c r="V141" s="533">
        <v>-201200</v>
      </c>
    </row>
    <row r="142" spans="1:22">
      <c r="A142" s="535">
        <v>33209</v>
      </c>
      <c r="B142" s="510" t="s">
        <v>317</v>
      </c>
      <c r="C142" s="532">
        <v>0</v>
      </c>
      <c r="D142" s="532">
        <f>VLOOKUP($A142,'2023 Summary'!$A:$F,3,FALSE)</f>
        <v>0</v>
      </c>
      <c r="E142" s="533">
        <f>VLOOKUP($A142,'2023 Summary'!$A:$F,6,FALSE)</f>
        <v>0</v>
      </c>
      <c r="F142" s="541">
        <v>0</v>
      </c>
      <c r="G142" s="537"/>
      <c r="H142" s="541">
        <v>138675</v>
      </c>
      <c r="I142" s="541">
        <v>0</v>
      </c>
      <c r="J142" s="541">
        <v>0</v>
      </c>
      <c r="K142" s="541">
        <v>0</v>
      </c>
      <c r="L142" s="541">
        <v>138675</v>
      </c>
      <c r="M142" s="541"/>
      <c r="N142" s="541">
        <v>2069399</v>
      </c>
      <c r="O142" s="541">
        <v>0</v>
      </c>
      <c r="P142" s="541"/>
      <c r="Q142" s="541">
        <v>0</v>
      </c>
      <c r="R142" s="541">
        <v>2069399</v>
      </c>
      <c r="S142" s="541"/>
      <c r="T142" s="541">
        <v>0</v>
      </c>
      <c r="U142" s="538">
        <v>-477514</v>
      </c>
      <c r="V142" s="538">
        <v>-477514</v>
      </c>
    </row>
    <row r="143" spans="1:22">
      <c r="A143" s="535">
        <v>33300</v>
      </c>
      <c r="B143" s="510" t="s">
        <v>120</v>
      </c>
      <c r="C143" s="532">
        <v>1.8450999999999999E-3</v>
      </c>
      <c r="D143" s="532">
        <f>VLOOKUP($A143,'2023 Summary'!$A:$F,3,FALSE)</f>
        <v>1.9021568E-3</v>
      </c>
      <c r="E143" s="533">
        <f>VLOOKUP($A143,'2023 Summary'!$A:$F,6,FALSE)</f>
        <v>45170236</v>
      </c>
      <c r="F143" s="536">
        <v>49166012</v>
      </c>
      <c r="G143" s="537"/>
      <c r="H143" s="538">
        <v>1139424</v>
      </c>
      <c r="I143" s="538">
        <v>5326176</v>
      </c>
      <c r="J143" s="538">
        <v>392763</v>
      </c>
      <c r="K143" s="538">
        <v>541414</v>
      </c>
      <c r="L143" s="538">
        <v>7399777</v>
      </c>
      <c r="M143" s="539"/>
      <c r="N143" s="538">
        <v>4549984</v>
      </c>
      <c r="O143" s="538">
        <v>13117095</v>
      </c>
      <c r="P143" s="538"/>
      <c r="Q143" s="538">
        <v>48173</v>
      </c>
      <c r="R143" s="538">
        <v>17715252</v>
      </c>
      <c r="S143" s="539"/>
      <c r="T143" s="538">
        <v>-901743</v>
      </c>
      <c r="U143" s="538">
        <v>-1433961</v>
      </c>
      <c r="V143" s="538">
        <v>-2335704</v>
      </c>
    </row>
    <row r="144" spans="1:22">
      <c r="A144" s="535">
        <v>33305</v>
      </c>
      <c r="B144" s="510" t="s">
        <v>121</v>
      </c>
      <c r="C144" s="532">
        <v>3.813E-4</v>
      </c>
      <c r="D144" s="532">
        <f>VLOOKUP($A144,'2023 Summary'!$A:$F,3,FALSE)</f>
        <v>3.5550129999999998E-4</v>
      </c>
      <c r="E144" s="533">
        <f>VLOOKUP($A144,'2023 Summary'!$A:$F,6,FALSE)</f>
        <v>8442037</v>
      </c>
      <c r="F144" s="536">
        <v>10159989</v>
      </c>
      <c r="G144" s="537"/>
      <c r="H144" s="538">
        <v>716044</v>
      </c>
      <c r="I144" s="538">
        <v>1100636</v>
      </c>
      <c r="J144" s="538">
        <v>81163</v>
      </c>
      <c r="K144" s="538">
        <v>111881</v>
      </c>
      <c r="L144" s="538">
        <v>2009724</v>
      </c>
      <c r="M144" s="539"/>
      <c r="N144" s="538">
        <v>1731745</v>
      </c>
      <c r="O144" s="538">
        <v>2710603</v>
      </c>
      <c r="P144" s="538"/>
      <c r="Q144" s="538">
        <v>9955</v>
      </c>
      <c r="R144" s="538">
        <v>4452303</v>
      </c>
      <c r="S144" s="539"/>
      <c r="T144" s="538">
        <v>-186342</v>
      </c>
      <c r="U144" s="538">
        <v>-685002</v>
      </c>
      <c r="V144" s="538">
        <v>-871344</v>
      </c>
    </row>
    <row r="145" spans="1:22">
      <c r="A145" s="535">
        <v>33400</v>
      </c>
      <c r="B145" s="510" t="s">
        <v>122</v>
      </c>
      <c r="C145" s="532">
        <v>1.8808600000000002E-2</v>
      </c>
      <c r="D145" s="532">
        <f>VLOOKUP($A145,'2023 Summary'!$A:$F,3,FALSE)</f>
        <v>1.8200184599999999E-2</v>
      </c>
      <c r="E145" s="533">
        <f>VLOOKUP($A145,'2023 Summary'!$A:$F,6,FALSE)</f>
        <v>432197086</v>
      </c>
      <c r="F145" s="536">
        <v>501201160</v>
      </c>
      <c r="G145" s="537"/>
      <c r="H145" s="538">
        <v>32349118</v>
      </c>
      <c r="I145" s="538">
        <v>54295343</v>
      </c>
      <c r="J145" s="538">
        <v>4003852</v>
      </c>
      <c r="K145" s="538">
        <v>5519206</v>
      </c>
      <c r="L145" s="538">
        <v>96167519</v>
      </c>
      <c r="M145" s="539"/>
      <c r="N145" s="538">
        <v>11894878</v>
      </c>
      <c r="O145" s="538">
        <v>133716425</v>
      </c>
      <c r="P145" s="538"/>
      <c r="Q145" s="538">
        <v>491076</v>
      </c>
      <c r="R145" s="538">
        <v>146102379</v>
      </c>
      <c r="S145" s="539"/>
      <c r="T145" s="538">
        <v>-9192414</v>
      </c>
      <c r="U145" s="538">
        <v>756616</v>
      </c>
      <c r="V145" s="538">
        <v>-8435798</v>
      </c>
    </row>
    <row r="146" spans="1:22">
      <c r="A146" s="535">
        <v>33402</v>
      </c>
      <c r="B146" s="510" t="s">
        <v>123</v>
      </c>
      <c r="C146" s="532">
        <v>1.8239999999999999E-4</v>
      </c>
      <c r="D146" s="532">
        <f>VLOOKUP($A146,'2023 Summary'!$A:$F,3,FALSE)</f>
        <v>1.7143289999999999E-4</v>
      </c>
      <c r="E146" s="533">
        <f>VLOOKUP($A146,'2023 Summary'!$A:$F,6,FALSE)</f>
        <v>4070992</v>
      </c>
      <c r="F146" s="536">
        <v>4859579</v>
      </c>
      <c r="G146" s="537"/>
      <c r="H146" s="538">
        <v>697450</v>
      </c>
      <c r="I146" s="538">
        <v>526440</v>
      </c>
      <c r="J146" s="538">
        <v>38821</v>
      </c>
      <c r="K146" s="538">
        <v>53513</v>
      </c>
      <c r="L146" s="538">
        <v>1316224</v>
      </c>
      <c r="M146" s="539"/>
      <c r="N146" s="538">
        <v>187923</v>
      </c>
      <c r="O146" s="538">
        <v>1296497</v>
      </c>
      <c r="P146" s="538"/>
      <c r="Q146" s="538">
        <v>4761</v>
      </c>
      <c r="R146" s="538">
        <v>1489181</v>
      </c>
      <c r="S146" s="539"/>
      <c r="T146" s="538">
        <v>-89127</v>
      </c>
      <c r="U146" s="538">
        <v>183977</v>
      </c>
      <c r="V146" s="538">
        <v>94850</v>
      </c>
    </row>
    <row r="147" spans="1:22">
      <c r="A147" s="535">
        <v>33405</v>
      </c>
      <c r="B147" s="510" t="s">
        <v>124</v>
      </c>
      <c r="C147" s="532">
        <v>1.6815999999999999E-3</v>
      </c>
      <c r="D147" s="532">
        <f>VLOOKUP($A147,'2023 Summary'!$A:$F,3,FALSE)</f>
        <v>1.6184782999999999E-3</v>
      </c>
      <c r="E147" s="533">
        <f>VLOOKUP($A147,'2023 Summary'!$A:$F,6,FALSE)</f>
        <v>38433764</v>
      </c>
      <c r="F147" s="536">
        <v>44811442</v>
      </c>
      <c r="G147" s="537"/>
      <c r="H147" s="538">
        <v>3731906</v>
      </c>
      <c r="I147" s="538">
        <v>4854443</v>
      </c>
      <c r="J147" s="538">
        <v>357977</v>
      </c>
      <c r="K147" s="538">
        <v>493462</v>
      </c>
      <c r="L147" s="538">
        <v>9437788</v>
      </c>
      <c r="M147" s="539"/>
      <c r="N147" s="538">
        <v>633233</v>
      </c>
      <c r="O147" s="538">
        <v>11955331</v>
      </c>
      <c r="P147" s="538"/>
      <c r="Q147" s="538">
        <v>43906</v>
      </c>
      <c r="R147" s="538">
        <v>12632470</v>
      </c>
      <c r="S147" s="539"/>
      <c r="T147" s="538">
        <v>-821877</v>
      </c>
      <c r="U147" s="538">
        <v>148636</v>
      </c>
      <c r="V147" s="538">
        <v>-673241</v>
      </c>
    </row>
    <row r="148" spans="1:22">
      <c r="A148" s="530">
        <v>33500</v>
      </c>
      <c r="B148" s="531" t="s">
        <v>125</v>
      </c>
      <c r="C148" s="532">
        <v>2.6966E-3</v>
      </c>
      <c r="D148" s="532">
        <f>VLOOKUP($A148,'2023 Summary'!$A:$F,3,FALSE)</f>
        <v>2.6601341999999998E-3</v>
      </c>
      <c r="E148" s="533">
        <f>VLOOKUP($A148,'2023 Summary'!$A:$F,6,FALSE)</f>
        <v>63169813</v>
      </c>
      <c r="F148" s="533">
        <v>71857897</v>
      </c>
      <c r="G148" s="533"/>
      <c r="H148" s="533">
        <v>2326003</v>
      </c>
      <c r="I148" s="533">
        <v>7784398</v>
      </c>
      <c r="J148" s="533">
        <v>574038</v>
      </c>
      <c r="K148" s="533">
        <v>791296</v>
      </c>
      <c r="L148" s="533">
        <v>11475735</v>
      </c>
      <c r="M148" s="533"/>
      <c r="N148" s="533">
        <v>3512358</v>
      </c>
      <c r="O148" s="533">
        <v>19171107</v>
      </c>
      <c r="P148" s="533"/>
      <c r="Q148" s="533">
        <v>70406</v>
      </c>
      <c r="R148" s="533">
        <v>22753871</v>
      </c>
      <c r="S148" s="533"/>
      <c r="T148" s="533">
        <v>-1317928</v>
      </c>
      <c r="U148" s="533">
        <v>-2111564</v>
      </c>
      <c r="V148" s="533">
        <v>-3429492</v>
      </c>
    </row>
    <row r="149" spans="1:22">
      <c r="A149" s="530">
        <v>33501</v>
      </c>
      <c r="B149" s="531" t="s">
        <v>126</v>
      </c>
      <c r="C149" s="532">
        <v>8.6299999999999997E-5</v>
      </c>
      <c r="D149" s="532">
        <f>VLOOKUP($A149,'2023 Summary'!$A:$F,3,FALSE)</f>
        <v>1.027123E-4</v>
      </c>
      <c r="E149" s="533">
        <f>VLOOKUP($A149,'2023 Summary'!$A:$F,6,FALSE)</f>
        <v>2439094</v>
      </c>
      <c r="F149" s="533">
        <v>2300270</v>
      </c>
      <c r="G149" s="533"/>
      <c r="H149" s="533">
        <v>613816</v>
      </c>
      <c r="I149" s="533">
        <v>249189</v>
      </c>
      <c r="J149" s="533">
        <v>18376</v>
      </c>
      <c r="K149" s="533">
        <v>25330</v>
      </c>
      <c r="L149" s="533">
        <v>906711</v>
      </c>
      <c r="M149" s="533"/>
      <c r="N149" s="533">
        <v>392084</v>
      </c>
      <c r="O149" s="533">
        <v>613693</v>
      </c>
      <c r="P149" s="533"/>
      <c r="Q149" s="533">
        <v>2254</v>
      </c>
      <c r="R149" s="533">
        <v>1008031</v>
      </c>
      <c r="S149" s="533"/>
      <c r="T149" s="533">
        <v>-42189</v>
      </c>
      <c r="U149" s="533">
        <v>107602</v>
      </c>
      <c r="V149" s="533">
        <v>65413</v>
      </c>
    </row>
    <row r="150" spans="1:22">
      <c r="A150" s="530">
        <v>33600</v>
      </c>
      <c r="B150" s="531" t="s">
        <v>127</v>
      </c>
      <c r="C150" s="532">
        <v>9.1961999999999999E-3</v>
      </c>
      <c r="D150" s="532">
        <f>VLOOKUP($A150,'2023 Summary'!$A:$F,3,FALSE)</f>
        <v>9.6626440999999993E-3</v>
      </c>
      <c r="E150" s="533">
        <f>VLOOKUP($A150,'2023 Summary'!$A:$F,6,FALSE)</f>
        <v>229457377</v>
      </c>
      <c r="F150" s="533">
        <v>245055336</v>
      </c>
      <c r="G150" s="533"/>
      <c r="H150" s="533">
        <v>9561075</v>
      </c>
      <c r="I150" s="533">
        <v>26546953</v>
      </c>
      <c r="J150" s="533">
        <v>1957628</v>
      </c>
      <c r="K150" s="533">
        <v>2698539</v>
      </c>
      <c r="L150" s="533">
        <v>40764195</v>
      </c>
      <c r="M150" s="533"/>
      <c r="N150" s="533">
        <v>24428963</v>
      </c>
      <c r="O150" s="533">
        <v>65378786</v>
      </c>
      <c r="P150" s="533"/>
      <c r="Q150" s="533">
        <v>240105</v>
      </c>
      <c r="R150" s="533">
        <v>90047854</v>
      </c>
      <c r="S150" s="533"/>
      <c r="T150" s="533">
        <v>-4494503</v>
      </c>
      <c r="U150" s="533">
        <v>-5763416</v>
      </c>
      <c r="V150" s="533">
        <v>-10257919</v>
      </c>
    </row>
    <row r="151" spans="1:22">
      <c r="A151" s="530">
        <v>33605</v>
      </c>
      <c r="B151" s="531" t="s">
        <v>128</v>
      </c>
      <c r="C151" s="532">
        <v>1.0816999999999999E-3</v>
      </c>
      <c r="D151" s="532">
        <f>VLOOKUP($A151,'2023 Summary'!$A:$F,3,FALSE)</f>
        <v>1.0234074E-3</v>
      </c>
      <c r="E151" s="533">
        <f>VLOOKUP($A151,'2023 Summary'!$A:$F,6,FALSE)</f>
        <v>24302704</v>
      </c>
      <c r="F151" s="533">
        <v>28825741</v>
      </c>
      <c r="G151" s="533"/>
      <c r="H151" s="533">
        <v>2310782</v>
      </c>
      <c r="I151" s="533">
        <v>3122705</v>
      </c>
      <c r="J151" s="533">
        <v>230275</v>
      </c>
      <c r="K151" s="533">
        <v>317428</v>
      </c>
      <c r="L151" s="533">
        <v>5981190</v>
      </c>
      <c r="M151" s="533"/>
      <c r="N151" s="533">
        <v>2037994</v>
      </c>
      <c r="O151" s="533">
        <v>7690475</v>
      </c>
      <c r="P151" s="533"/>
      <c r="Q151" s="533">
        <v>28243</v>
      </c>
      <c r="R151" s="533">
        <v>9756712</v>
      </c>
      <c r="S151" s="533"/>
      <c r="T151" s="533">
        <v>-528686</v>
      </c>
      <c r="U151" s="533">
        <v>-738068</v>
      </c>
      <c r="V151" s="533">
        <v>-1266754</v>
      </c>
    </row>
    <row r="152" spans="1:22">
      <c r="A152" s="530">
        <v>33700</v>
      </c>
      <c r="B152" s="531" t="s">
        <v>129</v>
      </c>
      <c r="C152" s="532">
        <v>6.9870000000000002E-4</v>
      </c>
      <c r="D152" s="532">
        <f>VLOOKUP($A152,'2023 Summary'!$A:$F,3,FALSE)</f>
        <v>6.7115030000000002E-4</v>
      </c>
      <c r="E152" s="533">
        <f>VLOOKUP($A152,'2023 Summary'!$A:$F,6,FALSE)</f>
        <v>15937707</v>
      </c>
      <c r="F152" s="533">
        <v>18617520</v>
      </c>
      <c r="G152" s="533"/>
      <c r="H152" s="533">
        <v>1516629</v>
      </c>
      <c r="I152" s="533">
        <v>2016844</v>
      </c>
      <c r="J152" s="533">
        <v>148726</v>
      </c>
      <c r="K152" s="533">
        <v>205015</v>
      </c>
      <c r="L152" s="533">
        <v>3887214</v>
      </c>
      <c r="M152" s="533"/>
      <c r="N152" s="533">
        <v>244656</v>
      </c>
      <c r="O152" s="533">
        <v>4967004</v>
      </c>
      <c r="P152" s="533"/>
      <c r="Q152" s="533">
        <v>18241</v>
      </c>
      <c r="R152" s="533">
        <v>5229901</v>
      </c>
      <c r="S152" s="533"/>
      <c r="T152" s="533">
        <v>-341461</v>
      </c>
      <c r="U152" s="533">
        <v>169391</v>
      </c>
      <c r="V152" s="533">
        <v>-172070</v>
      </c>
    </row>
    <row r="153" spans="1:22">
      <c r="A153" s="530">
        <v>33800</v>
      </c>
      <c r="B153" s="531" t="s">
        <v>130</v>
      </c>
      <c r="C153" s="532">
        <v>5.2599999999999999E-4</v>
      </c>
      <c r="D153" s="532">
        <f>VLOOKUP($A153,'2023 Summary'!$A:$F,3,FALSE)</f>
        <v>4.7961519999999998E-4</v>
      </c>
      <c r="E153" s="533">
        <f>VLOOKUP($A153,'2023 Summary'!$A:$F,6,FALSE)</f>
        <v>11389351</v>
      </c>
      <c r="F153" s="533">
        <v>14015374</v>
      </c>
      <c r="G153" s="533"/>
      <c r="H153" s="533">
        <v>1895639</v>
      </c>
      <c r="I153" s="533">
        <v>1518292</v>
      </c>
      <c r="J153" s="533">
        <v>111962</v>
      </c>
      <c r="K153" s="533">
        <v>154337</v>
      </c>
      <c r="L153" s="533">
        <v>3680230</v>
      </c>
      <c r="M153" s="533"/>
      <c r="N153" s="533">
        <v>673231</v>
      </c>
      <c r="O153" s="533">
        <v>3739189</v>
      </c>
      <c r="P153" s="533"/>
      <c r="Q153" s="533">
        <v>13732</v>
      </c>
      <c r="R153" s="533">
        <v>4426152</v>
      </c>
      <c r="S153" s="533"/>
      <c r="T153" s="533">
        <v>-257054</v>
      </c>
      <c r="U153" s="533">
        <v>291</v>
      </c>
      <c r="V153" s="533">
        <v>-256763</v>
      </c>
    </row>
    <row r="154" spans="1:22">
      <c r="A154" s="535">
        <v>33900</v>
      </c>
      <c r="B154" s="510" t="s">
        <v>131</v>
      </c>
      <c r="C154" s="532">
        <v>1.9732E-3</v>
      </c>
      <c r="D154" s="532">
        <f>VLOOKUP($A154,'2023 Summary'!$A:$F,3,FALSE)</f>
        <v>2.1389719999999998E-3</v>
      </c>
      <c r="E154" s="533">
        <f>VLOOKUP($A154,'2023 Summary'!$A:$F,6,FALSE)</f>
        <v>50793851</v>
      </c>
      <c r="F154" s="536">
        <v>52581722</v>
      </c>
      <c r="G154" s="537"/>
      <c r="H154" s="541">
        <v>0</v>
      </c>
      <c r="I154" s="538">
        <v>5696201</v>
      </c>
      <c r="J154" s="538">
        <v>420050</v>
      </c>
      <c r="K154" s="538">
        <v>579028</v>
      </c>
      <c r="L154" s="538">
        <v>6695279</v>
      </c>
      <c r="M154" s="539"/>
      <c r="N154" s="538">
        <v>9343207</v>
      </c>
      <c r="O154" s="538">
        <v>14028379</v>
      </c>
      <c r="P154" s="538"/>
      <c r="Q154" s="538">
        <v>51520</v>
      </c>
      <c r="R154" s="538">
        <v>23423106</v>
      </c>
      <c r="S154" s="539"/>
      <c r="T154" s="538">
        <v>-964389</v>
      </c>
      <c r="U154" s="538">
        <v>-4492385</v>
      </c>
      <c r="V154" s="538">
        <v>-5456774</v>
      </c>
    </row>
    <row r="155" spans="1:22">
      <c r="A155" s="535">
        <v>34000</v>
      </c>
      <c r="B155" s="510" t="s">
        <v>132</v>
      </c>
      <c r="C155" s="532">
        <v>1.1754000000000001E-3</v>
      </c>
      <c r="D155" s="532">
        <f>VLOOKUP($A155,'2023 Summary'!$A:$F,3,FALSE)</f>
        <v>1.0981897999999999E-3</v>
      </c>
      <c r="E155" s="533">
        <f>VLOOKUP($A155,'2023 Summary'!$A:$F,6,FALSE)</f>
        <v>26078550</v>
      </c>
      <c r="F155" s="536">
        <v>31322203</v>
      </c>
      <c r="G155" s="537"/>
      <c r="H155" s="538">
        <v>3142844</v>
      </c>
      <c r="I155" s="538">
        <v>3393148</v>
      </c>
      <c r="J155" s="538">
        <v>250218</v>
      </c>
      <c r="K155" s="538">
        <v>344919</v>
      </c>
      <c r="L155" s="538">
        <v>7131129</v>
      </c>
      <c r="M155" s="539"/>
      <c r="N155" s="538">
        <v>1501752</v>
      </c>
      <c r="O155" s="538">
        <v>8356511</v>
      </c>
      <c r="P155" s="538"/>
      <c r="Q155" s="538">
        <v>30689</v>
      </c>
      <c r="R155" s="538">
        <v>9888952</v>
      </c>
      <c r="S155" s="539"/>
      <c r="T155" s="538">
        <v>-574473</v>
      </c>
      <c r="U155" s="538">
        <v>-226783</v>
      </c>
      <c r="V155" s="538">
        <v>-801256</v>
      </c>
    </row>
    <row r="156" spans="1:22">
      <c r="A156" s="535">
        <v>34100</v>
      </c>
      <c r="B156" s="510" t="s">
        <v>133</v>
      </c>
      <c r="C156" s="532">
        <v>2.43675E-2</v>
      </c>
      <c r="D156" s="532">
        <f>VLOOKUP($A156,'2023 Summary'!$A:$F,3,FALSE)</f>
        <v>2.4095563399999999E-2</v>
      </c>
      <c r="E156" s="533">
        <f>VLOOKUP($A156,'2023 Summary'!$A:$F,6,FALSE)</f>
        <v>572193773</v>
      </c>
      <c r="F156" s="536">
        <v>649332260</v>
      </c>
      <c r="G156" s="537"/>
      <c r="H156" s="538">
        <v>6016348</v>
      </c>
      <c r="I156" s="538">
        <v>70342450</v>
      </c>
      <c r="J156" s="538">
        <v>5187200</v>
      </c>
      <c r="K156" s="538">
        <v>7150419</v>
      </c>
      <c r="L156" s="538">
        <v>88696417</v>
      </c>
      <c r="M156" s="539"/>
      <c r="N156" s="538">
        <v>27398225</v>
      </c>
      <c r="O156" s="538">
        <v>173236607</v>
      </c>
      <c r="P156" s="538"/>
      <c r="Q156" s="538">
        <v>636215</v>
      </c>
      <c r="R156" s="538">
        <v>201271047</v>
      </c>
      <c r="S156" s="539"/>
      <c r="T156" s="538">
        <v>-11909255</v>
      </c>
      <c r="U156" s="538">
        <v>-18010690</v>
      </c>
      <c r="V156" s="538">
        <v>-29919945</v>
      </c>
    </row>
    <row r="157" spans="1:22">
      <c r="A157" s="535">
        <v>34105</v>
      </c>
      <c r="B157" s="510" t="s">
        <v>134</v>
      </c>
      <c r="C157" s="532">
        <v>1.8044000000000001E-3</v>
      </c>
      <c r="D157" s="532">
        <f>VLOOKUP($A157,'2023 Summary'!$A:$F,3,FALSE)</f>
        <v>1.7852656000000001E-3</v>
      </c>
      <c r="E157" s="533">
        <f>VLOOKUP($A157,'2023 Summary'!$A:$F,6,FALSE)</f>
        <v>42394438</v>
      </c>
      <c r="F157" s="536">
        <v>48083431</v>
      </c>
      <c r="G157" s="537"/>
      <c r="H157" s="538">
        <v>1383382</v>
      </c>
      <c r="I157" s="538">
        <v>5208899</v>
      </c>
      <c r="J157" s="538">
        <v>384115</v>
      </c>
      <c r="K157" s="538">
        <v>529493</v>
      </c>
      <c r="L157" s="538">
        <v>7505889</v>
      </c>
      <c r="M157" s="539"/>
      <c r="N157" s="538">
        <v>3261100</v>
      </c>
      <c r="O157" s="538">
        <v>12828271</v>
      </c>
      <c r="P157" s="538"/>
      <c r="Q157" s="538">
        <v>47112</v>
      </c>
      <c r="R157" s="538">
        <v>16136483</v>
      </c>
      <c r="S157" s="539"/>
      <c r="T157" s="538">
        <v>-881886</v>
      </c>
      <c r="U157" s="538">
        <v>-1923210</v>
      </c>
      <c r="V157" s="538">
        <v>-2805096</v>
      </c>
    </row>
    <row r="158" spans="1:22">
      <c r="A158" s="535">
        <v>34200</v>
      </c>
      <c r="B158" s="510" t="s">
        <v>135</v>
      </c>
      <c r="C158" s="532">
        <v>7.381E-4</v>
      </c>
      <c r="D158" s="532">
        <f>VLOOKUP($A158,'2023 Summary'!$A:$F,3,FALSE)</f>
        <v>7.7062919999999996E-4</v>
      </c>
      <c r="E158" s="533">
        <f>VLOOKUP($A158,'2023 Summary'!$A:$F,6,FALSE)</f>
        <v>18300017</v>
      </c>
      <c r="F158" s="536">
        <v>19669667</v>
      </c>
      <c r="G158" s="537"/>
      <c r="H158" s="538">
        <v>1232352</v>
      </c>
      <c r="I158" s="538">
        <v>2130824</v>
      </c>
      <c r="J158" s="538">
        <v>157131</v>
      </c>
      <c r="K158" s="538">
        <v>216602</v>
      </c>
      <c r="L158" s="538">
        <v>3736909</v>
      </c>
      <c r="M158" s="539"/>
      <c r="N158" s="538">
        <v>3116932</v>
      </c>
      <c r="O158" s="538">
        <v>5247708</v>
      </c>
      <c r="P158" s="538"/>
      <c r="Q158" s="538">
        <v>19272</v>
      </c>
      <c r="R158" s="538">
        <v>8383912</v>
      </c>
      <c r="S158" s="539"/>
      <c r="T158" s="538">
        <v>-360755</v>
      </c>
      <c r="U158" s="538">
        <v>-809562</v>
      </c>
      <c r="V158" s="538">
        <v>-1170317</v>
      </c>
    </row>
    <row r="159" spans="1:22">
      <c r="A159" s="535">
        <v>34205</v>
      </c>
      <c r="B159" s="510" t="s">
        <v>136</v>
      </c>
      <c r="C159" s="532">
        <v>3.2539999999999999E-4</v>
      </c>
      <c r="D159" s="532">
        <f>VLOOKUP($A159,'2023 Summary'!$A:$F,3,FALSE)</f>
        <v>3.3055470000000002E-4</v>
      </c>
      <c r="E159" s="533">
        <f>VLOOKUP($A159,'2023 Summary'!$A:$F,6,FALSE)</f>
        <v>7849633</v>
      </c>
      <c r="F159" s="536">
        <v>8671747</v>
      </c>
      <c r="G159" s="537"/>
      <c r="H159" s="538">
        <v>637611</v>
      </c>
      <c r="I159" s="538">
        <v>939414</v>
      </c>
      <c r="J159" s="538">
        <v>69274</v>
      </c>
      <c r="K159" s="538">
        <v>95493</v>
      </c>
      <c r="L159" s="538">
        <v>1741792</v>
      </c>
      <c r="M159" s="539"/>
      <c r="N159" s="538">
        <v>1139331</v>
      </c>
      <c r="O159" s="538">
        <v>2313552</v>
      </c>
      <c r="P159" s="538"/>
      <c r="Q159" s="538">
        <v>8497</v>
      </c>
      <c r="R159" s="538">
        <v>3461380</v>
      </c>
      <c r="S159" s="539"/>
      <c r="T159" s="538">
        <v>-159046</v>
      </c>
      <c r="U159" s="538">
        <v>-363458</v>
      </c>
      <c r="V159" s="538">
        <v>-522504</v>
      </c>
    </row>
    <row r="160" spans="1:22">
      <c r="A160" s="530">
        <v>34220</v>
      </c>
      <c r="B160" s="531" t="s">
        <v>137</v>
      </c>
      <c r="C160" s="532">
        <v>9.3059999999999996E-4</v>
      </c>
      <c r="D160" s="532">
        <f>VLOOKUP($A160,'2023 Summary'!$A:$F,3,FALSE)</f>
        <v>9.1652580000000001E-4</v>
      </c>
      <c r="E160" s="533">
        <f>VLOOKUP($A160,'2023 Summary'!$A:$F,6,FALSE)</f>
        <v>21764602</v>
      </c>
      <c r="F160" s="533">
        <v>24799153</v>
      </c>
      <c r="G160" s="533"/>
      <c r="H160" s="533">
        <v>842978</v>
      </c>
      <c r="I160" s="533">
        <v>2686503</v>
      </c>
      <c r="J160" s="533">
        <v>198108</v>
      </c>
      <c r="K160" s="533">
        <v>273087</v>
      </c>
      <c r="L160" s="533">
        <v>4000676</v>
      </c>
      <c r="M160" s="533"/>
      <c r="N160" s="533">
        <v>1470594</v>
      </c>
      <c r="O160" s="533">
        <v>6616214</v>
      </c>
      <c r="P160" s="533"/>
      <c r="Q160" s="533">
        <v>24298</v>
      </c>
      <c r="R160" s="533">
        <v>8111106</v>
      </c>
      <c r="S160" s="533"/>
      <c r="T160" s="533">
        <v>-454837</v>
      </c>
      <c r="U160" s="533">
        <v>-357953</v>
      </c>
      <c r="V160" s="533">
        <v>-812790</v>
      </c>
    </row>
    <row r="161" spans="1:22">
      <c r="A161" s="530">
        <v>34230</v>
      </c>
      <c r="B161" s="531" t="s">
        <v>138</v>
      </c>
      <c r="C161" s="532">
        <v>3.2049999999999998E-4</v>
      </c>
      <c r="D161" s="532">
        <f>VLOOKUP($A161,'2023 Summary'!$A:$F,3,FALSE)</f>
        <v>2.92658E-4</v>
      </c>
      <c r="E161" s="533">
        <f>VLOOKUP($A161,'2023 Summary'!$A:$F,6,FALSE)</f>
        <v>6949706</v>
      </c>
      <c r="F161" s="533">
        <v>8540708</v>
      </c>
      <c r="G161" s="533"/>
      <c r="H161" s="533">
        <v>964721</v>
      </c>
      <c r="I161" s="533">
        <v>925219</v>
      </c>
      <c r="J161" s="533">
        <v>68228</v>
      </c>
      <c r="K161" s="533">
        <v>94050</v>
      </c>
      <c r="L161" s="533">
        <v>2052218</v>
      </c>
      <c r="M161" s="533"/>
      <c r="N161" s="533">
        <v>886714</v>
      </c>
      <c r="O161" s="533">
        <v>2278592</v>
      </c>
      <c r="P161" s="533"/>
      <c r="Q161" s="533">
        <v>8368</v>
      </c>
      <c r="R161" s="533">
        <v>3173674</v>
      </c>
      <c r="S161" s="533"/>
      <c r="T161" s="533">
        <v>-156644</v>
      </c>
      <c r="U161" s="533">
        <v>-637747</v>
      </c>
      <c r="V161" s="533">
        <v>-794391</v>
      </c>
    </row>
    <row r="162" spans="1:22">
      <c r="A162" s="530">
        <v>34300</v>
      </c>
      <c r="B162" s="531" t="s">
        <v>139</v>
      </c>
      <c r="C162" s="532">
        <v>5.4232000000000004E-3</v>
      </c>
      <c r="D162" s="532">
        <f>VLOOKUP($A162,'2023 Summary'!$A:$F,3,FALSE)</f>
        <v>5.7888892000000003E-3</v>
      </c>
      <c r="E162" s="533">
        <f>VLOOKUP($A162,'2023 Summary'!$A:$F,6,FALSE)</f>
        <v>137467894</v>
      </c>
      <c r="F162" s="533">
        <v>144513789</v>
      </c>
      <c r="G162" s="533"/>
      <c r="H162" s="533">
        <v>0</v>
      </c>
      <c r="I162" s="533">
        <v>15655243</v>
      </c>
      <c r="J162" s="533">
        <v>1154450</v>
      </c>
      <c r="K162" s="533">
        <v>1591380</v>
      </c>
      <c r="L162" s="533">
        <v>18401073</v>
      </c>
      <c r="M162" s="533"/>
      <c r="N162" s="533">
        <v>18732302</v>
      </c>
      <c r="O162" s="533">
        <v>38555113</v>
      </c>
      <c r="P162" s="533"/>
      <c r="Q162" s="533">
        <v>141594</v>
      </c>
      <c r="R162" s="533">
        <v>57429009</v>
      </c>
      <c r="S162" s="533"/>
      <c r="T162" s="533">
        <v>-2650495</v>
      </c>
      <c r="U162" s="533">
        <v>-7466605</v>
      </c>
      <c r="V162" s="533">
        <v>-10117100</v>
      </c>
    </row>
    <row r="163" spans="1:22">
      <c r="A163" s="530">
        <v>34400</v>
      </c>
      <c r="B163" s="531" t="s">
        <v>140</v>
      </c>
      <c r="C163" s="532">
        <v>2.4361999999999999E-3</v>
      </c>
      <c r="D163" s="532">
        <f>VLOOKUP($A163,'2023 Summary'!$A:$F,3,FALSE)</f>
        <v>2.5291059000000001E-3</v>
      </c>
      <c r="E163" s="533">
        <f>VLOOKUP($A163,'2023 Summary'!$A:$F,6,FALSE)</f>
        <v>60058303</v>
      </c>
      <c r="F163" s="533">
        <v>64918929</v>
      </c>
      <c r="G163" s="533"/>
      <c r="H163" s="533">
        <v>2403759</v>
      </c>
      <c r="I163" s="533">
        <v>7032696</v>
      </c>
      <c r="J163" s="533">
        <v>518606</v>
      </c>
      <c r="K163" s="533">
        <v>714884</v>
      </c>
      <c r="L163" s="533">
        <v>10669945</v>
      </c>
      <c r="M163" s="533"/>
      <c r="N163" s="533">
        <v>4078277</v>
      </c>
      <c r="O163" s="533">
        <v>17319846</v>
      </c>
      <c r="P163" s="533"/>
      <c r="Q163" s="533">
        <v>63608</v>
      </c>
      <c r="R163" s="533">
        <v>21461731</v>
      </c>
      <c r="S163" s="533"/>
      <c r="T163" s="533">
        <v>-1190662</v>
      </c>
      <c r="U163" s="533">
        <v>-1197872</v>
      </c>
      <c r="V163" s="533">
        <v>-2388534</v>
      </c>
    </row>
    <row r="164" spans="1:22">
      <c r="A164" s="530">
        <v>34405</v>
      </c>
      <c r="B164" s="531" t="s">
        <v>141</v>
      </c>
      <c r="C164" s="532">
        <v>4.372E-4</v>
      </c>
      <c r="D164" s="532">
        <f>VLOOKUP($A164,'2023 Summary'!$A:$F,3,FALSE)</f>
        <v>4.39438E-4</v>
      </c>
      <c r="E164" s="533">
        <f>VLOOKUP($A164,'2023 Summary'!$A:$F,6,FALSE)</f>
        <v>10435269</v>
      </c>
      <c r="F164" s="533">
        <v>11651430</v>
      </c>
      <c r="G164" s="533"/>
      <c r="H164" s="533">
        <v>63924</v>
      </c>
      <c r="I164" s="533">
        <v>1262205</v>
      </c>
      <c r="J164" s="533">
        <v>93078</v>
      </c>
      <c r="K164" s="533">
        <v>128305</v>
      </c>
      <c r="L164" s="533">
        <v>1547512</v>
      </c>
      <c r="M164" s="533"/>
      <c r="N164" s="533">
        <v>869910</v>
      </c>
      <c r="O164" s="533">
        <v>3108507</v>
      </c>
      <c r="P164" s="533"/>
      <c r="Q164" s="533">
        <v>11416</v>
      </c>
      <c r="R164" s="533">
        <v>3989833</v>
      </c>
      <c r="S164" s="533"/>
      <c r="T164" s="533">
        <v>-213698</v>
      </c>
      <c r="U164" s="533">
        <v>-391189</v>
      </c>
      <c r="V164" s="533">
        <v>-604887</v>
      </c>
    </row>
    <row r="165" spans="1:22">
      <c r="A165" s="530">
        <v>34500</v>
      </c>
      <c r="B165" s="531" t="s">
        <v>142</v>
      </c>
      <c r="C165" s="532">
        <v>4.7369999999999999E-3</v>
      </c>
      <c r="D165" s="532">
        <f>VLOOKUP($A165,'2023 Summary'!$A:$F,3,FALSE)</f>
        <v>4.5430627999999999E-3</v>
      </c>
      <c r="E165" s="533">
        <f>VLOOKUP($A165,'2023 Summary'!$A:$F,6,FALSE)</f>
        <v>107883439</v>
      </c>
      <c r="F165" s="533">
        <v>126227688</v>
      </c>
      <c r="G165" s="533"/>
      <c r="H165" s="533">
        <v>8903236</v>
      </c>
      <c r="I165" s="533">
        <v>13674301</v>
      </c>
      <c r="J165" s="533">
        <v>1008372</v>
      </c>
      <c r="K165" s="533">
        <v>1390014</v>
      </c>
      <c r="L165" s="533">
        <v>24975923</v>
      </c>
      <c r="M165" s="533"/>
      <c r="N165" s="533">
        <v>3786627</v>
      </c>
      <c r="O165" s="533">
        <v>33676529</v>
      </c>
      <c r="P165" s="533"/>
      <c r="Q165" s="533">
        <v>123678</v>
      </c>
      <c r="R165" s="533">
        <v>37586834</v>
      </c>
      <c r="S165" s="533"/>
      <c r="T165" s="533">
        <v>-2315112</v>
      </c>
      <c r="U165" s="533">
        <v>787130</v>
      </c>
      <c r="V165" s="533">
        <v>-1527982</v>
      </c>
    </row>
    <row r="166" spans="1:22">
      <c r="A166" s="530">
        <v>34501</v>
      </c>
      <c r="B166" s="531" t="s">
        <v>143</v>
      </c>
      <c r="C166" s="532">
        <v>6.8499999999999998E-5</v>
      </c>
      <c r="D166" s="532">
        <f>VLOOKUP($A166,'2023 Summary'!$A:$F,3,FALSE)</f>
        <v>5.9543400000000003E-5</v>
      </c>
      <c r="E166" s="533">
        <f>VLOOKUP($A166,'2023 Summary'!$A:$F,6,FALSE)</f>
        <v>1413968</v>
      </c>
      <c r="F166" s="533">
        <v>1825628</v>
      </c>
      <c r="G166" s="533"/>
      <c r="H166" s="533">
        <v>303694</v>
      </c>
      <c r="I166" s="533">
        <v>197771</v>
      </c>
      <c r="J166" s="533">
        <v>14584</v>
      </c>
      <c r="K166" s="533">
        <v>20104</v>
      </c>
      <c r="L166" s="533">
        <v>536153</v>
      </c>
      <c r="M166" s="533"/>
      <c r="N166" s="533">
        <v>127279</v>
      </c>
      <c r="O166" s="533">
        <v>487063</v>
      </c>
      <c r="P166" s="533"/>
      <c r="Q166" s="533">
        <v>1789</v>
      </c>
      <c r="R166" s="533">
        <v>616131</v>
      </c>
      <c r="S166" s="533"/>
      <c r="T166" s="533">
        <v>-33485</v>
      </c>
      <c r="U166" s="533">
        <v>75522</v>
      </c>
      <c r="V166" s="533">
        <v>42037</v>
      </c>
    </row>
    <row r="167" spans="1:22">
      <c r="A167" s="530">
        <v>34505</v>
      </c>
      <c r="B167" s="531" t="s">
        <v>144</v>
      </c>
      <c r="C167" s="532">
        <v>5.8980000000000002E-4</v>
      </c>
      <c r="D167" s="532">
        <f>VLOOKUP($A167,'2023 Summary'!$A:$F,3,FALSE)</f>
        <v>5.8592829999999999E-4</v>
      </c>
      <c r="E167" s="533">
        <f>VLOOKUP($A167,'2023 Summary'!$A:$F,6,FALSE)</f>
        <v>13913952</v>
      </c>
      <c r="F167" s="533">
        <v>15716921</v>
      </c>
      <c r="G167" s="533"/>
      <c r="H167" s="533">
        <v>854525</v>
      </c>
      <c r="I167" s="533">
        <v>1702621</v>
      </c>
      <c r="J167" s="533">
        <v>125555</v>
      </c>
      <c r="K167" s="533">
        <v>173074</v>
      </c>
      <c r="L167" s="533">
        <v>2855775</v>
      </c>
      <c r="M167" s="533"/>
      <c r="N167" s="533">
        <v>148004</v>
      </c>
      <c r="O167" s="533">
        <v>4193148</v>
      </c>
      <c r="P167" s="533"/>
      <c r="Q167" s="533">
        <v>15399</v>
      </c>
      <c r="R167" s="533">
        <v>4356551</v>
      </c>
      <c r="S167" s="533"/>
      <c r="T167" s="533">
        <v>-288261</v>
      </c>
      <c r="U167" s="533">
        <v>493302</v>
      </c>
      <c r="V167" s="533">
        <v>205041</v>
      </c>
    </row>
    <row r="168" spans="1:22">
      <c r="A168" s="530">
        <v>34600</v>
      </c>
      <c r="B168" s="531" t="s">
        <v>145</v>
      </c>
      <c r="C168" s="532">
        <v>8.6589999999999996E-4</v>
      </c>
      <c r="D168" s="532">
        <f>VLOOKUP($A168,'2023 Summary'!$A:$F,3,FALSE)</f>
        <v>9.3128980000000002E-4</v>
      </c>
      <c r="E168" s="533">
        <f>VLOOKUP($A168,'2023 Summary'!$A:$F,6,FALSE)</f>
        <v>22115201</v>
      </c>
      <c r="F168" s="533">
        <v>23074838</v>
      </c>
      <c r="G168" s="533"/>
      <c r="H168" s="533">
        <v>696624</v>
      </c>
      <c r="I168" s="533">
        <v>2499707</v>
      </c>
      <c r="J168" s="533">
        <v>184334</v>
      </c>
      <c r="K168" s="533">
        <v>254099</v>
      </c>
      <c r="L168" s="533">
        <v>3634764</v>
      </c>
      <c r="M168" s="533"/>
      <c r="N168" s="533">
        <v>3332462</v>
      </c>
      <c r="O168" s="533">
        <v>6156181</v>
      </c>
      <c r="P168" s="533"/>
      <c r="Q168" s="533">
        <v>22609</v>
      </c>
      <c r="R168" s="533">
        <v>9511252</v>
      </c>
      <c r="S168" s="533"/>
      <c r="T168" s="533">
        <v>-423211</v>
      </c>
      <c r="U168" s="533">
        <v>-1247781</v>
      </c>
      <c r="V168" s="533">
        <v>-1670992</v>
      </c>
    </row>
    <row r="169" spans="1:22">
      <c r="A169" s="530">
        <v>34605</v>
      </c>
      <c r="B169" s="531" t="s">
        <v>146</v>
      </c>
      <c r="C169" s="532">
        <v>1.5109999999999999E-4</v>
      </c>
      <c r="D169" s="532">
        <f>VLOOKUP($A169,'2023 Summary'!$A:$F,3,FALSE)</f>
        <v>1.6062309999999999E-4</v>
      </c>
      <c r="E169" s="533">
        <f>VLOOKUP($A169,'2023 Summary'!$A:$F,6,FALSE)</f>
        <v>3814293</v>
      </c>
      <c r="F169" s="533">
        <v>4026037</v>
      </c>
      <c r="G169" s="533"/>
      <c r="H169" s="533">
        <v>154857</v>
      </c>
      <c r="I169" s="533">
        <v>436142</v>
      </c>
      <c r="J169" s="533">
        <v>32162</v>
      </c>
      <c r="K169" s="533">
        <v>44335</v>
      </c>
      <c r="L169" s="533">
        <v>667496</v>
      </c>
      <c r="M169" s="533"/>
      <c r="N169" s="533">
        <v>825066</v>
      </c>
      <c r="O169" s="533">
        <v>1074114</v>
      </c>
      <c r="P169" s="533"/>
      <c r="Q169" s="533">
        <v>3945</v>
      </c>
      <c r="R169" s="533">
        <v>1903125</v>
      </c>
      <c r="S169" s="533"/>
      <c r="T169" s="533">
        <v>-73841</v>
      </c>
      <c r="U169" s="533">
        <v>-505812</v>
      </c>
      <c r="V169" s="533">
        <v>-579653</v>
      </c>
    </row>
    <row r="170" spans="1:22">
      <c r="A170" s="530">
        <v>34700</v>
      </c>
      <c r="B170" s="531" t="s">
        <v>147</v>
      </c>
      <c r="C170" s="532">
        <v>2.9175999999999998E-3</v>
      </c>
      <c r="D170" s="532">
        <f>VLOOKUP($A170,'2023 Summary'!$A:$F,3,FALSE)</f>
        <v>3.0178484000000002E-3</v>
      </c>
      <c r="E170" s="533">
        <f>VLOOKUP($A170,'2023 Summary'!$A:$F,6,FALSE)</f>
        <v>71664399</v>
      </c>
      <c r="F170" s="533">
        <v>77746925</v>
      </c>
      <c r="G170" s="533"/>
      <c r="H170" s="533">
        <v>2338174</v>
      </c>
      <c r="I170" s="533">
        <v>8422359</v>
      </c>
      <c r="J170" s="533">
        <v>621082</v>
      </c>
      <c r="K170" s="533">
        <v>856146</v>
      </c>
      <c r="L170" s="533">
        <v>12237761</v>
      </c>
      <c r="M170" s="533"/>
      <c r="N170" s="533">
        <v>5060531</v>
      </c>
      <c r="O170" s="533">
        <v>20742252</v>
      </c>
      <c r="P170" s="533"/>
      <c r="Q170" s="533">
        <v>76176</v>
      </c>
      <c r="R170" s="533">
        <v>25878959</v>
      </c>
      <c r="S170" s="533"/>
      <c r="T170" s="533">
        <v>-1425939</v>
      </c>
      <c r="U170" s="533">
        <v>-826105</v>
      </c>
      <c r="V170" s="533">
        <v>-2252044</v>
      </c>
    </row>
    <row r="171" spans="1:22">
      <c r="A171" s="530">
        <v>34800</v>
      </c>
      <c r="B171" s="531" t="s">
        <v>148</v>
      </c>
      <c r="C171" s="532">
        <v>3.0400000000000002E-4</v>
      </c>
      <c r="D171" s="532">
        <f>VLOOKUP($A171,'2023 Summary'!$A:$F,3,FALSE)</f>
        <v>2.9832650000000002E-4</v>
      </c>
      <c r="E171" s="533">
        <f>VLOOKUP($A171,'2023 Summary'!$A:$F,6,FALSE)</f>
        <v>7084315</v>
      </c>
      <c r="F171" s="533">
        <v>8099946</v>
      </c>
      <c r="G171" s="533"/>
      <c r="H171" s="533">
        <v>395617</v>
      </c>
      <c r="I171" s="533">
        <v>877471</v>
      </c>
      <c r="J171" s="533">
        <v>64707</v>
      </c>
      <c r="K171" s="533">
        <v>89196</v>
      </c>
      <c r="L171" s="533">
        <v>1426991</v>
      </c>
      <c r="M171" s="533"/>
      <c r="N171" s="533">
        <v>526400</v>
      </c>
      <c r="O171" s="533">
        <v>2161000</v>
      </c>
      <c r="P171" s="533"/>
      <c r="Q171" s="533">
        <v>7936</v>
      </c>
      <c r="R171" s="533">
        <v>2695336</v>
      </c>
      <c r="S171" s="533"/>
      <c r="T171" s="533">
        <v>-148560</v>
      </c>
      <c r="U171" s="533">
        <v>-170222</v>
      </c>
      <c r="V171" s="533">
        <v>-318782</v>
      </c>
    </row>
    <row r="172" spans="1:22">
      <c r="A172" s="535">
        <v>34900</v>
      </c>
      <c r="B172" s="510" t="s">
        <v>782</v>
      </c>
      <c r="C172" s="532">
        <v>6.3147999999999998E-3</v>
      </c>
      <c r="D172" s="532">
        <f>VLOOKUP($A172,'2023 Summary'!$A:$F,3,FALSE)</f>
        <v>6.4176097999999997E-3</v>
      </c>
      <c r="E172" s="533">
        <f>VLOOKUP($A172,'2023 Summary'!$A:$F,6,FALSE)</f>
        <v>152398029</v>
      </c>
      <c r="F172" s="536">
        <v>168273226</v>
      </c>
      <c r="G172" s="537"/>
      <c r="H172" s="538">
        <v>4953192</v>
      </c>
      <c r="I172" s="538">
        <v>18229113</v>
      </c>
      <c r="J172" s="538">
        <v>1344253</v>
      </c>
      <c r="K172" s="538">
        <v>1853018</v>
      </c>
      <c r="L172" s="538">
        <v>26379576</v>
      </c>
      <c r="M172" s="539"/>
      <c r="N172" s="538">
        <v>5047234</v>
      </c>
      <c r="O172" s="538">
        <v>44893939</v>
      </c>
      <c r="P172" s="538"/>
      <c r="Q172" s="538">
        <v>164874</v>
      </c>
      <c r="R172" s="538">
        <v>50106047</v>
      </c>
      <c r="S172" s="539"/>
      <c r="T172" s="538">
        <v>-3086261</v>
      </c>
      <c r="U172" s="538">
        <v>-2283303</v>
      </c>
      <c r="V172" s="538">
        <v>-5369564</v>
      </c>
    </row>
    <row r="173" spans="1:22">
      <c r="A173" s="535">
        <v>34901</v>
      </c>
      <c r="B173" s="510" t="s">
        <v>783</v>
      </c>
      <c r="C173" s="532">
        <v>1.7870000000000001E-4</v>
      </c>
      <c r="D173" s="532">
        <f>VLOOKUP($A173,'2023 Summary'!$A:$F,3,FALSE)</f>
        <v>1.737106E-4</v>
      </c>
      <c r="E173" s="533">
        <f>VLOOKUP($A173,'2023 Summary'!$A:$F,6,FALSE)</f>
        <v>4125080</v>
      </c>
      <c r="F173" s="536">
        <v>4761469</v>
      </c>
      <c r="G173" s="537"/>
      <c r="H173" s="538">
        <v>286808</v>
      </c>
      <c r="I173" s="538">
        <v>515812</v>
      </c>
      <c r="J173" s="538">
        <v>38037</v>
      </c>
      <c r="K173" s="538">
        <v>52433</v>
      </c>
      <c r="L173" s="538">
        <v>893090</v>
      </c>
      <c r="M173" s="539"/>
      <c r="N173" s="538">
        <v>84118</v>
      </c>
      <c r="O173" s="538">
        <v>1270321</v>
      </c>
      <c r="P173" s="538"/>
      <c r="Q173" s="538">
        <v>4665</v>
      </c>
      <c r="R173" s="538">
        <v>1359104</v>
      </c>
      <c r="S173" s="539"/>
      <c r="T173" s="538">
        <v>-87329</v>
      </c>
      <c r="U173" s="538">
        <v>5796</v>
      </c>
      <c r="V173" s="538">
        <v>-81533</v>
      </c>
    </row>
    <row r="174" spans="1:22">
      <c r="A174" s="535">
        <v>34903</v>
      </c>
      <c r="B174" s="510" t="s">
        <v>149</v>
      </c>
      <c r="C174" s="532">
        <v>2.02E-5</v>
      </c>
      <c r="D174" s="532">
        <f>VLOOKUP($A174,'2023 Summary'!$A:$F,3,FALSE)</f>
        <v>1.32282E-5</v>
      </c>
      <c r="E174" s="533">
        <f>VLOOKUP($A174,'2023 Summary'!$A:$F,6,FALSE)</f>
        <v>314128</v>
      </c>
      <c r="F174" s="536">
        <v>538544</v>
      </c>
      <c r="G174" s="537"/>
      <c r="H174" s="538">
        <v>340637</v>
      </c>
      <c r="I174" s="538">
        <v>58341</v>
      </c>
      <c r="J174" s="538">
        <v>4302</v>
      </c>
      <c r="K174" s="538">
        <v>5930</v>
      </c>
      <c r="L174" s="538">
        <v>409210</v>
      </c>
      <c r="M174" s="539"/>
      <c r="N174" s="538">
        <v>16287</v>
      </c>
      <c r="O174" s="538">
        <v>143679</v>
      </c>
      <c r="P174" s="538"/>
      <c r="Q174" s="538">
        <v>528</v>
      </c>
      <c r="R174" s="538">
        <v>160494</v>
      </c>
      <c r="S174" s="539"/>
      <c r="T174" s="538">
        <v>-9878</v>
      </c>
      <c r="U174" s="538">
        <v>74661</v>
      </c>
      <c r="V174" s="538">
        <v>64783</v>
      </c>
    </row>
    <row r="175" spans="1:22">
      <c r="A175" s="535">
        <v>34905</v>
      </c>
      <c r="B175" s="510" t="s">
        <v>150</v>
      </c>
      <c r="C175" s="532">
        <v>5.9360000000000001E-4</v>
      </c>
      <c r="D175" s="532">
        <f>VLOOKUP($A175,'2023 Summary'!$A:$F,3,FALSE)</f>
        <v>5.6933910000000001E-4</v>
      </c>
      <c r="E175" s="533">
        <f>VLOOKUP($A175,'2023 Summary'!$A:$F,6,FALSE)</f>
        <v>13520011</v>
      </c>
      <c r="F175" s="536">
        <v>15818669</v>
      </c>
      <c r="G175" s="537"/>
      <c r="H175" s="538">
        <v>692058</v>
      </c>
      <c r="I175" s="538">
        <v>1713643</v>
      </c>
      <c r="J175" s="538">
        <v>126368</v>
      </c>
      <c r="K175" s="538">
        <v>174195</v>
      </c>
      <c r="L175" s="538">
        <v>2706264</v>
      </c>
      <c r="M175" s="539"/>
      <c r="N175" s="538">
        <v>514022</v>
      </c>
      <c r="O175" s="538">
        <v>4220293</v>
      </c>
      <c r="P175" s="538"/>
      <c r="Q175" s="538">
        <v>15499</v>
      </c>
      <c r="R175" s="538">
        <v>4749814</v>
      </c>
      <c r="S175" s="539"/>
      <c r="T175" s="538">
        <v>-290126</v>
      </c>
      <c r="U175" s="538">
        <v>18750</v>
      </c>
      <c r="V175" s="538">
        <v>-271376</v>
      </c>
    </row>
    <row r="176" spans="1:22">
      <c r="A176" s="535">
        <v>34910</v>
      </c>
      <c r="B176" s="510" t="s">
        <v>151</v>
      </c>
      <c r="C176" s="532">
        <v>1.9683999999999999E-3</v>
      </c>
      <c r="D176" s="532">
        <f>VLOOKUP($A176,'2023 Summary'!$A:$F,3,FALSE)</f>
        <v>2.0890253000000001E-3</v>
      </c>
      <c r="E176" s="533">
        <f>VLOOKUP($A176,'2023 Summary'!$A:$F,6,FALSE)</f>
        <v>49607774</v>
      </c>
      <c r="F176" s="536">
        <v>52453316</v>
      </c>
      <c r="G176" s="537"/>
      <c r="H176" s="538">
        <v>1984656</v>
      </c>
      <c r="I176" s="538">
        <v>5682291</v>
      </c>
      <c r="J176" s="538">
        <v>419024</v>
      </c>
      <c r="K176" s="538">
        <v>577614</v>
      </c>
      <c r="L176" s="538">
        <v>8663585</v>
      </c>
      <c r="M176" s="539"/>
      <c r="N176" s="538">
        <v>3657957</v>
      </c>
      <c r="O176" s="538">
        <v>13994121</v>
      </c>
      <c r="P176" s="538"/>
      <c r="Q176" s="538">
        <v>51394</v>
      </c>
      <c r="R176" s="538">
        <v>17703472</v>
      </c>
      <c r="S176" s="539"/>
      <c r="T176" s="538">
        <v>-962036</v>
      </c>
      <c r="U176" s="538">
        <v>-797543</v>
      </c>
      <c r="V176" s="538">
        <v>-1759579</v>
      </c>
    </row>
    <row r="177" spans="1:22">
      <c r="A177" s="535">
        <v>35000</v>
      </c>
      <c r="B177" s="510" t="s">
        <v>152</v>
      </c>
      <c r="C177" s="532">
        <v>1.4327000000000001E-3</v>
      </c>
      <c r="D177" s="532">
        <f>VLOOKUP($A177,'2023 Summary'!$A:$F,3,FALSE)</f>
        <v>1.3100188000000001E-3</v>
      </c>
      <c r="E177" s="533">
        <f>VLOOKUP($A177,'2023 Summary'!$A:$F,6,FALSE)</f>
        <v>31108822</v>
      </c>
      <c r="F177" s="536">
        <v>38177088</v>
      </c>
      <c r="G177" s="537"/>
      <c r="H177" s="538">
        <v>3253321</v>
      </c>
      <c r="I177" s="538">
        <v>4135741</v>
      </c>
      <c r="J177" s="538">
        <v>304978</v>
      </c>
      <c r="K177" s="538">
        <v>420404</v>
      </c>
      <c r="L177" s="538">
        <v>8114444</v>
      </c>
      <c r="M177" s="539"/>
      <c r="N177" s="538">
        <v>838463</v>
      </c>
      <c r="O177" s="538">
        <v>10185339</v>
      </c>
      <c r="P177" s="538"/>
      <c r="Q177" s="538">
        <v>37406</v>
      </c>
      <c r="R177" s="538">
        <v>11061208</v>
      </c>
      <c r="S177" s="539"/>
      <c r="T177" s="538">
        <v>-700198</v>
      </c>
      <c r="U177" s="538">
        <v>346762</v>
      </c>
      <c r="V177" s="538">
        <v>-353436</v>
      </c>
    </row>
    <row r="178" spans="1:22">
      <c r="A178" s="530">
        <v>35005</v>
      </c>
      <c r="B178" s="531" t="s">
        <v>153</v>
      </c>
      <c r="C178" s="532">
        <v>5.0770000000000003E-4</v>
      </c>
      <c r="D178" s="532">
        <f>VLOOKUP($A178,'2023 Summary'!$A:$F,3,FALSE)</f>
        <v>5.1947810000000001E-4</v>
      </c>
      <c r="E178" s="533">
        <f>VLOOKUP($A178,'2023 Summary'!$A:$F,6,FALSE)</f>
        <v>12335969</v>
      </c>
      <c r="F178" s="533">
        <v>13528952</v>
      </c>
      <c r="G178" s="533"/>
      <c r="H178" s="533">
        <v>49770</v>
      </c>
      <c r="I178" s="533">
        <v>1465597</v>
      </c>
      <c r="J178" s="533">
        <v>108076</v>
      </c>
      <c r="K178" s="533">
        <v>148980</v>
      </c>
      <c r="L178" s="533">
        <v>1772423</v>
      </c>
      <c r="M178" s="533"/>
      <c r="N178" s="533">
        <v>1329116</v>
      </c>
      <c r="O178" s="533">
        <v>3609415</v>
      </c>
      <c r="P178" s="533"/>
      <c r="Q178" s="533">
        <v>13256</v>
      </c>
      <c r="R178" s="533">
        <v>4951787</v>
      </c>
      <c r="S178" s="533"/>
      <c r="T178" s="533">
        <v>-248132</v>
      </c>
      <c r="U178" s="533">
        <v>-484126</v>
      </c>
      <c r="V178" s="533">
        <v>-732258</v>
      </c>
    </row>
    <row r="179" spans="1:22">
      <c r="A179" s="530">
        <v>35100</v>
      </c>
      <c r="B179" s="531" t="s">
        <v>154</v>
      </c>
      <c r="C179" s="532">
        <v>1.1941200000000001E-2</v>
      </c>
      <c r="D179" s="532">
        <f>VLOOKUP($A179,'2023 Summary'!$A:$F,3,FALSE)</f>
        <v>1.20282063E-2</v>
      </c>
      <c r="E179" s="533">
        <f>VLOOKUP($A179,'2023 Summary'!$A:$F,6,FALSE)</f>
        <v>285632032</v>
      </c>
      <c r="F179" s="533">
        <v>318203512</v>
      </c>
      <c r="G179" s="533"/>
      <c r="H179" s="533">
        <v>9274984</v>
      </c>
      <c r="I179" s="533">
        <v>34471127</v>
      </c>
      <c r="J179" s="533">
        <v>2541973</v>
      </c>
      <c r="K179" s="533">
        <v>3504043</v>
      </c>
      <c r="L179" s="533">
        <v>49792127</v>
      </c>
      <c r="M179" s="533"/>
      <c r="N179" s="533">
        <v>13580574</v>
      </c>
      <c r="O179" s="533">
        <v>84894129</v>
      </c>
      <c r="P179" s="533"/>
      <c r="Q179" s="533">
        <v>311775</v>
      </c>
      <c r="R179" s="533">
        <v>98786478</v>
      </c>
      <c r="S179" s="533"/>
      <c r="T179" s="533">
        <v>-5836097</v>
      </c>
      <c r="U179" s="533">
        <v>-1700535</v>
      </c>
      <c r="V179" s="533">
        <v>-7536632</v>
      </c>
    </row>
    <row r="180" spans="1:22">
      <c r="A180" s="530">
        <v>35105</v>
      </c>
      <c r="B180" s="531" t="s">
        <v>155</v>
      </c>
      <c r="C180" s="532">
        <v>9.6089999999999999E-4</v>
      </c>
      <c r="D180" s="532">
        <f>VLOOKUP($A180,'2023 Summary'!$A:$F,3,FALSE)</f>
        <v>9.5136880000000002E-4</v>
      </c>
      <c r="E180" s="533">
        <f>VLOOKUP($A180,'2023 Summary'!$A:$F,6,FALSE)</f>
        <v>22592014</v>
      </c>
      <c r="F180" s="533">
        <v>25604593</v>
      </c>
      <c r="G180" s="533"/>
      <c r="H180" s="533">
        <v>284718</v>
      </c>
      <c r="I180" s="533">
        <v>2773757</v>
      </c>
      <c r="J180" s="533">
        <v>204543</v>
      </c>
      <c r="K180" s="533">
        <v>281957</v>
      </c>
      <c r="L180" s="533">
        <v>3544975</v>
      </c>
      <c r="M180" s="533"/>
      <c r="N180" s="533">
        <v>1330754</v>
      </c>
      <c r="O180" s="533">
        <v>6831099</v>
      </c>
      <c r="P180" s="533"/>
      <c r="Q180" s="533">
        <v>25087</v>
      </c>
      <c r="R180" s="533">
        <v>8186940</v>
      </c>
      <c r="S180" s="533"/>
      <c r="T180" s="533">
        <v>-469607</v>
      </c>
      <c r="U180" s="533">
        <v>-202904</v>
      </c>
      <c r="V180" s="533">
        <v>-672511</v>
      </c>
    </row>
    <row r="181" spans="1:22">
      <c r="A181" s="530">
        <v>35106</v>
      </c>
      <c r="B181" s="531" t="s">
        <v>156</v>
      </c>
      <c r="C181" s="532">
        <v>2.1599999999999999E-4</v>
      </c>
      <c r="D181" s="532">
        <f>VLOOKUP($A181,'2023 Summary'!$A:$F,3,FALSE)</f>
        <v>2.46705E-4</v>
      </c>
      <c r="E181" s="533">
        <f>VLOOKUP($A181,'2023 Summary'!$A:$F,6,FALSE)</f>
        <v>5858467</v>
      </c>
      <c r="F181" s="533">
        <v>5756995</v>
      </c>
      <c r="G181" s="533"/>
      <c r="H181" s="533">
        <v>70398</v>
      </c>
      <c r="I181" s="533">
        <v>623658</v>
      </c>
      <c r="J181" s="533">
        <v>45990</v>
      </c>
      <c r="K181" s="533">
        <v>63396</v>
      </c>
      <c r="L181" s="533">
        <v>803442</v>
      </c>
      <c r="M181" s="533"/>
      <c r="N181" s="533">
        <v>1169393</v>
      </c>
      <c r="O181" s="533">
        <v>1535920</v>
      </c>
      <c r="P181" s="533"/>
      <c r="Q181" s="533">
        <v>5641</v>
      </c>
      <c r="R181" s="533">
        <v>2710954</v>
      </c>
      <c r="S181" s="533"/>
      <c r="T181" s="533">
        <v>-105588</v>
      </c>
      <c r="U181" s="533">
        <v>-407922</v>
      </c>
      <c r="V181" s="533">
        <v>-513510</v>
      </c>
    </row>
    <row r="182" spans="1:22">
      <c r="A182" s="530">
        <v>35200</v>
      </c>
      <c r="B182" s="531" t="s">
        <v>157</v>
      </c>
      <c r="C182" s="532">
        <v>4.571E-4</v>
      </c>
      <c r="D182" s="532">
        <f>VLOOKUP($A182,'2023 Summary'!$A:$F,3,FALSE)</f>
        <v>4.6535659999999998E-4</v>
      </c>
      <c r="E182" s="533">
        <f>VLOOKUP($A182,'2023 Summary'!$A:$F,6,FALSE)</f>
        <v>11050754</v>
      </c>
      <c r="F182" s="533">
        <v>12181338</v>
      </c>
      <c r="G182" s="533"/>
      <c r="H182" s="533">
        <v>796779</v>
      </c>
      <c r="I182" s="533">
        <v>1319610</v>
      </c>
      <c r="J182" s="533">
        <v>97311</v>
      </c>
      <c r="K182" s="533">
        <v>134140</v>
      </c>
      <c r="L182" s="533">
        <v>2347840</v>
      </c>
      <c r="M182" s="533"/>
      <c r="N182" s="533">
        <v>907377</v>
      </c>
      <c r="O182" s="533">
        <v>3249883</v>
      </c>
      <c r="P182" s="533"/>
      <c r="Q182" s="533">
        <v>11935</v>
      </c>
      <c r="R182" s="533">
        <v>4169195</v>
      </c>
      <c r="S182" s="533"/>
      <c r="T182" s="533">
        <v>-223415</v>
      </c>
      <c r="U182" s="533">
        <v>-268784</v>
      </c>
      <c r="V182" s="533">
        <v>-492199</v>
      </c>
    </row>
    <row r="183" spans="1:22">
      <c r="A183" s="530">
        <v>35300</v>
      </c>
      <c r="B183" s="531" t="s">
        <v>158</v>
      </c>
      <c r="C183" s="532">
        <v>3.3176999999999998E-3</v>
      </c>
      <c r="D183" s="532">
        <f>VLOOKUP($A183,'2023 Summary'!$A:$F,3,FALSE)</f>
        <v>3.4414300000000001E-3</v>
      </c>
      <c r="E183" s="533">
        <f>VLOOKUP($A183,'2023 Summary'!$A:$F,6,FALSE)</f>
        <v>81723128</v>
      </c>
      <c r="F183" s="533">
        <v>88408422</v>
      </c>
      <c r="G183" s="533"/>
      <c r="H183" s="533">
        <v>4963089</v>
      </c>
      <c r="I183" s="533">
        <v>9577323</v>
      </c>
      <c r="J183" s="533">
        <v>706252</v>
      </c>
      <c r="K183" s="533">
        <v>973550</v>
      </c>
      <c r="L183" s="533">
        <v>16220214</v>
      </c>
      <c r="M183" s="533"/>
      <c r="N183" s="533">
        <v>10690965</v>
      </c>
      <c r="O183" s="533">
        <v>23586653</v>
      </c>
      <c r="P183" s="533"/>
      <c r="Q183" s="533">
        <v>86622</v>
      </c>
      <c r="R183" s="533">
        <v>34364240</v>
      </c>
      <c r="S183" s="533"/>
      <c r="T183" s="533">
        <v>-1621478</v>
      </c>
      <c r="U183" s="533">
        <v>-2349302</v>
      </c>
      <c r="V183" s="533">
        <v>-3970780</v>
      </c>
    </row>
    <row r="184" spans="1:22">
      <c r="A184" s="535">
        <v>35305</v>
      </c>
      <c r="B184" s="510" t="s">
        <v>159</v>
      </c>
      <c r="C184" s="532">
        <v>1.3847E-3</v>
      </c>
      <c r="D184" s="532">
        <f>VLOOKUP($A184,'2023 Summary'!$A:$F,3,FALSE)</f>
        <v>1.3272804E-3</v>
      </c>
      <c r="E184" s="533">
        <f>VLOOKUP($A184,'2023 Summary'!$A:$F,6,FALSE)</f>
        <v>31518731</v>
      </c>
      <c r="F184" s="536">
        <v>36898723</v>
      </c>
      <c r="G184" s="537"/>
      <c r="H184" s="538">
        <v>3489860</v>
      </c>
      <c r="I184" s="538">
        <v>3997255</v>
      </c>
      <c r="J184" s="538">
        <v>294766</v>
      </c>
      <c r="K184" s="538">
        <v>406327</v>
      </c>
      <c r="L184" s="538">
        <v>8188208</v>
      </c>
      <c r="M184" s="539"/>
      <c r="N184" s="538">
        <v>389421</v>
      </c>
      <c r="O184" s="538">
        <v>9844282</v>
      </c>
      <c r="P184" s="538"/>
      <c r="Q184" s="538">
        <v>36153</v>
      </c>
      <c r="R184" s="538">
        <v>10269856</v>
      </c>
      <c r="S184" s="539"/>
      <c r="T184" s="538">
        <v>-676752</v>
      </c>
      <c r="U184" s="538">
        <v>1098190</v>
      </c>
      <c r="V184" s="538">
        <v>421438</v>
      </c>
    </row>
    <row r="185" spans="1:22">
      <c r="A185" s="535">
        <v>35400</v>
      </c>
      <c r="B185" s="510" t="s">
        <v>160</v>
      </c>
      <c r="C185" s="532">
        <v>2.9477000000000001E-3</v>
      </c>
      <c r="D185" s="532">
        <f>VLOOKUP($A185,'2023 Summary'!$A:$F,3,FALSE)</f>
        <v>2.6247566E-3</v>
      </c>
      <c r="E185" s="533">
        <f>VLOOKUP($A185,'2023 Summary'!$A:$F,6,FALSE)</f>
        <v>62329706</v>
      </c>
      <c r="F185" s="536">
        <v>78549516</v>
      </c>
      <c r="G185" s="537"/>
      <c r="H185" s="538">
        <v>10568775</v>
      </c>
      <c r="I185" s="538">
        <v>8509304</v>
      </c>
      <c r="J185" s="538">
        <v>627494</v>
      </c>
      <c r="K185" s="538">
        <v>864984</v>
      </c>
      <c r="L185" s="538">
        <v>20570557</v>
      </c>
      <c r="M185" s="539"/>
      <c r="N185" s="538">
        <v>1987610</v>
      </c>
      <c r="O185" s="538">
        <v>20956377</v>
      </c>
      <c r="P185" s="538"/>
      <c r="Q185" s="538">
        <v>76963</v>
      </c>
      <c r="R185" s="538">
        <v>23020950</v>
      </c>
      <c r="S185" s="539"/>
      <c r="T185" s="538">
        <v>-1440659</v>
      </c>
      <c r="U185" s="538">
        <v>1520319</v>
      </c>
      <c r="V185" s="538">
        <v>79660</v>
      </c>
    </row>
    <row r="186" spans="1:22">
      <c r="A186" s="535">
        <v>35401</v>
      </c>
      <c r="B186" s="510" t="s">
        <v>161</v>
      </c>
      <c r="C186" s="532">
        <v>3.5800000000000003E-5</v>
      </c>
      <c r="D186" s="532">
        <f>VLOOKUP($A186,'2023 Summary'!$A:$F,3,FALSE)</f>
        <v>3.8361500000000002E-5</v>
      </c>
      <c r="E186" s="533">
        <f>VLOOKUP($A186,'2023 Summary'!$A:$F,6,FALSE)</f>
        <v>910965</v>
      </c>
      <c r="F186" s="536">
        <v>952691</v>
      </c>
      <c r="G186" s="537"/>
      <c r="H186" s="538">
        <v>277518</v>
      </c>
      <c r="I186" s="538">
        <v>103205</v>
      </c>
      <c r="J186" s="538">
        <v>7611</v>
      </c>
      <c r="K186" s="538">
        <v>10491</v>
      </c>
      <c r="L186" s="538">
        <v>398825</v>
      </c>
      <c r="M186" s="539"/>
      <c r="N186" s="538">
        <v>110010</v>
      </c>
      <c r="O186" s="538">
        <v>254170</v>
      </c>
      <c r="P186" s="538"/>
      <c r="Q186" s="538">
        <v>933</v>
      </c>
      <c r="R186" s="538">
        <v>365113</v>
      </c>
      <c r="S186" s="539"/>
      <c r="T186" s="538">
        <v>-17474</v>
      </c>
      <c r="U186" s="538">
        <v>15974</v>
      </c>
      <c r="V186" s="538">
        <v>-1500</v>
      </c>
    </row>
    <row r="187" spans="1:22">
      <c r="A187" s="535">
        <v>35405</v>
      </c>
      <c r="B187" s="510" t="s">
        <v>162</v>
      </c>
      <c r="C187" s="532">
        <v>7.2690000000000005E-4</v>
      </c>
      <c r="D187" s="532">
        <f>VLOOKUP($A187,'2023 Summary'!$A:$F,3,FALSE)</f>
        <v>7.4639610000000001E-4</v>
      </c>
      <c r="E187" s="533">
        <f>VLOOKUP($A187,'2023 Summary'!$A:$F,6,FALSE)</f>
        <v>17724558</v>
      </c>
      <c r="F187" s="536">
        <v>19371061</v>
      </c>
      <c r="G187" s="537"/>
      <c r="H187" s="538">
        <v>208533</v>
      </c>
      <c r="I187" s="538">
        <v>2098476</v>
      </c>
      <c r="J187" s="538">
        <v>154746</v>
      </c>
      <c r="K187" s="538">
        <v>213313</v>
      </c>
      <c r="L187" s="538">
        <v>2675068</v>
      </c>
      <c r="M187" s="539"/>
      <c r="N187" s="538">
        <v>2660850</v>
      </c>
      <c r="O187" s="538">
        <v>5168043</v>
      </c>
      <c r="P187" s="538"/>
      <c r="Q187" s="538">
        <v>18980</v>
      </c>
      <c r="R187" s="538">
        <v>7847873</v>
      </c>
      <c r="S187" s="539"/>
      <c r="T187" s="538">
        <v>-355281</v>
      </c>
      <c r="U187" s="538">
        <v>-1075299</v>
      </c>
      <c r="V187" s="538">
        <v>-1430580</v>
      </c>
    </row>
    <row r="188" spans="1:22">
      <c r="A188" s="535">
        <v>35500</v>
      </c>
      <c r="B188" s="510" t="s">
        <v>163</v>
      </c>
      <c r="C188" s="532">
        <v>3.7012999999999998E-3</v>
      </c>
      <c r="D188" s="532">
        <f>VLOOKUP($A188,'2023 Summary'!$A:$F,3,FALSE)</f>
        <v>3.5655503999999999E-3</v>
      </c>
      <c r="E188" s="533">
        <f>VLOOKUP($A188,'2023 Summary'!$A:$F,6,FALSE)</f>
        <v>84670597</v>
      </c>
      <c r="F188" s="536">
        <v>98629010</v>
      </c>
      <c r="G188" s="537"/>
      <c r="H188" s="538">
        <v>7107122</v>
      </c>
      <c r="I188" s="538">
        <v>10684524</v>
      </c>
      <c r="J188" s="538">
        <v>787899</v>
      </c>
      <c r="K188" s="538">
        <v>1086098</v>
      </c>
      <c r="L188" s="538">
        <v>19665643</v>
      </c>
      <c r="M188" s="539"/>
      <c r="N188" s="538">
        <v>3789277</v>
      </c>
      <c r="O188" s="538">
        <v>26313424</v>
      </c>
      <c r="P188" s="538"/>
      <c r="Q188" s="538">
        <v>96637</v>
      </c>
      <c r="R188" s="538">
        <v>30199338</v>
      </c>
      <c r="S188" s="539"/>
      <c r="T188" s="538">
        <v>-1808931</v>
      </c>
      <c r="U188" s="538">
        <v>-657355</v>
      </c>
      <c r="V188" s="538">
        <v>-2466286</v>
      </c>
    </row>
    <row r="189" spans="1:22">
      <c r="A189" s="535">
        <v>35600</v>
      </c>
      <c r="B189" s="510" t="s">
        <v>164</v>
      </c>
      <c r="C189" s="532">
        <v>1.5709999999999999E-3</v>
      </c>
      <c r="D189" s="532">
        <f>VLOOKUP($A189,'2023 Summary'!$A:$F,3,FALSE)</f>
        <v>1.569679E-3</v>
      </c>
      <c r="E189" s="533">
        <f>VLOOKUP($A189,'2023 Summary'!$A:$F,6,FALSE)</f>
        <v>37274935</v>
      </c>
      <c r="F189" s="536">
        <v>41863333</v>
      </c>
      <c r="G189" s="537"/>
      <c r="H189" s="538">
        <v>2632105</v>
      </c>
      <c r="I189" s="538">
        <v>4535073</v>
      </c>
      <c r="J189" s="538">
        <v>334426</v>
      </c>
      <c r="K189" s="538">
        <v>460997</v>
      </c>
      <c r="L189" s="538">
        <v>7962601</v>
      </c>
      <c r="M189" s="539"/>
      <c r="N189" s="538">
        <v>1147410</v>
      </c>
      <c r="O189" s="538">
        <v>11168799</v>
      </c>
      <c r="P189" s="538"/>
      <c r="Q189" s="538">
        <v>41018</v>
      </c>
      <c r="R189" s="538">
        <v>12357227</v>
      </c>
      <c r="S189" s="539"/>
      <c r="T189" s="538">
        <v>-767805</v>
      </c>
      <c r="U189" s="538">
        <v>136926</v>
      </c>
      <c r="V189" s="538">
        <v>-630879</v>
      </c>
    </row>
    <row r="190" spans="1:22">
      <c r="A190" s="530">
        <v>35700</v>
      </c>
      <c r="B190" s="531" t="s">
        <v>165</v>
      </c>
      <c r="C190" s="532">
        <v>8.5930000000000002E-4</v>
      </c>
      <c r="D190" s="532">
        <f>VLOOKUP($A190,'2023 Summary'!$A:$F,3,FALSE)</f>
        <v>8.051604E-4</v>
      </c>
      <c r="E190" s="533">
        <f>VLOOKUP($A190,'2023 Summary'!$A:$F,6,FALSE)</f>
        <v>19120025</v>
      </c>
      <c r="F190" s="533">
        <v>22899269</v>
      </c>
      <c r="G190" s="533"/>
      <c r="H190" s="533">
        <v>2124239</v>
      </c>
      <c r="I190" s="533">
        <v>2480688</v>
      </c>
      <c r="J190" s="533">
        <v>182931</v>
      </c>
      <c r="K190" s="533">
        <v>252166</v>
      </c>
      <c r="L190" s="533">
        <v>5040024</v>
      </c>
      <c r="M190" s="533"/>
      <c r="N190" s="533">
        <v>663188</v>
      </c>
      <c r="O190" s="533">
        <v>6109340</v>
      </c>
      <c r="P190" s="533"/>
      <c r="Q190" s="533">
        <v>22437</v>
      </c>
      <c r="R190" s="533">
        <v>6794965</v>
      </c>
      <c r="S190" s="533"/>
      <c r="T190" s="533">
        <v>-419990</v>
      </c>
      <c r="U190" s="533">
        <v>-62852</v>
      </c>
      <c r="V190" s="533">
        <v>-482842</v>
      </c>
    </row>
    <row r="191" spans="1:22">
      <c r="A191" s="530">
        <v>35800</v>
      </c>
      <c r="B191" s="531" t="s">
        <v>166</v>
      </c>
      <c r="C191" s="532">
        <v>1.0024000000000001E-3</v>
      </c>
      <c r="D191" s="532">
        <f>VLOOKUP($A191,'2023 Summary'!$A:$F,3,FALSE)</f>
        <v>1.0100936999999999E-3</v>
      </c>
      <c r="E191" s="533">
        <f>VLOOKUP($A191,'2023 Summary'!$A:$F,6,FALSE)</f>
        <v>23986545</v>
      </c>
      <c r="F191" s="533">
        <v>26711431</v>
      </c>
      <c r="G191" s="533"/>
      <c r="H191" s="533">
        <v>424625</v>
      </c>
      <c r="I191" s="533">
        <v>2893661</v>
      </c>
      <c r="J191" s="533">
        <v>213385</v>
      </c>
      <c r="K191" s="533">
        <v>294145</v>
      </c>
      <c r="L191" s="533">
        <v>3825816</v>
      </c>
      <c r="M191" s="533"/>
      <c r="N191" s="533">
        <v>1953129</v>
      </c>
      <c r="O191" s="533">
        <v>7126394</v>
      </c>
      <c r="P191" s="533"/>
      <c r="Q191" s="533">
        <v>26172</v>
      </c>
      <c r="R191" s="533">
        <v>9105695</v>
      </c>
      <c r="S191" s="533"/>
      <c r="T191" s="533">
        <v>-489909</v>
      </c>
      <c r="U191" s="533">
        <v>-1278402</v>
      </c>
      <c r="V191" s="533">
        <v>-1768311</v>
      </c>
    </row>
    <row r="192" spans="1:22">
      <c r="A192" s="530">
        <v>35805</v>
      </c>
      <c r="B192" s="531" t="s">
        <v>167</v>
      </c>
      <c r="C192" s="532">
        <v>1.9660000000000001E-4</v>
      </c>
      <c r="D192" s="532">
        <f>VLOOKUP($A192,'2023 Summary'!$A:$F,3,FALSE)</f>
        <v>2.1199749999999999E-4</v>
      </c>
      <c r="E192" s="533">
        <f>VLOOKUP($A192,'2023 Summary'!$A:$F,6,FALSE)</f>
        <v>5034273</v>
      </c>
      <c r="F192" s="533">
        <v>5238708</v>
      </c>
      <c r="G192" s="533"/>
      <c r="H192" s="533">
        <v>86709</v>
      </c>
      <c r="I192" s="533">
        <v>567512</v>
      </c>
      <c r="J192" s="533">
        <v>41849</v>
      </c>
      <c r="K192" s="533">
        <v>57688</v>
      </c>
      <c r="L192" s="533">
        <v>753758</v>
      </c>
      <c r="M192" s="533"/>
      <c r="N192" s="533">
        <v>496451</v>
      </c>
      <c r="O192" s="533">
        <v>1397645</v>
      </c>
      <c r="P192" s="533"/>
      <c r="Q192" s="533">
        <v>5133</v>
      </c>
      <c r="R192" s="533">
        <v>1899229</v>
      </c>
      <c r="S192" s="533"/>
      <c r="T192" s="533">
        <v>-96082</v>
      </c>
      <c r="U192" s="533">
        <v>102142</v>
      </c>
      <c r="V192" s="533">
        <v>6060</v>
      </c>
    </row>
    <row r="193" spans="1:22">
      <c r="A193" s="530">
        <v>35900</v>
      </c>
      <c r="B193" s="531" t="s">
        <v>168</v>
      </c>
      <c r="C193" s="532">
        <v>1.9876E-3</v>
      </c>
      <c r="D193" s="532">
        <f>VLOOKUP($A193,'2023 Summary'!$A:$F,3,FALSE)</f>
        <v>2.0097169999999998E-3</v>
      </c>
      <c r="E193" s="533">
        <f>VLOOKUP($A193,'2023 Summary'!$A:$F,6,FALSE)</f>
        <v>47724452</v>
      </c>
      <c r="F193" s="533">
        <v>52965629</v>
      </c>
      <c r="G193" s="533"/>
      <c r="H193" s="533">
        <v>1092807</v>
      </c>
      <c r="I193" s="533">
        <v>5737790</v>
      </c>
      <c r="J193" s="533">
        <v>423117</v>
      </c>
      <c r="K193" s="533">
        <v>583255</v>
      </c>
      <c r="L193" s="533">
        <v>7836969</v>
      </c>
      <c r="M193" s="533"/>
      <c r="N193" s="533">
        <v>3595405</v>
      </c>
      <c r="O193" s="533">
        <v>14130802</v>
      </c>
      <c r="P193" s="533"/>
      <c r="Q193" s="533">
        <v>51896</v>
      </c>
      <c r="R193" s="533">
        <v>17778103</v>
      </c>
      <c r="S193" s="533"/>
      <c r="T193" s="533">
        <v>-971430</v>
      </c>
      <c r="U193" s="533">
        <v>-1698742</v>
      </c>
      <c r="V193" s="533">
        <v>-2670172</v>
      </c>
    </row>
    <row r="194" spans="1:22">
      <c r="A194" s="530">
        <v>35905</v>
      </c>
      <c r="B194" s="531" t="s">
        <v>169</v>
      </c>
      <c r="C194" s="532">
        <v>3.0630000000000002E-4</v>
      </c>
      <c r="D194" s="532">
        <f>VLOOKUP($A194,'2023 Summary'!$A:$F,3,FALSE)</f>
        <v>2.4349549999999999E-4</v>
      </c>
      <c r="E194" s="533">
        <f>VLOOKUP($A194,'2023 Summary'!$A:$F,6,FALSE)</f>
        <v>5782252</v>
      </c>
      <c r="F194" s="533">
        <v>8162197</v>
      </c>
      <c r="G194" s="533"/>
      <c r="H194" s="533">
        <v>2274944</v>
      </c>
      <c r="I194" s="533">
        <v>884214</v>
      </c>
      <c r="J194" s="533">
        <v>65204</v>
      </c>
      <c r="K194" s="533">
        <v>89882</v>
      </c>
      <c r="L194" s="533">
        <v>3314244</v>
      </c>
      <c r="M194" s="533"/>
      <c r="N194" s="533">
        <v>488828</v>
      </c>
      <c r="O194" s="533">
        <v>2177608</v>
      </c>
      <c r="P194" s="533"/>
      <c r="Q194" s="533">
        <v>7997</v>
      </c>
      <c r="R194" s="533">
        <v>2674433</v>
      </c>
      <c r="S194" s="533"/>
      <c r="T194" s="533">
        <v>-149700</v>
      </c>
      <c r="U194" s="533">
        <v>145459</v>
      </c>
      <c r="V194" s="533">
        <v>-4241</v>
      </c>
    </row>
    <row r="195" spans="1:22">
      <c r="A195" s="530">
        <v>36000</v>
      </c>
      <c r="B195" s="531" t="s">
        <v>170</v>
      </c>
      <c r="C195" s="532">
        <v>5.1042799999999999E-2</v>
      </c>
      <c r="D195" s="532">
        <f>VLOOKUP($A195,'2023 Summary'!$A:$F,3,FALSE)</f>
        <v>5.4407241799999999E-2</v>
      </c>
      <c r="E195" s="533">
        <f>VLOOKUP($A195,'2023 Summary'!$A:$F,6,FALSE)</f>
        <v>1292000707</v>
      </c>
      <c r="F195" s="533">
        <v>1360158199</v>
      </c>
      <c r="G195" s="533"/>
      <c r="H195" s="533">
        <v>9621854</v>
      </c>
      <c r="I195" s="533">
        <v>147346538</v>
      </c>
      <c r="J195" s="533">
        <v>10865642</v>
      </c>
      <c r="K195" s="533">
        <v>14978004</v>
      </c>
      <c r="L195" s="533">
        <v>182812038</v>
      </c>
      <c r="M195" s="533"/>
      <c r="N195" s="533">
        <v>99407997</v>
      </c>
      <c r="O195" s="533">
        <v>362879231</v>
      </c>
      <c r="P195" s="533"/>
      <c r="Q195" s="533">
        <v>1332682</v>
      </c>
      <c r="R195" s="533">
        <v>463619910</v>
      </c>
      <c r="S195" s="533"/>
      <c r="T195" s="533">
        <v>-24946349</v>
      </c>
      <c r="U195" s="533">
        <v>-30600337</v>
      </c>
      <c r="V195" s="533">
        <v>-55546686</v>
      </c>
    </row>
    <row r="196" spans="1:22">
      <c r="A196" s="535">
        <v>36001</v>
      </c>
      <c r="B196" s="510" t="s">
        <v>171</v>
      </c>
      <c r="C196" s="532">
        <v>0</v>
      </c>
      <c r="D196" s="532">
        <f>VLOOKUP($A196,'2023 Summary'!$A:$F,3,FALSE)</f>
        <v>0</v>
      </c>
      <c r="E196" s="533">
        <f>VLOOKUP($A196,'2023 Summary'!$A:$F,6,FALSE)</f>
        <v>0</v>
      </c>
      <c r="F196" s="541">
        <v>0</v>
      </c>
      <c r="G196" s="537"/>
      <c r="H196" s="541">
        <v>0</v>
      </c>
      <c r="I196" s="541">
        <v>0</v>
      </c>
      <c r="J196" s="541">
        <v>0</v>
      </c>
      <c r="K196" s="541">
        <v>0</v>
      </c>
      <c r="L196" s="541">
        <v>0</v>
      </c>
      <c r="M196" s="541"/>
      <c r="N196" s="541">
        <v>0</v>
      </c>
      <c r="O196" s="541">
        <v>0</v>
      </c>
      <c r="P196" s="541"/>
      <c r="Q196" s="541">
        <v>0</v>
      </c>
      <c r="R196" s="541">
        <v>0</v>
      </c>
      <c r="S196" s="541"/>
      <c r="T196" s="541">
        <v>0</v>
      </c>
      <c r="U196" s="538">
        <v>-218360</v>
      </c>
      <c r="V196" s="538">
        <v>-218360</v>
      </c>
    </row>
    <row r="197" spans="1:22">
      <c r="A197" s="535">
        <v>36002</v>
      </c>
      <c r="B197" s="510" t="s">
        <v>784</v>
      </c>
      <c r="C197" s="532">
        <v>0</v>
      </c>
      <c r="D197" s="532">
        <f>VLOOKUP($A197,'2023 Summary'!$A:$F,3,FALSE)</f>
        <v>0</v>
      </c>
      <c r="E197" s="533">
        <f>VLOOKUP($A197,'2023 Summary'!$A:$F,6,FALSE)</f>
        <v>0</v>
      </c>
      <c r="F197" s="541">
        <v>0</v>
      </c>
      <c r="G197" s="537"/>
      <c r="H197" s="541">
        <v>0</v>
      </c>
      <c r="I197" s="541">
        <v>0</v>
      </c>
      <c r="J197" s="541">
        <v>0</v>
      </c>
      <c r="K197" s="541">
        <v>0</v>
      </c>
      <c r="L197" s="541">
        <v>0</v>
      </c>
      <c r="M197" s="541"/>
      <c r="N197" s="541">
        <v>0</v>
      </c>
      <c r="O197" s="541">
        <v>0</v>
      </c>
      <c r="P197" s="541"/>
      <c r="Q197" s="541">
        <v>0</v>
      </c>
      <c r="R197" s="541">
        <v>0</v>
      </c>
      <c r="S197" s="541"/>
      <c r="T197" s="541">
        <v>0</v>
      </c>
      <c r="U197" s="538">
        <v>-161620</v>
      </c>
      <c r="V197" s="538">
        <v>-161620</v>
      </c>
    </row>
    <row r="198" spans="1:22">
      <c r="A198" s="535">
        <v>36003</v>
      </c>
      <c r="B198" s="510" t="s">
        <v>172</v>
      </c>
      <c r="C198" s="532">
        <v>3.8650000000000002E-4</v>
      </c>
      <c r="D198" s="532">
        <f>VLOOKUP($A198,'2023 Summary'!$A:$F,3,FALSE)</f>
        <v>3.8438239999999998E-4</v>
      </c>
      <c r="E198" s="533">
        <f>VLOOKUP($A198,'2023 Summary'!$A:$F,6,FALSE)</f>
        <v>9127872</v>
      </c>
      <c r="F198" s="536">
        <v>10299222</v>
      </c>
      <c r="G198" s="537"/>
      <c r="H198" s="538">
        <v>1043236</v>
      </c>
      <c r="I198" s="538">
        <v>1115719</v>
      </c>
      <c r="J198" s="538">
        <v>82275</v>
      </c>
      <c r="K198" s="538">
        <v>113415</v>
      </c>
      <c r="L198" s="538">
        <v>2354645</v>
      </c>
      <c r="M198" s="539"/>
      <c r="N198" s="538">
        <v>525828</v>
      </c>
      <c r="O198" s="538">
        <v>2747749</v>
      </c>
      <c r="P198" s="538"/>
      <c r="Q198" s="538">
        <v>10091</v>
      </c>
      <c r="R198" s="538">
        <v>3283668</v>
      </c>
      <c r="S198" s="539"/>
      <c r="T198" s="538">
        <v>-188896</v>
      </c>
      <c r="U198" s="538">
        <v>-113891</v>
      </c>
      <c r="V198" s="538">
        <v>-302787</v>
      </c>
    </row>
    <row r="199" spans="1:22">
      <c r="A199" s="535">
        <v>36004</v>
      </c>
      <c r="B199" s="510" t="s">
        <v>785</v>
      </c>
      <c r="C199" s="532">
        <v>2.8709999999999999E-4</v>
      </c>
      <c r="D199" s="532">
        <f>VLOOKUP($A199,'2023 Summary'!$A:$F,3,FALSE)</f>
        <v>3.0810789999999999E-4</v>
      </c>
      <c r="E199" s="533">
        <f>VLOOKUP($A199,'2023 Summary'!$A:$F,6,FALSE)</f>
        <v>7316593</v>
      </c>
      <c r="F199" s="536">
        <v>7651044</v>
      </c>
      <c r="G199" s="537"/>
      <c r="H199" s="538">
        <v>1077975</v>
      </c>
      <c r="I199" s="538">
        <v>828841</v>
      </c>
      <c r="J199" s="538">
        <v>61120</v>
      </c>
      <c r="K199" s="538">
        <v>84253</v>
      </c>
      <c r="L199" s="538">
        <v>2052189</v>
      </c>
      <c r="M199" s="539"/>
      <c r="N199" s="538">
        <v>534476</v>
      </c>
      <c r="O199" s="538">
        <v>2041237</v>
      </c>
      <c r="P199" s="538"/>
      <c r="Q199" s="538">
        <v>7496</v>
      </c>
      <c r="R199" s="538">
        <v>2583209</v>
      </c>
      <c r="S199" s="539"/>
      <c r="T199" s="538">
        <v>-140326</v>
      </c>
      <c r="U199" s="538">
        <v>435065</v>
      </c>
      <c r="V199" s="538">
        <v>294739</v>
      </c>
    </row>
    <row r="200" spans="1:22">
      <c r="A200" s="535">
        <v>36005</v>
      </c>
      <c r="B200" s="510" t="s">
        <v>173</v>
      </c>
      <c r="C200" s="532">
        <v>3.6684999999999999E-3</v>
      </c>
      <c r="D200" s="532">
        <f>VLOOKUP($A200,'2023 Summary'!$A:$F,3,FALSE)</f>
        <v>3.7482384999999998E-3</v>
      </c>
      <c r="E200" s="533">
        <f>VLOOKUP($A200,'2023 Summary'!$A:$F,6,FALSE)</f>
        <v>89008864</v>
      </c>
      <c r="F200" s="536">
        <v>97754959</v>
      </c>
      <c r="G200" s="537"/>
      <c r="H200" s="541">
        <v>0</v>
      </c>
      <c r="I200" s="538">
        <v>10589838</v>
      </c>
      <c r="J200" s="538">
        <v>780917</v>
      </c>
      <c r="K200" s="538">
        <v>1076473</v>
      </c>
      <c r="L200" s="538">
        <v>12447228</v>
      </c>
      <c r="M200" s="539"/>
      <c r="N200" s="538">
        <v>10503545</v>
      </c>
      <c r="O200" s="538">
        <v>26080234</v>
      </c>
      <c r="P200" s="538"/>
      <c r="Q200" s="538">
        <v>95780</v>
      </c>
      <c r="R200" s="538">
        <v>36679559</v>
      </c>
      <c r="S200" s="539"/>
      <c r="T200" s="538">
        <v>-1792900</v>
      </c>
      <c r="U200" s="538">
        <v>-3380279</v>
      </c>
      <c r="V200" s="538">
        <v>-5173179</v>
      </c>
    </row>
    <row r="201" spans="1:22">
      <c r="A201" s="535">
        <v>36006</v>
      </c>
      <c r="B201" s="510" t="s">
        <v>174</v>
      </c>
      <c r="C201" s="532">
        <v>6.8590000000000003E-4</v>
      </c>
      <c r="D201" s="532">
        <f>VLOOKUP($A201,'2023 Summary'!$A:$F,3,FALSE)</f>
        <v>6.4241549999999998E-4</v>
      </c>
      <c r="E201" s="533">
        <f>VLOOKUP($A201,'2023 Summary'!$A:$F,6,FALSE)</f>
        <v>15255346</v>
      </c>
      <c r="F201" s="536">
        <v>18276934</v>
      </c>
      <c r="G201" s="537"/>
      <c r="H201" s="538">
        <v>1487172</v>
      </c>
      <c r="I201" s="538">
        <v>1979948</v>
      </c>
      <c r="J201" s="538">
        <v>146006</v>
      </c>
      <c r="K201" s="538">
        <v>201265</v>
      </c>
      <c r="L201" s="538">
        <v>3814391</v>
      </c>
      <c r="M201" s="539"/>
      <c r="N201" s="541">
        <v>0</v>
      </c>
      <c r="O201" s="538">
        <v>4876139</v>
      </c>
      <c r="P201" s="538"/>
      <c r="Q201" s="538">
        <v>17908</v>
      </c>
      <c r="R201" s="538">
        <v>4894047</v>
      </c>
      <c r="S201" s="539"/>
      <c r="T201" s="538">
        <v>-335213</v>
      </c>
      <c r="U201" s="538">
        <v>1004438</v>
      </c>
      <c r="V201" s="538">
        <v>669225</v>
      </c>
    </row>
    <row r="202" spans="1:22">
      <c r="A202" s="530">
        <v>36007</v>
      </c>
      <c r="B202" s="531" t="s">
        <v>175</v>
      </c>
      <c r="C202" s="532">
        <v>2.2770000000000001E-4</v>
      </c>
      <c r="D202" s="532">
        <f>VLOOKUP($A202,'2023 Summary'!$A:$F,3,FALSE)</f>
        <v>2.40387E-4</v>
      </c>
      <c r="E202" s="533">
        <f>VLOOKUP($A202,'2023 Summary'!$A:$F,6,FALSE)</f>
        <v>5708434</v>
      </c>
      <c r="F202" s="533">
        <v>6067265</v>
      </c>
      <c r="G202" s="533"/>
      <c r="H202" s="533">
        <v>1125467</v>
      </c>
      <c r="I202" s="533">
        <v>657269</v>
      </c>
      <c r="J202" s="533">
        <v>48468</v>
      </c>
      <c r="K202" s="533">
        <v>66812</v>
      </c>
      <c r="L202" s="533">
        <v>1898016</v>
      </c>
      <c r="M202" s="533"/>
      <c r="N202" s="533">
        <v>416483</v>
      </c>
      <c r="O202" s="533">
        <v>1618697</v>
      </c>
      <c r="P202" s="533"/>
      <c r="Q202" s="533">
        <v>5945</v>
      </c>
      <c r="R202" s="533">
        <v>2041125</v>
      </c>
      <c r="S202" s="533"/>
      <c r="T202" s="533">
        <v>-111280</v>
      </c>
      <c r="U202" s="533">
        <v>380635</v>
      </c>
      <c r="V202" s="533">
        <v>269355</v>
      </c>
    </row>
    <row r="203" spans="1:22">
      <c r="A203" s="530">
        <v>36008</v>
      </c>
      <c r="B203" s="531" t="s">
        <v>176</v>
      </c>
      <c r="C203" s="532">
        <v>5.821E-4</v>
      </c>
      <c r="D203" s="532">
        <f>VLOOKUP($A203,'2023 Summary'!$A:$F,3,FALSE)</f>
        <v>5.7180309999999999E-4</v>
      </c>
      <c r="E203" s="533">
        <f>VLOOKUP($A203,'2023 Summary'!$A:$F,6,FALSE)</f>
        <v>13578523</v>
      </c>
      <c r="F203" s="533">
        <v>15512344</v>
      </c>
      <c r="G203" s="533"/>
      <c r="H203" s="533">
        <v>1017612</v>
      </c>
      <c r="I203" s="533">
        <v>1680459</v>
      </c>
      <c r="J203" s="533">
        <v>123921</v>
      </c>
      <c r="K203" s="533">
        <v>170821</v>
      </c>
      <c r="L203" s="533">
        <v>2992813</v>
      </c>
      <c r="M203" s="533"/>
      <c r="N203" s="533">
        <v>245803</v>
      </c>
      <c r="O203" s="533">
        <v>4138568</v>
      </c>
      <c r="P203" s="533"/>
      <c r="Q203" s="533">
        <v>15199</v>
      </c>
      <c r="R203" s="533">
        <v>4399570</v>
      </c>
      <c r="S203" s="533"/>
      <c r="T203" s="533">
        <v>-284508</v>
      </c>
      <c r="U203" s="533">
        <v>-102057</v>
      </c>
      <c r="V203" s="533">
        <v>-386565</v>
      </c>
    </row>
    <row r="204" spans="1:22">
      <c r="A204" s="530">
        <v>36009</v>
      </c>
      <c r="B204" s="531" t="s">
        <v>177</v>
      </c>
      <c r="C204" s="532">
        <v>6.7799999999999995E-5</v>
      </c>
      <c r="D204" s="532">
        <f>VLOOKUP($A204,'2023 Summary'!$A:$F,3,FALSE)</f>
        <v>8.3119200000000002E-5</v>
      </c>
      <c r="E204" s="533">
        <f>VLOOKUP($A204,'2023 Summary'!$A:$F,6,FALSE)</f>
        <v>1973819</v>
      </c>
      <c r="F204" s="533">
        <v>1807503</v>
      </c>
      <c r="G204" s="533"/>
      <c r="H204" s="533">
        <v>45066</v>
      </c>
      <c r="I204" s="533">
        <v>195808</v>
      </c>
      <c r="J204" s="533">
        <v>14439</v>
      </c>
      <c r="K204" s="533">
        <v>19904</v>
      </c>
      <c r="L204" s="533">
        <v>275217</v>
      </c>
      <c r="M204" s="533"/>
      <c r="N204" s="533">
        <v>940745</v>
      </c>
      <c r="O204" s="533">
        <v>482227</v>
      </c>
      <c r="P204" s="533"/>
      <c r="Q204" s="533">
        <v>1771</v>
      </c>
      <c r="R204" s="533">
        <v>1424743</v>
      </c>
      <c r="S204" s="533"/>
      <c r="T204" s="533">
        <v>-33151</v>
      </c>
      <c r="U204" s="533">
        <v>-703542</v>
      </c>
      <c r="V204" s="533">
        <v>-736693</v>
      </c>
    </row>
    <row r="205" spans="1:22">
      <c r="A205" s="530">
        <v>36100</v>
      </c>
      <c r="B205" s="531" t="s">
        <v>178</v>
      </c>
      <c r="C205" s="532">
        <v>6.5079999999999999E-4</v>
      </c>
      <c r="D205" s="532">
        <f>VLOOKUP($A205,'2023 Summary'!$A:$F,3,FALSE)</f>
        <v>6.1945149999999998E-4</v>
      </c>
      <c r="E205" s="533">
        <f>VLOOKUP($A205,'2023 Summary'!$A:$F,6,FALSE)</f>
        <v>14710023</v>
      </c>
      <c r="F205" s="533">
        <v>17341879</v>
      </c>
      <c r="G205" s="533"/>
      <c r="H205" s="533">
        <v>1605925</v>
      </c>
      <c r="I205" s="533">
        <v>1878653</v>
      </c>
      <c r="J205" s="533">
        <v>138536</v>
      </c>
      <c r="K205" s="533">
        <v>190968</v>
      </c>
      <c r="L205" s="533">
        <v>3814082</v>
      </c>
      <c r="M205" s="533"/>
      <c r="N205" s="533">
        <v>1061323</v>
      </c>
      <c r="O205" s="533">
        <v>4626673</v>
      </c>
      <c r="P205" s="533"/>
      <c r="Q205" s="533">
        <v>16992</v>
      </c>
      <c r="R205" s="533">
        <v>5704988</v>
      </c>
      <c r="S205" s="533"/>
      <c r="T205" s="533">
        <v>-318063</v>
      </c>
      <c r="U205" s="533">
        <v>-148671</v>
      </c>
      <c r="V205" s="533">
        <v>-466734</v>
      </c>
    </row>
    <row r="206" spans="1:22">
      <c r="A206" s="530">
        <v>36102</v>
      </c>
      <c r="B206" s="531" t="s">
        <v>179</v>
      </c>
      <c r="C206" s="532">
        <v>0</v>
      </c>
      <c r="D206" s="532">
        <f>VLOOKUP($A206,'2023 Summary'!$A:$F,3,FALSE)</f>
        <v>0</v>
      </c>
      <c r="E206" s="533">
        <f>VLOOKUP($A206,'2023 Summary'!$A:$F,6,FALSE)</f>
        <v>0</v>
      </c>
      <c r="F206" s="533">
        <v>0</v>
      </c>
      <c r="G206" s="533"/>
      <c r="H206" s="533">
        <v>569805</v>
      </c>
      <c r="I206" s="533">
        <v>0</v>
      </c>
      <c r="J206" s="533">
        <v>0</v>
      </c>
      <c r="K206" s="533">
        <v>0</v>
      </c>
      <c r="L206" s="533">
        <v>569805</v>
      </c>
      <c r="M206" s="533"/>
      <c r="N206" s="533">
        <v>5592117</v>
      </c>
      <c r="O206" s="533">
        <v>0</v>
      </c>
      <c r="P206" s="533"/>
      <c r="Q206" s="533">
        <v>0</v>
      </c>
      <c r="R206" s="533">
        <v>5592117</v>
      </c>
      <c r="S206" s="533"/>
      <c r="T206" s="533">
        <v>0</v>
      </c>
      <c r="U206" s="533">
        <v>-1163596</v>
      </c>
      <c r="V206" s="533">
        <v>-1163596</v>
      </c>
    </row>
    <row r="207" spans="1:22">
      <c r="A207" s="530">
        <v>36105</v>
      </c>
      <c r="B207" s="531" t="s">
        <v>180</v>
      </c>
      <c r="C207" s="532">
        <v>2.8810000000000001E-4</v>
      </c>
      <c r="D207" s="532">
        <f>VLOOKUP($A207,'2023 Summary'!$A:$F,3,FALSE)</f>
        <v>2.796532E-4</v>
      </c>
      <c r="E207" s="533">
        <f>VLOOKUP($A207,'2023 Summary'!$A:$F,6,FALSE)</f>
        <v>6640883</v>
      </c>
      <c r="F207" s="533">
        <v>7676508</v>
      </c>
      <c r="G207" s="533"/>
      <c r="H207" s="533">
        <v>390618</v>
      </c>
      <c r="I207" s="533">
        <v>831599</v>
      </c>
      <c r="J207" s="533">
        <v>61324</v>
      </c>
      <c r="K207" s="533">
        <v>84533</v>
      </c>
      <c r="L207" s="533">
        <v>1368074</v>
      </c>
      <c r="M207" s="533"/>
      <c r="N207" s="533">
        <v>1043131</v>
      </c>
      <c r="O207" s="533">
        <v>2048030</v>
      </c>
      <c r="P207" s="533"/>
      <c r="Q207" s="533">
        <v>7521</v>
      </c>
      <c r="R207" s="533">
        <v>3098682</v>
      </c>
      <c r="S207" s="533"/>
      <c r="T207" s="533">
        <v>-140792</v>
      </c>
      <c r="U207" s="533">
        <v>-343489</v>
      </c>
      <c r="V207" s="533">
        <v>-484281</v>
      </c>
    </row>
    <row r="208" spans="1:22">
      <c r="A208" s="535">
        <v>36200</v>
      </c>
      <c r="B208" s="510" t="s">
        <v>181</v>
      </c>
      <c r="C208" s="532">
        <v>1.1397E-3</v>
      </c>
      <c r="D208" s="532">
        <f>VLOOKUP($A208,'2023 Summary'!$A:$F,3,FALSE)</f>
        <v>1.1161426999999999E-3</v>
      </c>
      <c r="E208" s="533">
        <f>VLOOKUP($A208,'2023 Summary'!$A:$F,6,FALSE)</f>
        <v>26504875</v>
      </c>
      <c r="F208" s="536">
        <v>30370911</v>
      </c>
      <c r="G208" s="537"/>
      <c r="H208" s="538">
        <v>691496</v>
      </c>
      <c r="I208" s="538">
        <v>3290094</v>
      </c>
      <c r="J208" s="538">
        <v>242618</v>
      </c>
      <c r="K208" s="538">
        <v>334443</v>
      </c>
      <c r="L208" s="538">
        <v>4558651</v>
      </c>
      <c r="M208" s="539"/>
      <c r="N208" s="538">
        <v>3279889</v>
      </c>
      <c r="O208" s="538">
        <v>8102714</v>
      </c>
      <c r="P208" s="538"/>
      <c r="Q208" s="538">
        <v>29757</v>
      </c>
      <c r="R208" s="538">
        <v>11412360</v>
      </c>
      <c r="S208" s="539"/>
      <c r="T208" s="538">
        <v>-557026</v>
      </c>
      <c r="U208" s="538">
        <v>-1967305</v>
      </c>
      <c r="V208" s="538">
        <v>-2524331</v>
      </c>
    </row>
    <row r="209" spans="1:22">
      <c r="A209" s="535">
        <v>36205</v>
      </c>
      <c r="B209" s="510" t="s">
        <v>182</v>
      </c>
      <c r="C209" s="532">
        <v>2.408E-4</v>
      </c>
      <c r="D209" s="532">
        <f>VLOOKUP($A209,'2023 Summary'!$A:$F,3,FALSE)</f>
        <v>2.60411E-4</v>
      </c>
      <c r="E209" s="533">
        <f>VLOOKUP($A209,'2023 Summary'!$A:$F,6,FALSE)</f>
        <v>6183941</v>
      </c>
      <c r="F209" s="536">
        <v>6416309</v>
      </c>
      <c r="G209" s="537"/>
      <c r="H209" s="538">
        <v>170607</v>
      </c>
      <c r="I209" s="538">
        <v>695082</v>
      </c>
      <c r="J209" s="538">
        <v>51257</v>
      </c>
      <c r="K209" s="538">
        <v>70656</v>
      </c>
      <c r="L209" s="538">
        <v>987602</v>
      </c>
      <c r="M209" s="539"/>
      <c r="N209" s="538">
        <v>613046</v>
      </c>
      <c r="O209" s="538">
        <v>1711819</v>
      </c>
      <c r="P209" s="538"/>
      <c r="Q209" s="538">
        <v>6287</v>
      </c>
      <c r="R209" s="538">
        <v>2331152</v>
      </c>
      <c r="S209" s="539"/>
      <c r="T209" s="538">
        <v>-117680</v>
      </c>
      <c r="U209" s="538">
        <v>94392</v>
      </c>
      <c r="V209" s="538">
        <v>-23288</v>
      </c>
    </row>
    <row r="210" spans="1:22">
      <c r="A210" s="535">
        <v>36300</v>
      </c>
      <c r="B210" s="510" t="s">
        <v>183</v>
      </c>
      <c r="C210" s="532">
        <v>4.2195000000000002E-3</v>
      </c>
      <c r="D210" s="532">
        <f>VLOOKUP($A210,'2023 Summary'!$A:$F,3,FALSE)</f>
        <v>4.1321333000000002E-3</v>
      </c>
      <c r="E210" s="533">
        <f>VLOOKUP($A210,'2023 Summary'!$A:$F,6,FALSE)</f>
        <v>98125157</v>
      </c>
      <c r="F210" s="536">
        <v>112439519</v>
      </c>
      <c r="G210" s="537"/>
      <c r="H210" s="538">
        <v>2549484</v>
      </c>
      <c r="I210" s="538">
        <v>12180623</v>
      </c>
      <c r="J210" s="538">
        <v>898225</v>
      </c>
      <c r="K210" s="538">
        <v>1238179</v>
      </c>
      <c r="L210" s="538">
        <v>16866511</v>
      </c>
      <c r="M210" s="539"/>
      <c r="N210" s="538">
        <v>5782310</v>
      </c>
      <c r="O210" s="538">
        <v>29997956</v>
      </c>
      <c r="P210" s="538"/>
      <c r="Q210" s="538">
        <v>110168</v>
      </c>
      <c r="R210" s="538">
        <v>35890434</v>
      </c>
      <c r="S210" s="539"/>
      <c r="T210" s="538">
        <v>-2062227</v>
      </c>
      <c r="U210" s="538">
        <v>-2985821</v>
      </c>
      <c r="V210" s="538">
        <v>-5048048</v>
      </c>
    </row>
    <row r="211" spans="1:22">
      <c r="A211" s="535">
        <v>36301</v>
      </c>
      <c r="B211" s="510" t="s">
        <v>184</v>
      </c>
      <c r="C211" s="532">
        <v>1.13E-4</v>
      </c>
      <c r="D211" s="532">
        <f>VLOOKUP($A211,'2023 Summary'!$A:$F,3,FALSE)</f>
        <v>1.172999E-4</v>
      </c>
      <c r="E211" s="533">
        <f>VLOOKUP($A211,'2023 Summary'!$A:$F,6,FALSE)</f>
        <v>2785503</v>
      </c>
      <c r="F211" s="536">
        <v>3011468</v>
      </c>
      <c r="G211" s="537"/>
      <c r="H211" s="538">
        <v>609199</v>
      </c>
      <c r="I211" s="538">
        <v>326234</v>
      </c>
      <c r="J211" s="538">
        <v>24057</v>
      </c>
      <c r="K211" s="538">
        <v>33162</v>
      </c>
      <c r="L211" s="538">
        <v>992652</v>
      </c>
      <c r="M211" s="539"/>
      <c r="N211" s="538">
        <v>120680</v>
      </c>
      <c r="O211" s="538">
        <v>803435</v>
      </c>
      <c r="P211" s="538"/>
      <c r="Q211" s="538">
        <v>2951</v>
      </c>
      <c r="R211" s="538">
        <v>927066</v>
      </c>
      <c r="S211" s="539"/>
      <c r="T211" s="538">
        <v>-55233</v>
      </c>
      <c r="U211" s="538">
        <v>284142</v>
      </c>
      <c r="V211" s="538">
        <v>228909</v>
      </c>
    </row>
    <row r="212" spans="1:22">
      <c r="A212" s="535">
        <v>36302</v>
      </c>
      <c r="B212" s="510" t="s">
        <v>185</v>
      </c>
      <c r="C212" s="532">
        <v>2.0249999999999999E-4</v>
      </c>
      <c r="D212" s="532">
        <f>VLOOKUP($A212,'2023 Summary'!$A:$F,3,FALSE)</f>
        <v>1.792233E-4</v>
      </c>
      <c r="E212" s="533">
        <f>VLOOKUP($A212,'2023 Summary'!$A:$F,6,FALSE)</f>
        <v>4255989</v>
      </c>
      <c r="F212" s="536">
        <v>5396011</v>
      </c>
      <c r="G212" s="537"/>
      <c r="H212" s="538">
        <v>1607642</v>
      </c>
      <c r="I212" s="538">
        <v>584552</v>
      </c>
      <c r="J212" s="538">
        <v>43106</v>
      </c>
      <c r="K212" s="538">
        <v>59421</v>
      </c>
      <c r="L212" s="538">
        <v>2294721</v>
      </c>
      <c r="M212" s="539"/>
      <c r="N212" s="541">
        <v>0</v>
      </c>
      <c r="O212" s="538">
        <v>1439612</v>
      </c>
      <c r="P212" s="538"/>
      <c r="Q212" s="538">
        <v>5287</v>
      </c>
      <c r="R212" s="538">
        <v>1444899</v>
      </c>
      <c r="S212" s="539"/>
      <c r="T212" s="538">
        <v>-98968</v>
      </c>
      <c r="U212" s="538">
        <v>561458</v>
      </c>
      <c r="V212" s="538">
        <v>462490</v>
      </c>
    </row>
    <row r="213" spans="1:22">
      <c r="A213" s="535">
        <v>36303</v>
      </c>
      <c r="B213" s="540" t="s">
        <v>340</v>
      </c>
      <c r="C213" s="532">
        <v>2.5720000000000002E-4</v>
      </c>
      <c r="D213" s="532">
        <f>VLOOKUP($A213,'2023 Summary'!$A:$F,3,FALSE)</f>
        <v>2.4794859999999999E-4</v>
      </c>
      <c r="E213" s="533">
        <f>VLOOKUP($A213,'2023 Summary'!$A:$F,6,FALSE)</f>
        <v>5887999</v>
      </c>
      <c r="F213" s="536">
        <v>6854632</v>
      </c>
      <c r="G213" s="537"/>
      <c r="H213" s="538">
        <v>1568150</v>
      </c>
      <c r="I213" s="538">
        <v>742565</v>
      </c>
      <c r="J213" s="538">
        <v>54758</v>
      </c>
      <c r="K213" s="538">
        <v>75483</v>
      </c>
      <c r="L213" s="538">
        <v>2440956</v>
      </c>
      <c r="M213" s="539"/>
      <c r="N213" s="541">
        <v>0</v>
      </c>
      <c r="O213" s="538">
        <v>1828761</v>
      </c>
      <c r="P213" s="538"/>
      <c r="Q213" s="538">
        <v>6716</v>
      </c>
      <c r="R213" s="538">
        <v>1835477</v>
      </c>
      <c r="S213" s="539"/>
      <c r="T213" s="538">
        <v>-125720</v>
      </c>
      <c r="U213" s="538">
        <v>1786164</v>
      </c>
      <c r="V213" s="538">
        <v>1660444</v>
      </c>
    </row>
    <row r="214" spans="1:22">
      <c r="A214" s="530">
        <v>36305</v>
      </c>
      <c r="B214" s="531" t="s">
        <v>186</v>
      </c>
      <c r="C214" s="532">
        <v>8.6379999999999996E-4</v>
      </c>
      <c r="D214" s="532">
        <f>VLOOKUP($A214,'2023 Summary'!$A:$F,3,FALSE)</f>
        <v>8.2318059999999995E-4</v>
      </c>
      <c r="E214" s="533">
        <f>VLOOKUP($A214,'2023 Summary'!$A:$F,6,FALSE)</f>
        <v>19547948</v>
      </c>
      <c r="F214" s="533">
        <v>23017018</v>
      </c>
      <c r="G214" s="533"/>
      <c r="H214" s="533">
        <v>2037016</v>
      </c>
      <c r="I214" s="533">
        <v>2493444</v>
      </c>
      <c r="J214" s="533">
        <v>183872</v>
      </c>
      <c r="K214" s="533">
        <v>253462</v>
      </c>
      <c r="L214" s="533">
        <v>4967794</v>
      </c>
      <c r="M214" s="533"/>
      <c r="N214" s="533">
        <v>110343</v>
      </c>
      <c r="O214" s="533">
        <v>6140755</v>
      </c>
      <c r="P214" s="533"/>
      <c r="Q214" s="533">
        <v>22552</v>
      </c>
      <c r="R214" s="533">
        <v>6273650</v>
      </c>
      <c r="S214" s="533"/>
      <c r="T214" s="533">
        <v>-422151</v>
      </c>
      <c r="U214" s="533">
        <v>467432</v>
      </c>
      <c r="V214" s="533">
        <v>45281</v>
      </c>
    </row>
    <row r="215" spans="1:22">
      <c r="A215" s="530">
        <v>36310</v>
      </c>
      <c r="B215" s="531" t="s">
        <v>328</v>
      </c>
      <c r="C215" s="532">
        <v>0</v>
      </c>
      <c r="D215" s="532">
        <f>VLOOKUP($A215,'2023 Summary'!$A:$F,3,FALSE)</f>
        <v>0</v>
      </c>
      <c r="E215" s="533">
        <f>VLOOKUP($A215,'2023 Summary'!$A:$F,6,FALSE)</f>
        <v>0</v>
      </c>
      <c r="F215" s="533">
        <v>0</v>
      </c>
      <c r="G215" s="533"/>
      <c r="H215" s="533">
        <v>0</v>
      </c>
      <c r="I215" s="533">
        <v>0</v>
      </c>
      <c r="J215" s="533">
        <v>0</v>
      </c>
      <c r="K215" s="533">
        <v>0</v>
      </c>
      <c r="L215" s="533">
        <v>0</v>
      </c>
      <c r="M215" s="533"/>
      <c r="N215" s="533">
        <v>0</v>
      </c>
      <c r="O215" s="533">
        <v>0</v>
      </c>
      <c r="P215" s="533"/>
      <c r="Q215" s="533">
        <v>0</v>
      </c>
      <c r="R215" s="533">
        <v>0</v>
      </c>
      <c r="S215" s="533"/>
      <c r="T215" s="533">
        <v>0</v>
      </c>
      <c r="U215" s="533">
        <v>-179981</v>
      </c>
      <c r="V215" s="533">
        <v>-179981</v>
      </c>
    </row>
    <row r="216" spans="1:22">
      <c r="A216" s="530">
        <v>36400</v>
      </c>
      <c r="B216" s="531" t="s">
        <v>187</v>
      </c>
      <c r="C216" s="532">
        <v>4.4152999999999996E-3</v>
      </c>
      <c r="D216" s="532">
        <f>VLOOKUP($A216,'2023 Summary'!$A:$F,3,FALSE)</f>
        <v>4.4573915000000004E-3</v>
      </c>
      <c r="E216" s="533">
        <f>VLOOKUP($A216,'2023 Summary'!$A:$F,6,FALSE)</f>
        <v>105849015</v>
      </c>
      <c r="F216" s="533">
        <v>117655057</v>
      </c>
      <c r="G216" s="533"/>
      <c r="H216" s="533">
        <v>6325683</v>
      </c>
      <c r="I216" s="533">
        <v>12745624</v>
      </c>
      <c r="J216" s="533">
        <v>939889</v>
      </c>
      <c r="K216" s="533">
        <v>1295612</v>
      </c>
      <c r="L216" s="533">
        <v>21306808</v>
      </c>
      <c r="M216" s="533"/>
      <c r="N216" s="533">
        <v>9873110</v>
      </c>
      <c r="O216" s="533">
        <v>31389420</v>
      </c>
      <c r="P216" s="533"/>
      <c r="Q216" s="533">
        <v>115278</v>
      </c>
      <c r="R216" s="533">
        <v>41377808</v>
      </c>
      <c r="S216" s="533"/>
      <c r="T216" s="533">
        <v>-2157884</v>
      </c>
      <c r="U216" s="533">
        <v>-4457635</v>
      </c>
      <c r="V216" s="533">
        <v>-6615519</v>
      </c>
    </row>
    <row r="217" spans="1:22">
      <c r="A217" s="530">
        <v>36405</v>
      </c>
      <c r="B217" s="531" t="s">
        <v>787</v>
      </c>
      <c r="C217" s="532">
        <v>6.4099999999999997E-4</v>
      </c>
      <c r="D217" s="532">
        <f>VLOOKUP($A217,'2023 Summary'!$A:$F,3,FALSE)</f>
        <v>6.4828349999999999E-4</v>
      </c>
      <c r="E217" s="533">
        <f>VLOOKUP($A217,'2023 Summary'!$A:$F,6,FALSE)</f>
        <v>15394692</v>
      </c>
      <c r="F217" s="533">
        <v>17080976</v>
      </c>
      <c r="G217" s="533"/>
      <c r="H217" s="533">
        <v>0</v>
      </c>
      <c r="I217" s="533">
        <v>1850390</v>
      </c>
      <c r="J217" s="533">
        <v>136452</v>
      </c>
      <c r="K217" s="533">
        <v>188095</v>
      </c>
      <c r="L217" s="533">
        <v>2174937</v>
      </c>
      <c r="M217" s="533"/>
      <c r="N217" s="533">
        <v>2494267</v>
      </c>
      <c r="O217" s="533">
        <v>4557067</v>
      </c>
      <c r="P217" s="533"/>
      <c r="Q217" s="533">
        <v>16736</v>
      </c>
      <c r="R217" s="533">
        <v>7068070</v>
      </c>
      <c r="S217" s="533"/>
      <c r="T217" s="533">
        <v>-313278</v>
      </c>
      <c r="U217" s="533">
        <v>-1007060</v>
      </c>
      <c r="V217" s="533">
        <v>-1320338</v>
      </c>
    </row>
    <row r="218" spans="1:22">
      <c r="A218" s="530">
        <v>36500</v>
      </c>
      <c r="B218" s="531" t="s">
        <v>188</v>
      </c>
      <c r="C218" s="532">
        <v>1.01034E-2</v>
      </c>
      <c r="D218" s="532">
        <f>VLOOKUP($A218,'2023 Summary'!$A:$F,3,FALSE)</f>
        <v>9.3954630999999993E-3</v>
      </c>
      <c r="E218" s="533">
        <f>VLOOKUP($A218,'2023 Summary'!$A:$F,6,FALSE)</f>
        <v>223112670</v>
      </c>
      <c r="F218" s="533">
        <v>269229057</v>
      </c>
      <c r="G218" s="533"/>
      <c r="H218" s="533">
        <v>18397654</v>
      </c>
      <c r="I218" s="533">
        <v>29165703</v>
      </c>
      <c r="J218" s="533">
        <v>2150740</v>
      </c>
      <c r="K218" s="533">
        <v>2964739</v>
      </c>
      <c r="L218" s="533">
        <v>52678836</v>
      </c>
      <c r="M218" s="533"/>
      <c r="N218" s="533">
        <v>4987638</v>
      </c>
      <c r="O218" s="533">
        <v>71828140</v>
      </c>
      <c r="P218" s="533"/>
      <c r="Q218" s="533">
        <v>263790</v>
      </c>
      <c r="R218" s="533">
        <v>77079568</v>
      </c>
      <c r="S218" s="533"/>
      <c r="T218" s="533">
        <v>-4937870</v>
      </c>
      <c r="U218" s="533">
        <v>869650</v>
      </c>
      <c r="V218" s="533">
        <v>-4068220</v>
      </c>
    </row>
    <row r="219" spans="1:22">
      <c r="A219" s="530">
        <v>36501</v>
      </c>
      <c r="B219" s="531" t="s">
        <v>788</v>
      </c>
      <c r="C219" s="532">
        <v>1.205E-4</v>
      </c>
      <c r="D219" s="532">
        <f>VLOOKUP($A219,'2023 Summary'!$A:$F,3,FALSE)</f>
        <v>1.2950630000000001E-4</v>
      </c>
      <c r="E219" s="533">
        <f>VLOOKUP($A219,'2023 Summary'!$A:$F,6,FALSE)</f>
        <v>3075367</v>
      </c>
      <c r="F219" s="533">
        <v>3212243</v>
      </c>
      <c r="G219" s="533"/>
      <c r="H219" s="533">
        <v>45420</v>
      </c>
      <c r="I219" s="533">
        <v>347984</v>
      </c>
      <c r="J219" s="533">
        <v>25661</v>
      </c>
      <c r="K219" s="533">
        <v>35373</v>
      </c>
      <c r="L219" s="533">
        <v>454438</v>
      </c>
      <c r="M219" s="533"/>
      <c r="N219" s="533">
        <v>326139</v>
      </c>
      <c r="O219" s="533">
        <v>857001</v>
      </c>
      <c r="P219" s="533"/>
      <c r="Q219" s="533">
        <v>3147</v>
      </c>
      <c r="R219" s="533">
        <v>1186287</v>
      </c>
      <c r="S219" s="533"/>
      <c r="T219" s="533">
        <v>-58916</v>
      </c>
      <c r="U219" s="533">
        <v>-29490</v>
      </c>
      <c r="V219" s="533">
        <v>-88406</v>
      </c>
    </row>
    <row r="220" spans="1:22">
      <c r="A220" s="535">
        <v>36502</v>
      </c>
      <c r="B220" s="540" t="s">
        <v>190</v>
      </c>
      <c r="C220" s="532">
        <v>2.4899999999999999E-5</v>
      </c>
      <c r="D220" s="532">
        <f>VLOOKUP($A220,'2023 Summary'!$A:$F,3,FALSE)</f>
        <v>3.0945699999999997E-5</v>
      </c>
      <c r="E220" s="533">
        <f>VLOOKUP($A220,'2023 Summary'!$A:$F,6,FALSE)</f>
        <v>734863</v>
      </c>
      <c r="F220" s="536">
        <v>662716</v>
      </c>
      <c r="G220" s="537"/>
      <c r="H220" s="541">
        <v>0</v>
      </c>
      <c r="I220" s="538">
        <v>71792</v>
      </c>
      <c r="J220" s="538">
        <v>5294</v>
      </c>
      <c r="K220" s="538">
        <v>7298</v>
      </c>
      <c r="L220" s="538">
        <v>84384</v>
      </c>
      <c r="M220" s="539"/>
      <c r="N220" s="538">
        <v>490144</v>
      </c>
      <c r="O220" s="538">
        <v>176807</v>
      </c>
      <c r="P220" s="538"/>
      <c r="Q220" s="538">
        <v>649</v>
      </c>
      <c r="R220" s="538">
        <v>667600</v>
      </c>
      <c r="S220" s="539"/>
      <c r="T220" s="538">
        <v>-12155</v>
      </c>
      <c r="U220" s="538">
        <v>-147710</v>
      </c>
      <c r="V220" s="538">
        <v>-159865</v>
      </c>
    </row>
    <row r="221" spans="1:22">
      <c r="A221" s="535">
        <v>36505</v>
      </c>
      <c r="B221" s="510" t="s">
        <v>191</v>
      </c>
      <c r="C221" s="532">
        <v>1.8238E-3</v>
      </c>
      <c r="D221" s="532">
        <f>VLOOKUP($A221,'2023 Summary'!$A:$F,3,FALSE)</f>
        <v>1.7244738000000001E-3</v>
      </c>
      <c r="E221" s="533">
        <f>VLOOKUP($A221,'2023 Summary'!$A:$F,6,FALSE)</f>
        <v>40950824</v>
      </c>
      <c r="F221" s="536">
        <v>48599192</v>
      </c>
      <c r="G221" s="537"/>
      <c r="H221" s="538">
        <v>3509529</v>
      </c>
      <c r="I221" s="538">
        <v>5264772</v>
      </c>
      <c r="J221" s="538">
        <v>388235</v>
      </c>
      <c r="K221" s="538">
        <v>535172</v>
      </c>
      <c r="L221" s="538">
        <v>9697708</v>
      </c>
      <c r="M221" s="539"/>
      <c r="N221" s="538">
        <v>2070070</v>
      </c>
      <c r="O221" s="538">
        <v>12965872</v>
      </c>
      <c r="P221" s="538"/>
      <c r="Q221" s="538">
        <v>47617</v>
      </c>
      <c r="R221" s="538">
        <v>15083559</v>
      </c>
      <c r="S221" s="539"/>
      <c r="T221" s="538">
        <v>-891348</v>
      </c>
      <c r="U221" s="538">
        <v>-204639</v>
      </c>
      <c r="V221" s="538">
        <v>-1095987</v>
      </c>
    </row>
    <row r="222" spans="1:22">
      <c r="A222" s="535">
        <v>36600</v>
      </c>
      <c r="B222" s="510" t="s">
        <v>192</v>
      </c>
      <c r="C222" s="532">
        <v>4.66E-4</v>
      </c>
      <c r="D222" s="532">
        <f>VLOOKUP($A222,'2023 Summary'!$A:$F,3,FALSE)</f>
        <v>5.3646830000000001E-4</v>
      </c>
      <c r="E222" s="533">
        <f>VLOOKUP($A222,'2023 Summary'!$A:$F,6,FALSE)</f>
        <v>12739433</v>
      </c>
      <c r="F222" s="536">
        <v>12416432</v>
      </c>
      <c r="G222" s="537"/>
      <c r="H222" s="538">
        <v>435078</v>
      </c>
      <c r="I222" s="538">
        <v>1345078</v>
      </c>
      <c r="J222" s="538">
        <v>99189</v>
      </c>
      <c r="K222" s="538">
        <v>136729</v>
      </c>
      <c r="L222" s="538">
        <v>2016074</v>
      </c>
      <c r="M222" s="539"/>
      <c r="N222" s="538">
        <v>4020312</v>
      </c>
      <c r="O222" s="538">
        <v>3312604</v>
      </c>
      <c r="P222" s="538"/>
      <c r="Q222" s="538">
        <v>12166</v>
      </c>
      <c r="R222" s="538">
        <v>7345082</v>
      </c>
      <c r="S222" s="539"/>
      <c r="T222" s="538">
        <v>-227727</v>
      </c>
      <c r="U222" s="538">
        <v>-1408414</v>
      </c>
      <c r="V222" s="538">
        <v>-1636141</v>
      </c>
    </row>
    <row r="223" spans="1:22">
      <c r="A223" s="535">
        <v>36601</v>
      </c>
      <c r="B223" s="510" t="s">
        <v>193</v>
      </c>
      <c r="C223" s="532">
        <v>0</v>
      </c>
      <c r="D223" s="532">
        <f>VLOOKUP($A223,'2023 Summary'!$A:$F,3,FALSE)</f>
        <v>0</v>
      </c>
      <c r="E223" s="533">
        <f>VLOOKUP($A223,'2023 Summary'!$A:$F,6,FALSE)</f>
        <v>0</v>
      </c>
      <c r="F223" s="541">
        <v>0</v>
      </c>
      <c r="G223" s="537"/>
      <c r="H223" s="541">
        <v>0</v>
      </c>
      <c r="I223" s="541">
        <v>0</v>
      </c>
      <c r="J223" s="541">
        <v>0</v>
      </c>
      <c r="K223" s="541">
        <v>0</v>
      </c>
      <c r="L223" s="541">
        <v>0</v>
      </c>
      <c r="M223" s="541"/>
      <c r="N223" s="541">
        <v>7871898</v>
      </c>
      <c r="O223" s="541">
        <v>0</v>
      </c>
      <c r="P223" s="541"/>
      <c r="Q223" s="541">
        <v>0</v>
      </c>
      <c r="R223" s="541">
        <v>7871898</v>
      </c>
      <c r="S223" s="541"/>
      <c r="T223" s="541">
        <v>0</v>
      </c>
      <c r="U223" s="538">
        <v>-2758969</v>
      </c>
      <c r="V223" s="538">
        <v>-2758969</v>
      </c>
    </row>
    <row r="224" spans="1:22">
      <c r="A224" s="535">
        <v>36700</v>
      </c>
      <c r="B224" s="510" t="s">
        <v>194</v>
      </c>
      <c r="C224" s="532">
        <v>7.7000999999999997E-3</v>
      </c>
      <c r="D224" s="532">
        <f>VLOOKUP($A224,'2023 Summary'!$A:$F,3,FALSE)</f>
        <v>7.7616663000000001E-3</v>
      </c>
      <c r="E224" s="533">
        <f>VLOOKUP($A224,'2023 Summary'!$A:$F,6,FALSE)</f>
        <v>184315139</v>
      </c>
      <c r="F224" s="536">
        <v>205187916</v>
      </c>
      <c r="G224" s="537"/>
      <c r="H224" s="538">
        <v>158383</v>
      </c>
      <c r="I224" s="538">
        <v>22228097</v>
      </c>
      <c r="J224" s="538">
        <v>1639146</v>
      </c>
      <c r="K224" s="538">
        <v>2259521</v>
      </c>
      <c r="L224" s="538">
        <v>26285147</v>
      </c>
      <c r="M224" s="539"/>
      <c r="N224" s="538">
        <v>14743554</v>
      </c>
      <c r="O224" s="538">
        <v>54742480</v>
      </c>
      <c r="P224" s="538"/>
      <c r="Q224" s="538">
        <v>201043</v>
      </c>
      <c r="R224" s="538">
        <v>69687077</v>
      </c>
      <c r="S224" s="539"/>
      <c r="T224" s="538">
        <v>-3763304</v>
      </c>
      <c r="U224" s="538">
        <v>-4479183</v>
      </c>
      <c r="V224" s="538">
        <v>-8242487</v>
      </c>
    </row>
    <row r="225" spans="1:22">
      <c r="A225" s="535">
        <v>36701</v>
      </c>
      <c r="B225" s="510" t="s">
        <v>195</v>
      </c>
      <c r="C225" s="532">
        <v>1.8700000000000001E-5</v>
      </c>
      <c r="D225" s="532">
        <f>VLOOKUP($A225,'2023 Summary'!$A:$F,3,FALSE)</f>
        <v>2.902E-5</v>
      </c>
      <c r="E225" s="533">
        <f>VLOOKUP($A225,'2023 Summary'!$A:$F,6,FALSE)</f>
        <v>689134</v>
      </c>
      <c r="F225" s="536">
        <v>497049</v>
      </c>
      <c r="G225" s="537"/>
      <c r="H225" s="538">
        <v>124761</v>
      </c>
      <c r="I225" s="538">
        <v>53846</v>
      </c>
      <c r="J225" s="538">
        <v>3971</v>
      </c>
      <c r="K225" s="538">
        <v>5473</v>
      </c>
      <c r="L225" s="538">
        <v>188051</v>
      </c>
      <c r="M225" s="539"/>
      <c r="N225" s="538">
        <v>585916</v>
      </c>
      <c r="O225" s="538">
        <v>132609</v>
      </c>
      <c r="P225" s="538"/>
      <c r="Q225" s="538">
        <v>487</v>
      </c>
      <c r="R225" s="538">
        <v>719012</v>
      </c>
      <c r="S225" s="539"/>
      <c r="T225" s="538">
        <v>-9115</v>
      </c>
      <c r="U225" s="538">
        <v>-91643</v>
      </c>
      <c r="V225" s="538">
        <v>-100758</v>
      </c>
    </row>
    <row r="226" spans="1:22">
      <c r="A226" s="530">
        <v>36705</v>
      </c>
      <c r="B226" s="531" t="s">
        <v>196</v>
      </c>
      <c r="C226" s="532">
        <v>7.8600000000000002E-4</v>
      </c>
      <c r="D226" s="532">
        <f>VLOOKUP($A226,'2023 Summary'!$A:$F,3,FALSE)</f>
        <v>9.2723930000000005E-4</v>
      </c>
      <c r="E226" s="533">
        <f>VLOOKUP($A226,'2023 Summary'!$A:$F,6,FALSE)</f>
        <v>22019014</v>
      </c>
      <c r="F226" s="533">
        <v>20945474</v>
      </c>
      <c r="G226" s="533"/>
      <c r="H226" s="533">
        <v>1619973</v>
      </c>
      <c r="I226" s="533">
        <v>2269032</v>
      </c>
      <c r="J226" s="533">
        <v>167323</v>
      </c>
      <c r="K226" s="533">
        <v>230651</v>
      </c>
      <c r="L226" s="533">
        <v>4286979</v>
      </c>
      <c r="M226" s="533"/>
      <c r="N226" s="533">
        <v>5427879</v>
      </c>
      <c r="O226" s="533">
        <v>5588083</v>
      </c>
      <c r="P226" s="533"/>
      <c r="Q226" s="533">
        <v>20522</v>
      </c>
      <c r="R226" s="533">
        <v>11036484</v>
      </c>
      <c r="S226" s="533"/>
      <c r="T226" s="533">
        <v>-384156</v>
      </c>
      <c r="U226" s="533">
        <v>-590985</v>
      </c>
      <c r="V226" s="533">
        <v>-975141</v>
      </c>
    </row>
    <row r="227" spans="1:22">
      <c r="A227" s="530">
        <v>36800</v>
      </c>
      <c r="B227" s="531" t="s">
        <v>197</v>
      </c>
      <c r="C227" s="532">
        <v>2.9968999999999998E-3</v>
      </c>
      <c r="D227" s="532">
        <f>VLOOKUP($A227,'2023 Summary'!$A:$F,3,FALSE)</f>
        <v>2.9186377999999998E-3</v>
      </c>
      <c r="E227" s="533">
        <f>VLOOKUP($A227,'2023 Summary'!$A:$F,6,FALSE)</f>
        <v>69308459</v>
      </c>
      <c r="F227" s="533">
        <v>79858515</v>
      </c>
      <c r="G227" s="533"/>
      <c r="H227" s="533">
        <v>3116164</v>
      </c>
      <c r="I227" s="533">
        <v>8651108</v>
      </c>
      <c r="J227" s="533">
        <v>637951</v>
      </c>
      <c r="K227" s="533">
        <v>879399</v>
      </c>
      <c r="L227" s="533">
        <v>13284622</v>
      </c>
      <c r="M227" s="533"/>
      <c r="N227" s="533">
        <v>3832834</v>
      </c>
      <c r="O227" s="533">
        <v>21305607</v>
      </c>
      <c r="P227" s="533"/>
      <c r="Q227" s="533">
        <v>78245</v>
      </c>
      <c r="R227" s="533">
        <v>25216686</v>
      </c>
      <c r="S227" s="533"/>
      <c r="T227" s="533">
        <v>-1464666</v>
      </c>
      <c r="U227" s="533">
        <v>-1544755</v>
      </c>
      <c r="V227" s="533">
        <v>-3009421</v>
      </c>
    </row>
    <row r="228" spans="1:22">
      <c r="A228" s="530">
        <v>36802</v>
      </c>
      <c r="B228" s="531" t="s">
        <v>198</v>
      </c>
      <c r="C228" s="532">
        <v>2.541E-4</v>
      </c>
      <c r="D228" s="532">
        <f>VLOOKUP($A228,'2023 Summary'!$A:$F,3,FALSE)</f>
        <v>2.4779100000000003E-4</v>
      </c>
      <c r="E228" s="533">
        <f>VLOOKUP($A228,'2023 Summary'!$A:$F,6,FALSE)</f>
        <v>5884256</v>
      </c>
      <c r="F228" s="533">
        <v>6770831</v>
      </c>
      <c r="G228" s="533"/>
      <c r="H228" s="533">
        <v>1125916</v>
      </c>
      <c r="I228" s="533">
        <v>733487</v>
      </c>
      <c r="J228" s="533">
        <v>54089</v>
      </c>
      <c r="K228" s="533">
        <v>74560</v>
      </c>
      <c r="L228" s="533">
        <v>1988052</v>
      </c>
      <c r="M228" s="533"/>
      <c r="N228" s="533">
        <v>83253</v>
      </c>
      <c r="O228" s="533">
        <v>1806403</v>
      </c>
      <c r="P228" s="533"/>
      <c r="Q228" s="533">
        <v>6634</v>
      </c>
      <c r="R228" s="533">
        <v>1896290</v>
      </c>
      <c r="S228" s="533"/>
      <c r="T228" s="533">
        <v>-124184</v>
      </c>
      <c r="U228" s="533">
        <v>950370</v>
      </c>
      <c r="V228" s="533">
        <v>826186</v>
      </c>
    </row>
    <row r="229" spans="1:22">
      <c r="A229" s="530">
        <v>36810</v>
      </c>
      <c r="B229" s="531" t="s">
        <v>789</v>
      </c>
      <c r="C229" s="532">
        <v>6.0086000000000002E-3</v>
      </c>
      <c r="D229" s="532">
        <f>VLOOKUP($A229,'2023 Summary'!$A:$F,3,FALSE)</f>
        <v>5.9696167999999999E-3</v>
      </c>
      <c r="E229" s="533">
        <f>VLOOKUP($A229,'2023 Summary'!$A:$F,6,FALSE)</f>
        <v>141759605</v>
      </c>
      <c r="F229" s="533">
        <v>160113168</v>
      </c>
      <c r="G229" s="533"/>
      <c r="H229" s="533">
        <v>3329180</v>
      </c>
      <c r="I229" s="533">
        <v>17345130</v>
      </c>
      <c r="J229" s="533">
        <v>1279066</v>
      </c>
      <c r="K229" s="533">
        <v>1763159</v>
      </c>
      <c r="L229" s="533">
        <v>23716535</v>
      </c>
      <c r="M229" s="533"/>
      <c r="N229" s="533">
        <v>2867098</v>
      </c>
      <c r="O229" s="533">
        <v>42716901</v>
      </c>
      <c r="P229" s="533"/>
      <c r="Q229" s="533">
        <v>156879</v>
      </c>
      <c r="R229" s="533">
        <v>45740878</v>
      </c>
      <c r="S229" s="533"/>
      <c r="T229" s="533">
        <v>-2936600</v>
      </c>
      <c r="U229" s="533">
        <v>-846197</v>
      </c>
      <c r="V229" s="533">
        <v>-3782797</v>
      </c>
    </row>
    <row r="230" spans="1:22">
      <c r="A230" s="530">
        <v>36900</v>
      </c>
      <c r="B230" s="531" t="s">
        <v>199</v>
      </c>
      <c r="C230" s="532">
        <v>6.4999999999999997E-4</v>
      </c>
      <c r="D230" s="532">
        <f>VLOOKUP($A230,'2023 Summary'!$A:$F,3,FALSE)</f>
        <v>5.8044450000000001E-4</v>
      </c>
      <c r="E230" s="533">
        <f>VLOOKUP($A230,'2023 Summary'!$A:$F,6,FALSE)</f>
        <v>13783730</v>
      </c>
      <c r="F230" s="533">
        <v>17319766</v>
      </c>
      <c r="G230" s="533"/>
      <c r="H230" s="533">
        <v>3382080</v>
      </c>
      <c r="I230" s="533">
        <v>1876258</v>
      </c>
      <c r="J230" s="533">
        <v>138359</v>
      </c>
      <c r="K230" s="533">
        <v>190725</v>
      </c>
      <c r="L230" s="533">
        <v>5587422</v>
      </c>
      <c r="M230" s="533"/>
      <c r="N230" s="533">
        <v>1053836</v>
      </c>
      <c r="O230" s="533">
        <v>4620774</v>
      </c>
      <c r="P230" s="533"/>
      <c r="Q230" s="533">
        <v>16970</v>
      </c>
      <c r="R230" s="533">
        <v>5691580</v>
      </c>
      <c r="S230" s="533"/>
      <c r="T230" s="533">
        <v>-317656</v>
      </c>
      <c r="U230" s="533">
        <v>393763</v>
      </c>
      <c r="V230" s="533">
        <v>76107</v>
      </c>
    </row>
    <row r="231" spans="1:22">
      <c r="A231" s="530">
        <v>36901</v>
      </c>
      <c r="B231" s="531" t="s">
        <v>200</v>
      </c>
      <c r="C231" s="532">
        <v>2.0049999999999999E-4</v>
      </c>
      <c r="D231" s="532">
        <f>VLOOKUP($A231,'2023 Summary'!$A:$F,3,FALSE)</f>
        <v>1.8778069999999999E-4</v>
      </c>
      <c r="E231" s="533">
        <f>VLOOKUP($A231,'2023 Summary'!$A:$F,6,FALSE)</f>
        <v>4459200</v>
      </c>
      <c r="F231" s="533">
        <v>5342193</v>
      </c>
      <c r="G231" s="533"/>
      <c r="H231" s="533">
        <v>513194</v>
      </c>
      <c r="I231" s="533">
        <v>578722</v>
      </c>
      <c r="J231" s="533">
        <v>42676</v>
      </c>
      <c r="K231" s="533">
        <v>58828</v>
      </c>
      <c r="L231" s="533">
        <v>1193420</v>
      </c>
      <c r="M231" s="533"/>
      <c r="N231" s="533">
        <v>680778</v>
      </c>
      <c r="O231" s="533">
        <v>1425254</v>
      </c>
      <c r="P231" s="533"/>
      <c r="Q231" s="533">
        <v>5234</v>
      </c>
      <c r="R231" s="533">
        <v>2111266</v>
      </c>
      <c r="S231" s="533"/>
      <c r="T231" s="533">
        <v>-97979</v>
      </c>
      <c r="U231" s="533">
        <v>21575</v>
      </c>
      <c r="V231" s="533">
        <v>-76404</v>
      </c>
    </row>
    <row r="232" spans="1:22">
      <c r="A232" s="535">
        <v>36905</v>
      </c>
      <c r="B232" s="510" t="s">
        <v>201</v>
      </c>
      <c r="C232" s="532">
        <v>1.8340000000000001E-4</v>
      </c>
      <c r="D232" s="532">
        <f>VLOOKUP($A232,'2023 Summary'!$A:$F,3,FALSE)</f>
        <v>1.8413159999999999E-4</v>
      </c>
      <c r="E232" s="533">
        <f>VLOOKUP($A232,'2023 Summary'!$A:$F,6,FALSE)</f>
        <v>4372546</v>
      </c>
      <c r="F232" s="536">
        <v>4886949</v>
      </c>
      <c r="G232" s="537"/>
      <c r="H232" s="538">
        <v>107441</v>
      </c>
      <c r="I232" s="538">
        <v>529405</v>
      </c>
      <c r="J232" s="538">
        <v>39039</v>
      </c>
      <c r="K232" s="538">
        <v>53815</v>
      </c>
      <c r="L232" s="538">
        <v>729700</v>
      </c>
      <c r="M232" s="539"/>
      <c r="N232" s="538">
        <v>386135</v>
      </c>
      <c r="O232" s="538">
        <v>1303798</v>
      </c>
      <c r="P232" s="538"/>
      <c r="Q232" s="538">
        <v>4788</v>
      </c>
      <c r="R232" s="538">
        <v>1694721</v>
      </c>
      <c r="S232" s="539"/>
      <c r="T232" s="538">
        <v>-89629</v>
      </c>
      <c r="U232" s="538">
        <v>26035</v>
      </c>
      <c r="V232" s="538">
        <v>-63594</v>
      </c>
    </row>
    <row r="233" spans="1:22">
      <c r="A233" s="535">
        <v>37000</v>
      </c>
      <c r="B233" s="510" t="s">
        <v>202</v>
      </c>
      <c r="C233" s="532">
        <v>1.5564999999999999E-3</v>
      </c>
      <c r="D233" s="532">
        <f>VLOOKUP($A233,'2023 Summary'!$A:$F,3,FALSE)</f>
        <v>1.6276032000000001E-3</v>
      </c>
      <c r="E233" s="533">
        <f>VLOOKUP($A233,'2023 Summary'!$A:$F,6,FALSE)</f>
        <v>38650452</v>
      </c>
      <c r="F233" s="536">
        <v>41476743</v>
      </c>
      <c r="G233" s="537"/>
      <c r="H233" s="538">
        <v>83042</v>
      </c>
      <c r="I233" s="538">
        <v>4493194</v>
      </c>
      <c r="J233" s="538">
        <v>331338</v>
      </c>
      <c r="K233" s="538">
        <v>456740</v>
      </c>
      <c r="L233" s="538">
        <v>5364314</v>
      </c>
      <c r="M233" s="539"/>
      <c r="N233" s="538">
        <v>5482581</v>
      </c>
      <c r="O233" s="538">
        <v>11065660</v>
      </c>
      <c r="P233" s="538"/>
      <c r="Q233" s="538">
        <v>40639</v>
      </c>
      <c r="R233" s="538">
        <v>16588880</v>
      </c>
      <c r="S233" s="539"/>
      <c r="T233" s="538">
        <v>-760714</v>
      </c>
      <c r="U233" s="538">
        <v>-2825462</v>
      </c>
      <c r="V233" s="538">
        <v>-3586176</v>
      </c>
    </row>
    <row r="234" spans="1:22">
      <c r="A234" s="535">
        <v>37001</v>
      </c>
      <c r="B234" s="540" t="s">
        <v>790</v>
      </c>
      <c r="C234" s="532">
        <v>1.964E-4</v>
      </c>
      <c r="D234" s="532">
        <f>VLOOKUP($A234,'2023 Summary'!$A:$F,3,FALSE)</f>
        <v>1.8680730000000001E-4</v>
      </c>
      <c r="E234" s="533">
        <f>VLOOKUP($A234,'2023 Summary'!$A:$F,6,FALSE)</f>
        <v>4436085</v>
      </c>
      <c r="F234" s="536">
        <v>5234421</v>
      </c>
      <c r="G234" s="537"/>
      <c r="H234" s="538">
        <v>1552536</v>
      </c>
      <c r="I234" s="538">
        <v>567047</v>
      </c>
      <c r="J234" s="538">
        <v>41815</v>
      </c>
      <c r="K234" s="538">
        <v>57641</v>
      </c>
      <c r="L234" s="538">
        <v>2219039</v>
      </c>
      <c r="M234" s="539"/>
      <c r="N234" s="541">
        <v>0</v>
      </c>
      <c r="O234" s="538">
        <v>1396501</v>
      </c>
      <c r="P234" s="538"/>
      <c r="Q234" s="538">
        <v>5129</v>
      </c>
      <c r="R234" s="538">
        <v>1401630</v>
      </c>
      <c r="S234" s="539"/>
      <c r="T234" s="538">
        <v>-96002</v>
      </c>
      <c r="U234" s="538">
        <v>818275</v>
      </c>
      <c r="V234" s="538">
        <v>722273</v>
      </c>
    </row>
    <row r="235" spans="1:22">
      <c r="A235" s="535">
        <v>37005</v>
      </c>
      <c r="B235" s="510" t="s">
        <v>203</v>
      </c>
      <c r="C235" s="532">
        <v>4.9600000000000002E-4</v>
      </c>
      <c r="D235" s="532">
        <f>VLOOKUP($A235,'2023 Summary'!$A:$F,3,FALSE)</f>
        <v>4.8435790000000002E-4</v>
      </c>
      <c r="E235" s="533">
        <f>VLOOKUP($A235,'2023 Summary'!$A:$F,6,FALSE)</f>
        <v>11501975</v>
      </c>
      <c r="F235" s="536">
        <v>13217981</v>
      </c>
      <c r="G235" s="537"/>
      <c r="H235" s="538">
        <v>1485144</v>
      </c>
      <c r="I235" s="538">
        <v>1431910</v>
      </c>
      <c r="J235" s="538">
        <v>105592</v>
      </c>
      <c r="K235" s="538">
        <v>145556</v>
      </c>
      <c r="L235" s="538">
        <v>3168202</v>
      </c>
      <c r="M235" s="539"/>
      <c r="N235" s="538">
        <v>112768</v>
      </c>
      <c r="O235" s="538">
        <v>3526451</v>
      </c>
      <c r="P235" s="538"/>
      <c r="Q235" s="538">
        <v>12951</v>
      </c>
      <c r="R235" s="538">
        <v>3652170</v>
      </c>
      <c r="S235" s="539"/>
      <c r="T235" s="538">
        <v>-242428</v>
      </c>
      <c r="U235" s="538">
        <v>407808</v>
      </c>
      <c r="V235" s="538">
        <v>165380</v>
      </c>
    </row>
    <row r="236" spans="1:22">
      <c r="A236" s="535">
        <v>37100</v>
      </c>
      <c r="B236" s="510" t="s">
        <v>204</v>
      </c>
      <c r="C236" s="532">
        <v>3.2127000000000002E-3</v>
      </c>
      <c r="D236" s="532">
        <f>VLOOKUP($A236,'2023 Summary'!$A:$F,3,FALSE)</f>
        <v>3.0388503000000002E-3</v>
      </c>
      <c r="E236" s="533">
        <f>VLOOKUP($A236,'2023 Summary'!$A:$F,6,FALSE)</f>
        <v>72163128</v>
      </c>
      <c r="F236" s="536">
        <v>85610442</v>
      </c>
      <c r="G236" s="537"/>
      <c r="H236" s="538">
        <v>6634859</v>
      </c>
      <c r="I236" s="538">
        <v>9274217</v>
      </c>
      <c r="J236" s="538">
        <v>683900</v>
      </c>
      <c r="K236" s="538">
        <v>942739</v>
      </c>
      <c r="L236" s="538">
        <v>17535715</v>
      </c>
      <c r="M236" s="539"/>
      <c r="N236" s="538">
        <v>521739</v>
      </c>
      <c r="O236" s="538">
        <v>22840175</v>
      </c>
      <c r="P236" s="538"/>
      <c r="Q236" s="538">
        <v>83881</v>
      </c>
      <c r="R236" s="538">
        <v>23445795</v>
      </c>
      <c r="S236" s="539"/>
      <c r="T236" s="538">
        <v>-1570162</v>
      </c>
      <c r="U236" s="538">
        <v>1703124</v>
      </c>
      <c r="V236" s="538">
        <v>132962</v>
      </c>
    </row>
    <row r="237" spans="1:22">
      <c r="A237" s="535">
        <v>37200</v>
      </c>
      <c r="B237" s="510" t="s">
        <v>205</v>
      </c>
      <c r="C237" s="532">
        <v>6.6140000000000003E-4</v>
      </c>
      <c r="D237" s="532">
        <f>VLOOKUP($A237,'2023 Summary'!$A:$F,3,FALSE)</f>
        <v>6.041474E-4</v>
      </c>
      <c r="E237" s="533">
        <f>VLOOKUP($A237,'2023 Summary'!$A:$F,6,FALSE)</f>
        <v>14346599</v>
      </c>
      <c r="F237" s="536">
        <v>17623758</v>
      </c>
      <c r="G237" s="537"/>
      <c r="H237" s="538">
        <v>2475701</v>
      </c>
      <c r="I237" s="538">
        <v>1909189</v>
      </c>
      <c r="J237" s="538">
        <v>140788</v>
      </c>
      <c r="K237" s="538">
        <v>194072</v>
      </c>
      <c r="L237" s="538">
        <v>4719750</v>
      </c>
      <c r="M237" s="539"/>
      <c r="N237" s="538">
        <v>1238482</v>
      </c>
      <c r="O237" s="538">
        <v>4701876</v>
      </c>
      <c r="P237" s="538"/>
      <c r="Q237" s="538">
        <v>17268</v>
      </c>
      <c r="R237" s="538">
        <v>5957626</v>
      </c>
      <c r="S237" s="539"/>
      <c r="T237" s="538">
        <v>-323233</v>
      </c>
      <c r="U237" s="538">
        <v>17877</v>
      </c>
      <c r="V237" s="538">
        <v>-305356</v>
      </c>
    </row>
    <row r="238" spans="1:22">
      <c r="A238" s="530">
        <v>37300</v>
      </c>
      <c r="B238" s="531" t="s">
        <v>206</v>
      </c>
      <c r="C238" s="532">
        <v>1.5843999999999999E-3</v>
      </c>
      <c r="D238" s="532">
        <f>VLOOKUP($A238,'2023 Summary'!$A:$F,3,FALSE)</f>
        <v>1.5529443E-3</v>
      </c>
      <c r="E238" s="533">
        <f>VLOOKUP($A238,'2023 Summary'!$A:$F,6,FALSE)</f>
        <v>36877538</v>
      </c>
      <c r="F238" s="533">
        <v>42219303</v>
      </c>
      <c r="G238" s="533"/>
      <c r="H238" s="533">
        <v>1983602</v>
      </c>
      <c r="I238" s="533">
        <v>4573636</v>
      </c>
      <c r="J238" s="533">
        <v>337269</v>
      </c>
      <c r="K238" s="533">
        <v>464917</v>
      </c>
      <c r="L238" s="533">
        <v>7359424</v>
      </c>
      <c r="M238" s="533"/>
      <c r="N238" s="533">
        <v>3252359</v>
      </c>
      <c r="O238" s="533">
        <v>11263769</v>
      </c>
      <c r="P238" s="533"/>
      <c r="Q238" s="533">
        <v>41366</v>
      </c>
      <c r="R238" s="533">
        <v>14557494</v>
      </c>
      <c r="S238" s="533"/>
      <c r="T238" s="533">
        <v>-774333</v>
      </c>
      <c r="U238" s="533">
        <v>-1135647</v>
      </c>
      <c r="V238" s="533">
        <v>-1909980</v>
      </c>
    </row>
    <row r="239" spans="1:22">
      <c r="A239" s="530">
        <v>37301</v>
      </c>
      <c r="B239" s="531" t="s">
        <v>207</v>
      </c>
      <c r="C239" s="532">
        <v>1.6229999999999999E-4</v>
      </c>
      <c r="D239" s="532">
        <f>VLOOKUP($A239,'2023 Summary'!$A:$F,3,FALSE)</f>
        <v>1.7783170000000001E-4</v>
      </c>
      <c r="E239" s="533">
        <f>VLOOKUP($A239,'2023 Summary'!$A:$F,6,FALSE)</f>
        <v>4222943</v>
      </c>
      <c r="F239" s="533">
        <v>4323545</v>
      </c>
      <c r="G239" s="533"/>
      <c r="H239" s="533">
        <v>9598</v>
      </c>
      <c r="I239" s="533">
        <v>468372</v>
      </c>
      <c r="J239" s="533">
        <v>34539</v>
      </c>
      <c r="K239" s="533">
        <v>47611</v>
      </c>
      <c r="L239" s="533">
        <v>560120</v>
      </c>
      <c r="M239" s="533"/>
      <c r="N239" s="533">
        <v>680225</v>
      </c>
      <c r="O239" s="533">
        <v>1153487</v>
      </c>
      <c r="P239" s="533"/>
      <c r="Q239" s="533">
        <v>4236</v>
      </c>
      <c r="R239" s="533">
        <v>1837948</v>
      </c>
      <c r="S239" s="533"/>
      <c r="T239" s="533">
        <v>-79296</v>
      </c>
      <c r="U239" s="533">
        <v>-249022</v>
      </c>
      <c r="V239" s="533">
        <v>-328318</v>
      </c>
    </row>
    <row r="240" spans="1:22">
      <c r="A240" s="530">
        <v>37305</v>
      </c>
      <c r="B240" s="531" t="s">
        <v>208</v>
      </c>
      <c r="C240" s="532">
        <v>3.7300000000000001E-4</v>
      </c>
      <c r="D240" s="532">
        <f>VLOOKUP($A240,'2023 Summary'!$A:$F,3,FALSE)</f>
        <v>3.6618380000000002E-4</v>
      </c>
      <c r="E240" s="533">
        <f>VLOOKUP($A240,'2023 Summary'!$A:$F,6,FALSE)</f>
        <v>8695712</v>
      </c>
      <c r="F240" s="533">
        <v>9939890</v>
      </c>
      <c r="G240" s="533"/>
      <c r="H240" s="533">
        <v>401273</v>
      </c>
      <c r="I240" s="533">
        <v>1076793</v>
      </c>
      <c r="J240" s="533">
        <v>79405</v>
      </c>
      <c r="K240" s="533">
        <v>109458</v>
      </c>
      <c r="L240" s="533">
        <v>1666929</v>
      </c>
      <c r="M240" s="533"/>
      <c r="N240" s="533">
        <v>560774</v>
      </c>
      <c r="O240" s="533">
        <v>2651882</v>
      </c>
      <c r="P240" s="533"/>
      <c r="Q240" s="533">
        <v>9739</v>
      </c>
      <c r="R240" s="533">
        <v>3222395</v>
      </c>
      <c r="S240" s="533"/>
      <c r="T240" s="533">
        <v>-182306</v>
      </c>
      <c r="U240" s="533">
        <v>-224684</v>
      </c>
      <c r="V240" s="533">
        <v>-406990</v>
      </c>
    </row>
    <row r="241" spans="1:22">
      <c r="A241" s="530">
        <v>37400</v>
      </c>
      <c r="B241" s="531" t="s">
        <v>209</v>
      </c>
      <c r="C241" s="532">
        <v>8.1437000000000002E-3</v>
      </c>
      <c r="D241" s="532">
        <f>VLOOKUP($A241,'2023 Summary'!$A:$F,3,FALSE)</f>
        <v>8.2602288999999995E-3</v>
      </c>
      <c r="E241" s="533">
        <f>VLOOKUP($A241,'2023 Summary'!$A:$F,6,FALSE)</f>
        <v>196154431</v>
      </c>
      <c r="F241" s="533">
        <v>217008269</v>
      </c>
      <c r="G241" s="533"/>
      <c r="H241" s="533">
        <v>9171759</v>
      </c>
      <c r="I241" s="533">
        <v>23508602</v>
      </c>
      <c r="J241" s="533">
        <v>1733574</v>
      </c>
      <c r="K241" s="533">
        <v>2389686</v>
      </c>
      <c r="L241" s="533">
        <v>36803621</v>
      </c>
      <c r="M241" s="533"/>
      <c r="N241" s="533">
        <v>9471984</v>
      </c>
      <c r="O241" s="533">
        <v>57896055</v>
      </c>
      <c r="P241" s="533"/>
      <c r="Q241" s="533">
        <v>212624</v>
      </c>
      <c r="R241" s="533">
        <v>67580663</v>
      </c>
      <c r="S241" s="533"/>
      <c r="T241" s="533">
        <v>-3980098</v>
      </c>
      <c r="U241" s="533">
        <v>-1360844</v>
      </c>
      <c r="V241" s="533">
        <v>-5340942</v>
      </c>
    </row>
    <row r="242" spans="1:22">
      <c r="A242" s="530">
        <v>37405</v>
      </c>
      <c r="B242" s="531" t="s">
        <v>210</v>
      </c>
      <c r="C242" s="532">
        <v>1.5858999999999999E-3</v>
      </c>
      <c r="D242" s="532">
        <f>VLOOKUP($A242,'2023 Summary'!$A:$F,3,FALSE)</f>
        <v>1.5509619999999999E-3</v>
      </c>
      <c r="E242" s="533">
        <f>VLOOKUP($A242,'2023 Summary'!$A:$F,6,FALSE)</f>
        <v>36830465</v>
      </c>
      <c r="F242" s="533">
        <v>42261315</v>
      </c>
      <c r="G242" s="533"/>
      <c r="H242" s="533">
        <v>1251421</v>
      </c>
      <c r="I242" s="533">
        <v>4578187</v>
      </c>
      <c r="J242" s="533">
        <v>337605</v>
      </c>
      <c r="K242" s="533">
        <v>465380</v>
      </c>
      <c r="L242" s="533">
        <v>6632593</v>
      </c>
      <c r="M242" s="533"/>
      <c r="N242" s="533">
        <v>2690286</v>
      </c>
      <c r="O242" s="533">
        <v>11274978</v>
      </c>
      <c r="P242" s="533"/>
      <c r="Q242" s="533">
        <v>41408</v>
      </c>
      <c r="R242" s="533">
        <v>14006672</v>
      </c>
      <c r="S242" s="533"/>
      <c r="T242" s="533">
        <v>-775105</v>
      </c>
      <c r="U242" s="533">
        <v>-1024035</v>
      </c>
      <c r="V242" s="533">
        <v>-1799140</v>
      </c>
    </row>
    <row r="243" spans="1:22">
      <c r="A243" s="530">
        <v>37500</v>
      </c>
      <c r="B243" s="531" t="s">
        <v>211</v>
      </c>
      <c r="C243" s="532">
        <v>8.6950000000000005E-4</v>
      </c>
      <c r="D243" s="532">
        <f>VLOOKUP($A243,'2023 Summary'!$A:$F,3,FALSE)</f>
        <v>8.292277E-4</v>
      </c>
      <c r="E243" s="533">
        <f>VLOOKUP($A243,'2023 Summary'!$A:$F,6,FALSE)</f>
        <v>19691547</v>
      </c>
      <c r="F243" s="533">
        <v>23169444</v>
      </c>
      <c r="G243" s="533"/>
      <c r="H243" s="533">
        <v>1468550</v>
      </c>
      <c r="I243" s="533">
        <v>2509956</v>
      </c>
      <c r="J243" s="533">
        <v>185089</v>
      </c>
      <c r="K243" s="533">
        <v>255141</v>
      </c>
      <c r="L243" s="533">
        <v>4418736</v>
      </c>
      <c r="M243" s="533"/>
      <c r="N243" s="533">
        <v>1009549</v>
      </c>
      <c r="O243" s="533">
        <v>6181421</v>
      </c>
      <c r="P243" s="533"/>
      <c r="Q243" s="533">
        <v>22701</v>
      </c>
      <c r="R243" s="533">
        <v>7213671</v>
      </c>
      <c r="S243" s="533"/>
      <c r="T243" s="533">
        <v>-424947</v>
      </c>
      <c r="U243" s="533">
        <v>-317534</v>
      </c>
      <c r="V243" s="533">
        <v>-742481</v>
      </c>
    </row>
    <row r="244" spans="1:22">
      <c r="A244" s="530">
        <v>37600</v>
      </c>
      <c r="B244" s="531" t="s">
        <v>212</v>
      </c>
      <c r="C244" s="532">
        <v>4.9937999999999996E-3</v>
      </c>
      <c r="D244" s="532">
        <f>VLOOKUP($A244,'2023 Summary'!$A:$F,3,FALSE)</f>
        <v>4.9382675999999999E-3</v>
      </c>
      <c r="E244" s="533">
        <f>VLOOKUP($A244,'2023 Summary'!$A:$F,6,FALSE)</f>
        <v>117268309</v>
      </c>
      <c r="F244" s="533">
        <v>133070817</v>
      </c>
      <c r="G244" s="533"/>
      <c r="H244" s="533">
        <v>4342431</v>
      </c>
      <c r="I244" s="533">
        <v>14415620</v>
      </c>
      <c r="J244" s="533">
        <v>1063038</v>
      </c>
      <c r="K244" s="533">
        <v>1465370</v>
      </c>
      <c r="L244" s="533">
        <v>21286459</v>
      </c>
      <c r="M244" s="533"/>
      <c r="N244" s="533">
        <v>10036211</v>
      </c>
      <c r="O244" s="533">
        <v>35502220</v>
      </c>
      <c r="P244" s="533"/>
      <c r="Q244" s="533">
        <v>130383</v>
      </c>
      <c r="R244" s="533">
        <v>45668814</v>
      </c>
      <c r="S244" s="533"/>
      <c r="T244" s="533">
        <v>-2440622</v>
      </c>
      <c r="U244" s="533">
        <v>-5666246</v>
      </c>
      <c r="V244" s="533">
        <v>-8106868</v>
      </c>
    </row>
    <row r="245" spans="1:22">
      <c r="A245" s="530">
        <v>37601</v>
      </c>
      <c r="B245" s="531" t="s">
        <v>213</v>
      </c>
      <c r="C245" s="532">
        <v>5.4199999999999995E-4</v>
      </c>
      <c r="D245" s="532">
        <f>VLOOKUP($A245,'2023 Summary'!$A:$F,3,FALSE)</f>
        <v>5.3214359999999999E-4</v>
      </c>
      <c r="E245" s="533">
        <f>VLOOKUP($A245,'2023 Summary'!$A:$F,6,FALSE)</f>
        <v>12636735</v>
      </c>
      <c r="F245" s="533">
        <v>14441669</v>
      </c>
      <c r="G245" s="533"/>
      <c r="H245" s="533">
        <v>2924107</v>
      </c>
      <c r="I245" s="533">
        <v>1564472</v>
      </c>
      <c r="J245" s="533">
        <v>115367</v>
      </c>
      <c r="K245" s="533">
        <v>159031</v>
      </c>
      <c r="L245" s="533">
        <v>4762977</v>
      </c>
      <c r="M245" s="533"/>
      <c r="N245" s="533">
        <v>0</v>
      </c>
      <c r="O245" s="533">
        <v>3852921</v>
      </c>
      <c r="P245" s="533"/>
      <c r="Q245" s="533">
        <v>14150</v>
      </c>
      <c r="R245" s="533">
        <v>3867071</v>
      </c>
      <c r="S245" s="533"/>
      <c r="T245" s="533">
        <v>-264871</v>
      </c>
      <c r="U245" s="533">
        <v>2045397</v>
      </c>
      <c r="V245" s="533">
        <v>1780526</v>
      </c>
    </row>
    <row r="246" spans="1:22">
      <c r="A246" s="530">
        <v>37605</v>
      </c>
      <c r="B246" s="531" t="s">
        <v>214</v>
      </c>
      <c r="C246" s="532">
        <v>6.4269999999999996E-4</v>
      </c>
      <c r="D246" s="532">
        <f>VLOOKUP($A246,'2023 Summary'!$A:$F,3,FALSE)</f>
        <v>6.1503519999999996E-4</v>
      </c>
      <c r="E246" s="533">
        <f>VLOOKUP($A246,'2023 Summary'!$A:$F,6,FALSE)</f>
        <v>14605150</v>
      </c>
      <c r="F246" s="533">
        <v>17127452</v>
      </c>
      <c r="G246" s="533"/>
      <c r="H246" s="533">
        <v>674804</v>
      </c>
      <c r="I246" s="533">
        <v>1855424</v>
      </c>
      <c r="J246" s="533">
        <v>136823</v>
      </c>
      <c r="K246" s="533">
        <v>188607</v>
      </c>
      <c r="L246" s="533">
        <v>2855658</v>
      </c>
      <c r="M246" s="533"/>
      <c r="N246" s="533">
        <v>769798</v>
      </c>
      <c r="O246" s="533">
        <v>4569466</v>
      </c>
      <c r="P246" s="533"/>
      <c r="Q246" s="533">
        <v>16781</v>
      </c>
      <c r="R246" s="533">
        <v>5356045</v>
      </c>
      <c r="S246" s="533"/>
      <c r="T246" s="533">
        <v>-314131</v>
      </c>
      <c r="U246" s="533">
        <v>-113479</v>
      </c>
      <c r="V246" s="533">
        <v>-427610</v>
      </c>
    </row>
    <row r="247" spans="1:22">
      <c r="A247" s="530">
        <v>37610</v>
      </c>
      <c r="B247" s="531" t="s">
        <v>215</v>
      </c>
      <c r="C247" s="532">
        <v>1.5554E-3</v>
      </c>
      <c r="D247" s="532">
        <f>VLOOKUP($A247,'2023 Summary'!$A:$F,3,FALSE)</f>
        <v>1.5670790999999999E-3</v>
      </c>
      <c r="E247" s="533">
        <f>VLOOKUP($A247,'2023 Summary'!$A:$F,6,FALSE)</f>
        <v>37213195</v>
      </c>
      <c r="F247" s="533">
        <v>41447961</v>
      </c>
      <c r="G247" s="533"/>
      <c r="H247" s="533">
        <v>21837</v>
      </c>
      <c r="I247" s="533">
        <v>4490076</v>
      </c>
      <c r="J247" s="533">
        <v>331108</v>
      </c>
      <c r="K247" s="533">
        <v>456423</v>
      </c>
      <c r="L247" s="533">
        <v>5299444</v>
      </c>
      <c r="M247" s="533"/>
      <c r="N247" s="533">
        <v>2584843</v>
      </c>
      <c r="O247" s="533">
        <v>11057982</v>
      </c>
      <c r="P247" s="533"/>
      <c r="Q247" s="533">
        <v>40611</v>
      </c>
      <c r="R247" s="533">
        <v>13683436</v>
      </c>
      <c r="S247" s="533"/>
      <c r="T247" s="533">
        <v>-760188</v>
      </c>
      <c r="U247" s="533">
        <v>-1945290</v>
      </c>
      <c r="V247" s="533">
        <v>-2705478</v>
      </c>
    </row>
    <row r="248" spans="1:22">
      <c r="A248" s="530">
        <v>37700</v>
      </c>
      <c r="B248" s="531" t="s">
        <v>216</v>
      </c>
      <c r="C248" s="532">
        <v>2.2753999999999999E-3</v>
      </c>
      <c r="D248" s="532">
        <f>VLOOKUP($A248,'2023 Summary'!$A:$F,3,FALSE)</f>
        <v>2.1524952E-3</v>
      </c>
      <c r="E248" s="533">
        <f>VLOOKUP($A248,'2023 Summary'!$A:$F,6,FALSE)</f>
        <v>51114984</v>
      </c>
      <c r="F248" s="533">
        <v>60634036</v>
      </c>
      <c r="G248" s="533"/>
      <c r="H248" s="533">
        <v>4733333</v>
      </c>
      <c r="I248" s="533">
        <v>6568512</v>
      </c>
      <c r="J248" s="533">
        <v>484376</v>
      </c>
      <c r="K248" s="533">
        <v>667699</v>
      </c>
      <c r="L248" s="533">
        <v>12453920</v>
      </c>
      <c r="M248" s="533"/>
      <c r="N248" s="533">
        <v>3859732</v>
      </c>
      <c r="O248" s="533">
        <v>16176671</v>
      </c>
      <c r="P248" s="533"/>
      <c r="Q248" s="533">
        <v>59409</v>
      </c>
      <c r="R248" s="533">
        <v>20095812</v>
      </c>
      <c r="S248" s="533"/>
      <c r="T248" s="533">
        <v>-1112075</v>
      </c>
      <c r="U248" s="533">
        <v>-1026323</v>
      </c>
      <c r="V248" s="533">
        <v>-2138398</v>
      </c>
    </row>
    <row r="249" spans="1:22">
      <c r="A249" s="530">
        <v>37705</v>
      </c>
      <c r="B249" s="531" t="s">
        <v>217</v>
      </c>
      <c r="C249" s="532">
        <v>6.4070000000000002E-4</v>
      </c>
      <c r="D249" s="532">
        <f>VLOOKUP($A249,'2023 Summary'!$A:$F,3,FALSE)</f>
        <v>6.1047520000000004E-4</v>
      </c>
      <c r="E249" s="533">
        <f>VLOOKUP($A249,'2023 Summary'!$A:$F,6,FALSE)</f>
        <v>14496864</v>
      </c>
      <c r="F249" s="533">
        <v>17073723</v>
      </c>
      <c r="G249" s="533"/>
      <c r="H249" s="533">
        <v>805340</v>
      </c>
      <c r="I249" s="533">
        <v>1849604</v>
      </c>
      <c r="J249" s="533">
        <v>136394</v>
      </c>
      <c r="K249" s="533">
        <v>188015</v>
      </c>
      <c r="L249" s="533">
        <v>2979353</v>
      </c>
      <c r="M249" s="533"/>
      <c r="N249" s="533">
        <v>1440572</v>
      </c>
      <c r="O249" s="533">
        <v>4555131</v>
      </c>
      <c r="P249" s="533"/>
      <c r="Q249" s="533">
        <v>16729</v>
      </c>
      <c r="R249" s="533">
        <v>6012432</v>
      </c>
      <c r="S249" s="533"/>
      <c r="T249" s="533">
        <v>-313146</v>
      </c>
      <c r="U249" s="533">
        <v>-166247</v>
      </c>
      <c r="V249" s="533">
        <v>-479393</v>
      </c>
    </row>
    <row r="250" spans="1:22">
      <c r="A250" s="535">
        <v>37800</v>
      </c>
      <c r="B250" s="510" t="s">
        <v>218</v>
      </c>
      <c r="C250" s="532">
        <v>6.7676000000000004E-3</v>
      </c>
      <c r="D250" s="532">
        <f>VLOOKUP($A250,'2023 Summary'!$A:$F,3,FALSE)</f>
        <v>6.7313445E-3</v>
      </c>
      <c r="E250" s="533">
        <f>VLOOKUP($A250,'2023 Summary'!$A:$F,6,FALSE)</f>
        <v>159848240</v>
      </c>
      <c r="F250" s="536">
        <v>180337893</v>
      </c>
      <c r="G250" s="537"/>
      <c r="H250" s="538">
        <v>12172041</v>
      </c>
      <c r="I250" s="538">
        <v>19536084</v>
      </c>
      <c r="J250" s="538">
        <v>1440632</v>
      </c>
      <c r="K250" s="538">
        <v>1985873</v>
      </c>
      <c r="L250" s="538">
        <v>35134630</v>
      </c>
      <c r="M250" s="539"/>
      <c r="N250" s="538">
        <v>16427053</v>
      </c>
      <c r="O250" s="538">
        <v>48112695</v>
      </c>
      <c r="P250" s="538"/>
      <c r="Q250" s="538">
        <v>176695</v>
      </c>
      <c r="R250" s="538">
        <v>64716443</v>
      </c>
      <c r="S250" s="539"/>
      <c r="T250" s="538">
        <v>-3307536</v>
      </c>
      <c r="U250" s="538">
        <v>-4058163</v>
      </c>
      <c r="V250" s="538">
        <v>-7365699</v>
      </c>
    </row>
    <row r="251" spans="1:22">
      <c r="A251" s="535">
        <v>37801</v>
      </c>
      <c r="B251" s="510" t="s">
        <v>219</v>
      </c>
      <c r="C251" s="532">
        <v>6.86E-5</v>
      </c>
      <c r="D251" s="532">
        <f>VLOOKUP($A251,'2023 Summary'!$A:$F,3,FALSE)</f>
        <v>6.6854900000000003E-5</v>
      </c>
      <c r="E251" s="533">
        <f>VLOOKUP($A251,'2023 Summary'!$A:$F,6,FALSE)</f>
        <v>1587593</v>
      </c>
      <c r="F251" s="536">
        <v>1827163</v>
      </c>
      <c r="G251" s="537"/>
      <c r="H251" s="538">
        <v>222290</v>
      </c>
      <c r="I251" s="538">
        <v>197937</v>
      </c>
      <c r="J251" s="538">
        <v>14596</v>
      </c>
      <c r="K251" s="538">
        <v>20121</v>
      </c>
      <c r="L251" s="538">
        <v>454944</v>
      </c>
      <c r="M251" s="539"/>
      <c r="N251" s="538">
        <v>115184</v>
      </c>
      <c r="O251" s="538">
        <v>487472</v>
      </c>
      <c r="P251" s="538"/>
      <c r="Q251" s="538">
        <v>1790</v>
      </c>
      <c r="R251" s="538">
        <v>604446</v>
      </c>
      <c r="S251" s="539"/>
      <c r="T251" s="538">
        <v>-33511</v>
      </c>
      <c r="U251" s="538">
        <v>43856</v>
      </c>
      <c r="V251" s="538">
        <v>10345</v>
      </c>
    </row>
    <row r="252" spans="1:22">
      <c r="A252" s="535">
        <v>37805</v>
      </c>
      <c r="B252" s="510" t="s">
        <v>220</v>
      </c>
      <c r="C252" s="532">
        <v>5.5020000000000004E-4</v>
      </c>
      <c r="D252" s="532">
        <f>VLOOKUP($A252,'2023 Summary'!$A:$F,3,FALSE)</f>
        <v>5.3191920000000001E-4</v>
      </c>
      <c r="E252" s="533">
        <f>VLOOKUP($A252,'2023 Summary'!$A:$F,6,FALSE)</f>
        <v>12631406</v>
      </c>
      <c r="F252" s="536">
        <v>14660204</v>
      </c>
      <c r="G252" s="537"/>
      <c r="H252" s="538">
        <v>1430283</v>
      </c>
      <c r="I252" s="538">
        <v>1588146</v>
      </c>
      <c r="J252" s="538">
        <v>117113</v>
      </c>
      <c r="K252" s="538">
        <v>161438</v>
      </c>
      <c r="L252" s="538">
        <v>3296980</v>
      </c>
      <c r="M252" s="539"/>
      <c r="N252" s="538">
        <v>401216.99999999994</v>
      </c>
      <c r="O252" s="538">
        <v>3911224</v>
      </c>
      <c r="P252" s="538"/>
      <c r="Q252" s="538">
        <v>14364</v>
      </c>
      <c r="R252" s="538">
        <v>4326805</v>
      </c>
      <c r="S252" s="539"/>
      <c r="T252" s="538">
        <v>-268881</v>
      </c>
      <c r="U252" s="538">
        <v>152061.00000000006</v>
      </c>
      <c r="V252" s="538">
        <v>-116819.99999999994</v>
      </c>
    </row>
    <row r="253" spans="1:22">
      <c r="A253" s="535">
        <v>37900</v>
      </c>
      <c r="B253" s="510" t="s">
        <v>221</v>
      </c>
      <c r="C253" s="532">
        <v>3.5538000000000002E-3</v>
      </c>
      <c r="D253" s="532">
        <f>VLOOKUP($A253,'2023 Summary'!$A:$F,3,FALSE)</f>
        <v>3.6160353999999998E-3</v>
      </c>
      <c r="E253" s="533">
        <f>VLOOKUP($A253,'2023 Summary'!$A:$F,6,FALSE)</f>
        <v>85869457</v>
      </c>
      <c r="F253" s="536">
        <v>94698566</v>
      </c>
      <c r="G253" s="537"/>
      <c r="H253" s="538">
        <v>2690084</v>
      </c>
      <c r="I253" s="538">
        <v>10258737</v>
      </c>
      <c r="J253" s="538">
        <v>756501</v>
      </c>
      <c r="K253" s="538">
        <v>1042817</v>
      </c>
      <c r="L253" s="538">
        <v>14748139</v>
      </c>
      <c r="M253" s="539"/>
      <c r="N253" s="538">
        <v>3461512</v>
      </c>
      <c r="O253" s="538">
        <v>25264813</v>
      </c>
      <c r="P253" s="538"/>
      <c r="Q253" s="538">
        <v>92786</v>
      </c>
      <c r="R253" s="538">
        <v>28819111</v>
      </c>
      <c r="S253" s="539"/>
      <c r="T253" s="538">
        <v>-1736844</v>
      </c>
      <c r="U253" s="538">
        <v>-2914439</v>
      </c>
      <c r="V253" s="538">
        <v>-4651283</v>
      </c>
    </row>
    <row r="254" spans="1:22">
      <c r="A254" s="535">
        <v>37901</v>
      </c>
      <c r="B254" s="510" t="s">
        <v>222</v>
      </c>
      <c r="C254" s="532">
        <v>1.261E-4</v>
      </c>
      <c r="D254" s="532">
        <f>VLOOKUP($A254,'2023 Summary'!$A:$F,3,FALSE)</f>
        <v>1.183133E-4</v>
      </c>
      <c r="E254" s="533">
        <f>VLOOKUP($A254,'2023 Summary'!$A:$F,6,FALSE)</f>
        <v>2809568</v>
      </c>
      <c r="F254" s="536">
        <v>3359065</v>
      </c>
      <c r="G254" s="537"/>
      <c r="H254" s="538">
        <v>907629</v>
      </c>
      <c r="I254" s="538">
        <v>363889</v>
      </c>
      <c r="J254" s="538">
        <v>26834</v>
      </c>
      <c r="K254" s="538">
        <v>36990</v>
      </c>
      <c r="L254" s="538">
        <v>1335342</v>
      </c>
      <c r="M254" s="539"/>
      <c r="N254" s="541">
        <v>0</v>
      </c>
      <c r="O254" s="538">
        <v>896172</v>
      </c>
      <c r="P254" s="538"/>
      <c r="Q254" s="538">
        <v>3291</v>
      </c>
      <c r="R254" s="538">
        <v>899463</v>
      </c>
      <c r="S254" s="539"/>
      <c r="T254" s="538">
        <v>-61607</v>
      </c>
      <c r="U254" s="538">
        <v>498846</v>
      </c>
      <c r="V254" s="538">
        <v>437239</v>
      </c>
    </row>
    <row r="255" spans="1:22">
      <c r="A255" s="535">
        <v>37905</v>
      </c>
      <c r="B255" s="510" t="s">
        <v>223</v>
      </c>
      <c r="C255" s="532">
        <v>4.0549999999999999E-4</v>
      </c>
      <c r="D255" s="532">
        <f>VLOOKUP($A255,'2023 Summary'!$A:$F,3,FALSE)</f>
        <v>3.9906689999999999E-4</v>
      </c>
      <c r="E255" s="533">
        <f>VLOOKUP($A255,'2023 Summary'!$A:$F,6,FALSE)</f>
        <v>9476583</v>
      </c>
      <c r="F255" s="536">
        <v>10804274</v>
      </c>
      <c r="G255" s="537"/>
      <c r="H255" s="538">
        <v>391892</v>
      </c>
      <c r="I255" s="538">
        <v>1170432</v>
      </c>
      <c r="J255" s="538">
        <v>86310</v>
      </c>
      <c r="K255" s="538">
        <v>118976</v>
      </c>
      <c r="L255" s="538">
        <v>1767610</v>
      </c>
      <c r="M255" s="539"/>
      <c r="N255" s="538">
        <v>161449</v>
      </c>
      <c r="O255" s="538">
        <v>2882493</v>
      </c>
      <c r="P255" s="538"/>
      <c r="Q255" s="538">
        <v>10586</v>
      </c>
      <c r="R255" s="538">
        <v>3054528</v>
      </c>
      <c r="S255" s="539"/>
      <c r="T255" s="538">
        <v>-198158</v>
      </c>
      <c r="U255" s="538">
        <v>-218676</v>
      </c>
      <c r="V255" s="538">
        <v>-416834</v>
      </c>
    </row>
    <row r="256" spans="1:22">
      <c r="A256" s="530">
        <v>38000</v>
      </c>
      <c r="B256" s="531" t="s">
        <v>224</v>
      </c>
      <c r="C256" s="532">
        <v>5.6233999999999998E-3</v>
      </c>
      <c r="D256" s="532">
        <f>VLOOKUP($A256,'2023 Summary'!$A:$F,3,FALSE)</f>
        <v>6.0266377999999999E-3</v>
      </c>
      <c r="E256" s="533">
        <f>VLOOKUP($A256,'2023 Summary'!$A:$F,6,FALSE)</f>
        <v>143113675</v>
      </c>
      <c r="F256" s="533">
        <v>149848471</v>
      </c>
      <c r="G256" s="533"/>
      <c r="H256" s="533">
        <v>1946454</v>
      </c>
      <c r="I256" s="533">
        <v>16233151</v>
      </c>
      <c r="J256" s="533">
        <v>1197067</v>
      </c>
      <c r="K256" s="533">
        <v>1650125</v>
      </c>
      <c r="L256" s="533">
        <v>21026797</v>
      </c>
      <c r="M256" s="533"/>
      <c r="N256" s="533">
        <v>18112549</v>
      </c>
      <c r="O256" s="533">
        <v>39978363</v>
      </c>
      <c r="P256" s="533"/>
      <c r="Q256" s="533">
        <v>146821</v>
      </c>
      <c r="R256" s="533">
        <v>58237733</v>
      </c>
      <c r="S256" s="533"/>
      <c r="T256" s="533">
        <v>-2748337</v>
      </c>
      <c r="U256" s="533">
        <v>-6277013</v>
      </c>
      <c r="V256" s="533">
        <v>-9025350</v>
      </c>
    </row>
    <row r="257" spans="1:22">
      <c r="A257" s="530">
        <v>38005</v>
      </c>
      <c r="B257" s="531" t="s">
        <v>225</v>
      </c>
      <c r="C257" s="532">
        <v>1.3419E-3</v>
      </c>
      <c r="D257" s="532">
        <f>VLOOKUP($A257,'2023 Summary'!$A:$F,3,FALSE)</f>
        <v>1.2712101000000001E-3</v>
      </c>
      <c r="E257" s="533">
        <f>VLOOKUP($A257,'2023 Summary'!$A:$F,6,FALSE)</f>
        <v>30187238</v>
      </c>
      <c r="F257" s="533">
        <v>35758573</v>
      </c>
      <c r="G257" s="533"/>
      <c r="H257" s="533">
        <v>3889616</v>
      </c>
      <c r="I257" s="533">
        <v>3873742</v>
      </c>
      <c r="J257" s="533">
        <v>285658</v>
      </c>
      <c r="K257" s="533">
        <v>393772</v>
      </c>
      <c r="L257" s="533">
        <v>8442788</v>
      </c>
      <c r="M257" s="533"/>
      <c r="N257" s="533">
        <v>0</v>
      </c>
      <c r="O257" s="533">
        <v>9540099</v>
      </c>
      <c r="P257" s="533"/>
      <c r="Q257" s="533">
        <v>35036</v>
      </c>
      <c r="R257" s="533">
        <v>9575135</v>
      </c>
      <c r="S257" s="533"/>
      <c r="T257" s="533">
        <v>-655841</v>
      </c>
      <c r="U257" s="533">
        <v>1177882</v>
      </c>
      <c r="V257" s="533">
        <v>522041</v>
      </c>
    </row>
    <row r="258" spans="1:22">
      <c r="A258" s="530">
        <v>38100</v>
      </c>
      <c r="B258" s="531" t="s">
        <v>226</v>
      </c>
      <c r="C258" s="532">
        <v>2.8322E-3</v>
      </c>
      <c r="D258" s="532">
        <f>VLOOKUP($A258,'2023 Summary'!$A:$F,3,FALSE)</f>
        <v>2.6433639E-3</v>
      </c>
      <c r="E258" s="533">
        <f>VLOOKUP($A258,'2023 Summary'!$A:$F,6,FALSE)</f>
        <v>62771571</v>
      </c>
      <c r="F258" s="533">
        <v>75471803</v>
      </c>
      <c r="G258" s="533"/>
      <c r="H258" s="533">
        <v>7130424</v>
      </c>
      <c r="I258" s="533">
        <v>8175894</v>
      </c>
      <c r="J258" s="533">
        <v>602908</v>
      </c>
      <c r="K258" s="533">
        <v>831092</v>
      </c>
      <c r="L258" s="533">
        <v>16740318</v>
      </c>
      <c r="M258" s="533"/>
      <c r="N258" s="533">
        <v>5313352</v>
      </c>
      <c r="O258" s="533">
        <v>20135268</v>
      </c>
      <c r="P258" s="533"/>
      <c r="Q258" s="533">
        <v>73947</v>
      </c>
      <c r="R258" s="533">
        <v>25522567</v>
      </c>
      <c r="S258" s="533"/>
      <c r="T258" s="533">
        <v>-1384212</v>
      </c>
      <c r="U258" s="533">
        <v>-233231</v>
      </c>
      <c r="V258" s="533">
        <v>-1617443</v>
      </c>
    </row>
    <row r="259" spans="1:22">
      <c r="A259" s="530">
        <v>38105</v>
      </c>
      <c r="B259" s="531" t="s">
        <v>227</v>
      </c>
      <c r="C259" s="532">
        <v>5.4040000000000002E-4</v>
      </c>
      <c r="D259" s="532">
        <f>VLOOKUP($A259,'2023 Summary'!$A:$F,3,FALSE)</f>
        <v>5.0820569999999999E-4</v>
      </c>
      <c r="E259" s="533">
        <f>VLOOKUP($A259,'2023 Summary'!$A:$F,6,FALSE)</f>
        <v>12068285</v>
      </c>
      <c r="F259" s="533">
        <v>14399051</v>
      </c>
      <c r="G259" s="533"/>
      <c r="H259" s="533">
        <v>1030272</v>
      </c>
      <c r="I259" s="533">
        <v>1559856</v>
      </c>
      <c r="J259" s="533">
        <v>115027</v>
      </c>
      <c r="K259" s="533">
        <v>158562</v>
      </c>
      <c r="L259" s="533">
        <v>2863717</v>
      </c>
      <c r="M259" s="533"/>
      <c r="N259" s="533">
        <v>560222</v>
      </c>
      <c r="O259" s="533">
        <v>3841551</v>
      </c>
      <c r="P259" s="533"/>
      <c r="Q259" s="533">
        <v>14108</v>
      </c>
      <c r="R259" s="533">
        <v>4415881</v>
      </c>
      <c r="S259" s="533"/>
      <c r="T259" s="533">
        <v>-264088</v>
      </c>
      <c r="U259" s="533">
        <v>-64401</v>
      </c>
      <c r="V259" s="533">
        <v>-328489</v>
      </c>
    </row>
    <row r="260" spans="1:22">
      <c r="A260" s="530">
        <v>38200</v>
      </c>
      <c r="B260" s="531" t="s">
        <v>228</v>
      </c>
      <c r="C260" s="532">
        <v>2.5853E-3</v>
      </c>
      <c r="D260" s="532">
        <f>VLOOKUP($A260,'2023 Summary'!$A:$F,3,FALSE)</f>
        <v>2.5834327999999999E-3</v>
      </c>
      <c r="E260" s="533">
        <f>VLOOKUP($A260,'2023 Summary'!$A:$F,6,FALSE)</f>
        <v>61348396</v>
      </c>
      <c r="F260" s="533">
        <v>68892841</v>
      </c>
      <c r="G260" s="533"/>
      <c r="H260" s="533">
        <v>4629427</v>
      </c>
      <c r="I260" s="533">
        <v>7463192</v>
      </c>
      <c r="J260" s="533">
        <v>550351</v>
      </c>
      <c r="K260" s="533">
        <v>758645</v>
      </c>
      <c r="L260" s="533">
        <v>13401615</v>
      </c>
      <c r="M260" s="533"/>
      <c r="N260" s="533">
        <v>4466552</v>
      </c>
      <c r="O260" s="533">
        <v>18380054</v>
      </c>
      <c r="P260" s="533"/>
      <c r="Q260" s="533">
        <v>67501</v>
      </c>
      <c r="R260" s="533">
        <v>22914107</v>
      </c>
      <c r="S260" s="533"/>
      <c r="T260" s="533">
        <v>-1263549</v>
      </c>
      <c r="U260" s="533">
        <v>-1478546</v>
      </c>
      <c r="V260" s="533">
        <v>-2742095</v>
      </c>
    </row>
    <row r="261" spans="1:22">
      <c r="A261" s="530">
        <v>38205</v>
      </c>
      <c r="B261" s="531" t="s">
        <v>229</v>
      </c>
      <c r="C261" s="532">
        <v>3.8749999999999999E-4</v>
      </c>
      <c r="D261" s="532">
        <f>VLOOKUP($A261,'2023 Summary'!$A:$F,3,FALSE)</f>
        <v>3.7088159999999998E-4</v>
      </c>
      <c r="E261" s="533">
        <f>VLOOKUP($A261,'2023 Summary'!$A:$F,6,FALSE)</f>
        <v>8807270</v>
      </c>
      <c r="F261" s="533">
        <v>10324636</v>
      </c>
      <c r="G261" s="533"/>
      <c r="H261" s="533">
        <v>619344</v>
      </c>
      <c r="I261" s="533">
        <v>1118472</v>
      </c>
      <c r="J261" s="533">
        <v>82478</v>
      </c>
      <c r="K261" s="533">
        <v>113694</v>
      </c>
      <c r="L261" s="533">
        <v>1933988</v>
      </c>
      <c r="M261" s="533"/>
      <c r="N261" s="533">
        <v>311280</v>
      </c>
      <c r="O261" s="533">
        <v>2754530</v>
      </c>
      <c r="P261" s="533"/>
      <c r="Q261" s="533">
        <v>10116</v>
      </c>
      <c r="R261" s="533">
        <v>3075926</v>
      </c>
      <c r="S261" s="533"/>
      <c r="T261" s="533">
        <v>-189362</v>
      </c>
      <c r="U261" s="533">
        <v>120626</v>
      </c>
      <c r="V261" s="533">
        <v>-68736</v>
      </c>
    </row>
    <row r="262" spans="1:22">
      <c r="A262" s="535">
        <v>38210</v>
      </c>
      <c r="B262" s="510" t="s">
        <v>230</v>
      </c>
      <c r="C262" s="532">
        <v>1.0196999999999999E-3</v>
      </c>
      <c r="D262" s="532">
        <f>VLOOKUP($A262,'2023 Summary'!$A:$F,3,FALSE)</f>
        <v>1.0100210000000001E-3</v>
      </c>
      <c r="E262" s="533">
        <f>VLOOKUP($A262,'2023 Summary'!$A:$F,6,FALSE)</f>
        <v>23984819</v>
      </c>
      <c r="F262" s="536">
        <v>27173177</v>
      </c>
      <c r="G262" s="537"/>
      <c r="H262" s="538">
        <v>2014976</v>
      </c>
      <c r="I262" s="538">
        <v>2943682</v>
      </c>
      <c r="J262" s="538">
        <v>217073</v>
      </c>
      <c r="K262" s="538">
        <v>299230</v>
      </c>
      <c r="L262" s="538">
        <v>5474961</v>
      </c>
      <c r="M262" s="539"/>
      <c r="N262" s="538">
        <v>1584000</v>
      </c>
      <c r="O262" s="538">
        <v>7249584</v>
      </c>
      <c r="P262" s="538"/>
      <c r="Q262" s="538">
        <v>26624</v>
      </c>
      <c r="R262" s="538">
        <v>8860208</v>
      </c>
      <c r="S262" s="539"/>
      <c r="T262" s="538">
        <v>-498376</v>
      </c>
      <c r="U262" s="538">
        <v>-290801</v>
      </c>
      <c r="V262" s="538">
        <v>-789177</v>
      </c>
    </row>
    <row r="263" spans="1:22">
      <c r="A263" s="535">
        <v>38300</v>
      </c>
      <c r="B263" s="510" t="s">
        <v>231</v>
      </c>
      <c r="C263" s="532">
        <v>1.9547000000000002E-3</v>
      </c>
      <c r="D263" s="532">
        <f>VLOOKUP($A263,'2023 Summary'!$A:$F,3,FALSE)</f>
        <v>2.0196331999999999E-3</v>
      </c>
      <c r="E263" s="533">
        <f>VLOOKUP($A263,'2023 Summary'!$A:$F,6,FALSE)</f>
        <v>47959930</v>
      </c>
      <c r="F263" s="536">
        <v>52087721</v>
      </c>
      <c r="G263" s="537"/>
      <c r="H263" s="538">
        <v>3042375</v>
      </c>
      <c r="I263" s="538">
        <v>5642686</v>
      </c>
      <c r="J263" s="538">
        <v>416103</v>
      </c>
      <c r="K263" s="538">
        <v>573588</v>
      </c>
      <c r="L263" s="538">
        <v>9674752</v>
      </c>
      <c r="M263" s="539"/>
      <c r="N263" s="538">
        <v>5157327</v>
      </c>
      <c r="O263" s="538">
        <v>13896584</v>
      </c>
      <c r="P263" s="538"/>
      <c r="Q263" s="538">
        <v>51035</v>
      </c>
      <c r="R263" s="538">
        <v>19104946</v>
      </c>
      <c r="S263" s="539"/>
      <c r="T263" s="538">
        <v>-955328</v>
      </c>
      <c r="U263" s="538">
        <v>-1730867</v>
      </c>
      <c r="V263" s="538">
        <v>-2686195</v>
      </c>
    </row>
    <row r="264" spans="1:22">
      <c r="A264" s="535">
        <v>38400</v>
      </c>
      <c r="B264" s="510" t="s">
        <v>232</v>
      </c>
      <c r="C264" s="532">
        <v>2.6156E-3</v>
      </c>
      <c r="D264" s="532">
        <f>VLOOKUP($A264,'2023 Summary'!$A:$F,3,FALSE)</f>
        <v>2.5427746E-3</v>
      </c>
      <c r="E264" s="533">
        <f>VLOOKUP($A264,'2023 Summary'!$A:$F,6,FALSE)</f>
        <v>60382892</v>
      </c>
      <c r="F264" s="536">
        <v>69698025</v>
      </c>
      <c r="G264" s="537"/>
      <c r="H264" s="538">
        <v>5280479</v>
      </c>
      <c r="I264" s="538">
        <v>7550418</v>
      </c>
      <c r="J264" s="538">
        <v>556784</v>
      </c>
      <c r="K264" s="538">
        <v>767512</v>
      </c>
      <c r="L264" s="538">
        <v>14155193</v>
      </c>
      <c r="M264" s="539"/>
      <c r="N264" s="538">
        <v>4219459</v>
      </c>
      <c r="O264" s="538">
        <v>18594871</v>
      </c>
      <c r="P264" s="538"/>
      <c r="Q264" s="538">
        <v>68290</v>
      </c>
      <c r="R264" s="538">
        <v>22882620</v>
      </c>
      <c r="S264" s="539"/>
      <c r="T264" s="538">
        <v>-1278316</v>
      </c>
      <c r="U264" s="538">
        <v>-861009</v>
      </c>
      <c r="V264" s="538">
        <v>-2139325</v>
      </c>
    </row>
    <row r="265" spans="1:22">
      <c r="A265" s="535">
        <v>38402</v>
      </c>
      <c r="B265" s="510" t="s">
        <v>233</v>
      </c>
      <c r="C265" s="532">
        <v>1.884E-4</v>
      </c>
      <c r="D265" s="532">
        <f>VLOOKUP($A265,'2023 Summary'!$A:$F,3,FALSE)</f>
        <v>1.874845E-4</v>
      </c>
      <c r="E265" s="533">
        <f>VLOOKUP($A265,'2023 Summary'!$A:$F,6,FALSE)</f>
        <v>4452167</v>
      </c>
      <c r="F265" s="536">
        <v>5021875</v>
      </c>
      <c r="G265" s="537"/>
      <c r="H265" s="538">
        <v>130325</v>
      </c>
      <c r="I265" s="538">
        <v>544022</v>
      </c>
      <c r="J265" s="538">
        <v>40117</v>
      </c>
      <c r="K265" s="538">
        <v>55301</v>
      </c>
      <c r="L265" s="538">
        <v>769765</v>
      </c>
      <c r="M265" s="539"/>
      <c r="N265" s="538">
        <v>314313</v>
      </c>
      <c r="O265" s="538">
        <v>1339796</v>
      </c>
      <c r="P265" s="538"/>
      <c r="Q265" s="538">
        <v>4920</v>
      </c>
      <c r="R265" s="538">
        <v>1659029</v>
      </c>
      <c r="S265" s="539"/>
      <c r="T265" s="538">
        <v>-92105</v>
      </c>
      <c r="U265" s="538">
        <v>534534</v>
      </c>
      <c r="V265" s="538">
        <v>442429</v>
      </c>
    </row>
    <row r="266" spans="1:22">
      <c r="A266" s="535">
        <v>38405</v>
      </c>
      <c r="B266" s="510" t="s">
        <v>234</v>
      </c>
      <c r="C266" s="532">
        <v>6.2339999999999997E-4</v>
      </c>
      <c r="D266" s="532">
        <f>VLOOKUP($A266,'2023 Summary'!$A:$F,3,FALSE)</f>
        <v>6.045566E-4</v>
      </c>
      <c r="E266" s="533">
        <f>VLOOKUP($A266,'2023 Summary'!$A:$F,6,FALSE)</f>
        <v>14356316</v>
      </c>
      <c r="F266" s="536">
        <v>16613508</v>
      </c>
      <c r="G266" s="537"/>
      <c r="H266" s="538">
        <v>528913</v>
      </c>
      <c r="I266" s="538">
        <v>1799749</v>
      </c>
      <c r="J266" s="538">
        <v>132717</v>
      </c>
      <c r="K266" s="538">
        <v>182947</v>
      </c>
      <c r="L266" s="538">
        <v>2644326</v>
      </c>
      <c r="M266" s="539"/>
      <c r="N266" s="538">
        <v>1136644</v>
      </c>
      <c r="O266" s="538">
        <v>4432350</v>
      </c>
      <c r="P266" s="538"/>
      <c r="Q266" s="538">
        <v>16278</v>
      </c>
      <c r="R266" s="538">
        <v>5585272</v>
      </c>
      <c r="S266" s="539"/>
      <c r="T266" s="538">
        <v>-304705</v>
      </c>
      <c r="U266" s="538">
        <v>-235766</v>
      </c>
      <c r="V266" s="538">
        <v>-540471</v>
      </c>
    </row>
    <row r="267" spans="1:22">
      <c r="A267" s="535">
        <v>38500</v>
      </c>
      <c r="B267" s="510" t="s">
        <v>235</v>
      </c>
      <c r="C267" s="532">
        <v>1.9615000000000001E-3</v>
      </c>
      <c r="D267" s="532">
        <f>VLOOKUP($A267,'2023 Summary'!$A:$F,3,FALSE)</f>
        <v>1.9970042999999998E-3</v>
      </c>
      <c r="E267" s="533">
        <f>VLOOKUP($A267,'2023 Summary'!$A:$F,6,FALSE)</f>
        <v>47422565</v>
      </c>
      <c r="F267" s="536">
        <v>52269036</v>
      </c>
      <c r="G267" s="537"/>
      <c r="H267" s="538">
        <v>3400602</v>
      </c>
      <c r="I267" s="538">
        <v>5662328</v>
      </c>
      <c r="J267" s="538">
        <v>417552</v>
      </c>
      <c r="K267" s="538">
        <v>575584</v>
      </c>
      <c r="L267" s="538">
        <v>10056066</v>
      </c>
      <c r="M267" s="539"/>
      <c r="N267" s="538">
        <v>3546604</v>
      </c>
      <c r="O267" s="538">
        <v>13944957</v>
      </c>
      <c r="P267" s="538"/>
      <c r="Q267" s="538">
        <v>51213</v>
      </c>
      <c r="R267" s="538">
        <v>17542774</v>
      </c>
      <c r="S267" s="539"/>
      <c r="T267" s="538">
        <v>-958655</v>
      </c>
      <c r="U267" s="538">
        <v>-1164970</v>
      </c>
      <c r="V267" s="538">
        <v>-2123625</v>
      </c>
    </row>
    <row r="268" spans="1:22">
      <c r="A268" s="530">
        <v>38600</v>
      </c>
      <c r="B268" s="531" t="s">
        <v>236</v>
      </c>
      <c r="C268" s="532">
        <v>2.4616999999999998E-3</v>
      </c>
      <c r="D268" s="532">
        <f>VLOOKUP($A268,'2023 Summary'!$A:$F,3,FALSE)</f>
        <v>2.4551336000000002E-3</v>
      </c>
      <c r="E268" s="533">
        <f>VLOOKUP($A268,'2023 Summary'!$A:$F,6,FALSE)</f>
        <v>58301694</v>
      </c>
      <c r="F268" s="533">
        <v>65598968</v>
      </c>
      <c r="G268" s="533"/>
      <c r="H268" s="533">
        <v>3665835</v>
      </c>
      <c r="I268" s="533">
        <v>7106365</v>
      </c>
      <c r="J268" s="533">
        <v>524038</v>
      </c>
      <c r="K268" s="533">
        <v>722373</v>
      </c>
      <c r="L268" s="533">
        <v>12018611</v>
      </c>
      <c r="M268" s="533"/>
      <c r="N268" s="533">
        <v>4913171</v>
      </c>
      <c r="O268" s="533">
        <v>17501275</v>
      </c>
      <c r="P268" s="533"/>
      <c r="Q268" s="533">
        <v>64274</v>
      </c>
      <c r="R268" s="533">
        <v>22478720</v>
      </c>
      <c r="S268" s="533"/>
      <c r="T268" s="533">
        <v>-1203136</v>
      </c>
      <c r="U268" s="533">
        <v>-1943973</v>
      </c>
      <c r="V268" s="533">
        <v>-3147109</v>
      </c>
    </row>
    <row r="269" spans="1:22">
      <c r="A269" s="530">
        <v>38601</v>
      </c>
      <c r="B269" s="531" t="s">
        <v>237</v>
      </c>
      <c r="C269" s="532">
        <v>0</v>
      </c>
      <c r="D269" s="532">
        <f>VLOOKUP($A269,'2023 Summary'!$A:$F,3,FALSE)</f>
        <v>0</v>
      </c>
      <c r="E269" s="533">
        <f>VLOOKUP($A269,'2023 Summary'!$A:$F,6,FALSE)</f>
        <v>0</v>
      </c>
      <c r="F269" s="533">
        <v>0</v>
      </c>
      <c r="G269" s="533"/>
      <c r="H269" s="533">
        <v>23824</v>
      </c>
      <c r="I269" s="533">
        <v>0</v>
      </c>
      <c r="J269" s="533">
        <v>0</v>
      </c>
      <c r="K269" s="533">
        <v>0</v>
      </c>
      <c r="L269" s="533">
        <v>23824</v>
      </c>
      <c r="M269" s="533"/>
      <c r="N269" s="533">
        <v>812991</v>
      </c>
      <c r="O269" s="533">
        <v>0</v>
      </c>
      <c r="P269" s="533"/>
      <c r="Q269" s="533">
        <v>0</v>
      </c>
      <c r="R269" s="533">
        <v>812991</v>
      </c>
      <c r="S269" s="533"/>
      <c r="T269" s="533">
        <v>0</v>
      </c>
      <c r="U269" s="533">
        <v>-235274</v>
      </c>
      <c r="V269" s="533">
        <v>-235274</v>
      </c>
    </row>
    <row r="270" spans="1:22">
      <c r="A270" s="530">
        <v>38602</v>
      </c>
      <c r="B270" s="531" t="s">
        <v>238</v>
      </c>
      <c r="C270" s="532">
        <v>2.053E-4</v>
      </c>
      <c r="D270" s="532">
        <f>VLOOKUP($A270,'2023 Summary'!$A:$F,3,FALSE)</f>
        <v>2.1768549999999999E-4</v>
      </c>
      <c r="E270" s="533">
        <f>VLOOKUP($A270,'2023 Summary'!$A:$F,6,FALSE)</f>
        <v>5169345</v>
      </c>
      <c r="F270" s="533">
        <v>5470892</v>
      </c>
      <c r="G270" s="533"/>
      <c r="H270" s="533">
        <v>113226</v>
      </c>
      <c r="I270" s="533">
        <v>592664</v>
      </c>
      <c r="J270" s="533">
        <v>43704</v>
      </c>
      <c r="K270" s="533">
        <v>60245</v>
      </c>
      <c r="L270" s="533">
        <v>809839</v>
      </c>
      <c r="M270" s="533"/>
      <c r="N270" s="533">
        <v>611283</v>
      </c>
      <c r="O270" s="533">
        <v>1459590</v>
      </c>
      <c r="P270" s="533"/>
      <c r="Q270" s="533">
        <v>5360</v>
      </c>
      <c r="R270" s="533">
        <v>2076233</v>
      </c>
      <c r="S270" s="533"/>
      <c r="T270" s="533">
        <v>-100340</v>
      </c>
      <c r="U270" s="533">
        <v>31410</v>
      </c>
      <c r="V270" s="533">
        <v>-68930</v>
      </c>
    </row>
    <row r="271" spans="1:22">
      <c r="A271" s="530">
        <v>38605</v>
      </c>
      <c r="B271" s="531" t="s">
        <v>239</v>
      </c>
      <c r="C271" s="532">
        <v>5.7479999999999999E-4</v>
      </c>
      <c r="D271" s="532">
        <f>VLOOKUP($A271,'2023 Summary'!$A:$F,3,FALSE)</f>
        <v>6.3254879999999998E-4</v>
      </c>
      <c r="E271" s="533">
        <f>VLOOKUP($A271,'2023 Summary'!$A:$F,6,FALSE)</f>
        <v>15021043</v>
      </c>
      <c r="F271" s="533">
        <v>15317921</v>
      </c>
      <c r="G271" s="533"/>
      <c r="H271" s="533">
        <v>725487</v>
      </c>
      <c r="I271" s="533">
        <v>1659397</v>
      </c>
      <c r="J271" s="533">
        <v>122367</v>
      </c>
      <c r="K271" s="533">
        <v>168680</v>
      </c>
      <c r="L271" s="533">
        <v>2675931</v>
      </c>
      <c r="M271" s="533"/>
      <c r="N271" s="533">
        <v>2508936</v>
      </c>
      <c r="O271" s="533">
        <v>4086698</v>
      </c>
      <c r="P271" s="533"/>
      <c r="Q271" s="533">
        <v>15008</v>
      </c>
      <c r="R271" s="533">
        <v>6610642</v>
      </c>
      <c r="S271" s="533"/>
      <c r="T271" s="533">
        <v>-280943</v>
      </c>
      <c r="U271" s="533">
        <v>-863570</v>
      </c>
      <c r="V271" s="533">
        <v>-1144513</v>
      </c>
    </row>
    <row r="272" spans="1:22">
      <c r="A272" s="530">
        <v>38610</v>
      </c>
      <c r="B272" s="531" t="s">
        <v>240</v>
      </c>
      <c r="C272" s="532">
        <v>6.3540000000000005E-4</v>
      </c>
      <c r="D272" s="532">
        <f>VLOOKUP($A272,'2023 Summary'!$A:$F,3,FALSE)</f>
        <v>5.8905069999999995E-4</v>
      </c>
      <c r="E272" s="533">
        <f>VLOOKUP($A272,'2023 Summary'!$A:$F,6,FALSE)</f>
        <v>13988100</v>
      </c>
      <c r="F272" s="533">
        <v>16932465</v>
      </c>
      <c r="G272" s="533"/>
      <c r="H272" s="533">
        <v>2044761</v>
      </c>
      <c r="I272" s="533">
        <v>1834301</v>
      </c>
      <c r="J272" s="533">
        <v>135265</v>
      </c>
      <c r="K272" s="533">
        <v>186460</v>
      </c>
      <c r="L272" s="533">
        <v>4200787</v>
      </c>
      <c r="M272" s="533"/>
      <c r="N272" s="533">
        <v>186561</v>
      </c>
      <c r="O272" s="533">
        <v>4517445</v>
      </c>
      <c r="P272" s="533"/>
      <c r="Q272" s="533">
        <v>16590</v>
      </c>
      <c r="R272" s="533">
        <v>4720596</v>
      </c>
      <c r="S272" s="533"/>
      <c r="T272" s="533">
        <v>-310553</v>
      </c>
      <c r="U272" s="533">
        <v>585642</v>
      </c>
      <c r="V272" s="533">
        <v>275089</v>
      </c>
    </row>
    <row r="273" spans="1:22">
      <c r="A273" s="530">
        <v>38620</v>
      </c>
      <c r="B273" s="531" t="s">
        <v>241</v>
      </c>
      <c r="C273" s="532">
        <v>4.5750000000000001E-4</v>
      </c>
      <c r="D273" s="532">
        <f>VLOOKUP($A273,'2023 Summary'!$A:$F,3,FALSE)</f>
        <v>4.3455769999999999E-4</v>
      </c>
      <c r="E273" s="533">
        <f>VLOOKUP($A273,'2023 Summary'!$A:$F,6,FALSE)</f>
        <v>10319377</v>
      </c>
      <c r="F273" s="533">
        <v>12191427</v>
      </c>
      <c r="G273" s="533"/>
      <c r="H273" s="533">
        <v>1542389</v>
      </c>
      <c r="I273" s="533">
        <v>1320703</v>
      </c>
      <c r="J273" s="533">
        <v>97391</v>
      </c>
      <c r="K273" s="533">
        <v>134251</v>
      </c>
      <c r="L273" s="533">
        <v>3094734</v>
      </c>
      <c r="M273" s="533"/>
      <c r="N273" s="533">
        <v>221584</v>
      </c>
      <c r="O273" s="533">
        <v>3252574</v>
      </c>
      <c r="P273" s="533"/>
      <c r="Q273" s="533">
        <v>11945</v>
      </c>
      <c r="R273" s="533">
        <v>3486103</v>
      </c>
      <c r="S273" s="533"/>
      <c r="T273" s="533">
        <v>-223601</v>
      </c>
      <c r="U273" s="533">
        <v>104784</v>
      </c>
      <c r="V273" s="533">
        <v>-118817</v>
      </c>
    </row>
    <row r="274" spans="1:22">
      <c r="A274" s="535">
        <v>38700</v>
      </c>
      <c r="B274" s="510" t="s">
        <v>242</v>
      </c>
      <c r="C274" s="532">
        <v>8.2280000000000005E-4</v>
      </c>
      <c r="D274" s="532">
        <f>VLOOKUP($A274,'2023 Summary'!$A:$F,3,FALSE)</f>
        <v>7.6910919999999999E-4</v>
      </c>
      <c r="E274" s="533">
        <f>VLOOKUP($A274,'2023 Summary'!$A:$F,6,FALSE)</f>
        <v>18263922</v>
      </c>
      <c r="F274" s="536">
        <v>21925236</v>
      </c>
      <c r="G274" s="537"/>
      <c r="H274" s="538">
        <v>2177608</v>
      </c>
      <c r="I274" s="538">
        <v>2375170</v>
      </c>
      <c r="J274" s="538">
        <v>175150</v>
      </c>
      <c r="K274" s="538">
        <v>241440</v>
      </c>
      <c r="L274" s="538">
        <v>4969368</v>
      </c>
      <c r="M274" s="539"/>
      <c r="N274" s="538">
        <v>996286</v>
      </c>
      <c r="O274" s="538">
        <v>5849476</v>
      </c>
      <c r="P274" s="538"/>
      <c r="Q274" s="538">
        <v>21482</v>
      </c>
      <c r="R274" s="538">
        <v>6867244</v>
      </c>
      <c r="S274" s="539"/>
      <c r="T274" s="538">
        <v>-402127</v>
      </c>
      <c r="U274" s="538">
        <v>-68945</v>
      </c>
      <c r="V274" s="538">
        <v>-471072</v>
      </c>
    </row>
    <row r="275" spans="1:22">
      <c r="A275" s="535">
        <v>38701</v>
      </c>
      <c r="B275" s="510" t="s">
        <v>791</v>
      </c>
      <c r="C275" s="532">
        <v>6.5300000000000002E-5</v>
      </c>
      <c r="D275" s="532">
        <f>VLOOKUP($A275,'2023 Summary'!$A:$F,3,FALSE)</f>
        <v>5.6416000000000003E-5</v>
      </c>
      <c r="E275" s="533">
        <f>VLOOKUP($A275,'2023 Summary'!$A:$F,6,FALSE)</f>
        <v>1339702</v>
      </c>
      <c r="F275" s="536">
        <v>1739541</v>
      </c>
      <c r="G275" s="537"/>
      <c r="H275" s="538">
        <v>367022</v>
      </c>
      <c r="I275" s="538">
        <v>188445</v>
      </c>
      <c r="J275" s="538">
        <v>13896</v>
      </c>
      <c r="K275" s="538">
        <v>19156</v>
      </c>
      <c r="L275" s="538">
        <v>588519</v>
      </c>
      <c r="M275" s="539"/>
      <c r="N275" s="541">
        <v>0</v>
      </c>
      <c r="O275" s="538">
        <v>464096</v>
      </c>
      <c r="P275" s="538"/>
      <c r="Q275" s="538">
        <v>1704</v>
      </c>
      <c r="R275" s="538">
        <v>465800</v>
      </c>
      <c r="S275" s="539"/>
      <c r="T275" s="538">
        <v>-31904</v>
      </c>
      <c r="U275" s="538">
        <v>106462</v>
      </c>
      <c r="V275" s="538">
        <v>74558</v>
      </c>
    </row>
    <row r="276" spans="1:22">
      <c r="A276" s="535">
        <v>38800</v>
      </c>
      <c r="B276" s="510" t="s">
        <v>244</v>
      </c>
      <c r="C276" s="532">
        <v>1.3477999999999999E-3</v>
      </c>
      <c r="D276" s="532">
        <f>VLOOKUP($A276,'2023 Summary'!$A:$F,3,FALSE)</f>
        <v>1.3651439E-3</v>
      </c>
      <c r="E276" s="533">
        <f>VLOOKUP($A276,'2023 Summary'!$A:$F,6,FALSE)</f>
        <v>32417870</v>
      </c>
      <c r="F276" s="536">
        <v>35916235</v>
      </c>
      <c r="G276" s="537"/>
      <c r="H276" s="538">
        <v>2253234</v>
      </c>
      <c r="I276" s="538">
        <v>3890822</v>
      </c>
      <c r="J276" s="538">
        <v>286917</v>
      </c>
      <c r="K276" s="538">
        <v>395508</v>
      </c>
      <c r="L276" s="538">
        <v>6826481</v>
      </c>
      <c r="M276" s="539"/>
      <c r="N276" s="538">
        <v>1807061</v>
      </c>
      <c r="O276" s="538">
        <v>9582162</v>
      </c>
      <c r="P276" s="538"/>
      <c r="Q276" s="538">
        <v>35191</v>
      </c>
      <c r="R276" s="538">
        <v>11424414</v>
      </c>
      <c r="S276" s="539"/>
      <c r="T276" s="538">
        <v>-658731</v>
      </c>
      <c r="U276" s="538">
        <v>-357845</v>
      </c>
      <c r="V276" s="538">
        <v>-1016576</v>
      </c>
    </row>
    <row r="277" spans="1:22">
      <c r="A277" s="535">
        <v>38801</v>
      </c>
      <c r="B277" s="510" t="s">
        <v>245</v>
      </c>
      <c r="C277" s="532">
        <v>1.3019999999999999E-4</v>
      </c>
      <c r="D277" s="532">
        <f>VLOOKUP($A277,'2023 Summary'!$A:$F,3,FALSE)</f>
        <v>1.309646E-4</v>
      </c>
      <c r="E277" s="533">
        <f>VLOOKUP($A277,'2023 Summary'!$A:$F,6,FALSE)</f>
        <v>3109997</v>
      </c>
      <c r="F277" s="536">
        <v>3470571</v>
      </c>
      <c r="G277" s="537"/>
      <c r="H277" s="538">
        <v>382474</v>
      </c>
      <c r="I277" s="538">
        <v>375969</v>
      </c>
      <c r="J277" s="538">
        <v>27725</v>
      </c>
      <c r="K277" s="538">
        <v>38218</v>
      </c>
      <c r="L277" s="538">
        <v>824386</v>
      </c>
      <c r="M277" s="539"/>
      <c r="N277" s="538">
        <v>218807</v>
      </c>
      <c r="O277" s="538">
        <v>925920</v>
      </c>
      <c r="P277" s="538"/>
      <c r="Q277" s="538">
        <v>3400</v>
      </c>
      <c r="R277" s="538">
        <v>1148127</v>
      </c>
      <c r="S277" s="539"/>
      <c r="T277" s="538">
        <v>-63654</v>
      </c>
      <c r="U277" s="538">
        <v>78233</v>
      </c>
      <c r="V277" s="538">
        <v>14579</v>
      </c>
    </row>
    <row r="278" spans="1:22">
      <c r="A278" s="535">
        <v>38900</v>
      </c>
      <c r="B278" s="510" t="s">
        <v>246</v>
      </c>
      <c r="C278" s="532">
        <v>2.7310000000000002E-4</v>
      </c>
      <c r="D278" s="532">
        <f>VLOOKUP($A278,'2023 Summary'!$A:$F,3,FALSE)</f>
        <v>2.9532529999999998E-4</v>
      </c>
      <c r="E278" s="533">
        <f>VLOOKUP($A278,'2023 Summary'!$A:$F,6,FALSE)</f>
        <v>7013046</v>
      </c>
      <c r="F278" s="536">
        <v>7278361</v>
      </c>
      <c r="G278" s="537"/>
      <c r="H278" s="538">
        <v>418358</v>
      </c>
      <c r="I278" s="538">
        <v>788468</v>
      </c>
      <c r="J278" s="538">
        <v>58143</v>
      </c>
      <c r="K278" s="538">
        <v>80149</v>
      </c>
      <c r="L278" s="538">
        <v>1345118</v>
      </c>
      <c r="M278" s="539"/>
      <c r="N278" s="538">
        <v>882298</v>
      </c>
      <c r="O278" s="538">
        <v>1941808</v>
      </c>
      <c r="P278" s="538"/>
      <c r="Q278" s="538">
        <v>7131</v>
      </c>
      <c r="R278" s="538">
        <v>2831237</v>
      </c>
      <c r="S278" s="539"/>
      <c r="T278" s="538">
        <v>-133491</v>
      </c>
      <c r="U278" s="538">
        <v>-118910</v>
      </c>
      <c r="V278" s="538">
        <v>-252401</v>
      </c>
    </row>
    <row r="279" spans="1:22">
      <c r="A279" s="535">
        <v>39000</v>
      </c>
      <c r="B279" s="510" t="s">
        <v>247</v>
      </c>
      <c r="C279" s="532">
        <v>1.29845E-2</v>
      </c>
      <c r="D279" s="532">
        <f>VLOOKUP($A279,'2023 Summary'!$A:$F,3,FALSE)</f>
        <v>1.3174132999999999E-2</v>
      </c>
      <c r="E279" s="533">
        <f>VLOOKUP($A279,'2023 Summary'!$A:$F,6,FALSE)</f>
        <v>312844184</v>
      </c>
      <c r="F279" s="536">
        <v>346004873</v>
      </c>
      <c r="G279" s="537"/>
      <c r="H279" s="538">
        <v>8960490</v>
      </c>
      <c r="I279" s="538">
        <v>37482861</v>
      </c>
      <c r="J279" s="538">
        <v>2764065</v>
      </c>
      <c r="K279" s="538">
        <v>3810191</v>
      </c>
      <c r="L279" s="538">
        <v>53017607</v>
      </c>
      <c r="M279" s="539"/>
      <c r="N279" s="538">
        <v>25813951</v>
      </c>
      <c r="O279" s="538">
        <v>92311308</v>
      </c>
      <c r="P279" s="538"/>
      <c r="Q279" s="538">
        <v>339015</v>
      </c>
      <c r="R279" s="538">
        <v>118464274</v>
      </c>
      <c r="S279" s="539"/>
      <c r="T279" s="538">
        <v>-6345994</v>
      </c>
      <c r="U279" s="538">
        <v>-11213656</v>
      </c>
      <c r="V279" s="538">
        <v>-17559650</v>
      </c>
    </row>
    <row r="280" spans="1:22">
      <c r="A280" s="530">
        <v>39100</v>
      </c>
      <c r="B280" s="531" t="s">
        <v>248</v>
      </c>
      <c r="C280" s="532">
        <v>1.4771000000000001E-3</v>
      </c>
      <c r="D280" s="532">
        <f>VLOOKUP($A280,'2023 Summary'!$A:$F,3,FALSE)</f>
        <v>1.4397589000000001E-3</v>
      </c>
      <c r="E280" s="533">
        <f>VLOOKUP($A280,'2023 Summary'!$A:$F,6,FALSE)</f>
        <v>34189741</v>
      </c>
      <c r="F280" s="533">
        <v>39361593</v>
      </c>
      <c r="G280" s="533"/>
      <c r="H280" s="533">
        <v>1181776</v>
      </c>
      <c r="I280" s="533">
        <v>4264059</v>
      </c>
      <c r="J280" s="533">
        <v>314441</v>
      </c>
      <c r="K280" s="533">
        <v>433448</v>
      </c>
      <c r="L280" s="533">
        <v>6193724</v>
      </c>
      <c r="M280" s="533"/>
      <c r="N280" s="533">
        <v>6647083</v>
      </c>
      <c r="O280" s="533">
        <v>10501355</v>
      </c>
      <c r="P280" s="533"/>
      <c r="Q280" s="533">
        <v>38566</v>
      </c>
      <c r="R280" s="533">
        <v>17187004</v>
      </c>
      <c r="S280" s="533"/>
      <c r="T280" s="533">
        <v>-721920</v>
      </c>
      <c r="U280" s="533">
        <v>-4183361</v>
      </c>
      <c r="V280" s="533">
        <v>-4905281</v>
      </c>
    </row>
    <row r="281" spans="1:22">
      <c r="A281" s="530">
        <v>39101</v>
      </c>
      <c r="B281" s="531" t="s">
        <v>249</v>
      </c>
      <c r="C281" s="532">
        <v>2.6420000000000003E-4</v>
      </c>
      <c r="D281" s="532">
        <f>VLOOKUP($A281,'2023 Summary'!$A:$F,3,FALSE)</f>
        <v>2.5461400000000001E-4</v>
      </c>
      <c r="E281" s="533">
        <f>VLOOKUP($A281,'2023 Summary'!$A:$F,6,FALSE)</f>
        <v>6046281</v>
      </c>
      <c r="F281" s="533">
        <v>7041454</v>
      </c>
      <c r="G281" s="533"/>
      <c r="H281" s="533">
        <v>964024</v>
      </c>
      <c r="I281" s="533">
        <v>762804</v>
      </c>
      <c r="J281" s="533">
        <v>56251</v>
      </c>
      <c r="K281" s="533">
        <v>77540</v>
      </c>
      <c r="L281" s="533">
        <v>1860619</v>
      </c>
      <c r="M281" s="533"/>
      <c r="N281" s="533">
        <v>0</v>
      </c>
      <c r="O281" s="533">
        <v>1878603</v>
      </c>
      <c r="P281" s="533"/>
      <c r="Q281" s="533">
        <v>6899</v>
      </c>
      <c r="R281" s="533">
        <v>1885502</v>
      </c>
      <c r="S281" s="533"/>
      <c r="T281" s="533">
        <v>-129146</v>
      </c>
      <c r="U281" s="533">
        <v>603883</v>
      </c>
      <c r="V281" s="533">
        <v>474737</v>
      </c>
    </row>
    <row r="282" spans="1:22">
      <c r="A282" s="530">
        <v>39105</v>
      </c>
      <c r="B282" s="531" t="s">
        <v>250</v>
      </c>
      <c r="C282" s="532">
        <v>5.9400000000000002E-4</v>
      </c>
      <c r="D282" s="532">
        <f>VLOOKUP($A282,'2023 Summary'!$A:$F,3,FALSE)</f>
        <v>5.7343770000000001E-4</v>
      </c>
      <c r="E282" s="533">
        <f>VLOOKUP($A282,'2023 Summary'!$A:$F,6,FALSE)</f>
        <v>13617340</v>
      </c>
      <c r="F282" s="533">
        <v>15829640</v>
      </c>
      <c r="G282" s="533"/>
      <c r="H282" s="533">
        <v>787471</v>
      </c>
      <c r="I282" s="533">
        <v>1714832</v>
      </c>
      <c r="J282" s="533">
        <v>126455</v>
      </c>
      <c r="K282" s="533">
        <v>174315</v>
      </c>
      <c r="L282" s="533">
        <v>2803073</v>
      </c>
      <c r="M282" s="533"/>
      <c r="N282" s="533">
        <v>2488081</v>
      </c>
      <c r="O282" s="533">
        <v>4223220</v>
      </c>
      <c r="P282" s="533"/>
      <c r="Q282" s="533">
        <v>15510</v>
      </c>
      <c r="R282" s="533">
        <v>6726811</v>
      </c>
      <c r="S282" s="533"/>
      <c r="T282" s="533">
        <v>-290327</v>
      </c>
      <c r="U282" s="533">
        <v>-1574343</v>
      </c>
      <c r="V282" s="533">
        <v>-1864670</v>
      </c>
    </row>
    <row r="283" spans="1:22">
      <c r="A283" s="530">
        <v>39200</v>
      </c>
      <c r="B283" s="531" t="s">
        <v>792</v>
      </c>
      <c r="C283" s="532">
        <v>5.9170800000000003E-2</v>
      </c>
      <c r="D283" s="532">
        <f>VLOOKUP($A283,'2023 Summary'!$A:$F,3,FALSE)</f>
        <v>5.7178882600000001E-2</v>
      </c>
      <c r="E283" s="533">
        <f>VLOOKUP($A283,'2023 Summary'!$A:$F,6,FALSE)</f>
        <v>1357818450</v>
      </c>
      <c r="F283" s="533">
        <v>1576750052</v>
      </c>
      <c r="G283" s="533"/>
      <c r="H283" s="533">
        <v>48776964</v>
      </c>
      <c r="I283" s="533">
        <v>170810029</v>
      </c>
      <c r="J283" s="533">
        <v>12595889</v>
      </c>
      <c r="K283" s="533">
        <v>17363104</v>
      </c>
      <c r="L283" s="533">
        <v>249545986</v>
      </c>
      <c r="M283" s="533"/>
      <c r="N283" s="533">
        <v>44724101</v>
      </c>
      <c r="O283" s="533">
        <v>420664189</v>
      </c>
      <c r="P283" s="533"/>
      <c r="Q283" s="533">
        <v>1544898</v>
      </c>
      <c r="R283" s="533">
        <v>466933188</v>
      </c>
      <c r="S283" s="533"/>
      <c r="T283" s="533">
        <v>-28918809</v>
      </c>
      <c r="U283" s="533">
        <v>-13117737</v>
      </c>
      <c r="V283" s="533">
        <v>-42036546</v>
      </c>
    </row>
    <row r="284" spans="1:22">
      <c r="A284" s="530">
        <v>39201</v>
      </c>
      <c r="B284" s="531" t="s">
        <v>251</v>
      </c>
      <c r="C284" s="532">
        <v>2.42E-4</v>
      </c>
      <c r="D284" s="532">
        <f>VLOOKUP($A284,'2023 Summary'!$A:$F,3,FALSE)</f>
        <v>2.0568219999999999E-4</v>
      </c>
      <c r="E284" s="533">
        <f>VLOOKUP($A284,'2023 Summary'!$A:$F,6,FALSE)</f>
        <v>4884305</v>
      </c>
      <c r="F284" s="533">
        <v>6449535</v>
      </c>
      <c r="G284" s="533"/>
      <c r="H284" s="533">
        <v>1815720</v>
      </c>
      <c r="I284" s="533">
        <v>698681</v>
      </c>
      <c r="J284" s="533">
        <v>51522</v>
      </c>
      <c r="K284" s="533">
        <v>71022</v>
      </c>
      <c r="L284" s="533">
        <v>2636945</v>
      </c>
      <c r="M284" s="533"/>
      <c r="N284" s="533">
        <v>194003</v>
      </c>
      <c r="O284" s="533">
        <v>1720684</v>
      </c>
      <c r="P284" s="533"/>
      <c r="Q284" s="533">
        <v>6319</v>
      </c>
      <c r="R284" s="533">
        <v>1921006</v>
      </c>
      <c r="S284" s="533"/>
      <c r="T284" s="533">
        <v>-118288</v>
      </c>
      <c r="U284" s="533">
        <v>347880</v>
      </c>
      <c r="V284" s="533">
        <v>229592</v>
      </c>
    </row>
    <row r="285" spans="1:22">
      <c r="A285" s="530">
        <v>39204</v>
      </c>
      <c r="B285" s="531" t="s">
        <v>252</v>
      </c>
      <c r="C285" s="532">
        <v>2.253E-4</v>
      </c>
      <c r="D285" s="532">
        <f>VLOOKUP($A285,'2023 Summary'!$A:$F,3,FALSE)</f>
        <v>2.254972E-4</v>
      </c>
      <c r="E285" s="533">
        <f>VLOOKUP($A285,'2023 Summary'!$A:$F,6,FALSE)</f>
        <v>5354849</v>
      </c>
      <c r="F285" s="533">
        <v>6005043</v>
      </c>
      <c r="G285" s="533"/>
      <c r="H285" s="533">
        <v>976543</v>
      </c>
      <c r="I285" s="533">
        <v>650529</v>
      </c>
      <c r="J285" s="533">
        <v>47971</v>
      </c>
      <c r="K285" s="533">
        <v>66127</v>
      </c>
      <c r="L285" s="533">
        <v>1741170</v>
      </c>
      <c r="M285" s="533"/>
      <c r="N285" s="533">
        <v>1393188</v>
      </c>
      <c r="O285" s="533">
        <v>1602097</v>
      </c>
      <c r="P285" s="533"/>
      <c r="Q285" s="533">
        <v>5884</v>
      </c>
      <c r="R285" s="533">
        <v>3001169</v>
      </c>
      <c r="S285" s="533"/>
      <c r="T285" s="533">
        <v>-110137</v>
      </c>
      <c r="U285" s="533">
        <v>484471</v>
      </c>
      <c r="V285" s="533">
        <v>374334</v>
      </c>
    </row>
    <row r="286" spans="1:22">
      <c r="A286" s="535">
        <v>39205</v>
      </c>
      <c r="B286" s="510" t="s">
        <v>253</v>
      </c>
      <c r="C286" s="532">
        <v>5.0553999999999998E-3</v>
      </c>
      <c r="D286" s="532">
        <f>VLOOKUP($A286,'2023 Summary'!$A:$F,3,FALSE)</f>
        <v>4.8473722E-3</v>
      </c>
      <c r="E286" s="533">
        <f>VLOOKUP($A286,'2023 Summary'!$A:$F,6,FALSE)</f>
        <v>115109829</v>
      </c>
      <c r="F286" s="536">
        <v>134713039</v>
      </c>
      <c r="G286" s="537"/>
      <c r="H286" s="538">
        <v>10851509</v>
      </c>
      <c r="I286" s="538">
        <v>14593523</v>
      </c>
      <c r="J286" s="538">
        <v>1076157</v>
      </c>
      <c r="K286" s="538">
        <v>1483454</v>
      </c>
      <c r="L286" s="538">
        <v>28004643</v>
      </c>
      <c r="M286" s="539"/>
      <c r="N286" s="538">
        <v>2458432</v>
      </c>
      <c r="O286" s="538">
        <v>35940352</v>
      </c>
      <c r="P286" s="538"/>
      <c r="Q286" s="538">
        <v>131992</v>
      </c>
      <c r="R286" s="538">
        <v>38530776</v>
      </c>
      <c r="S286" s="539"/>
      <c r="T286" s="538">
        <v>-2470740</v>
      </c>
      <c r="U286" s="538">
        <v>4117464</v>
      </c>
      <c r="V286" s="538">
        <v>1646724</v>
      </c>
    </row>
    <row r="287" spans="1:22">
      <c r="A287" s="535">
        <v>39208</v>
      </c>
      <c r="B287" s="510" t="s">
        <v>793</v>
      </c>
      <c r="C287" s="532">
        <v>3.4739999999999999E-4</v>
      </c>
      <c r="D287" s="532">
        <f>VLOOKUP($A287,'2023 Summary'!$A:$F,3,FALSE)</f>
        <v>3.5448670000000002E-4</v>
      </c>
      <c r="E287" s="533">
        <f>VLOOKUP($A287,'2023 Summary'!$A:$F,6,FALSE)</f>
        <v>8417943</v>
      </c>
      <c r="F287" s="536">
        <v>9257718</v>
      </c>
      <c r="G287" s="537"/>
      <c r="H287" s="538">
        <v>364448</v>
      </c>
      <c r="I287" s="538">
        <v>1002893</v>
      </c>
      <c r="J287" s="538">
        <v>73955</v>
      </c>
      <c r="K287" s="538">
        <v>101946</v>
      </c>
      <c r="L287" s="538">
        <v>1543242</v>
      </c>
      <c r="M287" s="539"/>
      <c r="N287" s="538">
        <v>837962</v>
      </c>
      <c r="O287" s="538">
        <v>2469885</v>
      </c>
      <c r="P287" s="538"/>
      <c r="Q287" s="538">
        <v>9071</v>
      </c>
      <c r="R287" s="538">
        <v>3316918</v>
      </c>
      <c r="S287" s="539"/>
      <c r="T287" s="538">
        <v>-169794</v>
      </c>
      <c r="U287" s="538">
        <v>-162984</v>
      </c>
      <c r="V287" s="538">
        <v>-332778</v>
      </c>
    </row>
    <row r="288" spans="1:22">
      <c r="A288" s="535">
        <v>39209</v>
      </c>
      <c r="B288" s="510" t="s">
        <v>254</v>
      </c>
      <c r="C288" s="532">
        <v>0</v>
      </c>
      <c r="D288" s="532">
        <f>VLOOKUP($A288,'2023 Summary'!$A:$F,3,FALSE)</f>
        <v>0</v>
      </c>
      <c r="E288" s="533">
        <f>VLOOKUP($A288,'2023 Summary'!$A:$F,6,FALSE)</f>
        <v>0</v>
      </c>
      <c r="F288" s="541">
        <v>0</v>
      </c>
      <c r="G288" s="537"/>
      <c r="H288" s="541">
        <v>29382</v>
      </c>
      <c r="I288" s="541">
        <v>0</v>
      </c>
      <c r="J288" s="541">
        <v>0</v>
      </c>
      <c r="K288" s="541">
        <v>0</v>
      </c>
      <c r="L288" s="541">
        <v>29382</v>
      </c>
      <c r="M288" s="541"/>
      <c r="N288" s="541">
        <v>3818687</v>
      </c>
      <c r="O288" s="541">
        <v>0</v>
      </c>
      <c r="P288" s="541"/>
      <c r="Q288" s="541">
        <v>0</v>
      </c>
      <c r="R288" s="541">
        <v>3818687</v>
      </c>
      <c r="S288" s="541"/>
      <c r="T288" s="541">
        <v>0</v>
      </c>
      <c r="U288" s="538">
        <v>-1372398</v>
      </c>
      <c r="V288" s="538">
        <v>-1372398</v>
      </c>
    </row>
    <row r="289" spans="1:22">
      <c r="A289" s="535">
        <v>39220</v>
      </c>
      <c r="B289" s="510" t="s">
        <v>794</v>
      </c>
      <c r="C289" s="532">
        <v>0</v>
      </c>
      <c r="D289" s="532">
        <f>VLOOKUP($A289,'2023 Summary'!$A:$F,3,FALSE)</f>
        <v>5.41832E-5</v>
      </c>
      <c r="E289" s="533">
        <f>VLOOKUP($A289,'2023 Summary'!$A:$F,6,FALSE)</f>
        <v>1286680</v>
      </c>
      <c r="F289" s="541">
        <v>0</v>
      </c>
      <c r="G289" s="537"/>
      <c r="H289" s="541">
        <v>680900</v>
      </c>
      <c r="I289" s="541">
        <v>0</v>
      </c>
      <c r="J289" s="541">
        <v>0</v>
      </c>
      <c r="K289" s="541">
        <v>0</v>
      </c>
      <c r="L289" s="541">
        <v>680900</v>
      </c>
      <c r="M289" s="541"/>
      <c r="N289" s="541">
        <v>1612577</v>
      </c>
      <c r="O289" s="541">
        <v>0</v>
      </c>
      <c r="P289" s="541"/>
      <c r="Q289" s="541">
        <v>0</v>
      </c>
      <c r="R289" s="541">
        <v>1612577</v>
      </c>
      <c r="S289" s="541"/>
      <c r="T289" s="541">
        <v>0</v>
      </c>
      <c r="U289" s="538">
        <v>39485</v>
      </c>
      <c r="V289" s="538">
        <v>39485</v>
      </c>
    </row>
    <row r="290" spans="1:22">
      <c r="A290" s="535">
        <v>39300</v>
      </c>
      <c r="B290" s="510" t="s">
        <v>255</v>
      </c>
      <c r="C290" s="532">
        <v>6.1870000000000002E-4</v>
      </c>
      <c r="D290" s="532">
        <f>VLOOKUP($A290,'2023 Summary'!$A:$F,3,FALSE)</f>
        <v>5.7483160000000003E-4</v>
      </c>
      <c r="E290" s="533">
        <f>VLOOKUP($A290,'2023 Summary'!$A:$F,6,FALSE)</f>
        <v>13650441</v>
      </c>
      <c r="F290" s="536">
        <v>16486605</v>
      </c>
      <c r="G290" s="537"/>
      <c r="H290" s="538">
        <v>1710649</v>
      </c>
      <c r="I290" s="538">
        <v>1786001</v>
      </c>
      <c r="J290" s="538">
        <v>131703</v>
      </c>
      <c r="K290" s="538">
        <v>181550</v>
      </c>
      <c r="L290" s="538">
        <v>3809903</v>
      </c>
      <c r="M290" s="539"/>
      <c r="N290" s="538">
        <v>2369374</v>
      </c>
      <c r="O290" s="538">
        <v>4398493</v>
      </c>
      <c r="P290" s="538"/>
      <c r="Q290" s="538">
        <v>16154</v>
      </c>
      <c r="R290" s="538">
        <v>6784021</v>
      </c>
      <c r="S290" s="539"/>
      <c r="T290" s="538">
        <v>-302376</v>
      </c>
      <c r="U290" s="538">
        <v>-1180629</v>
      </c>
      <c r="V290" s="538">
        <v>-1483005</v>
      </c>
    </row>
    <row r="291" spans="1:22">
      <c r="A291" s="535">
        <v>39301</v>
      </c>
      <c r="B291" s="510" t="s">
        <v>256</v>
      </c>
      <c r="C291" s="532">
        <v>3.6399999999999997E-5</v>
      </c>
      <c r="D291" s="532">
        <f>VLOOKUP($A291,'2023 Summary'!$A:$F,3,FALSE)</f>
        <v>3.4416899999999999E-5</v>
      </c>
      <c r="E291" s="533">
        <f>VLOOKUP($A291,'2023 Summary'!$A:$F,6,FALSE)</f>
        <v>817293</v>
      </c>
      <c r="F291" s="536">
        <v>970763</v>
      </c>
      <c r="G291" s="537"/>
      <c r="H291" s="538">
        <v>185201</v>
      </c>
      <c r="I291" s="538">
        <v>105163</v>
      </c>
      <c r="J291" s="538">
        <v>7755</v>
      </c>
      <c r="K291" s="538">
        <v>10690</v>
      </c>
      <c r="L291" s="538">
        <v>308809</v>
      </c>
      <c r="M291" s="539"/>
      <c r="N291" s="538">
        <v>90444</v>
      </c>
      <c r="O291" s="538">
        <v>258992</v>
      </c>
      <c r="P291" s="538"/>
      <c r="Q291" s="538">
        <v>951</v>
      </c>
      <c r="R291" s="538">
        <v>350387</v>
      </c>
      <c r="S291" s="539"/>
      <c r="T291" s="538">
        <v>-17805</v>
      </c>
      <c r="U291" s="538">
        <v>-150871</v>
      </c>
      <c r="V291" s="538">
        <v>-168676</v>
      </c>
    </row>
    <row r="292" spans="1:22">
      <c r="A292" s="530">
        <v>39400</v>
      </c>
      <c r="B292" s="531" t="s">
        <v>257</v>
      </c>
      <c r="C292" s="532">
        <v>3.8220000000000002E-4</v>
      </c>
      <c r="D292" s="532">
        <f>VLOOKUP($A292,'2023 Summary'!$A:$F,3,FALSE)</f>
        <v>3.565493E-4</v>
      </c>
      <c r="E292" s="533">
        <f>VLOOKUP($A292,'2023 Summary'!$A:$F,6,FALSE)</f>
        <v>8466923</v>
      </c>
      <c r="F292" s="533">
        <v>10184931</v>
      </c>
      <c r="G292" s="533"/>
      <c r="H292" s="533">
        <v>740672</v>
      </c>
      <c r="I292" s="533">
        <v>1103338</v>
      </c>
      <c r="J292" s="533">
        <v>81362</v>
      </c>
      <c r="K292" s="533">
        <v>112156</v>
      </c>
      <c r="L292" s="533">
        <v>2037528</v>
      </c>
      <c r="M292" s="533"/>
      <c r="N292" s="533">
        <v>2397615</v>
      </c>
      <c r="O292" s="533">
        <v>2717258</v>
      </c>
      <c r="P292" s="533"/>
      <c r="Q292" s="533">
        <v>9979</v>
      </c>
      <c r="R292" s="533">
        <v>5124852</v>
      </c>
      <c r="S292" s="533"/>
      <c r="T292" s="533">
        <v>-186799</v>
      </c>
      <c r="U292" s="533">
        <v>-1059487</v>
      </c>
      <c r="V292" s="533">
        <v>-1246286</v>
      </c>
    </row>
    <row r="293" spans="1:22">
      <c r="A293" s="530">
        <v>39401</v>
      </c>
      <c r="B293" s="531" t="s">
        <v>258</v>
      </c>
      <c r="C293" s="532">
        <v>3.902E-4</v>
      </c>
      <c r="D293" s="532">
        <f>VLOOKUP($A293,'2023 Summary'!$A:$F,3,FALSE)</f>
        <v>4.4009289999999998E-4</v>
      </c>
      <c r="E293" s="533">
        <f>VLOOKUP($A293,'2023 Summary'!$A:$F,6,FALSE)</f>
        <v>10450821</v>
      </c>
      <c r="F293" s="533">
        <v>10397426</v>
      </c>
      <c r="G293" s="533"/>
      <c r="H293" s="533">
        <v>1484314</v>
      </c>
      <c r="I293" s="533">
        <v>1126358</v>
      </c>
      <c r="J293" s="533">
        <v>83060</v>
      </c>
      <c r="K293" s="533">
        <v>114496</v>
      </c>
      <c r="L293" s="533">
        <v>2808228</v>
      </c>
      <c r="M293" s="533"/>
      <c r="N293" s="533">
        <v>2028844</v>
      </c>
      <c r="O293" s="533">
        <v>2773949</v>
      </c>
      <c r="P293" s="533"/>
      <c r="Q293" s="533">
        <v>10187</v>
      </c>
      <c r="R293" s="533">
        <v>4812980</v>
      </c>
      <c r="S293" s="533"/>
      <c r="T293" s="533">
        <v>-190697</v>
      </c>
      <c r="U293" s="533">
        <v>645619</v>
      </c>
      <c r="V293" s="533">
        <v>454922</v>
      </c>
    </row>
    <row r="294" spans="1:22">
      <c r="A294" s="530">
        <v>39500</v>
      </c>
      <c r="B294" s="531" t="s">
        <v>259</v>
      </c>
      <c r="C294" s="532">
        <v>1.9181000000000001E-3</v>
      </c>
      <c r="D294" s="532">
        <f>VLOOKUP($A294,'2023 Summary'!$A:$F,3,FALSE)</f>
        <v>2.0075065999999998E-3</v>
      </c>
      <c r="E294" s="533">
        <f>VLOOKUP($A294,'2023 Summary'!$A:$F,6,FALSE)</f>
        <v>47671962</v>
      </c>
      <c r="F294" s="533">
        <v>51113651</v>
      </c>
      <c r="G294" s="533"/>
      <c r="H294" s="533">
        <v>5835814</v>
      </c>
      <c r="I294" s="533">
        <v>5537164</v>
      </c>
      <c r="J294" s="533">
        <v>408322</v>
      </c>
      <c r="K294" s="533">
        <v>562861</v>
      </c>
      <c r="L294" s="533">
        <v>12344161</v>
      </c>
      <c r="M294" s="533"/>
      <c r="N294" s="533">
        <v>3844961</v>
      </c>
      <c r="O294" s="533">
        <v>13636710</v>
      </c>
      <c r="P294" s="533"/>
      <c r="Q294" s="533">
        <v>50081</v>
      </c>
      <c r="R294" s="533">
        <v>17531752</v>
      </c>
      <c r="S294" s="533"/>
      <c r="T294" s="533">
        <v>-937464</v>
      </c>
      <c r="U294" s="533">
        <v>875682</v>
      </c>
      <c r="V294" s="533">
        <v>-61782</v>
      </c>
    </row>
    <row r="295" spans="1:22">
      <c r="A295" s="530">
        <v>39501</v>
      </c>
      <c r="B295" s="531" t="s">
        <v>795</v>
      </c>
      <c r="C295" s="532">
        <v>4.8199999999999999E-5</v>
      </c>
      <c r="D295" s="532">
        <f>VLOOKUP($A295,'2023 Summary'!$A:$F,3,FALSE)</f>
        <v>4.8806600000000001E-5</v>
      </c>
      <c r="E295" s="533">
        <f>VLOOKUP($A295,'2023 Summary'!$A:$F,6,FALSE)</f>
        <v>1159003</v>
      </c>
      <c r="F295" s="533">
        <v>1284307</v>
      </c>
      <c r="G295" s="533"/>
      <c r="H295" s="533">
        <v>62699</v>
      </c>
      <c r="I295" s="533">
        <v>139130</v>
      </c>
      <c r="J295" s="533">
        <v>10260</v>
      </c>
      <c r="K295" s="533">
        <v>14143</v>
      </c>
      <c r="L295" s="533">
        <v>226232</v>
      </c>
      <c r="M295" s="533"/>
      <c r="N295" s="533">
        <v>121942</v>
      </c>
      <c r="O295" s="533">
        <v>342643</v>
      </c>
      <c r="P295" s="533"/>
      <c r="Q295" s="533">
        <v>1258</v>
      </c>
      <c r="R295" s="533">
        <v>465843</v>
      </c>
      <c r="S295" s="533"/>
      <c r="T295" s="533">
        <v>-23554</v>
      </c>
      <c r="U295" s="533">
        <v>-72705</v>
      </c>
      <c r="V295" s="533">
        <v>-96259</v>
      </c>
    </row>
    <row r="296" spans="1:22">
      <c r="A296" s="530">
        <v>39600</v>
      </c>
      <c r="B296" s="531" t="s">
        <v>261</v>
      </c>
      <c r="C296" s="532">
        <v>5.1983000000000003E-3</v>
      </c>
      <c r="D296" s="532">
        <f>VLOOKUP($A296,'2023 Summary'!$A:$F,3,FALSE)</f>
        <v>5.0745367E-3</v>
      </c>
      <c r="E296" s="533">
        <f>VLOOKUP($A296,'2023 Summary'!$A:$F,6,FALSE)</f>
        <v>120504271</v>
      </c>
      <c r="F296" s="533">
        <v>138520788</v>
      </c>
      <c r="G296" s="533"/>
      <c r="H296" s="533">
        <v>3282226</v>
      </c>
      <c r="I296" s="533">
        <v>15006018</v>
      </c>
      <c r="J296" s="533">
        <v>1106575</v>
      </c>
      <c r="K296" s="533">
        <v>1525385</v>
      </c>
      <c r="L296" s="533">
        <v>20920204</v>
      </c>
      <c r="M296" s="533"/>
      <c r="N296" s="533">
        <v>11237442</v>
      </c>
      <c r="O296" s="533">
        <v>36956228</v>
      </c>
      <c r="P296" s="533"/>
      <c r="Q296" s="533">
        <v>135723</v>
      </c>
      <c r="R296" s="533">
        <v>48329393</v>
      </c>
      <c r="S296" s="533"/>
      <c r="T296" s="533">
        <v>-2540576</v>
      </c>
      <c r="U296" s="533">
        <v>-4291729</v>
      </c>
      <c r="V296" s="533">
        <v>-6832305</v>
      </c>
    </row>
    <row r="297" spans="1:22">
      <c r="A297" s="530">
        <v>39605</v>
      </c>
      <c r="B297" s="531" t="s">
        <v>262</v>
      </c>
      <c r="C297" s="532">
        <v>7.6139999999999997E-4</v>
      </c>
      <c r="D297" s="532">
        <f>VLOOKUP($A297,'2023 Summary'!$A:$F,3,FALSE)</f>
        <v>8.1434110000000004E-4</v>
      </c>
      <c r="E297" s="533">
        <f>VLOOKUP($A297,'2023 Summary'!$A:$F,6,FALSE)</f>
        <v>19338037</v>
      </c>
      <c r="F297" s="533">
        <v>20290062</v>
      </c>
      <c r="G297" s="533"/>
      <c r="H297" s="533">
        <v>486459</v>
      </c>
      <c r="I297" s="533">
        <v>2198031</v>
      </c>
      <c r="J297" s="533">
        <v>162087</v>
      </c>
      <c r="K297" s="533">
        <v>223433</v>
      </c>
      <c r="L297" s="533">
        <v>3070010</v>
      </c>
      <c r="M297" s="533"/>
      <c r="N297" s="533">
        <v>1984980</v>
      </c>
      <c r="O297" s="533">
        <v>5413225</v>
      </c>
      <c r="P297" s="533"/>
      <c r="Q297" s="533">
        <v>19880</v>
      </c>
      <c r="R297" s="533">
        <v>7418085</v>
      </c>
      <c r="S297" s="533"/>
      <c r="T297" s="533">
        <v>-372136</v>
      </c>
      <c r="U297" s="533">
        <v>-138910</v>
      </c>
      <c r="V297" s="533">
        <v>-511046</v>
      </c>
    </row>
    <row r="298" spans="1:22">
      <c r="A298" s="535">
        <v>39700</v>
      </c>
      <c r="B298" s="510" t="s">
        <v>263</v>
      </c>
      <c r="C298" s="532">
        <v>2.9391999999999999E-3</v>
      </c>
      <c r="D298" s="532">
        <f>VLOOKUP($A298,'2023 Summary'!$A:$F,3,FALSE)</f>
        <v>3.0210794E-3</v>
      </c>
      <c r="E298" s="533">
        <f>VLOOKUP($A298,'2023 Summary'!$A:$F,6,FALSE)</f>
        <v>71741125</v>
      </c>
      <c r="F298" s="536">
        <v>78322963</v>
      </c>
      <c r="G298" s="537"/>
      <c r="H298" s="538">
        <v>1190688</v>
      </c>
      <c r="I298" s="538">
        <v>8484761</v>
      </c>
      <c r="J298" s="538">
        <v>625684</v>
      </c>
      <c r="K298" s="538">
        <v>862489</v>
      </c>
      <c r="L298" s="538">
        <v>11163622</v>
      </c>
      <c r="M298" s="539"/>
      <c r="N298" s="538">
        <v>5977267</v>
      </c>
      <c r="O298" s="538">
        <v>20895934</v>
      </c>
      <c r="P298" s="538"/>
      <c r="Q298" s="538">
        <v>76741</v>
      </c>
      <c r="R298" s="538">
        <v>26949942</v>
      </c>
      <c r="S298" s="539"/>
      <c r="T298" s="538">
        <v>-1436504</v>
      </c>
      <c r="U298" s="538">
        <v>-3533589</v>
      </c>
      <c r="V298" s="538">
        <v>-4970093</v>
      </c>
    </row>
    <row r="299" spans="1:22">
      <c r="A299" s="535">
        <v>39703</v>
      </c>
      <c r="B299" s="510" t="s">
        <v>264</v>
      </c>
      <c r="C299" s="532">
        <v>2.253E-4</v>
      </c>
      <c r="D299" s="532">
        <f>VLOOKUP($A299,'2023 Summary'!$A:$F,3,FALSE)</f>
        <v>2.142031E-4</v>
      </c>
      <c r="E299" s="533">
        <f>VLOOKUP($A299,'2023 Summary'!$A:$F,6,FALSE)</f>
        <v>5086649</v>
      </c>
      <c r="F299" s="536">
        <v>6004744</v>
      </c>
      <c r="G299" s="537"/>
      <c r="H299" s="538">
        <v>478533</v>
      </c>
      <c r="I299" s="538">
        <v>650497</v>
      </c>
      <c r="J299" s="538">
        <v>47969</v>
      </c>
      <c r="K299" s="538">
        <v>66124</v>
      </c>
      <c r="L299" s="538">
        <v>1243123</v>
      </c>
      <c r="M299" s="539"/>
      <c r="N299" s="538">
        <v>362398</v>
      </c>
      <c r="O299" s="538">
        <v>1602017</v>
      </c>
      <c r="P299" s="538"/>
      <c r="Q299" s="538">
        <v>5883</v>
      </c>
      <c r="R299" s="538">
        <v>1970298</v>
      </c>
      <c r="S299" s="539"/>
      <c r="T299" s="538">
        <v>-110132</v>
      </c>
      <c r="U299" s="538">
        <v>560714</v>
      </c>
      <c r="V299" s="538">
        <v>450582</v>
      </c>
    </row>
    <row r="300" spans="1:22">
      <c r="A300" s="535">
        <v>39705</v>
      </c>
      <c r="B300" s="510" t="s">
        <v>265</v>
      </c>
      <c r="C300" s="532">
        <v>8.0860000000000003E-4</v>
      </c>
      <c r="D300" s="532">
        <f>VLOOKUP($A300,'2023 Summary'!$A:$F,3,FALSE)</f>
        <v>7.7084620000000001E-4</v>
      </c>
      <c r="E300" s="533">
        <f>VLOOKUP($A300,'2023 Summary'!$A:$F,6,FALSE)</f>
        <v>18305170</v>
      </c>
      <c r="F300" s="536">
        <v>21548444</v>
      </c>
      <c r="G300" s="537"/>
      <c r="H300" s="538">
        <v>1394669</v>
      </c>
      <c r="I300" s="538">
        <v>2334352</v>
      </c>
      <c r="J300" s="538">
        <v>172140</v>
      </c>
      <c r="K300" s="538">
        <v>237291</v>
      </c>
      <c r="L300" s="538">
        <v>4138452</v>
      </c>
      <c r="M300" s="539"/>
      <c r="N300" s="538">
        <v>147312</v>
      </c>
      <c r="O300" s="538">
        <v>5748951</v>
      </c>
      <c r="P300" s="538"/>
      <c r="Q300" s="538">
        <v>21113</v>
      </c>
      <c r="R300" s="538">
        <v>5917376</v>
      </c>
      <c r="S300" s="539"/>
      <c r="T300" s="538">
        <v>-395215</v>
      </c>
      <c r="U300" s="538">
        <v>460941</v>
      </c>
      <c r="V300" s="538">
        <v>65726</v>
      </c>
    </row>
    <row r="301" spans="1:22">
      <c r="A301" s="535">
        <v>39800</v>
      </c>
      <c r="B301" s="510" t="s">
        <v>266</v>
      </c>
      <c r="C301" s="532">
        <v>3.2899000000000001E-3</v>
      </c>
      <c r="D301" s="532">
        <f>VLOOKUP($A301,'2023 Summary'!$A:$F,3,FALSE)</f>
        <v>3.2993025999999998E-3</v>
      </c>
      <c r="E301" s="533">
        <f>VLOOKUP($A301,'2023 Summary'!$A:$F,6,FALSE)</f>
        <v>78348050</v>
      </c>
      <c r="F301" s="536">
        <v>87668548</v>
      </c>
      <c r="G301" s="537"/>
      <c r="H301" s="538">
        <v>1236024</v>
      </c>
      <c r="I301" s="538">
        <v>9497172</v>
      </c>
      <c r="J301" s="538">
        <v>700341</v>
      </c>
      <c r="K301" s="538">
        <v>965402</v>
      </c>
      <c r="L301" s="538">
        <v>12398939</v>
      </c>
      <c r="M301" s="539"/>
      <c r="N301" s="538">
        <v>6228014</v>
      </c>
      <c r="O301" s="538">
        <v>23389261</v>
      </c>
      <c r="P301" s="538"/>
      <c r="Q301" s="538">
        <v>85898</v>
      </c>
      <c r="R301" s="538">
        <v>29703173</v>
      </c>
      <c r="S301" s="539"/>
      <c r="T301" s="538">
        <v>-1607908</v>
      </c>
      <c r="U301" s="538">
        <v>-3503754</v>
      </c>
      <c r="V301" s="538">
        <v>-5111662</v>
      </c>
    </row>
    <row r="302" spans="1:22">
      <c r="A302" s="535">
        <v>39805</v>
      </c>
      <c r="B302" s="510" t="s">
        <v>267</v>
      </c>
      <c r="C302" s="532">
        <v>3.925E-4</v>
      </c>
      <c r="D302" s="532">
        <f>VLOOKUP($A302,'2023 Summary'!$A:$F,3,FALSE)</f>
        <v>3.8807300000000001E-4</v>
      </c>
      <c r="E302" s="533">
        <f>VLOOKUP($A302,'2023 Summary'!$A:$F,6,FALSE)</f>
        <v>9215512</v>
      </c>
      <c r="F302" s="536">
        <v>10460069</v>
      </c>
      <c r="G302" s="537"/>
      <c r="H302" s="538">
        <v>447461</v>
      </c>
      <c r="I302" s="538">
        <v>1133144</v>
      </c>
      <c r="J302" s="538">
        <v>83560</v>
      </c>
      <c r="K302" s="538">
        <v>115186</v>
      </c>
      <c r="L302" s="538">
        <v>1779351</v>
      </c>
      <c r="M302" s="539"/>
      <c r="N302" s="538">
        <v>598943</v>
      </c>
      <c r="O302" s="538">
        <v>2790662</v>
      </c>
      <c r="P302" s="538"/>
      <c r="Q302" s="538">
        <v>10249</v>
      </c>
      <c r="R302" s="538">
        <v>3399854</v>
      </c>
      <c r="S302" s="539"/>
      <c r="T302" s="538">
        <v>-191846</v>
      </c>
      <c r="U302" s="538">
        <v>-116757</v>
      </c>
      <c r="V302" s="538">
        <v>-308603</v>
      </c>
    </row>
    <row r="303" spans="1:22">
      <c r="A303" s="535">
        <v>39900</v>
      </c>
      <c r="B303" s="510" t="s">
        <v>268</v>
      </c>
      <c r="C303" s="532">
        <v>1.7866E-3</v>
      </c>
      <c r="D303" s="532">
        <f>VLOOKUP($A303,'2023 Summary'!$A:$F,3,FALSE)</f>
        <v>1.7682597999999999E-3</v>
      </c>
      <c r="E303" s="533">
        <f>VLOOKUP($A303,'2023 Summary'!$A:$F,6,FALSE)</f>
        <v>41990603</v>
      </c>
      <c r="F303" s="536">
        <v>47608358</v>
      </c>
      <c r="G303" s="537"/>
      <c r="H303" s="538">
        <v>3378162</v>
      </c>
      <c r="I303" s="538">
        <v>5157434</v>
      </c>
      <c r="J303" s="538">
        <v>380320</v>
      </c>
      <c r="K303" s="538">
        <v>524261</v>
      </c>
      <c r="L303" s="538">
        <v>9440177</v>
      </c>
      <c r="M303" s="539"/>
      <c r="N303" s="538">
        <v>2864376</v>
      </c>
      <c r="O303" s="538">
        <v>12701526</v>
      </c>
      <c r="P303" s="538"/>
      <c r="Q303" s="538">
        <v>46647</v>
      </c>
      <c r="R303" s="538">
        <v>15612549</v>
      </c>
      <c r="S303" s="539"/>
      <c r="T303" s="538">
        <v>-873175</v>
      </c>
      <c r="U303" s="538">
        <v>-945061</v>
      </c>
      <c r="V303" s="538">
        <v>-1818236</v>
      </c>
    </row>
    <row r="304" spans="1:22">
      <c r="A304" s="530">
        <v>40000</v>
      </c>
      <c r="B304" s="531" t="s">
        <v>673</v>
      </c>
      <c r="C304" s="532">
        <v>3.3303999999999999E-3</v>
      </c>
      <c r="D304" s="532">
        <f>VLOOKUP($A304,'2023 Summary'!$A:$F,3,FALSE)</f>
        <v>3.1009648000000002E-3</v>
      </c>
      <c r="E304" s="533">
        <f>VLOOKUP($A304,'2023 Summary'!$A:$F,6,FALSE)</f>
        <v>73638151</v>
      </c>
      <c r="F304" s="533">
        <v>88745610</v>
      </c>
      <c r="G304" s="533"/>
      <c r="H304" s="533">
        <v>19049470</v>
      </c>
      <c r="I304" s="533">
        <v>9613851</v>
      </c>
      <c r="J304" s="533">
        <v>708946</v>
      </c>
      <c r="K304" s="533">
        <v>977263</v>
      </c>
      <c r="L304" s="533">
        <v>30349530</v>
      </c>
      <c r="M304" s="533"/>
      <c r="N304" s="533">
        <v>0</v>
      </c>
      <c r="O304" s="533">
        <v>23676613</v>
      </c>
      <c r="P304" s="533"/>
      <c r="Q304" s="533">
        <v>86953</v>
      </c>
      <c r="R304" s="533">
        <v>23763566</v>
      </c>
      <c r="S304" s="533"/>
      <c r="T304" s="533">
        <v>-1627662</v>
      </c>
      <c r="U304" s="533">
        <v>5880439</v>
      </c>
      <c r="V304" s="533">
        <v>4252777</v>
      </c>
    </row>
    <row r="305" spans="1:22">
      <c r="A305" s="530">
        <v>51000</v>
      </c>
      <c r="B305" s="531" t="s">
        <v>796</v>
      </c>
      <c r="C305" s="532">
        <v>2.5634199999999999E-2</v>
      </c>
      <c r="D305" s="532">
        <f>VLOOKUP($A305,'2023 Summary'!$A:$F,3,FALSE)</f>
        <v>2.5138954000000002E-2</v>
      </c>
      <c r="E305" s="533">
        <f>VLOOKUP($A305,'2023 Summary'!$A:$F,6,FALSE)</f>
        <v>596971014</v>
      </c>
      <c r="F305" s="533">
        <v>683084138</v>
      </c>
      <c r="G305" s="533"/>
      <c r="H305" s="533">
        <v>47153948</v>
      </c>
      <c r="I305" s="533">
        <v>73998806</v>
      </c>
      <c r="J305" s="533">
        <v>5456827</v>
      </c>
      <c r="K305" s="533">
        <v>7522093</v>
      </c>
      <c r="L305" s="533">
        <v>134131674</v>
      </c>
      <c r="M305" s="533"/>
      <c r="N305" s="533">
        <v>30431675</v>
      </c>
      <c r="O305" s="533">
        <v>182241335</v>
      </c>
      <c r="P305" s="533"/>
      <c r="Q305" s="533">
        <v>669285</v>
      </c>
      <c r="R305" s="533">
        <v>213342295</v>
      </c>
      <c r="S305" s="533"/>
      <c r="T305" s="533">
        <v>-12528289</v>
      </c>
      <c r="U305" s="533">
        <v>-2042968</v>
      </c>
      <c r="V305" s="533">
        <v>-14571257</v>
      </c>
    </row>
    <row r="306" spans="1:22">
      <c r="A306" s="530">
        <v>51000.1</v>
      </c>
      <c r="B306" s="531" t="s">
        <v>797</v>
      </c>
      <c r="C306" s="532">
        <v>3.1699999999999998E-5</v>
      </c>
      <c r="D306" s="532">
        <f>VLOOKUP($A306,'2023 Summary'!$A:$F,3,FALSE)</f>
        <v>3.7848400000000002E-5</v>
      </c>
      <c r="E306" s="533">
        <f>VLOOKUP($A306,'2023 Summary'!$A:$F,6,FALSE)</f>
        <v>898780</v>
      </c>
      <c r="F306" s="533">
        <v>843988</v>
      </c>
      <c r="G306" s="533"/>
      <c r="H306" s="533">
        <v>477517</v>
      </c>
      <c r="I306" s="533">
        <v>91430</v>
      </c>
      <c r="J306" s="533">
        <v>6742</v>
      </c>
      <c r="K306" s="533">
        <v>9294</v>
      </c>
      <c r="L306" s="533">
        <v>584983</v>
      </c>
      <c r="M306" s="533"/>
      <c r="N306" s="533">
        <v>229690</v>
      </c>
      <c r="O306" s="533">
        <v>225169</v>
      </c>
      <c r="P306" s="533"/>
      <c r="Q306" s="533">
        <v>827</v>
      </c>
      <c r="R306" s="533">
        <v>455686</v>
      </c>
      <c r="S306" s="533"/>
      <c r="T306" s="533">
        <v>-15480</v>
      </c>
      <c r="U306" s="533">
        <v>164558</v>
      </c>
      <c r="V306" s="533">
        <v>149078</v>
      </c>
    </row>
    <row r="307" spans="1:22">
      <c r="A307" s="530">
        <v>51000.2</v>
      </c>
      <c r="B307" s="531" t="s">
        <v>985</v>
      </c>
      <c r="C307" s="532">
        <v>7.716E-4</v>
      </c>
      <c r="D307" s="532">
        <f>VLOOKUP($A307,'2023 Summary'!$A:$F,3,FALSE)</f>
        <v>7.7807099999999997E-4</v>
      </c>
      <c r="E307" s="533">
        <f>VLOOKUP($A307,'2023 Summary'!$A:$F,6,FALSE)</f>
        <v>18476737</v>
      </c>
      <c r="F307" s="533">
        <v>20562300</v>
      </c>
      <c r="G307" s="533"/>
      <c r="H307" s="533">
        <v>2244197</v>
      </c>
      <c r="I307" s="533">
        <v>2227523</v>
      </c>
      <c r="J307" s="533">
        <v>164262</v>
      </c>
      <c r="K307" s="533">
        <v>226431</v>
      </c>
      <c r="L307" s="533">
        <v>4862413</v>
      </c>
      <c r="M307" s="533"/>
      <c r="N307" s="533">
        <v>0</v>
      </c>
      <c r="O307" s="533">
        <v>5485856</v>
      </c>
      <c r="P307" s="533"/>
      <c r="Q307" s="533">
        <v>20147</v>
      </c>
      <c r="R307" s="533">
        <v>5506003</v>
      </c>
      <c r="S307" s="533"/>
      <c r="T307" s="533">
        <v>-377127</v>
      </c>
      <c r="U307" s="533">
        <v>1251399</v>
      </c>
      <c r="V307" s="533">
        <v>874272</v>
      </c>
    </row>
    <row r="308" spans="1:22">
      <c r="A308" s="530">
        <v>60000</v>
      </c>
      <c r="B308" s="531" t="s">
        <v>799</v>
      </c>
      <c r="C308" s="532">
        <v>1.2559999999999999E-4</v>
      </c>
      <c r="D308" s="532">
        <f>VLOOKUP($A308,'2023 Summary'!$A:$F,3,FALSE)</f>
        <v>1.289075E-4</v>
      </c>
      <c r="E308" s="533">
        <f>VLOOKUP($A308,'2023 Summary'!$A:$F,6,FALSE)</f>
        <v>3061147</v>
      </c>
      <c r="F308" s="533">
        <v>3347103</v>
      </c>
      <c r="G308" s="533"/>
      <c r="H308" s="533">
        <v>475268</v>
      </c>
      <c r="I308" s="533">
        <v>362593</v>
      </c>
      <c r="J308" s="533">
        <v>26738</v>
      </c>
      <c r="K308" s="533">
        <v>36858</v>
      </c>
      <c r="L308" s="533">
        <v>901457</v>
      </c>
      <c r="M308" s="533"/>
      <c r="N308" s="533">
        <v>293450</v>
      </c>
      <c r="O308" s="533">
        <v>892980</v>
      </c>
      <c r="P308" s="533"/>
      <c r="Q308" s="533">
        <v>3279</v>
      </c>
      <c r="R308" s="533">
        <v>1189709</v>
      </c>
      <c r="S308" s="533"/>
      <c r="T308" s="533">
        <v>-61387</v>
      </c>
      <c r="U308" s="533">
        <v>162774</v>
      </c>
      <c r="V308" s="533">
        <v>101387</v>
      </c>
    </row>
    <row r="309" spans="1:22">
      <c r="A309" s="530">
        <v>90901</v>
      </c>
      <c r="B309" s="531" t="s">
        <v>675</v>
      </c>
      <c r="C309" s="532">
        <v>8.1859999999999995E-4</v>
      </c>
      <c r="D309" s="532">
        <f>VLOOKUP($A309,'2023 Summary'!$A:$F,3,FALSE)</f>
        <v>8.2748870000000005E-4</v>
      </c>
      <c r="E309" s="533">
        <f>VLOOKUP($A309,'2023 Summary'!$A:$F,6,FALSE)</f>
        <v>19650252</v>
      </c>
      <c r="F309" s="533">
        <v>21813231</v>
      </c>
      <c r="G309" s="533"/>
      <c r="H309" s="533">
        <v>637687</v>
      </c>
      <c r="I309" s="533">
        <v>2363037</v>
      </c>
      <c r="J309" s="533">
        <v>174255</v>
      </c>
      <c r="K309" s="533">
        <v>240206</v>
      </c>
      <c r="L309" s="533">
        <v>3415185</v>
      </c>
      <c r="M309" s="533"/>
      <c r="N309" s="533">
        <v>503360</v>
      </c>
      <c r="O309" s="533">
        <v>5819594</v>
      </c>
      <c r="P309" s="533"/>
      <c r="Q309" s="533">
        <v>21373</v>
      </c>
      <c r="R309" s="533">
        <v>6344327</v>
      </c>
      <c r="S309" s="533"/>
      <c r="T309" s="533">
        <v>-400071</v>
      </c>
      <c r="U309" s="533">
        <v>56111</v>
      </c>
      <c r="V309" s="533">
        <v>-343960</v>
      </c>
    </row>
    <row r="310" spans="1:22">
      <c r="A310" s="535">
        <v>91041</v>
      </c>
      <c r="B310" s="510" t="s">
        <v>676</v>
      </c>
      <c r="C310" s="532">
        <v>1.84E-4</v>
      </c>
      <c r="D310" s="532">
        <f>VLOOKUP($A310,'2023 Summary'!$A:$F,3,FALSE)</f>
        <v>1.6973159999999999E-4</v>
      </c>
      <c r="E310" s="533">
        <f>VLOOKUP($A310,'2023 Summary'!$A:$F,6,FALSE)</f>
        <v>4030591</v>
      </c>
      <c r="F310" s="536">
        <v>4903225</v>
      </c>
      <c r="G310" s="537"/>
      <c r="H310" s="538">
        <v>683705</v>
      </c>
      <c r="I310" s="538">
        <v>531169</v>
      </c>
      <c r="J310" s="538">
        <v>39169</v>
      </c>
      <c r="K310" s="538">
        <v>53994</v>
      </c>
      <c r="L310" s="538">
        <v>1308037</v>
      </c>
      <c r="M310" s="539"/>
      <c r="N310" s="538">
        <v>172257</v>
      </c>
      <c r="O310" s="538">
        <v>1308141</v>
      </c>
      <c r="P310" s="538"/>
      <c r="Q310" s="538">
        <v>4804</v>
      </c>
      <c r="R310" s="538">
        <v>1485202</v>
      </c>
      <c r="S310" s="539"/>
      <c r="T310" s="538">
        <v>-89931</v>
      </c>
      <c r="U310" s="538">
        <v>232666</v>
      </c>
      <c r="V310" s="538">
        <v>142735</v>
      </c>
    </row>
    <row r="311" spans="1:22">
      <c r="A311" s="535">
        <v>91111</v>
      </c>
      <c r="B311" s="510" t="s">
        <v>677</v>
      </c>
      <c r="C311" s="532">
        <v>9.7899999999999994E-5</v>
      </c>
      <c r="D311" s="532">
        <f>VLOOKUP($A311,'2023 Summary'!$A:$F,3,FALSE)</f>
        <v>8.0976600000000007E-5</v>
      </c>
      <c r="E311" s="533">
        <f>VLOOKUP($A311,'2023 Summary'!$A:$F,6,FALSE)</f>
        <v>1922939</v>
      </c>
      <c r="F311" s="536">
        <v>2610286</v>
      </c>
      <c r="G311" s="537"/>
      <c r="H311" s="538">
        <v>744273</v>
      </c>
      <c r="I311" s="538">
        <v>282773</v>
      </c>
      <c r="J311" s="538">
        <v>20852</v>
      </c>
      <c r="K311" s="538">
        <v>28744</v>
      </c>
      <c r="L311" s="538">
        <v>1076642</v>
      </c>
      <c r="M311" s="539"/>
      <c r="N311" s="538">
        <v>237123</v>
      </c>
      <c r="O311" s="538">
        <v>696403</v>
      </c>
      <c r="P311" s="538"/>
      <c r="Q311" s="538">
        <v>2558</v>
      </c>
      <c r="R311" s="538">
        <v>936084</v>
      </c>
      <c r="S311" s="539"/>
      <c r="T311" s="538">
        <v>-47875</v>
      </c>
      <c r="U311" s="538">
        <v>73839</v>
      </c>
      <c r="V311" s="538">
        <v>25964</v>
      </c>
    </row>
    <row r="312" spans="1:22">
      <c r="A312" s="535">
        <v>91151</v>
      </c>
      <c r="B312" s="510" t="s">
        <v>678</v>
      </c>
      <c r="C312" s="532">
        <v>2.6120000000000001E-4</v>
      </c>
      <c r="D312" s="532">
        <f>VLOOKUP($A312,'2023 Summary'!$A:$F,3,FALSE)</f>
        <v>2.5750829999999998E-4</v>
      </c>
      <c r="E312" s="533">
        <f>VLOOKUP($A312,'2023 Summary'!$A:$F,6,FALSE)</f>
        <v>6115011</v>
      </c>
      <c r="F312" s="536">
        <v>6959743</v>
      </c>
      <c r="G312" s="537"/>
      <c r="H312" s="538">
        <v>734835</v>
      </c>
      <c r="I312" s="538">
        <v>753952</v>
      </c>
      <c r="J312" s="538">
        <v>55598</v>
      </c>
      <c r="K312" s="538">
        <v>76640</v>
      </c>
      <c r="L312" s="538">
        <v>1621025</v>
      </c>
      <c r="M312" s="539"/>
      <c r="N312" s="541">
        <v>0</v>
      </c>
      <c r="O312" s="538">
        <v>1856803</v>
      </c>
      <c r="P312" s="538"/>
      <c r="Q312" s="538">
        <v>6819</v>
      </c>
      <c r="R312" s="538">
        <v>1863622</v>
      </c>
      <c r="S312" s="539"/>
      <c r="T312" s="538">
        <v>-127645</v>
      </c>
      <c r="U312" s="538">
        <v>176052</v>
      </c>
      <c r="V312" s="538">
        <v>48407</v>
      </c>
    </row>
    <row r="313" spans="1:22">
      <c r="A313" s="535">
        <v>98101</v>
      </c>
      <c r="B313" s="510" t="s">
        <v>679</v>
      </c>
      <c r="C313" s="532">
        <v>1.0916000000000001E-3</v>
      </c>
      <c r="D313" s="532">
        <f>VLOOKUP($A313,'2023 Summary'!$A:$F,3,FALSE)</f>
        <v>1.1056391000000001E-3</v>
      </c>
      <c r="E313" s="533">
        <f>VLOOKUP($A313,'2023 Summary'!$A:$F,6,FALSE)</f>
        <v>26255448</v>
      </c>
      <c r="F313" s="536">
        <v>29087782</v>
      </c>
      <c r="G313" s="537"/>
      <c r="H313" s="538">
        <v>1828119</v>
      </c>
      <c r="I313" s="538">
        <v>3151092</v>
      </c>
      <c r="J313" s="538">
        <v>232368</v>
      </c>
      <c r="K313" s="538">
        <v>320313</v>
      </c>
      <c r="L313" s="538">
        <v>5531892</v>
      </c>
      <c r="M313" s="539"/>
      <c r="N313" s="538">
        <v>356160</v>
      </c>
      <c r="O313" s="538">
        <v>7760385</v>
      </c>
      <c r="P313" s="538"/>
      <c r="Q313" s="538">
        <v>28500</v>
      </c>
      <c r="R313" s="538">
        <v>8145045</v>
      </c>
      <c r="S313" s="539"/>
      <c r="T313" s="538">
        <v>-533492</v>
      </c>
      <c r="U313" s="538">
        <v>300993</v>
      </c>
      <c r="V313" s="538">
        <v>-232499</v>
      </c>
    </row>
    <row r="314" spans="1:22">
      <c r="A314" s="535">
        <v>98103</v>
      </c>
      <c r="B314" s="540" t="s">
        <v>800</v>
      </c>
      <c r="C314" s="532">
        <v>1.8110000000000001E-4</v>
      </c>
      <c r="D314" s="532">
        <f>VLOOKUP($A314,'2023 Summary'!$A:$F,3,FALSE)</f>
        <v>1.9919149999999999E-4</v>
      </c>
      <c r="E314" s="533">
        <f>VLOOKUP($A314,'2023 Summary'!$A:$F,6,FALSE)</f>
        <v>4730171</v>
      </c>
      <c r="F314" s="536">
        <v>4825572</v>
      </c>
      <c r="G314" s="537"/>
      <c r="H314" s="538">
        <v>315141</v>
      </c>
      <c r="I314" s="538">
        <v>522756</v>
      </c>
      <c r="J314" s="538">
        <v>38549</v>
      </c>
      <c r="K314" s="538">
        <v>53139</v>
      </c>
      <c r="L314" s="538">
        <v>929585</v>
      </c>
      <c r="M314" s="539"/>
      <c r="N314" s="538">
        <v>521839</v>
      </c>
      <c r="O314" s="538">
        <v>1287424</v>
      </c>
      <c r="P314" s="538"/>
      <c r="Q314" s="538">
        <v>4728</v>
      </c>
      <c r="R314" s="538">
        <v>1813991</v>
      </c>
      <c r="S314" s="539"/>
      <c r="T314" s="538">
        <v>-88505</v>
      </c>
      <c r="U314" s="538">
        <v>-57547</v>
      </c>
      <c r="V314" s="538">
        <v>-146052</v>
      </c>
    </row>
    <row r="315" spans="1:22">
      <c r="A315" s="535">
        <v>98111</v>
      </c>
      <c r="B315" s="510" t="s">
        <v>681</v>
      </c>
      <c r="C315" s="532">
        <v>4.0220000000000002E-4</v>
      </c>
      <c r="D315" s="532">
        <f>VLOOKUP($A315,'2023 Summary'!$A:$F,3,FALSE)</f>
        <v>3.9090899999999999E-4</v>
      </c>
      <c r="E315" s="533">
        <f>VLOOKUP($A315,'2023 Summary'!$A:$F,6,FALSE)</f>
        <v>9282858</v>
      </c>
      <c r="F315" s="536">
        <v>10718711</v>
      </c>
      <c r="G315" s="537"/>
      <c r="H315" s="538">
        <v>606802</v>
      </c>
      <c r="I315" s="538">
        <v>1161163</v>
      </c>
      <c r="J315" s="538">
        <v>85627</v>
      </c>
      <c r="K315" s="538">
        <v>118034</v>
      </c>
      <c r="L315" s="538">
        <v>1971626</v>
      </c>
      <c r="M315" s="539"/>
      <c r="N315" s="538">
        <v>113139</v>
      </c>
      <c r="O315" s="538">
        <v>2859666</v>
      </c>
      <c r="P315" s="538"/>
      <c r="Q315" s="538">
        <v>10502</v>
      </c>
      <c r="R315" s="538">
        <v>2983307</v>
      </c>
      <c r="S315" s="539"/>
      <c r="T315" s="538">
        <v>-196589</v>
      </c>
      <c r="U315" s="538">
        <v>191427</v>
      </c>
      <c r="V315" s="538">
        <v>-5162</v>
      </c>
    </row>
    <row r="316" spans="1:22">
      <c r="A316" s="530">
        <v>98131</v>
      </c>
      <c r="B316" s="531" t="s">
        <v>682</v>
      </c>
      <c r="C316" s="532">
        <v>9.9300000000000001E-5</v>
      </c>
      <c r="D316" s="532">
        <f>VLOOKUP($A316,'2023 Summary'!$A:$F,3,FALSE)</f>
        <v>9.0963400000000004E-5</v>
      </c>
      <c r="E316" s="533">
        <f>VLOOKUP($A316,'2023 Summary'!$A:$F,6,FALSE)</f>
        <v>2160094</v>
      </c>
      <c r="F316" s="533">
        <v>2646921</v>
      </c>
      <c r="G316" s="533"/>
      <c r="H316" s="533">
        <v>671086</v>
      </c>
      <c r="I316" s="533">
        <v>286742</v>
      </c>
      <c r="J316" s="533">
        <v>21145</v>
      </c>
      <c r="K316" s="533">
        <v>29148</v>
      </c>
      <c r="L316" s="533">
        <v>1008121</v>
      </c>
      <c r="M316" s="533"/>
      <c r="N316" s="533">
        <v>284322</v>
      </c>
      <c r="O316" s="533">
        <v>706177</v>
      </c>
      <c r="P316" s="533"/>
      <c r="Q316" s="533">
        <v>2593</v>
      </c>
      <c r="R316" s="533">
        <v>993092</v>
      </c>
      <c r="S316" s="533"/>
      <c r="T316" s="533">
        <v>-48546</v>
      </c>
      <c r="U316" s="533">
        <v>63021</v>
      </c>
      <c r="V316" s="533">
        <v>14475</v>
      </c>
    </row>
    <row r="317" spans="1:22">
      <c r="A317" s="530">
        <v>99401</v>
      </c>
      <c r="B317" s="531" t="s">
        <v>683</v>
      </c>
      <c r="C317" s="532">
        <v>2.9589999999999998E-4</v>
      </c>
      <c r="D317" s="532">
        <f>VLOOKUP($A317,'2023 Summary'!$A:$F,3,FALSE)</f>
        <v>3.229067E-4</v>
      </c>
      <c r="E317" s="533">
        <f>VLOOKUP($A317,'2023 Summary'!$A:$F,6,FALSE)</f>
        <v>7668018</v>
      </c>
      <c r="F317" s="533">
        <v>7885474</v>
      </c>
      <c r="G317" s="533"/>
      <c r="H317" s="533">
        <v>570115</v>
      </c>
      <c r="I317" s="533">
        <v>854237</v>
      </c>
      <c r="J317" s="533">
        <v>62993</v>
      </c>
      <c r="K317" s="533">
        <v>86835</v>
      </c>
      <c r="L317" s="533">
        <v>1574180</v>
      </c>
      <c r="M317" s="533"/>
      <c r="N317" s="533">
        <v>715908</v>
      </c>
      <c r="O317" s="533">
        <v>2103781</v>
      </c>
      <c r="P317" s="533"/>
      <c r="Q317" s="533">
        <v>7726</v>
      </c>
      <c r="R317" s="533">
        <v>2827415</v>
      </c>
      <c r="S317" s="533"/>
      <c r="T317" s="533">
        <v>-144624</v>
      </c>
      <c r="U317" s="533">
        <v>-245594</v>
      </c>
      <c r="V317" s="533">
        <v>-390218</v>
      </c>
    </row>
    <row r="318" spans="1:22">
      <c r="A318" s="530">
        <v>99521</v>
      </c>
      <c r="B318" s="531" t="s">
        <v>684</v>
      </c>
      <c r="C318" s="532">
        <v>2.474E-4</v>
      </c>
      <c r="D318" s="532">
        <f>VLOOKUP($A318,'2023 Summary'!$A:$F,3,FALSE)</f>
        <v>2.1492519999999999E-4</v>
      </c>
      <c r="E318" s="533">
        <f>VLOOKUP($A318,'2023 Summary'!$A:$F,6,FALSE)</f>
        <v>5103797</v>
      </c>
      <c r="F318" s="533">
        <v>6592952</v>
      </c>
      <c r="G318" s="533"/>
      <c r="H318" s="533">
        <v>1470787</v>
      </c>
      <c r="I318" s="533">
        <v>714217</v>
      </c>
      <c r="J318" s="533">
        <v>52668</v>
      </c>
      <c r="K318" s="533">
        <v>72601</v>
      </c>
      <c r="L318" s="533">
        <v>2310273</v>
      </c>
      <c r="M318" s="533"/>
      <c r="N318" s="533">
        <v>0</v>
      </c>
      <c r="O318" s="533">
        <v>1758946</v>
      </c>
      <c r="P318" s="533"/>
      <c r="Q318" s="533">
        <v>6460</v>
      </c>
      <c r="R318" s="533">
        <v>1765406</v>
      </c>
      <c r="S318" s="533"/>
      <c r="T318" s="533">
        <v>-120920</v>
      </c>
      <c r="U318" s="533">
        <v>589273</v>
      </c>
      <c r="V318" s="533">
        <v>468353</v>
      </c>
    </row>
    <row r="319" spans="1:22">
      <c r="A319" s="530">
        <v>99831</v>
      </c>
      <c r="B319" s="531" t="s">
        <v>685</v>
      </c>
      <c r="C319" s="532">
        <v>1.6399999999999999E-5</v>
      </c>
      <c r="D319" s="532">
        <f>VLOOKUP($A319,'2023 Summary'!$A:$F,3,FALSE)</f>
        <v>1.1831899999999999E-5</v>
      </c>
      <c r="E319" s="533">
        <f>VLOOKUP($A319,'2023 Summary'!$A:$F,6,FALSE)</f>
        <v>280970</v>
      </c>
      <c r="F319" s="543">
        <v>438001</v>
      </c>
      <c r="G319" s="533"/>
      <c r="H319" s="543">
        <v>151897</v>
      </c>
      <c r="I319" s="543">
        <v>47449</v>
      </c>
      <c r="J319" s="543">
        <v>3499</v>
      </c>
      <c r="K319" s="543">
        <v>4823</v>
      </c>
      <c r="L319" s="543">
        <v>207668</v>
      </c>
      <c r="M319" s="543"/>
      <c r="N319" s="543">
        <v>187335</v>
      </c>
      <c r="O319" s="543">
        <v>116855</v>
      </c>
      <c r="P319" s="543"/>
      <c r="Q319" s="543">
        <v>429</v>
      </c>
      <c r="R319" s="543">
        <v>304619</v>
      </c>
      <c r="S319" s="533"/>
      <c r="T319" s="543">
        <v>-8034</v>
      </c>
      <c r="U319" s="543">
        <v>-48045</v>
      </c>
      <c r="V319" s="543">
        <v>-56079</v>
      </c>
    </row>
    <row r="320" spans="1:22" ht="9" customHeight="1">
      <c r="A320" s="535"/>
      <c r="F320" s="536"/>
      <c r="G320" s="537"/>
      <c r="H320" s="538"/>
      <c r="I320" s="538"/>
      <c r="J320" s="538"/>
      <c r="K320" s="538"/>
      <c r="L320" s="538"/>
      <c r="M320" s="539"/>
      <c r="N320" s="538"/>
      <c r="O320" s="538"/>
      <c r="P320" s="538"/>
      <c r="Q320" s="538"/>
      <c r="R320" s="538"/>
      <c r="S320" s="539"/>
      <c r="T320" s="538"/>
      <c r="U320" s="538"/>
      <c r="V320" s="538"/>
    </row>
    <row r="321" spans="1:22" s="545" customFormat="1" ht="15.75" thickBot="1">
      <c r="A321" s="544" t="s">
        <v>801</v>
      </c>
      <c r="C321" s="546">
        <f>SUM(C10:C320)</f>
        <v>0.99999999999999967</v>
      </c>
      <c r="D321" s="546">
        <f>SUM(D10:D320)</f>
        <v>0.99999999919999982</v>
      </c>
      <c r="E321" s="547">
        <f>SUM(E10:E320)</f>
        <v>23746851755</v>
      </c>
      <c r="F321" s="547">
        <f>SUM(F10:F320)</f>
        <v>26647426243</v>
      </c>
      <c r="G321" s="548"/>
      <c r="H321" s="547">
        <f>SUM(H10:H320)</f>
        <v>2508895715</v>
      </c>
      <c r="I321" s="547">
        <f>SUM(I10:I320)</f>
        <v>2886727438</v>
      </c>
      <c r="J321" s="547">
        <f>SUM(J10:J320)</f>
        <v>212873326</v>
      </c>
      <c r="K321" s="547">
        <f>SUM(K10:K320)</f>
        <v>293440315</v>
      </c>
      <c r="L321" s="547">
        <f>SUM(L10:L320)</f>
        <v>5901936794</v>
      </c>
      <c r="M321" s="549"/>
      <c r="N321" s="547">
        <f>SUM(N10:N320)</f>
        <v>2508895802</v>
      </c>
      <c r="O321" s="547">
        <f>SUM(O10:O320)</f>
        <v>7109318272</v>
      </c>
      <c r="P321" s="547"/>
      <c r="Q321" s="547">
        <f>SUM(Q10:Q320)</f>
        <v>26109117</v>
      </c>
      <c r="R321" s="547">
        <f>SUM(R10:R320)</f>
        <v>9644323191</v>
      </c>
      <c r="S321" s="548"/>
      <c r="T321" s="547">
        <f>SUM(T10:T320)</f>
        <v>-488734294</v>
      </c>
      <c r="U321" s="547">
        <f>SUM(U10:U320)</f>
        <v>-25</v>
      </c>
      <c r="V321" s="547">
        <f>SUM(V10:V320)</f>
        <v>-488734319</v>
      </c>
    </row>
    <row r="322" spans="1:22" ht="15" thickTop="1">
      <c r="A322" s="550"/>
      <c r="B322" s="534"/>
      <c r="E322" s="551"/>
      <c r="F322" s="534"/>
      <c r="G322" s="551"/>
      <c r="H322" s="521"/>
      <c r="I322" s="521"/>
      <c r="J322" s="521"/>
      <c r="K322" s="521"/>
      <c r="L322" s="521"/>
      <c r="M322" s="529"/>
      <c r="N322" s="521"/>
      <c r="O322" s="521"/>
      <c r="P322" s="521"/>
      <c r="Q322" s="521"/>
      <c r="R322" s="521"/>
      <c r="S322" s="529"/>
      <c r="T322" s="521"/>
      <c r="U322" s="521"/>
      <c r="V322" s="521"/>
    </row>
    <row r="323" spans="1:22" ht="15">
      <c r="A323" s="552"/>
      <c r="B323" s="534"/>
      <c r="E323" s="551"/>
      <c r="F323" s="553"/>
      <c r="G323" s="553"/>
      <c r="H323" s="553"/>
      <c r="I323" s="553"/>
      <c r="J323" s="553"/>
      <c r="K323" s="553"/>
      <c r="L323" s="534"/>
      <c r="M323" s="553"/>
      <c r="N323" s="553"/>
      <c r="O323" s="553"/>
      <c r="P323" s="553"/>
      <c r="Q323" s="553"/>
      <c r="R323" s="534"/>
      <c r="S323" s="551"/>
      <c r="T323" s="553"/>
      <c r="U323" s="553"/>
      <c r="V323" s="553"/>
    </row>
    <row r="324" spans="1:22">
      <c r="A324" s="534"/>
      <c r="B324" s="534" t="s">
        <v>986</v>
      </c>
      <c r="E324" s="551"/>
      <c r="F324" s="534"/>
      <c r="G324" s="551"/>
      <c r="H324" s="554"/>
      <c r="I324" s="554"/>
      <c r="J324" s="554"/>
      <c r="K324" s="554"/>
      <c r="L324" s="554"/>
      <c r="M324" s="555"/>
      <c r="N324" s="554"/>
      <c r="O324" s="554"/>
      <c r="P324" s="554"/>
      <c r="Q324" s="554"/>
      <c r="R324" s="554"/>
      <c r="S324" s="555"/>
      <c r="T324" s="534"/>
      <c r="U324" s="534"/>
      <c r="V324" s="534"/>
    </row>
    <row r="325" spans="1:22">
      <c r="A325" s="534"/>
      <c r="B325" s="560" t="s">
        <v>126</v>
      </c>
      <c r="C325" s="530">
        <v>33501</v>
      </c>
      <c r="E325" s="551"/>
      <c r="F325" s="534"/>
      <c r="G325" s="551"/>
      <c r="H325" s="521"/>
      <c r="I325" s="521"/>
      <c r="J325" s="521"/>
      <c r="K325" s="521"/>
      <c r="L325" s="534"/>
      <c r="M325" s="529"/>
      <c r="N325" s="521"/>
      <c r="O325" s="521"/>
      <c r="P325" s="521"/>
      <c r="Q325" s="521"/>
      <c r="R325" s="534"/>
      <c r="S325" s="551"/>
      <c r="T325" s="534"/>
      <c r="U325" s="534"/>
      <c r="V325" s="534"/>
    </row>
    <row r="326" spans="1:22">
      <c r="A326" s="534"/>
      <c r="B326" s="232" t="s">
        <v>184</v>
      </c>
      <c r="C326" s="535">
        <v>36301</v>
      </c>
      <c r="E326" s="551"/>
      <c r="F326" s="534"/>
      <c r="G326" s="551"/>
      <c r="H326" s="556"/>
      <c r="I326" s="556"/>
      <c r="J326" s="556"/>
      <c r="K326" s="556"/>
      <c r="L326" s="556"/>
      <c r="M326" s="557"/>
      <c r="N326" s="556"/>
      <c r="O326" s="556"/>
      <c r="P326" s="556"/>
      <c r="Q326" s="556"/>
      <c r="R326" s="556"/>
      <c r="S326" s="557"/>
      <c r="T326" s="534"/>
      <c r="U326" s="534"/>
      <c r="V326" s="534"/>
    </row>
    <row r="327" spans="1:22" ht="15">
      <c r="A327" s="534"/>
      <c r="B327" s="560" t="s">
        <v>3</v>
      </c>
      <c r="C327" s="530">
        <v>10800</v>
      </c>
      <c r="E327" s="551"/>
      <c r="F327" s="534"/>
      <c r="G327" s="551"/>
      <c r="H327" s="534"/>
      <c r="I327" s="534"/>
      <c r="J327" s="534"/>
      <c r="K327" s="553"/>
      <c r="L327" s="534"/>
      <c r="M327" s="551"/>
      <c r="N327" s="534"/>
      <c r="O327" s="534"/>
      <c r="P327" s="534"/>
      <c r="Q327" s="534"/>
      <c r="R327" s="534"/>
      <c r="S327" s="551"/>
      <c r="T327" s="534"/>
      <c r="U327" s="534"/>
      <c r="V327" s="534"/>
    </row>
    <row r="328" spans="1:22" ht="15">
      <c r="B328" s="560" t="s">
        <v>56</v>
      </c>
      <c r="C328" s="530">
        <v>30105</v>
      </c>
      <c r="H328" s="534"/>
      <c r="I328" s="534"/>
      <c r="J328" s="534"/>
      <c r="K328" s="553"/>
      <c r="L328" s="534"/>
      <c r="M328" s="551"/>
      <c r="N328" s="534"/>
      <c r="O328" s="534"/>
      <c r="P328" s="534"/>
      <c r="Q328" s="534"/>
      <c r="R328" s="534"/>
      <c r="S328" s="551"/>
      <c r="T328" s="534"/>
      <c r="U328" s="534"/>
      <c r="V328" s="534"/>
    </row>
    <row r="329" spans="1:22" ht="15">
      <c r="B329" s="560" t="s">
        <v>984</v>
      </c>
      <c r="C329" s="530">
        <v>32915</v>
      </c>
      <c r="H329" s="534"/>
      <c r="I329" s="534"/>
      <c r="J329" s="534"/>
      <c r="K329" s="553"/>
      <c r="L329" s="534"/>
      <c r="M329" s="551"/>
      <c r="N329" s="534"/>
      <c r="O329" s="534"/>
      <c r="P329" s="534"/>
      <c r="Q329" s="534"/>
      <c r="R329" s="534"/>
      <c r="S329" s="551"/>
      <c r="T329" s="534"/>
      <c r="U329" s="534"/>
      <c r="V329" s="534"/>
    </row>
    <row r="330" spans="1:22" ht="15">
      <c r="B330" s="232" t="s">
        <v>52</v>
      </c>
      <c r="C330" s="535">
        <v>30100</v>
      </c>
      <c r="H330" s="534"/>
      <c r="I330" s="534"/>
      <c r="J330" s="534"/>
      <c r="K330" s="553"/>
      <c r="L330" s="534"/>
      <c r="M330" s="551"/>
      <c r="N330" s="534"/>
      <c r="O330" s="534"/>
      <c r="P330" s="534"/>
      <c r="Q330" s="534"/>
      <c r="R330" s="534"/>
      <c r="S330" s="551"/>
      <c r="T330" s="558"/>
      <c r="U330" s="558"/>
      <c r="V330" s="558"/>
    </row>
    <row r="331" spans="1:22" ht="15">
      <c r="B331" s="560" t="s">
        <v>57</v>
      </c>
      <c r="C331" s="530">
        <v>30200</v>
      </c>
      <c r="H331" s="534"/>
      <c r="I331" s="534"/>
      <c r="J331" s="534"/>
      <c r="K331" s="553"/>
      <c r="L331" s="534"/>
      <c r="M331" s="551"/>
      <c r="N331" s="534"/>
      <c r="O331" s="534"/>
      <c r="P331" s="534"/>
      <c r="Q331" s="534"/>
      <c r="R331" s="534"/>
      <c r="S331" s="551"/>
      <c r="T331" s="534"/>
      <c r="U331" s="534"/>
      <c r="V331" s="534"/>
    </row>
    <row r="332" spans="1:22" ht="15">
      <c r="B332" s="560" t="s">
        <v>58</v>
      </c>
      <c r="C332" s="530">
        <v>30300</v>
      </c>
      <c r="H332" s="534"/>
      <c r="I332" s="534"/>
      <c r="J332" s="534"/>
      <c r="K332" s="553"/>
      <c r="L332" s="534"/>
      <c r="M332" s="551"/>
      <c r="N332" s="534"/>
      <c r="O332" s="534"/>
      <c r="P332" s="534"/>
      <c r="Q332" s="534"/>
      <c r="R332" s="534"/>
      <c r="S332" s="551"/>
      <c r="T332" s="534"/>
      <c r="U332" s="534"/>
      <c r="V332" s="534"/>
    </row>
    <row r="333" spans="1:22" ht="15">
      <c r="B333" s="232" t="s">
        <v>783</v>
      </c>
      <c r="C333" s="535">
        <v>34901</v>
      </c>
      <c r="H333" s="534"/>
      <c r="I333" s="534"/>
      <c r="J333" s="534"/>
      <c r="K333" s="553"/>
      <c r="L333" s="534"/>
      <c r="M333" s="551"/>
      <c r="N333" s="534"/>
      <c r="O333" s="534"/>
      <c r="P333" s="534"/>
      <c r="Q333" s="534"/>
      <c r="R333" s="534"/>
      <c r="S333" s="551"/>
      <c r="T333" s="534"/>
      <c r="U333" s="534"/>
      <c r="V333" s="534"/>
    </row>
    <row r="334" spans="1:22" ht="15">
      <c r="B334" s="560" t="s">
        <v>59</v>
      </c>
      <c r="C334" s="530">
        <v>30400</v>
      </c>
      <c r="H334" s="534"/>
      <c r="I334" s="534"/>
      <c r="J334" s="534"/>
      <c r="K334" s="553"/>
      <c r="L334" s="534"/>
      <c r="M334" s="551"/>
      <c r="N334" s="534"/>
      <c r="O334" s="534"/>
      <c r="P334" s="534"/>
      <c r="Q334" s="534"/>
      <c r="R334" s="534"/>
      <c r="S334" s="551"/>
      <c r="T334" s="534"/>
      <c r="U334" s="534"/>
      <c r="V334" s="534"/>
    </row>
    <row r="335" spans="1:22">
      <c r="B335" s="232" t="s">
        <v>31</v>
      </c>
      <c r="C335" s="535">
        <v>20100</v>
      </c>
      <c r="H335" s="534"/>
      <c r="I335" s="534"/>
      <c r="J335" s="534"/>
      <c r="K335" s="521"/>
      <c r="L335" s="534"/>
      <c r="M335" s="551"/>
      <c r="N335" s="534"/>
      <c r="O335" s="534"/>
      <c r="P335" s="534"/>
      <c r="Q335" s="534"/>
      <c r="R335" s="534"/>
      <c r="S335" s="551"/>
      <c r="T335" s="534"/>
      <c r="U335" s="534"/>
      <c r="V335" s="534"/>
    </row>
    <row r="336" spans="1:22">
      <c r="B336" s="560" t="s">
        <v>200</v>
      </c>
      <c r="C336" s="530">
        <v>36901</v>
      </c>
      <c r="H336" s="534"/>
      <c r="I336" s="534"/>
      <c r="J336" s="534"/>
      <c r="K336" s="521"/>
      <c r="L336" s="534"/>
      <c r="M336" s="551"/>
      <c r="N336" s="534"/>
      <c r="O336" s="534"/>
      <c r="P336" s="534"/>
      <c r="Q336" s="534"/>
      <c r="R336" s="534"/>
      <c r="S336" s="551"/>
      <c r="T336" s="534"/>
      <c r="U336" s="534"/>
      <c r="V336" s="534"/>
    </row>
    <row r="337" spans="2:22">
      <c r="B337" s="232" t="s">
        <v>123</v>
      </c>
      <c r="C337" s="535">
        <v>33402</v>
      </c>
      <c r="H337" s="534"/>
      <c r="I337" s="534"/>
      <c r="J337" s="534"/>
      <c r="K337" s="521"/>
      <c r="L337" s="534"/>
      <c r="M337" s="551"/>
      <c r="N337" s="534"/>
      <c r="O337" s="534"/>
      <c r="P337" s="534"/>
      <c r="Q337" s="534"/>
      <c r="R337" s="534"/>
      <c r="S337" s="551"/>
      <c r="T337" s="558"/>
      <c r="U337" s="558"/>
      <c r="V337" s="558"/>
    </row>
    <row r="338" spans="2:22">
      <c r="B338" s="232" t="s">
        <v>61</v>
      </c>
      <c r="C338" s="535">
        <v>30500</v>
      </c>
      <c r="H338" s="534"/>
      <c r="I338" s="534"/>
      <c r="J338" s="534"/>
      <c r="K338" s="521"/>
      <c r="L338" s="534"/>
      <c r="M338" s="551"/>
      <c r="N338" s="534"/>
      <c r="O338" s="534"/>
      <c r="P338" s="534"/>
      <c r="Q338" s="534"/>
      <c r="R338" s="534"/>
      <c r="S338" s="551"/>
      <c r="T338" s="559"/>
      <c r="U338" s="559"/>
      <c r="V338" s="559"/>
    </row>
    <row r="339" spans="2:22">
      <c r="B339" s="560" t="s">
        <v>215</v>
      </c>
      <c r="C339" s="530">
        <v>37610</v>
      </c>
      <c r="H339" s="534"/>
      <c r="I339" s="534"/>
      <c r="J339" s="534"/>
      <c r="K339" s="521"/>
      <c r="L339" s="534"/>
      <c r="M339" s="551"/>
      <c r="N339" s="534"/>
      <c r="O339" s="534"/>
      <c r="P339" s="534"/>
      <c r="Q339" s="534"/>
      <c r="R339" s="534"/>
      <c r="S339" s="551"/>
      <c r="T339" s="558"/>
      <c r="U339" s="558"/>
      <c r="V339" s="558"/>
    </row>
    <row r="340" spans="2:22">
      <c r="B340" s="560" t="s">
        <v>75</v>
      </c>
      <c r="C340" s="530">
        <v>31110</v>
      </c>
      <c r="H340" s="534"/>
      <c r="I340" s="534"/>
      <c r="J340" s="534"/>
      <c r="K340" s="521"/>
      <c r="L340" s="534"/>
      <c r="M340" s="551"/>
      <c r="N340" s="534"/>
      <c r="O340" s="534"/>
      <c r="P340" s="534"/>
      <c r="Q340" s="534"/>
      <c r="R340" s="534"/>
      <c r="S340" s="551"/>
      <c r="T340" s="534"/>
      <c r="U340" s="534"/>
      <c r="V340" s="534"/>
    </row>
    <row r="341" spans="2:22">
      <c r="B341" s="560" t="s">
        <v>74</v>
      </c>
      <c r="C341" s="530">
        <v>31105</v>
      </c>
      <c r="H341" s="534"/>
      <c r="I341" s="534"/>
      <c r="J341" s="534"/>
      <c r="K341" s="521"/>
      <c r="L341" s="534"/>
      <c r="M341" s="551"/>
      <c r="N341" s="534"/>
      <c r="O341" s="534"/>
      <c r="P341" s="534"/>
      <c r="Q341" s="534"/>
      <c r="R341" s="534"/>
      <c r="S341" s="551"/>
      <c r="T341" s="534"/>
      <c r="U341" s="534"/>
      <c r="V341" s="534"/>
    </row>
    <row r="342" spans="2:22">
      <c r="B342" s="232" t="s">
        <v>62</v>
      </c>
      <c r="C342" s="535">
        <v>30600</v>
      </c>
      <c r="H342" s="534"/>
      <c r="I342" s="534"/>
      <c r="J342" s="534"/>
      <c r="K342" s="521"/>
      <c r="L342" s="534"/>
      <c r="M342" s="551"/>
      <c r="N342" s="534"/>
      <c r="O342" s="534"/>
      <c r="P342" s="534"/>
      <c r="Q342" s="534"/>
      <c r="R342" s="534"/>
      <c r="S342" s="551"/>
      <c r="T342" s="534"/>
      <c r="U342" s="534"/>
      <c r="V342" s="534"/>
    </row>
    <row r="343" spans="2:22">
      <c r="B343" s="560" t="s">
        <v>119</v>
      </c>
      <c r="C343" s="530">
        <v>33206</v>
      </c>
      <c r="H343" s="534"/>
      <c r="I343" s="534"/>
      <c r="J343" s="534"/>
      <c r="K343" s="521"/>
      <c r="L343" s="534"/>
      <c r="M343" s="551"/>
      <c r="N343" s="534"/>
      <c r="O343" s="534"/>
      <c r="P343" s="534"/>
      <c r="Q343" s="534"/>
      <c r="R343" s="534"/>
      <c r="S343" s="551"/>
      <c r="T343" s="534"/>
      <c r="U343" s="534"/>
      <c r="V343" s="534"/>
    </row>
    <row r="344" spans="2:22">
      <c r="B344" s="232" t="s">
        <v>65</v>
      </c>
      <c r="C344" s="535">
        <v>30705</v>
      </c>
      <c r="K344" s="521"/>
    </row>
    <row r="345" spans="2:22">
      <c r="B345" s="232" t="s">
        <v>64</v>
      </c>
      <c r="C345" s="535">
        <v>30700</v>
      </c>
      <c r="K345" s="521"/>
    </row>
    <row r="346" spans="2:22">
      <c r="B346" s="232" t="s">
        <v>66</v>
      </c>
      <c r="C346" s="535">
        <v>30800</v>
      </c>
      <c r="K346" s="521"/>
    </row>
    <row r="347" spans="2:22">
      <c r="B347" s="232" t="s">
        <v>222</v>
      </c>
      <c r="C347" s="535">
        <v>37901</v>
      </c>
      <c r="K347" s="521"/>
    </row>
    <row r="348" spans="2:22">
      <c r="B348" s="560" t="s">
        <v>68</v>
      </c>
      <c r="C348" s="530">
        <v>30905</v>
      </c>
      <c r="K348" s="521"/>
    </row>
    <row r="349" spans="2:22">
      <c r="B349" s="560" t="s">
        <v>675</v>
      </c>
      <c r="C349" s="530">
        <v>90901</v>
      </c>
      <c r="K349" s="521"/>
    </row>
    <row r="350" spans="2:22">
      <c r="B350" s="560" t="s">
        <v>67</v>
      </c>
      <c r="C350" s="530">
        <v>30900</v>
      </c>
      <c r="K350" s="521"/>
    </row>
    <row r="351" spans="2:22">
      <c r="B351" s="560" t="s">
        <v>144</v>
      </c>
      <c r="C351" s="530">
        <v>34505</v>
      </c>
      <c r="K351" s="521"/>
    </row>
    <row r="352" spans="2:22">
      <c r="B352" s="232" t="s">
        <v>245</v>
      </c>
      <c r="C352" s="535">
        <v>38801</v>
      </c>
      <c r="K352" s="521"/>
    </row>
    <row r="353" spans="2:11">
      <c r="B353" s="560" t="s">
        <v>237</v>
      </c>
      <c r="C353" s="530">
        <v>38601</v>
      </c>
      <c r="K353" s="521"/>
    </row>
    <row r="354" spans="2:11">
      <c r="B354" s="560" t="s">
        <v>70</v>
      </c>
      <c r="C354" s="530">
        <v>31005</v>
      </c>
      <c r="K354" s="521"/>
    </row>
    <row r="355" spans="2:11">
      <c r="B355" s="560" t="s">
        <v>69</v>
      </c>
      <c r="C355" s="530">
        <v>31000</v>
      </c>
      <c r="K355" s="521"/>
    </row>
    <row r="356" spans="2:11">
      <c r="B356" s="560" t="s">
        <v>71</v>
      </c>
      <c r="C356" s="530">
        <v>31100</v>
      </c>
      <c r="K356" s="521"/>
    </row>
    <row r="357" spans="2:11">
      <c r="B357" s="560" t="s">
        <v>76</v>
      </c>
      <c r="C357" s="530">
        <v>31200</v>
      </c>
      <c r="K357" s="521"/>
    </row>
    <row r="358" spans="2:11">
      <c r="B358" s="560" t="s">
        <v>78</v>
      </c>
      <c r="C358" s="530">
        <v>31300</v>
      </c>
      <c r="K358" s="521"/>
    </row>
    <row r="359" spans="2:11">
      <c r="B359" s="232" t="s">
        <v>82</v>
      </c>
      <c r="C359" s="535">
        <v>31405</v>
      </c>
      <c r="K359" s="521"/>
    </row>
    <row r="360" spans="2:11">
      <c r="B360" s="232" t="s">
        <v>81</v>
      </c>
      <c r="C360" s="535">
        <v>31400</v>
      </c>
      <c r="K360" s="521"/>
    </row>
    <row r="361" spans="2:11">
      <c r="B361" s="232" t="s">
        <v>83</v>
      </c>
      <c r="C361" s="535">
        <v>31500</v>
      </c>
      <c r="K361" s="521"/>
    </row>
    <row r="362" spans="2:11">
      <c r="B362" s="560" t="s">
        <v>788</v>
      </c>
      <c r="C362" s="530">
        <v>36501</v>
      </c>
      <c r="K362" s="521"/>
    </row>
    <row r="363" spans="2:11">
      <c r="B363" s="232" t="s">
        <v>191</v>
      </c>
      <c r="C363" s="535">
        <v>36505</v>
      </c>
      <c r="K363" s="521"/>
    </row>
    <row r="364" spans="2:11">
      <c r="B364" s="232" t="s">
        <v>79</v>
      </c>
      <c r="C364" s="535">
        <v>31301</v>
      </c>
      <c r="K364" s="521"/>
    </row>
    <row r="365" spans="2:11">
      <c r="B365" s="560" t="s">
        <v>85</v>
      </c>
      <c r="C365" s="530">
        <v>31605</v>
      </c>
      <c r="K365" s="521"/>
    </row>
    <row r="366" spans="2:11">
      <c r="B366" s="232" t="s">
        <v>84</v>
      </c>
      <c r="C366" s="535">
        <v>31600</v>
      </c>
      <c r="K366" s="521"/>
    </row>
    <row r="367" spans="2:11">
      <c r="B367" s="232" t="s">
        <v>254</v>
      </c>
      <c r="C367" s="535">
        <v>39209</v>
      </c>
      <c r="K367" s="521"/>
    </row>
    <row r="368" spans="2:11">
      <c r="B368" s="560" t="s">
        <v>86</v>
      </c>
      <c r="C368" s="530">
        <v>31700</v>
      </c>
      <c r="K368" s="521"/>
    </row>
    <row r="369" spans="2:11">
      <c r="B369" s="560" t="s">
        <v>87</v>
      </c>
      <c r="C369" s="530">
        <v>31800</v>
      </c>
      <c r="K369" s="521"/>
    </row>
    <row r="370" spans="2:11">
      <c r="B370" s="560" t="s">
        <v>88</v>
      </c>
      <c r="C370" s="530">
        <v>31805</v>
      </c>
      <c r="K370" s="521"/>
    </row>
    <row r="371" spans="2:11">
      <c r="B371" s="232" t="s">
        <v>159</v>
      </c>
      <c r="C371" s="535">
        <v>35305</v>
      </c>
      <c r="K371" s="521"/>
    </row>
    <row r="372" spans="2:11">
      <c r="B372" s="232" t="s">
        <v>781</v>
      </c>
      <c r="C372" s="535">
        <v>33202</v>
      </c>
      <c r="K372" s="521"/>
    </row>
    <row r="373" spans="2:11">
      <c r="B373" s="232" t="s">
        <v>173</v>
      </c>
      <c r="C373" s="535">
        <v>36005</v>
      </c>
      <c r="K373" s="521"/>
    </row>
    <row r="374" spans="2:11">
      <c r="B374" s="560" t="s">
        <v>789</v>
      </c>
      <c r="C374" s="530">
        <v>36810</v>
      </c>
      <c r="K374" s="521"/>
    </row>
    <row r="375" spans="2:11">
      <c r="B375" s="560" t="s">
        <v>177</v>
      </c>
      <c r="C375" s="530">
        <v>36009</v>
      </c>
      <c r="K375" s="521"/>
    </row>
    <row r="376" spans="2:11">
      <c r="B376" s="560" t="s">
        <v>170</v>
      </c>
      <c r="C376" s="530">
        <v>36000</v>
      </c>
      <c r="K376" s="521"/>
    </row>
    <row r="377" spans="2:11">
      <c r="B377" s="232" t="s">
        <v>91</v>
      </c>
      <c r="C377" s="535">
        <v>31900</v>
      </c>
      <c r="K377" s="521"/>
    </row>
    <row r="378" spans="2:11">
      <c r="B378" s="232" t="s">
        <v>92</v>
      </c>
      <c r="C378" s="535">
        <v>32000</v>
      </c>
      <c r="K378" s="521"/>
    </row>
    <row r="379" spans="2:11">
      <c r="B379" s="232" t="s">
        <v>161</v>
      </c>
      <c r="C379" s="535">
        <v>35401</v>
      </c>
      <c r="K379" s="521"/>
    </row>
    <row r="380" spans="2:11">
      <c r="B380" s="232" t="s">
        <v>95</v>
      </c>
      <c r="C380" s="535">
        <v>32200</v>
      </c>
      <c r="K380" s="521"/>
    </row>
    <row r="381" spans="2:11">
      <c r="B381" s="232" t="s">
        <v>96</v>
      </c>
      <c r="C381" s="535">
        <v>32300</v>
      </c>
      <c r="K381" s="521"/>
    </row>
    <row r="382" spans="2:11">
      <c r="B382" s="560" t="s">
        <v>777</v>
      </c>
      <c r="C382" s="530">
        <v>32305</v>
      </c>
      <c r="K382" s="521"/>
    </row>
    <row r="383" spans="2:11">
      <c r="B383" s="232" t="s">
        <v>230</v>
      </c>
      <c r="C383" s="535">
        <v>38210</v>
      </c>
      <c r="K383" s="521"/>
    </row>
    <row r="384" spans="2:11">
      <c r="B384" s="232" t="s">
        <v>53</v>
      </c>
      <c r="C384" s="535">
        <v>30102</v>
      </c>
      <c r="K384" s="521"/>
    </row>
    <row r="385" spans="2:11">
      <c r="B385" s="560" t="s">
        <v>196</v>
      </c>
      <c r="C385" s="530">
        <v>36705</v>
      </c>
      <c r="K385" s="521"/>
    </row>
    <row r="386" spans="2:11">
      <c r="B386" s="232" t="s">
        <v>203</v>
      </c>
      <c r="C386" s="535">
        <v>37005</v>
      </c>
      <c r="K386" s="521"/>
    </row>
    <row r="387" spans="2:11">
      <c r="B387" s="560" t="s">
        <v>97</v>
      </c>
      <c r="C387" s="530">
        <v>32400</v>
      </c>
      <c r="K387" s="521"/>
    </row>
    <row r="388" spans="2:11">
      <c r="B388" s="232" t="s">
        <v>171</v>
      </c>
      <c r="C388" s="535">
        <v>36001</v>
      </c>
      <c r="K388" s="521"/>
    </row>
    <row r="389" spans="2:11">
      <c r="B389" s="561" t="s">
        <v>766</v>
      </c>
      <c r="C389" s="535">
        <v>19005</v>
      </c>
      <c r="K389" s="521"/>
    </row>
    <row r="390" spans="2:11">
      <c r="B390" s="232" t="s">
        <v>172</v>
      </c>
      <c r="C390" s="535">
        <v>36003</v>
      </c>
      <c r="K390" s="521"/>
    </row>
    <row r="391" spans="2:11">
      <c r="B391" s="560" t="s">
        <v>673</v>
      </c>
      <c r="C391" s="530">
        <v>40000</v>
      </c>
      <c r="K391" s="521"/>
    </row>
    <row r="392" spans="2:11">
      <c r="B392" s="232" t="s">
        <v>111</v>
      </c>
      <c r="C392" s="535">
        <v>33027</v>
      </c>
      <c r="K392" s="521"/>
    </row>
    <row r="393" spans="2:11">
      <c r="B393" s="232" t="s">
        <v>785</v>
      </c>
      <c r="C393" s="535">
        <v>36004</v>
      </c>
      <c r="K393" s="521"/>
    </row>
    <row r="394" spans="2:11">
      <c r="B394" s="560" t="s">
        <v>100</v>
      </c>
      <c r="C394" s="530">
        <v>32505</v>
      </c>
      <c r="K394" s="521"/>
    </row>
    <row r="395" spans="2:11">
      <c r="B395" s="232" t="s">
        <v>101</v>
      </c>
      <c r="C395" s="535">
        <v>32600</v>
      </c>
      <c r="K395" s="521"/>
    </row>
    <row r="396" spans="2:11">
      <c r="B396" s="232" t="s">
        <v>103</v>
      </c>
      <c r="C396" s="535">
        <v>32700</v>
      </c>
      <c r="K396" s="521"/>
    </row>
    <row r="397" spans="2:11">
      <c r="B397" s="232" t="s">
        <v>104</v>
      </c>
      <c r="C397" s="535">
        <v>32800</v>
      </c>
      <c r="K397" s="521"/>
    </row>
    <row r="398" spans="2:11">
      <c r="B398" s="560" t="s">
        <v>106</v>
      </c>
      <c r="C398" s="530">
        <v>32905</v>
      </c>
      <c r="K398" s="521"/>
    </row>
    <row r="399" spans="2:11">
      <c r="B399" s="232" t="s">
        <v>105</v>
      </c>
      <c r="C399" s="535">
        <v>32900</v>
      </c>
      <c r="K399" s="521"/>
    </row>
    <row r="400" spans="2:11">
      <c r="B400" s="560" t="s">
        <v>109</v>
      </c>
      <c r="C400" s="530">
        <v>33000</v>
      </c>
      <c r="K400" s="521"/>
    </row>
    <row r="401" spans="2:11">
      <c r="B401" s="232" t="s">
        <v>5</v>
      </c>
      <c r="C401" s="535">
        <v>10900</v>
      </c>
      <c r="K401" s="521"/>
    </row>
    <row r="402" spans="2:11">
      <c r="B402" s="561" t="s">
        <v>981</v>
      </c>
      <c r="C402" s="535">
        <v>19120</v>
      </c>
      <c r="K402" s="521"/>
    </row>
    <row r="403" spans="2:11">
      <c r="B403" s="560" t="s">
        <v>761</v>
      </c>
      <c r="C403" s="530">
        <v>18400</v>
      </c>
      <c r="K403" s="521"/>
    </row>
    <row r="404" spans="2:11">
      <c r="B404" s="232" t="s">
        <v>18</v>
      </c>
      <c r="C404" s="535">
        <v>12510</v>
      </c>
      <c r="K404" s="521"/>
    </row>
    <row r="405" spans="2:11">
      <c r="B405" s="560" t="s">
        <v>750</v>
      </c>
      <c r="C405" s="530">
        <v>11300</v>
      </c>
      <c r="K405" s="521"/>
    </row>
    <row r="406" spans="2:11">
      <c r="B406" s="561" t="s">
        <v>754</v>
      </c>
      <c r="C406" s="535">
        <v>12220</v>
      </c>
      <c r="K406" s="521"/>
    </row>
    <row r="407" spans="2:11">
      <c r="B407" s="561" t="s">
        <v>746</v>
      </c>
      <c r="C407" s="535">
        <v>10930</v>
      </c>
      <c r="K407" s="521"/>
    </row>
    <row r="408" spans="2:11">
      <c r="B408" s="561" t="s">
        <v>755</v>
      </c>
      <c r="C408" s="535">
        <v>12600</v>
      </c>
      <c r="K408" s="521"/>
    </row>
    <row r="409" spans="2:11">
      <c r="B409" s="560" t="s">
        <v>1</v>
      </c>
      <c r="C409" s="530">
        <v>10400</v>
      </c>
      <c r="K409" s="521"/>
    </row>
    <row r="410" spans="2:11">
      <c r="B410" s="561" t="s">
        <v>756</v>
      </c>
      <c r="C410" s="535">
        <v>12700</v>
      </c>
      <c r="K410" s="521"/>
    </row>
    <row r="411" spans="2:11">
      <c r="B411" s="560" t="s">
        <v>331</v>
      </c>
      <c r="C411" s="530">
        <v>10700</v>
      </c>
      <c r="K411" s="521"/>
    </row>
    <row r="412" spans="2:11">
      <c r="B412" s="560" t="s">
        <v>47</v>
      </c>
      <c r="C412" s="530">
        <v>22000</v>
      </c>
      <c r="K412" s="521"/>
    </row>
    <row r="413" spans="2:11">
      <c r="B413" s="232" t="s">
        <v>30</v>
      </c>
      <c r="C413" s="535">
        <v>19100</v>
      </c>
      <c r="K413" s="521"/>
    </row>
    <row r="414" spans="2:11">
      <c r="B414" s="561" t="s">
        <v>757</v>
      </c>
      <c r="C414" s="535">
        <v>13500</v>
      </c>
      <c r="K414" s="521"/>
    </row>
    <row r="415" spans="2:11">
      <c r="B415" s="560" t="s">
        <v>758</v>
      </c>
      <c r="C415" s="530">
        <v>13700</v>
      </c>
      <c r="K415" s="521"/>
    </row>
    <row r="416" spans="2:11">
      <c r="B416" s="560" t="s">
        <v>980</v>
      </c>
      <c r="C416" s="530">
        <v>14300.1</v>
      </c>
      <c r="K416" s="521"/>
    </row>
    <row r="417" spans="2:11">
      <c r="B417" s="560" t="s">
        <v>979</v>
      </c>
      <c r="C417" s="530">
        <v>14300</v>
      </c>
      <c r="K417" s="521"/>
    </row>
    <row r="418" spans="2:11">
      <c r="B418" s="560" t="s">
        <v>779</v>
      </c>
      <c r="C418" s="530">
        <v>32904</v>
      </c>
      <c r="K418" s="521"/>
    </row>
    <row r="419" spans="2:11">
      <c r="B419" s="232" t="s">
        <v>112</v>
      </c>
      <c r="C419" s="535">
        <v>33100</v>
      </c>
      <c r="K419" s="521"/>
    </row>
    <row r="420" spans="2:11">
      <c r="B420" s="232" t="s">
        <v>114</v>
      </c>
      <c r="C420" s="535">
        <v>33200</v>
      </c>
      <c r="K420" s="521"/>
    </row>
    <row r="421" spans="2:11">
      <c r="B421" s="560" t="s">
        <v>118</v>
      </c>
      <c r="C421" s="530">
        <v>33205</v>
      </c>
      <c r="K421" s="521"/>
    </row>
    <row r="422" spans="2:11">
      <c r="B422" s="560" t="s">
        <v>33</v>
      </c>
      <c r="C422" s="530">
        <v>20300</v>
      </c>
      <c r="K422" s="521"/>
    </row>
    <row r="423" spans="2:11">
      <c r="B423" s="232" t="s">
        <v>793</v>
      </c>
      <c r="C423" s="535">
        <v>39208</v>
      </c>
      <c r="K423" s="521"/>
    </row>
    <row r="424" spans="2:11">
      <c r="B424" s="232" t="s">
        <v>94</v>
      </c>
      <c r="C424" s="535">
        <v>32100</v>
      </c>
      <c r="K424" s="521"/>
    </row>
    <row r="425" spans="2:11">
      <c r="B425" s="232" t="s">
        <v>120</v>
      </c>
      <c r="C425" s="535">
        <v>33300</v>
      </c>
      <c r="K425" s="521"/>
    </row>
    <row r="426" spans="2:11">
      <c r="B426" s="232" t="s">
        <v>121</v>
      </c>
      <c r="C426" s="535">
        <v>33305</v>
      </c>
      <c r="K426" s="521"/>
    </row>
    <row r="427" spans="2:11">
      <c r="B427" s="232" t="s">
        <v>202</v>
      </c>
      <c r="C427" s="535">
        <v>37000</v>
      </c>
      <c r="K427" s="521"/>
    </row>
    <row r="428" spans="2:11">
      <c r="B428" s="560" t="s">
        <v>34</v>
      </c>
      <c r="C428" s="530">
        <v>20400</v>
      </c>
      <c r="K428" s="521"/>
    </row>
    <row r="429" spans="2:11">
      <c r="B429" s="560" t="s">
        <v>241</v>
      </c>
      <c r="C429" s="530">
        <v>38620</v>
      </c>
      <c r="K429" s="521"/>
    </row>
    <row r="430" spans="2:11">
      <c r="B430" s="560" t="s">
        <v>251</v>
      </c>
      <c r="C430" s="530">
        <v>39201</v>
      </c>
      <c r="K430" s="521"/>
    </row>
    <row r="431" spans="2:11">
      <c r="B431" s="560" t="s">
        <v>73</v>
      </c>
      <c r="C431" s="530">
        <v>31102</v>
      </c>
      <c r="K431" s="521"/>
    </row>
    <row r="432" spans="2:11">
      <c r="B432" s="560" t="s">
        <v>35</v>
      </c>
      <c r="C432" s="530">
        <v>20600</v>
      </c>
      <c r="K432" s="521"/>
    </row>
    <row r="433" spans="2:11">
      <c r="B433" s="232" t="s">
        <v>102</v>
      </c>
      <c r="C433" s="535">
        <v>32605</v>
      </c>
      <c r="K433" s="521"/>
    </row>
    <row r="434" spans="2:11">
      <c r="B434" s="560" t="s">
        <v>328</v>
      </c>
      <c r="C434" s="530">
        <v>36310</v>
      </c>
      <c r="K434" s="521"/>
    </row>
    <row r="435" spans="2:11">
      <c r="B435" s="232" t="s">
        <v>124</v>
      </c>
      <c r="C435" s="535">
        <v>33405</v>
      </c>
      <c r="K435" s="521"/>
    </row>
    <row r="436" spans="2:11">
      <c r="B436" s="560" t="s">
        <v>775</v>
      </c>
      <c r="C436" s="530">
        <v>31101</v>
      </c>
      <c r="K436" s="521"/>
    </row>
    <row r="437" spans="2:11">
      <c r="B437" s="560" t="s">
        <v>125</v>
      </c>
      <c r="C437" s="530">
        <v>33500</v>
      </c>
      <c r="K437" s="521"/>
    </row>
    <row r="438" spans="2:11">
      <c r="B438" s="560" t="s">
        <v>128</v>
      </c>
      <c r="C438" s="530">
        <v>33605</v>
      </c>
      <c r="K438" s="521"/>
    </row>
    <row r="439" spans="2:11">
      <c r="B439" s="232" t="s">
        <v>193</v>
      </c>
      <c r="C439" s="535">
        <v>36601</v>
      </c>
      <c r="K439" s="521"/>
    </row>
    <row r="440" spans="2:11">
      <c r="B440" s="560" t="s">
        <v>127</v>
      </c>
      <c r="C440" s="530">
        <v>33600</v>
      </c>
      <c r="K440" s="521"/>
    </row>
    <row r="441" spans="2:11">
      <c r="B441" s="560" t="s">
        <v>129</v>
      </c>
      <c r="C441" s="530">
        <v>33700</v>
      </c>
      <c r="K441" s="521"/>
    </row>
    <row r="442" spans="2:11">
      <c r="B442" s="232" t="s">
        <v>16</v>
      </c>
      <c r="C442" s="535">
        <v>12160</v>
      </c>
      <c r="K442" s="521"/>
    </row>
    <row r="443" spans="2:11">
      <c r="B443" s="560" t="s">
        <v>130</v>
      </c>
      <c r="C443" s="530">
        <v>33800</v>
      </c>
      <c r="K443" s="521"/>
    </row>
    <row r="444" spans="2:11">
      <c r="B444" s="232" t="s">
        <v>63</v>
      </c>
      <c r="C444" s="535">
        <v>30601</v>
      </c>
      <c r="K444" s="521"/>
    </row>
    <row r="445" spans="2:11">
      <c r="B445" s="232" t="s">
        <v>131</v>
      </c>
      <c r="C445" s="535">
        <v>33900</v>
      </c>
      <c r="K445" s="521"/>
    </row>
    <row r="446" spans="2:11">
      <c r="B446" s="232" t="s">
        <v>233</v>
      </c>
      <c r="C446" s="535">
        <v>38402</v>
      </c>
      <c r="K446" s="521"/>
    </row>
    <row r="447" spans="2:11">
      <c r="B447" s="232" t="s">
        <v>132</v>
      </c>
      <c r="C447" s="535">
        <v>34000</v>
      </c>
      <c r="K447" s="521"/>
    </row>
    <row r="448" spans="2:11">
      <c r="B448" s="232" t="s">
        <v>133</v>
      </c>
      <c r="C448" s="535">
        <v>34100</v>
      </c>
      <c r="K448" s="521"/>
    </row>
    <row r="449" spans="2:11">
      <c r="B449" s="232" t="s">
        <v>134</v>
      </c>
      <c r="C449" s="535">
        <v>34105</v>
      </c>
      <c r="K449" s="521"/>
    </row>
    <row r="450" spans="2:11">
      <c r="B450" s="232" t="s">
        <v>136</v>
      </c>
      <c r="C450" s="535">
        <v>34205</v>
      </c>
      <c r="K450" s="521"/>
    </row>
    <row r="451" spans="2:11">
      <c r="B451" s="232" t="s">
        <v>135</v>
      </c>
      <c r="C451" s="535">
        <v>34200</v>
      </c>
      <c r="K451" s="521"/>
    </row>
    <row r="452" spans="2:11">
      <c r="B452" s="232" t="s">
        <v>256</v>
      </c>
      <c r="C452" s="535">
        <v>39301</v>
      </c>
      <c r="K452" s="521"/>
    </row>
    <row r="453" spans="2:11">
      <c r="B453" s="560" t="s">
        <v>139</v>
      </c>
      <c r="C453" s="530">
        <v>34300</v>
      </c>
      <c r="K453" s="521"/>
    </row>
    <row r="454" spans="2:11">
      <c r="B454" s="560" t="s">
        <v>140</v>
      </c>
      <c r="C454" s="530">
        <v>34400</v>
      </c>
      <c r="K454" s="521"/>
    </row>
    <row r="455" spans="2:11">
      <c r="B455" s="560" t="s">
        <v>141</v>
      </c>
      <c r="C455" s="530">
        <v>34405</v>
      </c>
      <c r="K455" s="521"/>
    </row>
    <row r="456" spans="2:11">
      <c r="B456" s="560" t="s">
        <v>116</v>
      </c>
      <c r="C456" s="530">
        <v>33203</v>
      </c>
      <c r="K456" s="521"/>
    </row>
    <row r="457" spans="2:11">
      <c r="B457" s="560" t="s">
        <v>258</v>
      </c>
      <c r="C457" s="530">
        <v>39401</v>
      </c>
      <c r="K457" s="521"/>
    </row>
    <row r="458" spans="2:11">
      <c r="B458" s="560" t="s">
        <v>142</v>
      </c>
      <c r="C458" s="530">
        <v>34500</v>
      </c>
      <c r="K458" s="521"/>
    </row>
    <row r="459" spans="2:11">
      <c r="B459" s="560" t="s">
        <v>145</v>
      </c>
      <c r="C459" s="530">
        <v>34600</v>
      </c>
      <c r="K459" s="521"/>
    </row>
    <row r="460" spans="2:11">
      <c r="B460" s="560" t="s">
        <v>89</v>
      </c>
      <c r="C460" s="530">
        <v>31810</v>
      </c>
      <c r="K460" s="521"/>
    </row>
    <row r="461" spans="2:11">
      <c r="B461" s="560" t="s">
        <v>797</v>
      </c>
      <c r="C461" s="530">
        <v>51000.1</v>
      </c>
      <c r="K461" s="521"/>
    </row>
    <row r="462" spans="2:11">
      <c r="B462" s="560" t="s">
        <v>985</v>
      </c>
      <c r="C462" s="530">
        <v>51000.2</v>
      </c>
      <c r="K462" s="521"/>
    </row>
    <row r="463" spans="2:11">
      <c r="B463" s="560" t="s">
        <v>796</v>
      </c>
      <c r="C463" s="530">
        <v>51000</v>
      </c>
      <c r="K463" s="521"/>
    </row>
    <row r="464" spans="2:11">
      <c r="B464" s="560" t="s">
        <v>147</v>
      </c>
      <c r="C464" s="530">
        <v>34700</v>
      </c>
      <c r="K464" s="521"/>
    </row>
    <row r="465" spans="2:11">
      <c r="B465" s="560" t="s">
        <v>751</v>
      </c>
      <c r="C465" s="530">
        <v>11310</v>
      </c>
      <c r="K465" s="521"/>
    </row>
    <row r="466" spans="2:11">
      <c r="B466" s="560" t="s">
        <v>148</v>
      </c>
      <c r="C466" s="530">
        <v>34800</v>
      </c>
      <c r="K466" s="521"/>
    </row>
    <row r="467" spans="2:11">
      <c r="B467" s="560" t="s">
        <v>315</v>
      </c>
      <c r="C467" s="530">
        <v>33207</v>
      </c>
      <c r="K467" s="521"/>
    </row>
    <row r="468" spans="2:11">
      <c r="B468" s="561" t="s">
        <v>336</v>
      </c>
      <c r="C468" s="535">
        <v>32901</v>
      </c>
      <c r="K468" s="521"/>
    </row>
    <row r="469" spans="2:11">
      <c r="B469" s="232" t="s">
        <v>782</v>
      </c>
      <c r="C469" s="535">
        <v>34900</v>
      </c>
      <c r="K469" s="521"/>
    </row>
    <row r="470" spans="2:11">
      <c r="B470" s="560" t="s">
        <v>227</v>
      </c>
      <c r="C470" s="530">
        <v>38105</v>
      </c>
      <c r="K470" s="521"/>
    </row>
    <row r="471" spans="2:11">
      <c r="B471" s="232" t="s">
        <v>152</v>
      </c>
      <c r="C471" s="535">
        <v>35000</v>
      </c>
      <c r="K471" s="521"/>
    </row>
    <row r="472" spans="2:11">
      <c r="B472" s="232" t="s">
        <v>113</v>
      </c>
      <c r="C472" s="535">
        <v>33105</v>
      </c>
      <c r="K472" s="521"/>
    </row>
    <row r="473" spans="2:11">
      <c r="B473" s="560" t="s">
        <v>154</v>
      </c>
      <c r="C473" s="530">
        <v>35100</v>
      </c>
      <c r="K473" s="521"/>
    </row>
    <row r="474" spans="2:11">
      <c r="B474" s="560" t="s">
        <v>155</v>
      </c>
      <c r="C474" s="530">
        <v>35105</v>
      </c>
      <c r="K474" s="521"/>
    </row>
    <row r="475" spans="2:11">
      <c r="B475" s="560" t="s">
        <v>157</v>
      </c>
      <c r="C475" s="530">
        <v>35200</v>
      </c>
      <c r="K475" s="521"/>
    </row>
    <row r="476" spans="2:11">
      <c r="B476" s="232" t="s">
        <v>80</v>
      </c>
      <c r="C476" s="535">
        <v>31320</v>
      </c>
      <c r="K476" s="521"/>
    </row>
    <row r="477" spans="2:11">
      <c r="B477" s="232" t="s">
        <v>784</v>
      </c>
      <c r="C477" s="535">
        <v>36002</v>
      </c>
      <c r="K477" s="521"/>
    </row>
    <row r="478" spans="2:11">
      <c r="B478" s="560" t="s">
        <v>179</v>
      </c>
      <c r="C478" s="530">
        <v>36102</v>
      </c>
      <c r="K478" s="521"/>
    </row>
    <row r="479" spans="2:11">
      <c r="B479" s="560" t="s">
        <v>316</v>
      </c>
      <c r="C479" s="530">
        <v>33208</v>
      </c>
      <c r="K479" s="521"/>
    </row>
    <row r="480" spans="2:11">
      <c r="B480" s="232" t="s">
        <v>174</v>
      </c>
      <c r="C480" s="535">
        <v>36006</v>
      </c>
      <c r="K480" s="521"/>
    </row>
    <row r="481" spans="2:11">
      <c r="B481" s="560" t="s">
        <v>799</v>
      </c>
      <c r="C481" s="530">
        <v>60000</v>
      </c>
      <c r="K481" s="521"/>
    </row>
    <row r="482" spans="2:11">
      <c r="B482" s="232" t="s">
        <v>162</v>
      </c>
      <c r="C482" s="535">
        <v>35405</v>
      </c>
      <c r="K482" s="521"/>
    </row>
    <row r="483" spans="2:11">
      <c r="B483" s="232" t="s">
        <v>160</v>
      </c>
      <c r="C483" s="535">
        <v>35400</v>
      </c>
      <c r="K483" s="521"/>
    </row>
    <row r="484" spans="2:11">
      <c r="B484" s="560" t="s">
        <v>107</v>
      </c>
      <c r="C484" s="530">
        <v>32910</v>
      </c>
      <c r="K484" s="521"/>
    </row>
    <row r="485" spans="2:11">
      <c r="B485" s="232" t="s">
        <v>163</v>
      </c>
      <c r="C485" s="535">
        <v>35500</v>
      </c>
      <c r="K485" s="521"/>
    </row>
    <row r="486" spans="2:11">
      <c r="B486" s="232" t="s">
        <v>164</v>
      </c>
      <c r="C486" s="535">
        <v>35600</v>
      </c>
      <c r="K486" s="521"/>
    </row>
    <row r="487" spans="2:11">
      <c r="B487" s="560" t="s">
        <v>165</v>
      </c>
      <c r="C487" s="530">
        <v>35700</v>
      </c>
      <c r="K487" s="521"/>
    </row>
    <row r="488" spans="2:11">
      <c r="B488" s="560" t="s">
        <v>167</v>
      </c>
      <c r="C488" s="530">
        <v>35805</v>
      </c>
      <c r="K488" s="521"/>
    </row>
    <row r="489" spans="2:11">
      <c r="B489" s="560" t="s">
        <v>166</v>
      </c>
      <c r="C489" s="530">
        <v>35800</v>
      </c>
      <c r="K489" s="521"/>
    </row>
    <row r="490" spans="2:11">
      <c r="B490" s="560" t="s">
        <v>180</v>
      </c>
      <c r="C490" s="530">
        <v>36105</v>
      </c>
      <c r="K490" s="521"/>
    </row>
    <row r="491" spans="2:11">
      <c r="B491" s="560" t="s">
        <v>168</v>
      </c>
      <c r="C491" s="530">
        <v>35900</v>
      </c>
      <c r="K491" s="521"/>
    </row>
    <row r="492" spans="2:11">
      <c r="B492" s="560" t="s">
        <v>169</v>
      </c>
      <c r="C492" s="530">
        <v>35905</v>
      </c>
      <c r="K492" s="521"/>
    </row>
    <row r="493" spans="2:11">
      <c r="B493" s="560" t="s">
        <v>238</v>
      </c>
      <c r="C493" s="530">
        <v>38602</v>
      </c>
      <c r="K493" s="521"/>
    </row>
    <row r="494" spans="2:11">
      <c r="B494" s="232" t="s">
        <v>150</v>
      </c>
      <c r="C494" s="535">
        <v>34905</v>
      </c>
      <c r="K494" s="521"/>
    </row>
    <row r="495" spans="2:11">
      <c r="B495" s="560" t="s">
        <v>178</v>
      </c>
      <c r="C495" s="530">
        <v>36100</v>
      </c>
      <c r="K495" s="521"/>
    </row>
    <row r="496" spans="2:11">
      <c r="B496" s="232" t="s">
        <v>182</v>
      </c>
      <c r="C496" s="535">
        <v>36205</v>
      </c>
      <c r="K496" s="521"/>
    </row>
    <row r="497" spans="2:11">
      <c r="B497" s="232" t="s">
        <v>181</v>
      </c>
      <c r="C497" s="535">
        <v>36200</v>
      </c>
      <c r="K497" s="521"/>
    </row>
    <row r="498" spans="2:11">
      <c r="B498" s="232" t="s">
        <v>183</v>
      </c>
      <c r="C498" s="535">
        <v>36300</v>
      </c>
      <c r="K498" s="521"/>
    </row>
    <row r="499" spans="2:11">
      <c r="B499" s="232" t="s">
        <v>151</v>
      </c>
      <c r="C499" s="535">
        <v>34910</v>
      </c>
      <c r="K499" s="521"/>
    </row>
    <row r="500" spans="2:11">
      <c r="B500" s="560" t="s">
        <v>240</v>
      </c>
      <c r="C500" s="530">
        <v>38610</v>
      </c>
      <c r="K500" s="521"/>
    </row>
    <row r="501" spans="2:11">
      <c r="B501" s="560" t="s">
        <v>143</v>
      </c>
      <c r="C501" s="530">
        <v>34501</v>
      </c>
      <c r="K501" s="521"/>
    </row>
    <row r="502" spans="2:11">
      <c r="B502" s="232" t="s">
        <v>791</v>
      </c>
      <c r="C502" s="535">
        <v>38701</v>
      </c>
      <c r="K502" s="521"/>
    </row>
    <row r="503" spans="2:11">
      <c r="B503" s="561" t="s">
        <v>790</v>
      </c>
      <c r="C503" s="535">
        <v>37001</v>
      </c>
      <c r="K503" s="521"/>
    </row>
    <row r="504" spans="2:11">
      <c r="B504" s="560" t="s">
        <v>787</v>
      </c>
      <c r="C504" s="530">
        <v>36405</v>
      </c>
      <c r="K504" s="521"/>
    </row>
    <row r="505" spans="2:11">
      <c r="B505" s="560" t="s">
        <v>187</v>
      </c>
      <c r="C505" s="530">
        <v>36400</v>
      </c>
      <c r="K505" s="521"/>
    </row>
    <row r="506" spans="2:11">
      <c r="B506" s="232" t="s">
        <v>764</v>
      </c>
      <c r="C506" s="535">
        <v>18740</v>
      </c>
      <c r="K506" s="521"/>
    </row>
    <row r="507" spans="2:11">
      <c r="B507" s="561" t="s">
        <v>749</v>
      </c>
      <c r="C507" s="535">
        <v>11050</v>
      </c>
      <c r="K507" s="521"/>
    </row>
    <row r="508" spans="2:11">
      <c r="B508" s="561" t="s">
        <v>748</v>
      </c>
      <c r="C508" s="535">
        <v>10950</v>
      </c>
      <c r="K508" s="521"/>
    </row>
    <row r="509" spans="2:11">
      <c r="B509" s="561" t="s">
        <v>765</v>
      </c>
      <c r="C509" s="535">
        <v>18780</v>
      </c>
      <c r="K509" s="521"/>
    </row>
    <row r="510" spans="2:11">
      <c r="B510" s="561" t="s">
        <v>771</v>
      </c>
      <c r="C510" s="535">
        <v>21300</v>
      </c>
      <c r="K510" s="521"/>
    </row>
    <row r="511" spans="2:11">
      <c r="B511" s="560" t="s">
        <v>156</v>
      </c>
      <c r="C511" s="530">
        <v>35106</v>
      </c>
      <c r="K511" s="521"/>
    </row>
    <row r="512" spans="2:11">
      <c r="B512" s="560" t="s">
        <v>778</v>
      </c>
      <c r="C512" s="530">
        <v>32500</v>
      </c>
      <c r="K512" s="521"/>
    </row>
    <row r="513" spans="2:11">
      <c r="B513" s="560" t="s">
        <v>188</v>
      </c>
      <c r="C513" s="530">
        <v>36500</v>
      </c>
      <c r="K513" s="521"/>
    </row>
    <row r="514" spans="2:11">
      <c r="B514" s="560" t="s">
        <v>90</v>
      </c>
      <c r="C514" s="530">
        <v>31820</v>
      </c>
      <c r="K514" s="521"/>
    </row>
    <row r="515" spans="2:11">
      <c r="B515" s="560" t="s">
        <v>768</v>
      </c>
      <c r="C515" s="530">
        <v>20700</v>
      </c>
      <c r="K515" s="521"/>
    </row>
    <row r="516" spans="2:11">
      <c r="B516" s="560" t="s">
        <v>25</v>
      </c>
      <c r="C516" s="530">
        <v>18640</v>
      </c>
      <c r="K516" s="521"/>
    </row>
    <row r="517" spans="2:11">
      <c r="B517" s="560" t="s">
        <v>769</v>
      </c>
      <c r="C517" s="530">
        <v>20800</v>
      </c>
      <c r="K517" s="521"/>
    </row>
    <row r="518" spans="2:11">
      <c r="B518" s="560" t="s">
        <v>0</v>
      </c>
      <c r="C518" s="530">
        <v>10200</v>
      </c>
      <c r="K518" s="521"/>
    </row>
    <row r="519" spans="2:11">
      <c r="B519" s="232" t="s">
        <v>794</v>
      </c>
      <c r="C519" s="535">
        <v>39220</v>
      </c>
      <c r="K519" s="521"/>
    </row>
    <row r="520" spans="2:11">
      <c r="B520" s="560" t="s">
        <v>767</v>
      </c>
      <c r="C520" s="530">
        <v>20200</v>
      </c>
      <c r="K520" s="521"/>
    </row>
    <row r="521" spans="2:11">
      <c r="B521" s="232" t="s">
        <v>192</v>
      </c>
      <c r="C521" s="535">
        <v>36600</v>
      </c>
      <c r="K521" s="521"/>
    </row>
    <row r="522" spans="2:11">
      <c r="B522" s="561" t="s">
        <v>780</v>
      </c>
      <c r="C522" s="535">
        <v>33001</v>
      </c>
      <c r="K522" s="521"/>
    </row>
    <row r="523" spans="2:11">
      <c r="B523" s="560" t="s">
        <v>744</v>
      </c>
      <c r="C523" s="530">
        <v>10850</v>
      </c>
      <c r="K523" s="521"/>
    </row>
    <row r="524" spans="2:11">
      <c r="B524" s="560" t="s">
        <v>752</v>
      </c>
      <c r="C524" s="530">
        <v>12100</v>
      </c>
      <c r="K524" s="521"/>
    </row>
    <row r="525" spans="2:11">
      <c r="B525" s="560" t="s">
        <v>753</v>
      </c>
      <c r="C525" s="530">
        <v>12150</v>
      </c>
      <c r="K525" s="521"/>
    </row>
    <row r="526" spans="2:11">
      <c r="B526" s="560" t="s">
        <v>743</v>
      </c>
      <c r="C526" s="530">
        <v>10500</v>
      </c>
      <c r="K526" s="521"/>
    </row>
    <row r="527" spans="2:11">
      <c r="B527" s="561" t="s">
        <v>745</v>
      </c>
      <c r="C527" s="535">
        <v>10910</v>
      </c>
      <c r="K527" s="521"/>
    </row>
    <row r="528" spans="2:11">
      <c r="B528" s="232" t="s">
        <v>8</v>
      </c>
      <c r="C528" s="535">
        <v>10940</v>
      </c>
      <c r="K528" s="521"/>
    </row>
    <row r="529" spans="2:11">
      <c r="B529" s="232" t="s">
        <v>194</v>
      </c>
      <c r="C529" s="535">
        <v>36700</v>
      </c>
      <c r="K529" s="521"/>
    </row>
    <row r="530" spans="2:11">
      <c r="B530" s="560" t="s">
        <v>198</v>
      </c>
      <c r="C530" s="530">
        <v>36802</v>
      </c>
      <c r="K530" s="521"/>
    </row>
    <row r="531" spans="2:11">
      <c r="B531" s="560" t="s">
        <v>197</v>
      </c>
      <c r="C531" s="530">
        <v>36800</v>
      </c>
      <c r="K531" s="521"/>
    </row>
    <row r="532" spans="2:11">
      <c r="B532" s="232" t="s">
        <v>201</v>
      </c>
      <c r="C532" s="535">
        <v>36905</v>
      </c>
      <c r="K532" s="521"/>
    </row>
    <row r="533" spans="2:11">
      <c r="B533" s="560" t="s">
        <v>199</v>
      </c>
      <c r="C533" s="530">
        <v>36900</v>
      </c>
      <c r="K533" s="521"/>
    </row>
    <row r="534" spans="2:11">
      <c r="B534" s="232" t="s">
        <v>204</v>
      </c>
      <c r="C534" s="535">
        <v>37100</v>
      </c>
      <c r="K534" s="521"/>
    </row>
    <row r="535" spans="2:11">
      <c r="B535" s="232" t="s">
        <v>205</v>
      </c>
      <c r="C535" s="535">
        <v>37200</v>
      </c>
      <c r="K535" s="521"/>
    </row>
    <row r="536" spans="2:11">
      <c r="B536" s="560" t="s">
        <v>206</v>
      </c>
      <c r="C536" s="530">
        <v>37300</v>
      </c>
      <c r="K536" s="521"/>
    </row>
    <row r="537" spans="2:11">
      <c r="B537" s="560" t="s">
        <v>208</v>
      </c>
      <c r="C537" s="530">
        <v>37305</v>
      </c>
      <c r="K537" s="521"/>
    </row>
    <row r="538" spans="2:11">
      <c r="B538" s="560" t="s">
        <v>176</v>
      </c>
      <c r="C538" s="530">
        <v>36008</v>
      </c>
      <c r="K538" s="521"/>
    </row>
    <row r="539" spans="2:11">
      <c r="B539" s="232" t="s">
        <v>264</v>
      </c>
      <c r="C539" s="535">
        <v>39703</v>
      </c>
      <c r="K539" s="521"/>
    </row>
    <row r="540" spans="2:11">
      <c r="B540" s="232" t="s">
        <v>317</v>
      </c>
      <c r="C540" s="535">
        <v>33209</v>
      </c>
      <c r="K540" s="521"/>
    </row>
    <row r="541" spans="2:11">
      <c r="B541" s="560" t="s">
        <v>210</v>
      </c>
      <c r="C541" s="530">
        <v>37405</v>
      </c>
      <c r="K541" s="521"/>
    </row>
    <row r="542" spans="2:11">
      <c r="B542" s="560" t="s">
        <v>209</v>
      </c>
      <c r="C542" s="530">
        <v>37400</v>
      </c>
      <c r="K542" s="521"/>
    </row>
    <row r="543" spans="2:11">
      <c r="B543" s="560" t="s">
        <v>211</v>
      </c>
      <c r="C543" s="530">
        <v>37500</v>
      </c>
      <c r="K543" s="521"/>
    </row>
    <row r="544" spans="2:11">
      <c r="B544" s="560" t="s">
        <v>214</v>
      </c>
      <c r="C544" s="530">
        <v>37605</v>
      </c>
      <c r="K544" s="521"/>
    </row>
    <row r="545" spans="2:11">
      <c r="B545" s="560" t="s">
        <v>212</v>
      </c>
      <c r="C545" s="530">
        <v>37600</v>
      </c>
      <c r="K545" s="521"/>
    </row>
    <row r="546" spans="2:11">
      <c r="B546" s="560" t="s">
        <v>216</v>
      </c>
      <c r="C546" s="530">
        <v>37700</v>
      </c>
      <c r="K546" s="521"/>
    </row>
    <row r="547" spans="2:11">
      <c r="B547" s="560" t="s">
        <v>217</v>
      </c>
      <c r="C547" s="530">
        <v>37705</v>
      </c>
      <c r="K547" s="521"/>
    </row>
    <row r="548" spans="2:11">
      <c r="B548" s="232" t="s">
        <v>54</v>
      </c>
      <c r="C548" s="535">
        <v>30103</v>
      </c>
      <c r="K548" s="521"/>
    </row>
    <row r="549" spans="2:11">
      <c r="B549" s="560" t="s">
        <v>137</v>
      </c>
      <c r="C549" s="530">
        <v>34220</v>
      </c>
      <c r="K549" s="521"/>
    </row>
    <row r="550" spans="2:11">
      <c r="B550" s="560" t="s">
        <v>146</v>
      </c>
      <c r="C550" s="530">
        <v>34605</v>
      </c>
      <c r="K550" s="521"/>
    </row>
    <row r="551" spans="2:11">
      <c r="B551" s="232" t="s">
        <v>220</v>
      </c>
      <c r="C551" s="535">
        <v>37805</v>
      </c>
      <c r="K551" s="521"/>
    </row>
    <row r="552" spans="2:11">
      <c r="B552" s="232" t="s">
        <v>218</v>
      </c>
      <c r="C552" s="535">
        <v>37800</v>
      </c>
      <c r="K552" s="521"/>
    </row>
    <row r="553" spans="2:11">
      <c r="B553" s="232" t="s">
        <v>223</v>
      </c>
      <c r="C553" s="535">
        <v>37905</v>
      </c>
      <c r="K553" s="521"/>
    </row>
    <row r="554" spans="2:11">
      <c r="B554" s="232" t="s">
        <v>221</v>
      </c>
      <c r="C554" s="535">
        <v>37900</v>
      </c>
      <c r="K554" s="521"/>
    </row>
    <row r="555" spans="2:11">
      <c r="B555" s="560" t="s">
        <v>225</v>
      </c>
      <c r="C555" s="530">
        <v>38005</v>
      </c>
      <c r="K555" s="521"/>
    </row>
    <row r="556" spans="2:11">
      <c r="B556" s="560" t="s">
        <v>224</v>
      </c>
      <c r="C556" s="530">
        <v>38000</v>
      </c>
      <c r="K556" s="521"/>
    </row>
    <row r="557" spans="2:11">
      <c r="B557" s="560" t="s">
        <v>207</v>
      </c>
      <c r="C557" s="530">
        <v>37301</v>
      </c>
      <c r="K557" s="521"/>
    </row>
    <row r="558" spans="2:11">
      <c r="B558" s="232" t="s">
        <v>679</v>
      </c>
      <c r="C558" s="535">
        <v>98101</v>
      </c>
      <c r="K558" s="521"/>
    </row>
    <row r="559" spans="2:11">
      <c r="B559" s="560" t="s">
        <v>226</v>
      </c>
      <c r="C559" s="530">
        <v>38100</v>
      </c>
      <c r="K559" s="521"/>
    </row>
    <row r="560" spans="2:11">
      <c r="B560" s="561" t="s">
        <v>800</v>
      </c>
      <c r="C560" s="535">
        <v>98103</v>
      </c>
      <c r="K560" s="521"/>
    </row>
    <row r="561" spans="2:11">
      <c r="B561" s="560" t="s">
        <v>229</v>
      </c>
      <c r="C561" s="530">
        <v>38205</v>
      </c>
      <c r="K561" s="521"/>
    </row>
    <row r="562" spans="2:11">
      <c r="B562" s="560" t="s">
        <v>228</v>
      </c>
      <c r="C562" s="530">
        <v>38200</v>
      </c>
      <c r="K562" s="521"/>
    </row>
    <row r="563" spans="2:11">
      <c r="B563" s="560" t="s">
        <v>186</v>
      </c>
      <c r="C563" s="530">
        <v>36305</v>
      </c>
      <c r="K563" s="521"/>
    </row>
    <row r="564" spans="2:11">
      <c r="B564" s="560" t="s">
        <v>158</v>
      </c>
      <c r="C564" s="530">
        <v>35300</v>
      </c>
      <c r="K564" s="521"/>
    </row>
    <row r="565" spans="2:11">
      <c r="B565" s="232" t="s">
        <v>231</v>
      </c>
      <c r="C565" s="535">
        <v>38300</v>
      </c>
      <c r="K565" s="521"/>
    </row>
    <row r="566" spans="2:11">
      <c r="B566" s="560" t="s">
        <v>175</v>
      </c>
      <c r="C566" s="530">
        <v>36007</v>
      </c>
      <c r="K566" s="521"/>
    </row>
    <row r="567" spans="2:11">
      <c r="B567" s="560" t="s">
        <v>60</v>
      </c>
      <c r="C567" s="530">
        <v>30405</v>
      </c>
      <c r="K567" s="521"/>
    </row>
    <row r="568" spans="2:11">
      <c r="B568" s="232" t="s">
        <v>219</v>
      </c>
      <c r="C568" s="535">
        <v>37801</v>
      </c>
      <c r="K568" s="521"/>
    </row>
    <row r="569" spans="2:11">
      <c r="B569" s="560" t="s">
        <v>98</v>
      </c>
      <c r="C569" s="530">
        <v>32405</v>
      </c>
      <c r="K569" s="521"/>
    </row>
    <row r="570" spans="2:11">
      <c r="B570" s="560" t="s">
        <v>252</v>
      </c>
      <c r="C570" s="530">
        <v>39204</v>
      </c>
      <c r="K570" s="521"/>
    </row>
    <row r="571" spans="2:11">
      <c r="B571" s="560" t="s">
        <v>153</v>
      </c>
      <c r="C571" s="530">
        <v>35005</v>
      </c>
      <c r="K571" s="521"/>
    </row>
    <row r="572" spans="2:11">
      <c r="B572" s="232" t="s">
        <v>234</v>
      </c>
      <c r="C572" s="535">
        <v>38405</v>
      </c>
      <c r="K572" s="521"/>
    </row>
    <row r="573" spans="2:11">
      <c r="B573" s="232" t="s">
        <v>232</v>
      </c>
      <c r="C573" s="535">
        <v>38400</v>
      </c>
      <c r="K573" s="521"/>
    </row>
    <row r="574" spans="2:11">
      <c r="B574" s="232" t="s">
        <v>185</v>
      </c>
      <c r="C574" s="535">
        <v>36302</v>
      </c>
      <c r="K574" s="521"/>
    </row>
    <row r="575" spans="2:11">
      <c r="B575" s="560" t="s">
        <v>762</v>
      </c>
      <c r="C575" s="530">
        <v>18600</v>
      </c>
      <c r="K575" s="521"/>
    </row>
    <row r="576" spans="2:11">
      <c r="B576" s="560" t="s">
        <v>13</v>
      </c>
      <c r="C576" s="530">
        <v>11900</v>
      </c>
      <c r="K576" s="521"/>
    </row>
    <row r="577" spans="2:11">
      <c r="B577" s="232" t="s">
        <v>235</v>
      </c>
      <c r="C577" s="535">
        <v>38500</v>
      </c>
      <c r="K577" s="521"/>
    </row>
    <row r="578" spans="2:11">
      <c r="B578" s="232" t="s">
        <v>149</v>
      </c>
      <c r="C578" s="535">
        <v>34903</v>
      </c>
      <c r="K578" s="521"/>
    </row>
    <row r="579" spans="2:11">
      <c r="B579" s="560" t="s">
        <v>239</v>
      </c>
      <c r="C579" s="530">
        <v>38605</v>
      </c>
      <c r="K579" s="521"/>
    </row>
    <row r="580" spans="2:11">
      <c r="B580" s="560" t="s">
        <v>236</v>
      </c>
      <c r="C580" s="530">
        <v>38600</v>
      </c>
      <c r="K580" s="521"/>
    </row>
    <row r="581" spans="2:11">
      <c r="B581" s="232" t="s">
        <v>242</v>
      </c>
      <c r="C581" s="535">
        <v>38700</v>
      </c>
      <c r="K581" s="521"/>
    </row>
    <row r="582" spans="2:11">
      <c r="B582" s="560" t="s">
        <v>55</v>
      </c>
      <c r="C582" s="530">
        <v>30104</v>
      </c>
      <c r="K582" s="521"/>
    </row>
    <row r="583" spans="2:11">
      <c r="B583" s="561" t="s">
        <v>340</v>
      </c>
      <c r="C583" s="535">
        <v>36303</v>
      </c>
      <c r="K583" s="521"/>
    </row>
    <row r="584" spans="2:11">
      <c r="B584" s="560" t="s">
        <v>108</v>
      </c>
      <c r="C584" s="530">
        <v>32920</v>
      </c>
      <c r="K584" s="521"/>
    </row>
    <row r="585" spans="2:11">
      <c r="B585" s="232" t="s">
        <v>677</v>
      </c>
      <c r="C585" s="535">
        <v>91111</v>
      </c>
      <c r="K585" s="521"/>
    </row>
    <row r="586" spans="2:11">
      <c r="B586" s="560" t="s">
        <v>685</v>
      </c>
      <c r="C586" s="530">
        <v>99831</v>
      </c>
      <c r="K586" s="521"/>
    </row>
    <row r="587" spans="2:11">
      <c r="B587" s="232" t="s">
        <v>678</v>
      </c>
      <c r="C587" s="535">
        <v>91151</v>
      </c>
      <c r="K587" s="521"/>
    </row>
    <row r="588" spans="2:11">
      <c r="B588" s="560" t="s">
        <v>684</v>
      </c>
      <c r="C588" s="530">
        <v>99521</v>
      </c>
      <c r="K588" s="521"/>
    </row>
    <row r="589" spans="2:11">
      <c r="B589" s="232" t="s">
        <v>681</v>
      </c>
      <c r="C589" s="535">
        <v>98111</v>
      </c>
      <c r="K589" s="521"/>
    </row>
    <row r="590" spans="2:11">
      <c r="B590" s="560" t="s">
        <v>682</v>
      </c>
      <c r="C590" s="530">
        <v>98131</v>
      </c>
      <c r="K590" s="521"/>
    </row>
    <row r="591" spans="2:11">
      <c r="B591" s="232" t="s">
        <v>676</v>
      </c>
      <c r="C591" s="535">
        <v>91041</v>
      </c>
      <c r="K591" s="521"/>
    </row>
    <row r="592" spans="2:11">
      <c r="B592" s="232" t="s">
        <v>244</v>
      </c>
      <c r="C592" s="535">
        <v>38800</v>
      </c>
      <c r="K592" s="521"/>
    </row>
    <row r="593" spans="2:11">
      <c r="B593" s="232" t="s">
        <v>93</v>
      </c>
      <c r="C593" s="535">
        <v>32005</v>
      </c>
      <c r="K593" s="521"/>
    </row>
    <row r="594" spans="2:11">
      <c r="B594" s="560" t="s">
        <v>795</v>
      </c>
      <c r="C594" s="530">
        <v>39501</v>
      </c>
      <c r="K594" s="521"/>
    </row>
    <row r="595" spans="2:11">
      <c r="B595" s="232" t="s">
        <v>246</v>
      </c>
      <c r="C595" s="535">
        <v>38900</v>
      </c>
      <c r="K595" s="521"/>
    </row>
    <row r="596" spans="2:11">
      <c r="B596" s="560" t="s">
        <v>43</v>
      </c>
      <c r="C596" s="530">
        <v>21550</v>
      </c>
      <c r="K596" s="521"/>
    </row>
    <row r="597" spans="2:11">
      <c r="B597" s="561" t="s">
        <v>333</v>
      </c>
      <c r="C597" s="535">
        <v>21520</v>
      </c>
      <c r="K597" s="521"/>
    </row>
    <row r="598" spans="2:11">
      <c r="B598" s="561" t="s">
        <v>983</v>
      </c>
      <c r="C598" s="542">
        <v>21525.1</v>
      </c>
      <c r="K598" s="521"/>
    </row>
    <row r="599" spans="2:11">
      <c r="B599" s="561" t="s">
        <v>982</v>
      </c>
      <c r="C599" s="535">
        <v>21525</v>
      </c>
      <c r="K599" s="521"/>
    </row>
    <row r="600" spans="2:11">
      <c r="B600" s="232" t="s">
        <v>247</v>
      </c>
      <c r="C600" s="535">
        <v>39000</v>
      </c>
      <c r="K600" s="521"/>
    </row>
    <row r="601" spans="2:11">
      <c r="B601" s="560" t="s">
        <v>48</v>
      </c>
      <c r="C601" s="530">
        <v>23000</v>
      </c>
      <c r="K601" s="521"/>
    </row>
    <row r="602" spans="2:11">
      <c r="B602" s="232" t="s">
        <v>49</v>
      </c>
      <c r="C602" s="535">
        <v>23100</v>
      </c>
      <c r="K602" s="521"/>
    </row>
    <row r="603" spans="2:11">
      <c r="B603" s="232" t="s">
        <v>38</v>
      </c>
      <c r="C603" s="535">
        <v>20900</v>
      </c>
      <c r="K603" s="521"/>
    </row>
    <row r="604" spans="2:11">
      <c r="B604" s="561" t="s">
        <v>770</v>
      </c>
      <c r="C604" s="535">
        <v>21200</v>
      </c>
      <c r="K604" s="521"/>
    </row>
    <row r="605" spans="2:11">
      <c r="B605" s="232" t="s">
        <v>50</v>
      </c>
      <c r="C605" s="535">
        <v>23200</v>
      </c>
      <c r="K605" s="521"/>
    </row>
    <row r="606" spans="2:11">
      <c r="B606" s="560" t="s">
        <v>44</v>
      </c>
      <c r="C606" s="530">
        <v>21570</v>
      </c>
      <c r="K606" s="521"/>
    </row>
    <row r="607" spans="2:11">
      <c r="B607" s="560" t="s">
        <v>213</v>
      </c>
      <c r="C607" s="530">
        <v>37601</v>
      </c>
      <c r="K607" s="521"/>
    </row>
    <row r="608" spans="2:11">
      <c r="B608" s="560" t="s">
        <v>249</v>
      </c>
      <c r="C608" s="530">
        <v>39101</v>
      </c>
      <c r="K608" s="521"/>
    </row>
    <row r="609" spans="2:11">
      <c r="B609" s="560" t="s">
        <v>248</v>
      </c>
      <c r="C609" s="530">
        <v>39100</v>
      </c>
      <c r="K609" s="521"/>
    </row>
    <row r="610" spans="2:11">
      <c r="B610" s="560" t="s">
        <v>250</v>
      </c>
      <c r="C610" s="530">
        <v>39105</v>
      </c>
      <c r="K610" s="521"/>
    </row>
    <row r="611" spans="2:11">
      <c r="B611" s="560" t="s">
        <v>117</v>
      </c>
      <c r="C611" s="530">
        <v>33204</v>
      </c>
      <c r="K611" s="521"/>
    </row>
    <row r="612" spans="2:11">
      <c r="B612" s="560" t="s">
        <v>792</v>
      </c>
      <c r="C612" s="530">
        <v>39200</v>
      </c>
      <c r="K612" s="521"/>
    </row>
    <row r="613" spans="2:11">
      <c r="B613" s="232" t="s">
        <v>253</v>
      </c>
      <c r="C613" s="535">
        <v>39205</v>
      </c>
      <c r="K613" s="521"/>
    </row>
    <row r="614" spans="2:11">
      <c r="B614" s="232" t="s">
        <v>255</v>
      </c>
      <c r="C614" s="535">
        <v>39300</v>
      </c>
      <c r="K614" s="521"/>
    </row>
    <row r="615" spans="2:11">
      <c r="B615" s="560" t="s">
        <v>683</v>
      </c>
      <c r="C615" s="530">
        <v>99401</v>
      </c>
      <c r="K615" s="521"/>
    </row>
    <row r="616" spans="2:11">
      <c r="B616" s="560" t="s">
        <v>257</v>
      </c>
      <c r="C616" s="530">
        <v>39400</v>
      </c>
      <c r="K616" s="521"/>
    </row>
    <row r="617" spans="2:11">
      <c r="B617" s="560" t="s">
        <v>259</v>
      </c>
      <c r="C617" s="530">
        <v>39500</v>
      </c>
      <c r="K617" s="521"/>
    </row>
    <row r="618" spans="2:11">
      <c r="B618" s="560" t="s">
        <v>262</v>
      </c>
      <c r="C618" s="530">
        <v>39605</v>
      </c>
      <c r="K618" s="521"/>
    </row>
    <row r="619" spans="2:11">
      <c r="B619" s="560" t="s">
        <v>261</v>
      </c>
      <c r="C619" s="530">
        <v>39600</v>
      </c>
      <c r="K619" s="521"/>
    </row>
    <row r="620" spans="2:11">
      <c r="B620" s="560" t="s">
        <v>138</v>
      </c>
      <c r="C620" s="530">
        <v>34230</v>
      </c>
      <c r="K620" s="521"/>
    </row>
    <row r="621" spans="2:11">
      <c r="B621" s="560" t="s">
        <v>45</v>
      </c>
      <c r="C621" s="530">
        <v>21800</v>
      </c>
      <c r="K621" s="521"/>
    </row>
    <row r="622" spans="2:11">
      <c r="B622" s="560" t="s">
        <v>776</v>
      </c>
      <c r="C622" s="530">
        <v>31205</v>
      </c>
      <c r="K622" s="521"/>
    </row>
    <row r="623" spans="2:11">
      <c r="B623" s="560" t="s">
        <v>99</v>
      </c>
      <c r="C623" s="530">
        <v>32410</v>
      </c>
      <c r="K623" s="521"/>
    </row>
    <row r="624" spans="2:11">
      <c r="B624" s="560" t="s">
        <v>12</v>
      </c>
      <c r="C624" s="530">
        <v>11600</v>
      </c>
      <c r="K624" s="521"/>
    </row>
    <row r="625" spans="2:11">
      <c r="B625" s="232" t="s">
        <v>265</v>
      </c>
      <c r="C625" s="535">
        <v>39705</v>
      </c>
      <c r="K625" s="521"/>
    </row>
    <row r="626" spans="2:11">
      <c r="B626" s="232" t="s">
        <v>263</v>
      </c>
      <c r="C626" s="535">
        <v>39700</v>
      </c>
      <c r="K626" s="521"/>
    </row>
    <row r="627" spans="2:11">
      <c r="B627" s="561" t="s">
        <v>190</v>
      </c>
      <c r="C627" s="535">
        <v>36502</v>
      </c>
      <c r="K627" s="521"/>
    </row>
    <row r="628" spans="2:11">
      <c r="B628" s="232" t="s">
        <v>267</v>
      </c>
      <c r="C628" s="535">
        <v>39805</v>
      </c>
      <c r="K628" s="521"/>
    </row>
    <row r="629" spans="2:11">
      <c r="B629" s="232" t="s">
        <v>266</v>
      </c>
      <c r="C629" s="535">
        <v>39800</v>
      </c>
      <c r="K629" s="521"/>
    </row>
    <row r="630" spans="2:11">
      <c r="B630" s="560" t="s">
        <v>46</v>
      </c>
      <c r="C630" s="530">
        <v>21900</v>
      </c>
      <c r="K630" s="521"/>
    </row>
    <row r="631" spans="2:11">
      <c r="B631" s="232" t="s">
        <v>122</v>
      </c>
      <c r="C631" s="535">
        <v>33400</v>
      </c>
      <c r="K631" s="521"/>
    </row>
    <row r="632" spans="2:11">
      <c r="B632" s="232" t="s">
        <v>268</v>
      </c>
      <c r="C632" s="535">
        <v>39900</v>
      </c>
      <c r="K632" s="521"/>
    </row>
    <row r="633" spans="2:11">
      <c r="B633" s="232" t="s">
        <v>51</v>
      </c>
      <c r="C633" s="535">
        <v>30000</v>
      </c>
      <c r="K633" s="521"/>
    </row>
    <row r="634" spans="2:11">
      <c r="B634" s="232" t="s">
        <v>195</v>
      </c>
      <c r="C634" s="535">
        <v>36701</v>
      </c>
      <c r="K634" s="521"/>
    </row>
    <row r="635" spans="2:11">
      <c r="K635" s="521"/>
    </row>
    <row r="636" spans="2:11">
      <c r="K636" s="521"/>
    </row>
    <row r="637" spans="2:11">
      <c r="K637" s="521"/>
    </row>
    <row r="638" spans="2:11">
      <c r="K638" s="521"/>
    </row>
    <row r="639" spans="2:11">
      <c r="K639" s="521"/>
    </row>
    <row r="640" spans="2:11">
      <c r="K640" s="521"/>
    </row>
    <row r="641" spans="11:11">
      <c r="K641" s="521"/>
    </row>
    <row r="642" spans="11:11">
      <c r="K642" s="521"/>
    </row>
    <row r="643" spans="11:11">
      <c r="K643" s="521"/>
    </row>
    <row r="644" spans="11:11">
      <c r="K644" s="521"/>
    </row>
    <row r="645" spans="11:11">
      <c r="K645" s="521"/>
    </row>
    <row r="646" spans="11:11">
      <c r="K646" s="521"/>
    </row>
    <row r="647" spans="11:11">
      <c r="K647" s="521"/>
    </row>
    <row r="648" spans="11:11">
      <c r="K648" s="521"/>
    </row>
    <row r="649" spans="11:11">
      <c r="K649" s="521"/>
    </row>
    <row r="650" spans="11:11">
      <c r="K650" s="521"/>
    </row>
    <row r="651" spans="11:11">
      <c r="K651" s="521"/>
    </row>
    <row r="652" spans="11:11">
      <c r="K652" s="521"/>
    </row>
    <row r="653" spans="11:11">
      <c r="K653" s="521"/>
    </row>
    <row r="654" spans="11:11">
      <c r="K654" s="521"/>
    </row>
    <row r="655" spans="11:11">
      <c r="K655" s="521"/>
    </row>
    <row r="656" spans="11:11">
      <c r="K656" s="521"/>
    </row>
    <row r="657" spans="11:11">
      <c r="K657" s="521"/>
    </row>
    <row r="658" spans="11:11">
      <c r="K658" s="521"/>
    </row>
    <row r="659" spans="11:11">
      <c r="K659" s="521"/>
    </row>
    <row r="660" spans="11:11">
      <c r="K660" s="521"/>
    </row>
    <row r="661" spans="11:11">
      <c r="K661" s="521"/>
    </row>
    <row r="662" spans="11:11">
      <c r="K662" s="521"/>
    </row>
    <row r="663" spans="11:11">
      <c r="K663" s="521"/>
    </row>
    <row r="664" spans="11:11">
      <c r="K664" s="521"/>
    </row>
    <row r="665" spans="11:11">
      <c r="K665" s="521"/>
    </row>
    <row r="666" spans="11:11">
      <c r="K666" s="521"/>
    </row>
    <row r="667" spans="11:11">
      <c r="K667" s="521"/>
    </row>
    <row r="668" spans="11:11">
      <c r="K668" s="521"/>
    </row>
    <row r="669" spans="11:11">
      <c r="K669" s="521"/>
    </row>
    <row r="670" spans="11:11">
      <c r="K670" s="521"/>
    </row>
    <row r="671" spans="11:11">
      <c r="K671" s="521"/>
    </row>
    <row r="672" spans="11:11">
      <c r="K672" s="521"/>
    </row>
    <row r="673" spans="11:11">
      <c r="K673" s="521"/>
    </row>
    <row r="674" spans="11:11">
      <c r="K674" s="521"/>
    </row>
    <row r="675" spans="11:11">
      <c r="K675" s="521"/>
    </row>
    <row r="676" spans="11:11">
      <c r="K676" s="521"/>
    </row>
    <row r="677" spans="11:11">
      <c r="K677" s="521"/>
    </row>
    <row r="678" spans="11:11">
      <c r="K678" s="521"/>
    </row>
    <row r="679" spans="11:11">
      <c r="K679" s="521"/>
    </row>
    <row r="680" spans="11:11">
      <c r="K680" s="521"/>
    </row>
    <row r="681" spans="11:11">
      <c r="K681" s="521"/>
    </row>
    <row r="682" spans="11:11">
      <c r="K682" s="521"/>
    </row>
    <row r="683" spans="11:11">
      <c r="K683" s="521"/>
    </row>
    <row r="684" spans="11:11">
      <c r="K684" s="521"/>
    </row>
    <row r="685" spans="11:11">
      <c r="K685" s="521"/>
    </row>
    <row r="686" spans="11:11">
      <c r="K686" s="521"/>
    </row>
    <row r="687" spans="11:11">
      <c r="K687" s="521"/>
    </row>
    <row r="688" spans="11:11">
      <c r="K688" s="521"/>
    </row>
    <row r="689" spans="11:11">
      <c r="K689" s="521"/>
    </row>
    <row r="690" spans="11:11">
      <c r="K690" s="521"/>
    </row>
    <row r="691" spans="11:11">
      <c r="K691" s="521"/>
    </row>
    <row r="692" spans="11:11">
      <c r="K692" s="521"/>
    </row>
    <row r="693" spans="11:11">
      <c r="K693" s="521"/>
    </row>
    <row r="694" spans="11:11">
      <c r="K694" s="521"/>
    </row>
    <row r="695" spans="11:11">
      <c r="K695" s="521"/>
    </row>
    <row r="696" spans="11:11">
      <c r="K696" s="521"/>
    </row>
    <row r="697" spans="11:11">
      <c r="K697" s="521"/>
    </row>
    <row r="698" spans="11:11">
      <c r="K698" s="521"/>
    </row>
    <row r="699" spans="11:11">
      <c r="K699" s="521"/>
    </row>
    <row r="700" spans="11:11">
      <c r="K700" s="521"/>
    </row>
    <row r="701" spans="11:11">
      <c r="K701" s="521"/>
    </row>
    <row r="702" spans="11:11">
      <c r="K702" s="521"/>
    </row>
    <row r="703" spans="11:11">
      <c r="K703" s="521"/>
    </row>
    <row r="704" spans="11:11">
      <c r="K704" s="521"/>
    </row>
    <row r="705" spans="11:11">
      <c r="K705" s="521"/>
    </row>
    <row r="706" spans="11:11">
      <c r="K706" s="521"/>
    </row>
    <row r="707" spans="11:11">
      <c r="K707" s="521"/>
    </row>
    <row r="708" spans="11:11">
      <c r="K708" s="521"/>
    </row>
    <row r="709" spans="11:11">
      <c r="K709" s="521"/>
    </row>
    <row r="710" spans="11:11">
      <c r="K710" s="521"/>
    </row>
    <row r="711" spans="11:11">
      <c r="K711" s="521"/>
    </row>
    <row r="712" spans="11:11">
      <c r="K712" s="521"/>
    </row>
    <row r="713" spans="11:11">
      <c r="K713" s="521"/>
    </row>
    <row r="714" spans="11:11">
      <c r="K714" s="521"/>
    </row>
    <row r="715" spans="11:11">
      <c r="K715" s="521"/>
    </row>
    <row r="716" spans="11:11">
      <c r="K716" s="521"/>
    </row>
    <row r="717" spans="11:11">
      <c r="K717" s="521"/>
    </row>
    <row r="718" spans="11:11">
      <c r="K718" s="521"/>
    </row>
    <row r="719" spans="11:11">
      <c r="K719" s="521"/>
    </row>
    <row r="720" spans="11:11">
      <c r="K720" s="521"/>
    </row>
    <row r="721" spans="11:11">
      <c r="K721" s="521"/>
    </row>
    <row r="722" spans="11:11">
      <c r="K722" s="521"/>
    </row>
    <row r="723" spans="11:11">
      <c r="K723" s="521"/>
    </row>
    <row r="724" spans="11:11">
      <c r="K724" s="521"/>
    </row>
    <row r="725" spans="11:11">
      <c r="K725" s="521"/>
    </row>
    <row r="726" spans="11:11">
      <c r="K726" s="521"/>
    </row>
    <row r="727" spans="11:11">
      <c r="K727" s="521"/>
    </row>
    <row r="728" spans="11:11">
      <c r="K728" s="521"/>
    </row>
    <row r="729" spans="11:11">
      <c r="K729" s="521"/>
    </row>
    <row r="730" spans="11:11">
      <c r="K730" s="521"/>
    </row>
    <row r="731" spans="11:11">
      <c r="K731" s="521"/>
    </row>
    <row r="732" spans="11:11">
      <c r="K732" s="521"/>
    </row>
    <row r="733" spans="11:11">
      <c r="K733" s="521"/>
    </row>
    <row r="734" spans="11:11">
      <c r="K734" s="521"/>
    </row>
    <row r="735" spans="11:11">
      <c r="K735" s="521"/>
    </row>
    <row r="736" spans="11:11">
      <c r="K736" s="521"/>
    </row>
    <row r="737" spans="11:11">
      <c r="K737" s="521"/>
    </row>
    <row r="738" spans="11:11">
      <c r="K738" s="521"/>
    </row>
    <row r="739" spans="11:11">
      <c r="K739" s="521"/>
    </row>
    <row r="740" spans="11:11">
      <c r="K740" s="521"/>
    </row>
    <row r="741" spans="11:11">
      <c r="K741" s="521"/>
    </row>
    <row r="742" spans="11:11">
      <c r="K742" s="521"/>
    </row>
    <row r="743" spans="11:11">
      <c r="K743" s="521"/>
    </row>
    <row r="744" spans="11:11">
      <c r="K744" s="521"/>
    </row>
    <row r="745" spans="11:11">
      <c r="K745" s="521"/>
    </row>
    <row r="746" spans="11:11">
      <c r="K746" s="521"/>
    </row>
    <row r="747" spans="11:11">
      <c r="K747" s="521"/>
    </row>
    <row r="748" spans="11:11">
      <c r="K748" s="521"/>
    </row>
    <row r="749" spans="11:11">
      <c r="K749" s="521"/>
    </row>
    <row r="750" spans="11:11">
      <c r="K750" s="521"/>
    </row>
    <row r="751" spans="11:11">
      <c r="K751" s="521"/>
    </row>
    <row r="752" spans="11:11">
      <c r="K752" s="521"/>
    </row>
    <row r="753" spans="11:11">
      <c r="K753" s="521"/>
    </row>
    <row r="754" spans="11:11">
      <c r="K754" s="521"/>
    </row>
    <row r="755" spans="11:11">
      <c r="K755" s="521"/>
    </row>
    <row r="756" spans="11:11">
      <c r="K756" s="521"/>
    </row>
    <row r="757" spans="11:11">
      <c r="K757" s="521"/>
    </row>
    <row r="758" spans="11:11">
      <c r="K758" s="521"/>
    </row>
    <row r="759" spans="11:11">
      <c r="K759" s="521"/>
    </row>
    <row r="760" spans="11:11">
      <c r="K760" s="521"/>
    </row>
    <row r="761" spans="11:11">
      <c r="K761" s="521"/>
    </row>
    <row r="762" spans="11:11">
      <c r="K762" s="521"/>
    </row>
    <row r="763" spans="11:11">
      <c r="K763" s="521"/>
    </row>
    <row r="764" spans="11:11">
      <c r="K764" s="521"/>
    </row>
    <row r="765" spans="11:11">
      <c r="K765" s="521"/>
    </row>
    <row r="766" spans="11:11">
      <c r="K766" s="521"/>
    </row>
    <row r="767" spans="11:11">
      <c r="K767" s="521"/>
    </row>
    <row r="768" spans="11:11">
      <c r="K768" s="521"/>
    </row>
    <row r="769" spans="11:11">
      <c r="K769" s="521"/>
    </row>
    <row r="770" spans="11:11">
      <c r="K770" s="521"/>
    </row>
    <row r="771" spans="11:11">
      <c r="K771" s="521"/>
    </row>
    <row r="772" spans="11:11">
      <c r="K772" s="521"/>
    </row>
    <row r="773" spans="11:11">
      <c r="K773" s="521"/>
    </row>
    <row r="774" spans="11:11">
      <c r="K774" s="521"/>
    </row>
    <row r="775" spans="11:11">
      <c r="K775" s="521"/>
    </row>
    <row r="776" spans="11:11">
      <c r="K776" s="521"/>
    </row>
    <row r="777" spans="11:11">
      <c r="K777" s="521"/>
    </row>
    <row r="778" spans="11:11">
      <c r="K778" s="521"/>
    </row>
    <row r="779" spans="11:11">
      <c r="K779" s="521"/>
    </row>
    <row r="780" spans="11:11">
      <c r="K780" s="521"/>
    </row>
    <row r="781" spans="11:11">
      <c r="K781" s="521"/>
    </row>
    <row r="782" spans="11:11">
      <c r="K782" s="521"/>
    </row>
    <row r="783" spans="11:11">
      <c r="K783" s="521"/>
    </row>
    <row r="784" spans="11:11">
      <c r="K784" s="521"/>
    </row>
    <row r="785" spans="11:11">
      <c r="K785" s="521"/>
    </row>
    <row r="786" spans="11:11">
      <c r="K786" s="521"/>
    </row>
    <row r="787" spans="11:11">
      <c r="K787" s="521"/>
    </row>
    <row r="788" spans="11:11">
      <c r="K788" s="521"/>
    </row>
    <row r="789" spans="11:11">
      <c r="K789" s="521"/>
    </row>
    <row r="790" spans="11:11">
      <c r="K790" s="521"/>
    </row>
    <row r="791" spans="11:11">
      <c r="K791" s="521"/>
    </row>
    <row r="792" spans="11:11">
      <c r="K792" s="521"/>
    </row>
    <row r="793" spans="11:11">
      <c r="K793" s="521"/>
    </row>
    <row r="794" spans="11:11">
      <c r="K794" s="521"/>
    </row>
    <row r="795" spans="11:11">
      <c r="K795" s="521"/>
    </row>
    <row r="796" spans="11:11">
      <c r="K796" s="521"/>
    </row>
    <row r="797" spans="11:11">
      <c r="K797" s="521"/>
    </row>
    <row r="798" spans="11:11">
      <c r="K798" s="521"/>
    </row>
    <row r="799" spans="11:11">
      <c r="K799" s="521"/>
    </row>
    <row r="800" spans="11:11">
      <c r="K800" s="521"/>
    </row>
    <row r="801" spans="11:11">
      <c r="K801" s="521"/>
    </row>
    <row r="802" spans="11:11">
      <c r="K802" s="521"/>
    </row>
    <row r="803" spans="11:11">
      <c r="K803" s="521"/>
    </row>
    <row r="804" spans="11:11">
      <c r="K804" s="521"/>
    </row>
    <row r="805" spans="11:11">
      <c r="K805" s="521"/>
    </row>
    <row r="806" spans="11:11">
      <c r="K806" s="521"/>
    </row>
    <row r="807" spans="11:11">
      <c r="K807" s="521"/>
    </row>
    <row r="808" spans="11:11">
      <c r="K808" s="521"/>
    </row>
    <row r="809" spans="11:11">
      <c r="K809" s="521"/>
    </row>
    <row r="810" spans="11:11">
      <c r="K810" s="521"/>
    </row>
    <row r="811" spans="11:11">
      <c r="K811" s="521"/>
    </row>
    <row r="812" spans="11:11">
      <c r="K812" s="521"/>
    </row>
    <row r="813" spans="11:11">
      <c r="K813" s="521"/>
    </row>
    <row r="814" spans="11:11">
      <c r="K814" s="521"/>
    </row>
    <row r="815" spans="11:11">
      <c r="K815" s="521"/>
    </row>
    <row r="816" spans="11:11">
      <c r="K816" s="521"/>
    </row>
    <row r="817" spans="11:11">
      <c r="K817" s="521"/>
    </row>
    <row r="818" spans="11:11">
      <c r="K818" s="521"/>
    </row>
    <row r="819" spans="11:11">
      <c r="K819" s="521"/>
    </row>
    <row r="820" spans="11:11">
      <c r="K820" s="521"/>
    </row>
    <row r="821" spans="11:11">
      <c r="K821" s="521"/>
    </row>
    <row r="822" spans="11:11">
      <c r="K822" s="521"/>
    </row>
    <row r="823" spans="11:11">
      <c r="K823" s="521"/>
    </row>
    <row r="824" spans="11:11">
      <c r="K824" s="521"/>
    </row>
    <row r="825" spans="11:11">
      <c r="K825" s="521"/>
    </row>
    <row r="826" spans="11:11">
      <c r="K826" s="521"/>
    </row>
    <row r="827" spans="11:11">
      <c r="K827" s="521"/>
    </row>
    <row r="828" spans="11:11">
      <c r="K828" s="521"/>
    </row>
    <row r="829" spans="11:11">
      <c r="K829" s="521"/>
    </row>
    <row r="830" spans="11:11">
      <c r="K830" s="521"/>
    </row>
    <row r="831" spans="11:11">
      <c r="K831" s="521"/>
    </row>
    <row r="832" spans="11:11">
      <c r="K832" s="521"/>
    </row>
    <row r="833" spans="11:11">
      <c r="K833" s="521"/>
    </row>
    <row r="834" spans="11:11">
      <c r="K834" s="521"/>
    </row>
    <row r="835" spans="11:11">
      <c r="K835" s="521"/>
    </row>
    <row r="836" spans="11:11">
      <c r="K836" s="521"/>
    </row>
    <row r="837" spans="11:11">
      <c r="K837" s="521"/>
    </row>
    <row r="838" spans="11:11">
      <c r="K838" s="521"/>
    </row>
    <row r="839" spans="11:11">
      <c r="K839" s="521"/>
    </row>
    <row r="840" spans="11:11">
      <c r="K840" s="521"/>
    </row>
    <row r="841" spans="11:11">
      <c r="K841" s="521"/>
    </row>
    <row r="842" spans="11:11">
      <c r="K842" s="521"/>
    </row>
    <row r="843" spans="11:11">
      <c r="K843" s="521"/>
    </row>
    <row r="844" spans="11:11">
      <c r="K844" s="521"/>
    </row>
    <row r="845" spans="11:11">
      <c r="K845" s="521"/>
    </row>
    <row r="846" spans="11:11">
      <c r="K846" s="521"/>
    </row>
    <row r="847" spans="11:11">
      <c r="K847" s="521"/>
    </row>
    <row r="848" spans="11:11">
      <c r="K848" s="521"/>
    </row>
    <row r="849" spans="11:11">
      <c r="K849" s="521"/>
    </row>
    <row r="850" spans="11:11">
      <c r="K850" s="521"/>
    </row>
    <row r="851" spans="11:11">
      <c r="K851" s="521"/>
    </row>
    <row r="852" spans="11:11">
      <c r="K852" s="521"/>
    </row>
    <row r="853" spans="11:11">
      <c r="K853" s="521"/>
    </row>
    <row r="854" spans="11:11">
      <c r="K854" s="521"/>
    </row>
    <row r="855" spans="11:11">
      <c r="K855" s="521"/>
    </row>
    <row r="856" spans="11:11">
      <c r="K856" s="521"/>
    </row>
    <row r="857" spans="11:11">
      <c r="K857" s="521"/>
    </row>
    <row r="858" spans="11:11">
      <c r="K858" s="521"/>
    </row>
    <row r="859" spans="11:11">
      <c r="K859" s="521"/>
    </row>
    <row r="860" spans="11:11">
      <c r="K860" s="521"/>
    </row>
    <row r="861" spans="11:11">
      <c r="K861" s="521"/>
    </row>
    <row r="862" spans="11:11">
      <c r="K862" s="521"/>
    </row>
    <row r="863" spans="11:11">
      <c r="K863" s="521"/>
    </row>
    <row r="864" spans="11:11">
      <c r="K864" s="521"/>
    </row>
    <row r="865" spans="11:11">
      <c r="K865" s="521"/>
    </row>
    <row r="866" spans="11:11">
      <c r="K866" s="521"/>
    </row>
    <row r="867" spans="11:11">
      <c r="K867" s="521"/>
    </row>
    <row r="868" spans="11:11">
      <c r="K868" s="521"/>
    </row>
    <row r="869" spans="11:11">
      <c r="K869" s="521"/>
    </row>
    <row r="870" spans="11:11">
      <c r="K870" s="521"/>
    </row>
    <row r="871" spans="11:11">
      <c r="K871" s="521"/>
    </row>
    <row r="872" spans="11:11">
      <c r="K872" s="521"/>
    </row>
    <row r="873" spans="11:11">
      <c r="K873" s="521"/>
    </row>
    <row r="874" spans="11:11">
      <c r="K874" s="521"/>
    </row>
    <row r="875" spans="11:11">
      <c r="K875" s="521"/>
    </row>
    <row r="876" spans="11:11">
      <c r="K876" s="521"/>
    </row>
    <row r="877" spans="11:11">
      <c r="K877" s="521"/>
    </row>
    <row r="878" spans="11:11">
      <c r="K878" s="521"/>
    </row>
    <row r="879" spans="11:11">
      <c r="K879" s="521"/>
    </row>
    <row r="880" spans="11:11">
      <c r="K880" s="521"/>
    </row>
    <row r="881" spans="11:11">
      <c r="K881" s="521"/>
    </row>
    <row r="882" spans="11:11">
      <c r="K882" s="521"/>
    </row>
    <row r="883" spans="11:11">
      <c r="K883" s="521"/>
    </row>
    <row r="884" spans="11:11">
      <c r="K884" s="521"/>
    </row>
    <row r="885" spans="11:11">
      <c r="K885" s="521"/>
    </row>
    <row r="886" spans="11:11">
      <c r="K886" s="521"/>
    </row>
    <row r="887" spans="11:11">
      <c r="K887" s="521"/>
    </row>
    <row r="888" spans="11:11">
      <c r="K888" s="521"/>
    </row>
    <row r="889" spans="11:11">
      <c r="K889" s="521"/>
    </row>
    <row r="890" spans="11:11">
      <c r="K890" s="521"/>
    </row>
    <row r="891" spans="11:11">
      <c r="K891" s="521"/>
    </row>
    <row r="892" spans="11:11">
      <c r="K892" s="521"/>
    </row>
    <row r="893" spans="11:11">
      <c r="K893" s="521"/>
    </row>
    <row r="894" spans="11:11">
      <c r="K894" s="521"/>
    </row>
    <row r="895" spans="11:11">
      <c r="K895" s="521"/>
    </row>
    <row r="896" spans="11:11">
      <c r="K896" s="521"/>
    </row>
    <row r="897" spans="11:11">
      <c r="K897" s="521"/>
    </row>
    <row r="898" spans="11:11">
      <c r="K898" s="521"/>
    </row>
    <row r="899" spans="11:11">
      <c r="K899" s="521"/>
    </row>
    <row r="900" spans="11:11">
      <c r="K900" s="521"/>
    </row>
    <row r="901" spans="11:11">
      <c r="K901" s="521"/>
    </row>
    <row r="902" spans="11:11">
      <c r="K902" s="521"/>
    </row>
    <row r="903" spans="11:11">
      <c r="K903" s="521"/>
    </row>
    <row r="904" spans="11:11">
      <c r="K904" s="521"/>
    </row>
    <row r="905" spans="11:11">
      <c r="K905" s="521"/>
    </row>
    <row r="906" spans="11:11">
      <c r="K906" s="521"/>
    </row>
    <row r="907" spans="11:11">
      <c r="K907" s="521"/>
    </row>
    <row r="908" spans="11:11">
      <c r="K908" s="521"/>
    </row>
    <row r="909" spans="11:11">
      <c r="K909" s="521"/>
    </row>
    <row r="910" spans="11:11">
      <c r="K910" s="521"/>
    </row>
    <row r="911" spans="11:11">
      <c r="K911" s="521"/>
    </row>
    <row r="912" spans="11:11">
      <c r="K912" s="521"/>
    </row>
    <row r="913" spans="11:11">
      <c r="K913" s="521"/>
    </row>
    <row r="914" spans="11:11">
      <c r="K914" s="521"/>
    </row>
    <row r="915" spans="11:11">
      <c r="K915" s="521"/>
    </row>
    <row r="916" spans="11:11">
      <c r="K916" s="521"/>
    </row>
    <row r="917" spans="11:11">
      <c r="K917" s="521"/>
    </row>
    <row r="918" spans="11:11">
      <c r="K918" s="521"/>
    </row>
    <row r="919" spans="11:11">
      <c r="K919" s="521"/>
    </row>
    <row r="920" spans="11:11">
      <c r="K920" s="521"/>
    </row>
    <row r="921" spans="11:11">
      <c r="K921" s="521"/>
    </row>
    <row r="922" spans="11:11">
      <c r="K922" s="521"/>
    </row>
    <row r="923" spans="11:11">
      <c r="K923" s="521"/>
    </row>
    <row r="924" spans="11:11">
      <c r="K924" s="521"/>
    </row>
    <row r="925" spans="11:11">
      <c r="K925" s="521"/>
    </row>
    <row r="926" spans="11:11">
      <c r="K926" s="521"/>
    </row>
    <row r="927" spans="11:11">
      <c r="K927" s="521"/>
    </row>
    <row r="928" spans="11:11">
      <c r="K928" s="521"/>
    </row>
    <row r="929" spans="11:11">
      <c r="K929" s="521"/>
    </row>
    <row r="930" spans="11:11">
      <c r="K930" s="521"/>
    </row>
    <row r="931" spans="11:11">
      <c r="K931" s="521"/>
    </row>
    <row r="932" spans="11:11">
      <c r="K932" s="521"/>
    </row>
    <row r="933" spans="11:11">
      <c r="K933" s="521"/>
    </row>
    <row r="934" spans="11:11">
      <c r="K934" s="521"/>
    </row>
    <row r="935" spans="11:11">
      <c r="K935" s="521"/>
    </row>
    <row r="936" spans="11:11">
      <c r="K936" s="521"/>
    </row>
    <row r="937" spans="11:11">
      <c r="K937" s="521"/>
    </row>
    <row r="938" spans="11:11">
      <c r="K938" s="521"/>
    </row>
    <row r="939" spans="11:11">
      <c r="K939" s="521"/>
    </row>
    <row r="940" spans="11:11">
      <c r="K940" s="521"/>
    </row>
    <row r="941" spans="11:11">
      <c r="K941" s="521"/>
    </row>
    <row r="942" spans="11:11">
      <c r="K942" s="521"/>
    </row>
    <row r="943" spans="11:11">
      <c r="K943" s="521"/>
    </row>
    <row r="944" spans="11:11">
      <c r="K944" s="521"/>
    </row>
    <row r="945" spans="11:11">
      <c r="K945" s="521"/>
    </row>
    <row r="946" spans="11:11">
      <c r="K946" s="521"/>
    </row>
    <row r="947" spans="11:11">
      <c r="K947" s="521"/>
    </row>
    <row r="948" spans="11:11">
      <c r="K948" s="521"/>
    </row>
    <row r="949" spans="11:11">
      <c r="K949" s="521"/>
    </row>
    <row r="950" spans="11:11">
      <c r="K950" s="521"/>
    </row>
    <row r="951" spans="11:11">
      <c r="K951" s="521"/>
    </row>
    <row r="952" spans="11:11">
      <c r="K952" s="521"/>
    </row>
    <row r="953" spans="11:11">
      <c r="K953" s="521"/>
    </row>
    <row r="954" spans="11:11">
      <c r="K954" s="521"/>
    </row>
    <row r="955" spans="11:11">
      <c r="K955" s="521"/>
    </row>
    <row r="956" spans="11:11">
      <c r="K956" s="521"/>
    </row>
    <row r="957" spans="11:11">
      <c r="K957" s="521"/>
    </row>
    <row r="958" spans="11:11">
      <c r="K958" s="521"/>
    </row>
    <row r="959" spans="11:11">
      <c r="K959" s="521"/>
    </row>
    <row r="960" spans="11:11">
      <c r="K960" s="521"/>
    </row>
    <row r="961" spans="11:11">
      <c r="K961" s="521"/>
    </row>
    <row r="962" spans="11:11">
      <c r="K962" s="521"/>
    </row>
    <row r="963" spans="11:11">
      <c r="K963" s="521"/>
    </row>
    <row r="964" spans="11:11">
      <c r="K964" s="521"/>
    </row>
    <row r="965" spans="11:11">
      <c r="K965" s="521"/>
    </row>
    <row r="966" spans="11:11">
      <c r="K966" s="521"/>
    </row>
    <row r="967" spans="11:11">
      <c r="K967" s="521"/>
    </row>
    <row r="968" spans="11:11">
      <c r="K968" s="521"/>
    </row>
    <row r="969" spans="11:11">
      <c r="K969" s="521"/>
    </row>
    <row r="970" spans="11:11">
      <c r="K970" s="521"/>
    </row>
  </sheetData>
  <sheetProtection algorithmName="SHA-512" hashValue="H+McMlP/GPghQAYNkfOfOgQVYjwJVGtYjodJP1zk4MmJZiIJvAZIe+6wTv8svGeRWlbPUCYp54f6c+8kit3LEQ==" saltValue="wJu46zJ2dXfzTXbyj9Pqig==" spinCount="100000" sheet="1" objects="1" scenarios="1"/>
  <sortState xmlns:xlrd2="http://schemas.microsoft.com/office/spreadsheetml/2017/richdata2" ref="B325:C634">
    <sortCondition ref="B325:B634"/>
  </sortState>
  <mergeCells count="4">
    <mergeCell ref="A5:B5"/>
    <mergeCell ref="H8:L8"/>
    <mergeCell ref="N8:R8"/>
    <mergeCell ref="T8:V8"/>
  </mergeCells>
  <printOptions horizontalCentered="1"/>
  <pageMargins left="0.25" right="0.25" top="0.75" bottom="0.5" header="0.5" footer="0.5"/>
  <pageSetup scale="40" fitToWidth="2" fitToHeight="0" pageOrder="overThenDown" orientation="portrait" r:id="rId1"/>
  <headerFooter scaleWithDoc="0" alignWithMargins="0"/>
  <rowBreaks count="3" manualBreakCount="3">
    <brk id="87" max="40" man="1"/>
    <brk id="165" max="40" man="1"/>
    <brk id="243" max="40" man="1"/>
  </rowBreaks>
  <colBreaks count="1" manualBreakCount="1">
    <brk id="12" max="32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CD48F-0960-4E1C-8AE1-8ABD510C8747}">
  <dimension ref="A1:Z634"/>
  <sheetViews>
    <sheetView topLeftCell="A6" workbookViewId="0">
      <pane xSplit="2" ySplit="4" topLeftCell="C294" activePane="bottomRight" state="frozen"/>
      <selection activeCell="A6" sqref="A6"/>
      <selection pane="topRight" activeCell="C6" sqref="C6"/>
      <selection pane="bottomLeft" activeCell="A10" sqref="A10"/>
      <selection pane="bottomRight" activeCell="E321" sqref="E321"/>
    </sheetView>
  </sheetViews>
  <sheetFormatPr defaultColWidth="9.140625" defaultRowHeight="15.75"/>
  <cols>
    <col min="1" max="1" width="15.42578125" style="267" customWidth="1"/>
    <col min="2" max="2" width="56.42578125" style="3" customWidth="1"/>
    <col min="3" max="3" width="16.140625" style="479" customWidth="1"/>
    <col min="4" max="4" width="16" style="3" customWidth="1"/>
    <col min="5" max="5" width="16.28515625" style="3" customWidth="1"/>
    <col min="6" max="6" width="16.7109375" style="264" bestFit="1" customWidth="1"/>
    <col min="7" max="7" width="7.42578125" style="264" customWidth="1"/>
    <col min="8" max="8" width="17" style="333" customWidth="1"/>
    <col min="9" max="9" width="17" style="264" customWidth="1"/>
    <col min="10" max="10" width="15.85546875" style="264" customWidth="1"/>
    <col min="11" max="11" width="17" style="264" customWidth="1"/>
    <col min="12" max="12" width="17" style="334" customWidth="1"/>
    <col min="13" max="13" width="5.7109375" style="334" customWidth="1"/>
    <col min="14" max="15" width="17" style="264" customWidth="1"/>
    <col min="16" max="17" width="15.85546875" style="264" customWidth="1"/>
    <col min="18" max="18" width="17" style="334" customWidth="1"/>
    <col min="19" max="19" width="4.7109375" style="264" customWidth="1"/>
    <col min="20" max="20" width="19.28515625" style="264" customWidth="1"/>
    <col min="21" max="21" width="16.85546875" style="264" customWidth="1"/>
    <col min="22" max="22" width="17.28515625" style="264" customWidth="1"/>
    <col min="23" max="23" width="16.42578125" style="264" customWidth="1"/>
    <col min="24" max="16384" width="9.140625" style="264"/>
  </cols>
  <sheetData>
    <row r="1" spans="1:26" ht="18" hidden="1" customHeight="1">
      <c r="A1" s="261"/>
      <c r="B1" s="262"/>
      <c r="C1" s="478"/>
      <c r="D1" s="262"/>
      <c r="E1" s="262"/>
      <c r="F1" s="262"/>
      <c r="G1" s="262"/>
      <c r="H1" s="351"/>
    </row>
    <row r="2" spans="1:26" ht="18" hidden="1" customHeight="1">
      <c r="A2" s="261"/>
      <c r="B2" s="262"/>
      <c r="C2" s="478"/>
      <c r="D2" s="262"/>
      <c r="E2" s="262"/>
      <c r="F2" s="262"/>
      <c r="G2" s="262"/>
      <c r="H2" s="351"/>
    </row>
    <row r="3" spans="1:26" ht="18" hidden="1" customHeight="1">
      <c r="F3" s="334"/>
      <c r="G3" s="334"/>
    </row>
    <row r="4" spans="1:26" ht="18" hidden="1" customHeight="1">
      <c r="F4" s="334"/>
      <c r="G4" s="334"/>
    </row>
    <row r="5" spans="1:26" ht="18" hidden="1" customHeight="1">
      <c r="F5" s="334"/>
      <c r="G5" s="334"/>
    </row>
    <row r="6" spans="1:26" ht="5.45" customHeight="1">
      <c r="A6" s="269"/>
      <c r="B6" s="270"/>
      <c r="C6" s="480"/>
      <c r="D6" s="270"/>
      <c r="E6" s="270"/>
      <c r="F6" s="270"/>
      <c r="G6" s="270"/>
      <c r="H6" s="335"/>
      <c r="I6" s="270"/>
      <c r="J6" s="270"/>
      <c r="K6" s="270"/>
      <c r="L6" s="270"/>
      <c r="M6" s="270"/>
      <c r="N6" s="270"/>
      <c r="O6" s="270"/>
      <c r="P6" s="270"/>
      <c r="Q6" s="270"/>
      <c r="R6" s="270"/>
    </row>
    <row r="7" spans="1:26" s="276" customFormat="1" ht="18" hidden="1" customHeight="1">
      <c r="A7" s="272"/>
      <c r="B7" s="273"/>
      <c r="C7" s="481"/>
      <c r="D7" s="273"/>
      <c r="E7" s="273"/>
      <c r="F7" s="273"/>
      <c r="G7" s="273"/>
      <c r="H7" s="274" t="s">
        <v>833</v>
      </c>
      <c r="I7" s="273"/>
      <c r="J7" s="273"/>
      <c r="K7" s="273"/>
      <c r="L7" s="273"/>
      <c r="M7" s="273"/>
      <c r="N7" s="273"/>
      <c r="O7" s="273"/>
      <c r="P7" s="273"/>
      <c r="Q7" s="273"/>
      <c r="R7" s="273"/>
    </row>
    <row r="8" spans="1:26" s="282" customFormat="1" ht="24.6" customHeight="1">
      <c r="A8" s="277"/>
      <c r="B8" s="278"/>
      <c r="C8" s="482"/>
      <c r="D8" s="278"/>
      <c r="E8" s="278"/>
      <c r="F8" s="350"/>
      <c r="G8" s="350"/>
      <c r="H8" s="627" t="s">
        <v>283</v>
      </c>
      <c r="I8" s="628"/>
      <c r="J8" s="628"/>
      <c r="K8" s="628"/>
      <c r="L8" s="629"/>
      <c r="M8" s="425"/>
      <c r="N8" s="630" t="s">
        <v>284</v>
      </c>
      <c r="O8" s="628"/>
      <c r="P8" s="628"/>
      <c r="Q8" s="628"/>
      <c r="R8" s="629"/>
      <c r="T8" s="631" t="s">
        <v>361</v>
      </c>
      <c r="U8" s="631"/>
      <c r="V8" s="631"/>
    </row>
    <row r="9" spans="1:26" s="289" customFormat="1" ht="159.75" customHeight="1" thickBot="1">
      <c r="A9" s="368" t="s">
        <v>362</v>
      </c>
      <c r="B9" s="284" t="s">
        <v>363</v>
      </c>
      <c r="C9" s="483" t="s">
        <v>313</v>
      </c>
      <c r="D9" s="336" t="s">
        <v>314</v>
      </c>
      <c r="E9" s="337" t="s">
        <v>839</v>
      </c>
      <c r="F9" s="336" t="s">
        <v>840</v>
      </c>
      <c r="G9" s="336"/>
      <c r="H9" s="370" t="s">
        <v>742</v>
      </c>
      <c r="I9" s="371" t="s">
        <v>365</v>
      </c>
      <c r="J9" s="372" t="s">
        <v>731</v>
      </c>
      <c r="K9" s="369" t="s">
        <v>364</v>
      </c>
      <c r="L9" s="371" t="s">
        <v>732</v>
      </c>
      <c r="M9" s="285"/>
      <c r="N9" s="370" t="s">
        <v>742</v>
      </c>
      <c r="O9" s="371" t="s">
        <v>365</v>
      </c>
      <c r="P9" s="372" t="s">
        <v>731</v>
      </c>
      <c r="Q9" s="369" t="s">
        <v>364</v>
      </c>
      <c r="R9" s="285" t="s">
        <v>367</v>
      </c>
      <c r="T9" s="370" t="s">
        <v>733</v>
      </c>
      <c r="U9" s="370" t="s">
        <v>734</v>
      </c>
      <c r="V9" s="370" t="s">
        <v>368</v>
      </c>
    </row>
    <row r="10" spans="1:26">
      <c r="A10" s="374">
        <v>10200</v>
      </c>
      <c r="B10" s="375" t="s">
        <v>369</v>
      </c>
      <c r="C10" s="376">
        <v>1.1249419000000001E-3</v>
      </c>
      <c r="D10" s="376">
        <v>1.0523918E-3</v>
      </c>
      <c r="E10" s="377">
        <v>32535317</v>
      </c>
      <c r="F10" s="378">
        <v>26713829</v>
      </c>
      <c r="G10" s="378"/>
      <c r="H10" s="379">
        <v>4908361</v>
      </c>
      <c r="I10" s="380">
        <v>2138789</v>
      </c>
      <c r="J10" s="380">
        <v>231330</v>
      </c>
      <c r="K10" s="380">
        <v>259356</v>
      </c>
      <c r="L10" s="380">
        <v>7537836</v>
      </c>
      <c r="M10" s="380"/>
      <c r="N10" s="381">
        <v>242722</v>
      </c>
      <c r="O10" s="380">
        <v>12158092</v>
      </c>
      <c r="P10" s="380">
        <v>0</v>
      </c>
      <c r="Q10" s="380">
        <v>73920</v>
      </c>
      <c r="R10" s="380">
        <v>12474734</v>
      </c>
      <c r="S10" s="382"/>
      <c r="T10" s="220">
        <v>-2979223</v>
      </c>
      <c r="U10" s="220">
        <v>1328305</v>
      </c>
      <c r="V10" s="380">
        <v>-1650918</v>
      </c>
      <c r="W10" s="488"/>
      <c r="X10" s="382"/>
      <c r="Y10" s="382"/>
      <c r="Z10" s="382"/>
    </row>
    <row r="11" spans="1:26">
      <c r="A11" s="374">
        <v>10400</v>
      </c>
      <c r="B11" s="375" t="s">
        <v>370</v>
      </c>
      <c r="C11" s="376">
        <v>2.9318955000000001E-3</v>
      </c>
      <c r="D11" s="376">
        <v>2.9788952000000001E-3</v>
      </c>
      <c r="E11" s="377">
        <v>92094313</v>
      </c>
      <c r="F11" s="378">
        <v>69623288</v>
      </c>
      <c r="G11" s="378"/>
      <c r="H11" s="379">
        <v>5881960</v>
      </c>
      <c r="I11" s="380">
        <v>5574249</v>
      </c>
      <c r="J11" s="380">
        <v>602908</v>
      </c>
      <c r="K11" s="380">
        <v>675950</v>
      </c>
      <c r="L11" s="380">
        <v>12735067</v>
      </c>
      <c r="M11" s="380"/>
      <c r="N11" s="381">
        <v>2209216</v>
      </c>
      <c r="O11" s="380">
        <v>31687198</v>
      </c>
      <c r="P11" s="380">
        <v>0</v>
      </c>
      <c r="Q11" s="380">
        <v>192655</v>
      </c>
      <c r="R11" s="380">
        <v>34089069</v>
      </c>
      <c r="S11" s="382"/>
      <c r="T11" s="220">
        <v>-7764645</v>
      </c>
      <c r="U11" s="220">
        <v>1452750</v>
      </c>
      <c r="V11" s="380">
        <v>-6311895</v>
      </c>
      <c r="W11" s="488"/>
      <c r="X11" s="382"/>
      <c r="Y11" s="382"/>
      <c r="Z11" s="382"/>
    </row>
    <row r="12" spans="1:26">
      <c r="A12" s="374">
        <v>10500</v>
      </c>
      <c r="B12" s="375" t="s">
        <v>371</v>
      </c>
      <c r="C12" s="376">
        <v>7.027992E-4</v>
      </c>
      <c r="D12" s="376">
        <v>6.7926249999999998E-4</v>
      </c>
      <c r="E12" s="377">
        <v>20999803</v>
      </c>
      <c r="F12" s="378">
        <v>16689268</v>
      </c>
      <c r="G12" s="378"/>
      <c r="H12" s="379">
        <v>1101840</v>
      </c>
      <c r="I12" s="380">
        <v>1336193</v>
      </c>
      <c r="J12" s="380">
        <v>144522</v>
      </c>
      <c r="K12" s="380">
        <v>162031</v>
      </c>
      <c r="L12" s="380">
        <v>2744586</v>
      </c>
      <c r="M12" s="380"/>
      <c r="N12" s="381">
        <v>394574</v>
      </c>
      <c r="O12" s="380">
        <v>7595679</v>
      </c>
      <c r="P12" s="380">
        <v>0</v>
      </c>
      <c r="Q12" s="380">
        <v>46181</v>
      </c>
      <c r="R12" s="380">
        <v>8036434</v>
      </c>
      <c r="S12" s="382"/>
      <c r="T12" s="220">
        <v>-1861247</v>
      </c>
      <c r="U12" s="220">
        <v>617174</v>
      </c>
      <c r="V12" s="380">
        <v>-1244073</v>
      </c>
      <c r="W12" s="488"/>
      <c r="X12" s="382"/>
      <c r="Y12" s="382"/>
      <c r="Z12" s="382"/>
    </row>
    <row r="13" spans="1:26">
      <c r="A13" s="374">
        <v>10700</v>
      </c>
      <c r="B13" s="375" t="s">
        <v>372</v>
      </c>
      <c r="C13" s="376">
        <v>4.4543129999999997E-3</v>
      </c>
      <c r="D13" s="376">
        <v>4.5357223000000004E-3</v>
      </c>
      <c r="E13" s="377">
        <v>140224547</v>
      </c>
      <c r="F13" s="378">
        <v>105775911</v>
      </c>
      <c r="G13" s="378"/>
      <c r="H13" s="379">
        <v>9600171</v>
      </c>
      <c r="I13" s="380">
        <v>8468736</v>
      </c>
      <c r="J13" s="380">
        <v>915974</v>
      </c>
      <c r="K13" s="380">
        <v>1026944</v>
      </c>
      <c r="L13" s="380">
        <v>20011825</v>
      </c>
      <c r="M13" s="380"/>
      <c r="N13" s="381">
        <v>2695016</v>
      </c>
      <c r="O13" s="380">
        <v>48141108</v>
      </c>
      <c r="P13" s="380">
        <v>0</v>
      </c>
      <c r="Q13" s="380">
        <v>292693</v>
      </c>
      <c r="R13" s="380">
        <v>51128817</v>
      </c>
      <c r="S13" s="382"/>
      <c r="T13" s="220">
        <v>-11796519</v>
      </c>
      <c r="U13" s="220">
        <v>5433433</v>
      </c>
      <c r="V13" s="380">
        <v>-6363086</v>
      </c>
      <c r="W13" s="488"/>
      <c r="X13" s="382"/>
      <c r="Y13" s="382"/>
      <c r="Z13" s="382"/>
    </row>
    <row r="14" spans="1:26">
      <c r="A14" s="374">
        <v>10800</v>
      </c>
      <c r="B14" s="375" t="s">
        <v>373</v>
      </c>
      <c r="C14" s="376">
        <v>1.8475255699999998E-2</v>
      </c>
      <c r="D14" s="376">
        <v>1.83550728E-2</v>
      </c>
      <c r="E14" s="377">
        <v>567457968</v>
      </c>
      <c r="F14" s="378">
        <v>438729159</v>
      </c>
      <c r="G14" s="378"/>
      <c r="H14" s="379">
        <v>21882628</v>
      </c>
      <c r="I14" s="380">
        <v>35125969</v>
      </c>
      <c r="J14" s="380">
        <v>3799205</v>
      </c>
      <c r="K14" s="380">
        <v>4259480</v>
      </c>
      <c r="L14" s="380">
        <v>65067282</v>
      </c>
      <c r="M14" s="380"/>
      <c r="N14" s="381">
        <v>395349</v>
      </c>
      <c r="O14" s="380">
        <v>199675971</v>
      </c>
      <c r="P14" s="380">
        <v>0</v>
      </c>
      <c r="Q14" s="380">
        <v>1214009</v>
      </c>
      <c r="R14" s="380">
        <v>201285329</v>
      </c>
      <c r="S14" s="382"/>
      <c r="T14" s="220">
        <v>-48928687</v>
      </c>
      <c r="U14" s="220">
        <v>17106389</v>
      </c>
      <c r="V14" s="380">
        <v>-31822298</v>
      </c>
      <c r="W14" s="488"/>
      <c r="X14" s="382"/>
      <c r="Y14" s="382"/>
      <c r="Z14" s="382"/>
    </row>
    <row r="15" spans="1:26">
      <c r="A15" s="374">
        <v>10850</v>
      </c>
      <c r="B15" s="375" t="s">
        <v>374</v>
      </c>
      <c r="C15" s="376">
        <v>1.290877E-4</v>
      </c>
      <c r="D15" s="376">
        <v>1.4860439999999999E-4</v>
      </c>
      <c r="E15" s="377">
        <v>4594193</v>
      </c>
      <c r="F15" s="378">
        <v>3065426</v>
      </c>
      <c r="G15" s="378"/>
      <c r="H15" s="379">
        <v>365868</v>
      </c>
      <c r="I15" s="380">
        <v>245427</v>
      </c>
      <c r="J15" s="380">
        <v>26545</v>
      </c>
      <c r="K15" s="380">
        <v>29761</v>
      </c>
      <c r="L15" s="380">
        <v>667601</v>
      </c>
      <c r="M15" s="380"/>
      <c r="N15" s="381">
        <v>566805</v>
      </c>
      <c r="O15" s="380">
        <v>1395148</v>
      </c>
      <c r="P15" s="380">
        <v>0</v>
      </c>
      <c r="Q15" s="380">
        <v>8482</v>
      </c>
      <c r="R15" s="380">
        <v>1970435</v>
      </c>
      <c r="S15" s="382"/>
      <c r="T15" s="220">
        <v>-341866</v>
      </c>
      <c r="U15" s="220">
        <v>174108</v>
      </c>
      <c r="V15" s="380">
        <v>-167758</v>
      </c>
      <c r="W15" s="488"/>
      <c r="X15" s="382"/>
      <c r="Y15" s="382"/>
      <c r="Z15" s="382"/>
    </row>
    <row r="16" spans="1:26">
      <c r="A16" s="374">
        <v>10900</v>
      </c>
      <c r="B16" s="375" t="s">
        <v>375</v>
      </c>
      <c r="C16" s="376">
        <v>1.5195709999999999E-3</v>
      </c>
      <c r="D16" s="376">
        <v>1.4493494000000001E-3</v>
      </c>
      <c r="E16" s="377">
        <v>44807497</v>
      </c>
      <c r="F16" s="378">
        <v>36085027</v>
      </c>
      <c r="G16" s="378"/>
      <c r="H16" s="379">
        <v>6477760</v>
      </c>
      <c r="I16" s="380">
        <v>2889075</v>
      </c>
      <c r="J16" s="380">
        <v>312481</v>
      </c>
      <c r="K16" s="380">
        <v>350338</v>
      </c>
      <c r="L16" s="380">
        <v>10029654</v>
      </c>
      <c r="M16" s="380"/>
      <c r="N16" s="381">
        <v>1827043</v>
      </c>
      <c r="O16" s="380">
        <v>16423146</v>
      </c>
      <c r="P16" s="380">
        <v>0</v>
      </c>
      <c r="Q16" s="380">
        <v>99851</v>
      </c>
      <c r="R16" s="380">
        <v>18350040</v>
      </c>
      <c r="S16" s="382"/>
      <c r="T16" s="220">
        <v>-4024335</v>
      </c>
      <c r="U16" s="220">
        <v>-62218</v>
      </c>
      <c r="V16" s="380">
        <v>-4086553</v>
      </c>
      <c r="W16" s="488"/>
      <c r="X16" s="382"/>
      <c r="Y16" s="382"/>
      <c r="Z16" s="382"/>
    </row>
    <row r="17" spans="1:26">
      <c r="A17" s="374">
        <v>10910</v>
      </c>
      <c r="B17" s="375" t="s">
        <v>376</v>
      </c>
      <c r="C17" s="376">
        <v>4.218809E-4</v>
      </c>
      <c r="D17" s="376">
        <v>3.8968549999999997E-4</v>
      </c>
      <c r="E17" s="377">
        <v>12047358</v>
      </c>
      <c r="F17" s="378">
        <v>10018343</v>
      </c>
      <c r="G17" s="378"/>
      <c r="H17" s="379">
        <v>3868142</v>
      </c>
      <c r="I17" s="380">
        <v>802099</v>
      </c>
      <c r="J17" s="380">
        <v>86755</v>
      </c>
      <c r="K17" s="380">
        <v>97265</v>
      </c>
      <c r="L17" s="380">
        <v>4854261</v>
      </c>
      <c r="M17" s="380"/>
      <c r="N17" s="381">
        <v>0</v>
      </c>
      <c r="O17" s="380">
        <v>4559584</v>
      </c>
      <c r="P17" s="380">
        <v>0</v>
      </c>
      <c r="Q17" s="380">
        <v>27722</v>
      </c>
      <c r="R17" s="380">
        <v>4587306</v>
      </c>
      <c r="S17" s="382"/>
      <c r="T17" s="220">
        <v>-1117282</v>
      </c>
      <c r="U17" s="220">
        <v>1299312</v>
      </c>
      <c r="V17" s="380">
        <v>182030</v>
      </c>
      <c r="W17" s="488"/>
      <c r="X17" s="382"/>
      <c r="Y17" s="382"/>
      <c r="Z17" s="382"/>
    </row>
    <row r="18" spans="1:26">
      <c r="A18" s="374">
        <v>10930</v>
      </c>
      <c r="B18" s="375" t="s">
        <v>377</v>
      </c>
      <c r="C18" s="376">
        <v>4.9468823999999998E-3</v>
      </c>
      <c r="D18" s="376">
        <v>4.8774374999999998E-3</v>
      </c>
      <c r="E18" s="377">
        <v>150788875</v>
      </c>
      <c r="F18" s="378">
        <v>117472883</v>
      </c>
      <c r="G18" s="378"/>
      <c r="H18" s="379">
        <v>48618754</v>
      </c>
      <c r="I18" s="380">
        <v>9405231</v>
      </c>
      <c r="J18" s="380">
        <v>1017264</v>
      </c>
      <c r="K18" s="380">
        <v>1140506</v>
      </c>
      <c r="L18" s="380">
        <v>60181755</v>
      </c>
      <c r="M18" s="380"/>
      <c r="N18" s="381">
        <v>827333</v>
      </c>
      <c r="O18" s="380">
        <v>53464675</v>
      </c>
      <c r="P18" s="380">
        <v>0</v>
      </c>
      <c r="Q18" s="380">
        <v>325060</v>
      </c>
      <c r="R18" s="380">
        <v>54617068</v>
      </c>
      <c r="S18" s="382"/>
      <c r="T18" s="220">
        <v>-13101008</v>
      </c>
      <c r="U18" s="220">
        <v>20959599</v>
      </c>
      <c r="V18" s="380">
        <v>7858591</v>
      </c>
      <c r="W18" s="488"/>
      <c r="X18" s="382"/>
      <c r="Y18" s="382"/>
      <c r="Z18" s="382"/>
    </row>
    <row r="19" spans="1:26">
      <c r="A19" s="374">
        <v>10940</v>
      </c>
      <c r="B19" s="375" t="s">
        <v>378</v>
      </c>
      <c r="C19" s="376">
        <v>6.4096339999999996E-4</v>
      </c>
      <c r="D19" s="376">
        <v>5.983351E-4</v>
      </c>
      <c r="E19" s="377">
        <v>18497885</v>
      </c>
      <c r="F19" s="378">
        <v>15220863</v>
      </c>
      <c r="G19" s="378"/>
      <c r="H19" s="379">
        <v>2258683</v>
      </c>
      <c r="I19" s="380">
        <v>1218628</v>
      </c>
      <c r="J19" s="380">
        <v>131806</v>
      </c>
      <c r="K19" s="380">
        <v>147774</v>
      </c>
      <c r="L19" s="380">
        <v>3756891</v>
      </c>
      <c r="M19" s="380"/>
      <c r="N19" s="381">
        <v>474770</v>
      </c>
      <c r="O19" s="380">
        <v>6927373</v>
      </c>
      <c r="P19" s="380">
        <v>0</v>
      </c>
      <c r="Q19" s="380">
        <v>42118</v>
      </c>
      <c r="R19" s="380">
        <v>7444261</v>
      </c>
      <c r="S19" s="382"/>
      <c r="T19" s="220">
        <v>-1697485</v>
      </c>
      <c r="U19" s="220">
        <v>627565</v>
      </c>
      <c r="V19" s="380">
        <v>-1069920</v>
      </c>
      <c r="W19" s="488"/>
      <c r="X19" s="382"/>
      <c r="Y19" s="382"/>
      <c r="Z19" s="382"/>
    </row>
    <row r="20" spans="1:26">
      <c r="A20" s="374">
        <v>10950</v>
      </c>
      <c r="B20" s="375" t="s">
        <v>379</v>
      </c>
      <c r="C20" s="376">
        <v>8.5511229999999999E-4</v>
      </c>
      <c r="D20" s="376">
        <v>8.1572369999999999E-4</v>
      </c>
      <c r="E20" s="377">
        <v>25218582</v>
      </c>
      <c r="F20" s="378">
        <v>20306225</v>
      </c>
      <c r="G20" s="378"/>
      <c r="H20" s="379">
        <v>2849848</v>
      </c>
      <c r="I20" s="380">
        <v>1625777</v>
      </c>
      <c r="J20" s="380">
        <v>175843</v>
      </c>
      <c r="K20" s="380">
        <v>197147</v>
      </c>
      <c r="L20" s="380">
        <v>4848615</v>
      </c>
      <c r="M20" s="380"/>
      <c r="N20" s="381">
        <v>0</v>
      </c>
      <c r="O20" s="380">
        <v>9241841</v>
      </c>
      <c r="P20" s="380">
        <v>0</v>
      </c>
      <c r="Q20" s="380">
        <v>56189</v>
      </c>
      <c r="R20" s="380">
        <v>9298030</v>
      </c>
      <c r="S20" s="382"/>
      <c r="T20" s="220">
        <v>-2264626</v>
      </c>
      <c r="U20" s="220">
        <v>750717</v>
      </c>
      <c r="V20" s="380">
        <v>-1513909</v>
      </c>
      <c r="W20" s="488"/>
      <c r="X20" s="382"/>
      <c r="Y20" s="382"/>
      <c r="Z20" s="382"/>
    </row>
    <row r="21" spans="1:26">
      <c r="A21" s="374">
        <v>11050</v>
      </c>
      <c r="B21" s="375" t="s">
        <v>710</v>
      </c>
      <c r="C21" s="376">
        <v>2.1483639999999999E-4</v>
      </c>
      <c r="D21" s="376">
        <v>2.299801E-4</v>
      </c>
      <c r="E21" s="377">
        <v>7109971</v>
      </c>
      <c r="F21" s="378">
        <v>5101688</v>
      </c>
      <c r="G21" s="378"/>
      <c r="H21" s="379">
        <v>2308201</v>
      </c>
      <c r="I21" s="380">
        <v>408456</v>
      </c>
      <c r="J21" s="380">
        <v>44178</v>
      </c>
      <c r="K21" s="380">
        <v>49531</v>
      </c>
      <c r="L21" s="380">
        <v>2810366</v>
      </c>
      <c r="M21" s="380"/>
      <c r="N21" s="381">
        <v>425376</v>
      </c>
      <c r="O21" s="380">
        <v>2321898</v>
      </c>
      <c r="P21" s="380">
        <v>0</v>
      </c>
      <c r="Q21" s="380">
        <v>14117</v>
      </c>
      <c r="R21" s="380">
        <v>2761391</v>
      </c>
      <c r="S21" s="382"/>
      <c r="T21" s="220">
        <v>-568961</v>
      </c>
      <c r="U21" s="220">
        <v>1601240</v>
      </c>
      <c r="V21" s="380">
        <v>1032279</v>
      </c>
      <c r="W21" s="488"/>
      <c r="X21" s="382"/>
      <c r="Y21" s="382"/>
      <c r="Z21" s="382"/>
    </row>
    <row r="22" spans="1:26">
      <c r="A22" s="374">
        <v>11300</v>
      </c>
      <c r="B22" s="375" t="s">
        <v>380</v>
      </c>
      <c r="C22" s="376">
        <v>4.267196E-3</v>
      </c>
      <c r="D22" s="376">
        <v>4.2704624999999998E-3</v>
      </c>
      <c r="E22" s="377">
        <v>132023882</v>
      </c>
      <c r="F22" s="378">
        <v>101332471</v>
      </c>
      <c r="G22" s="378"/>
      <c r="H22" s="379">
        <v>6266128</v>
      </c>
      <c r="I22" s="380">
        <v>8112981</v>
      </c>
      <c r="J22" s="380">
        <v>877495</v>
      </c>
      <c r="K22" s="380">
        <v>983804</v>
      </c>
      <c r="L22" s="380">
        <v>16240408</v>
      </c>
      <c r="M22" s="380"/>
      <c r="N22" s="381">
        <v>989345</v>
      </c>
      <c r="O22" s="380">
        <v>46118794</v>
      </c>
      <c r="P22" s="380">
        <v>0</v>
      </c>
      <c r="Q22" s="380">
        <v>280397</v>
      </c>
      <c r="R22" s="380">
        <v>47388536</v>
      </c>
      <c r="S22" s="382"/>
      <c r="T22" s="220">
        <v>-11300968</v>
      </c>
      <c r="U22" s="220">
        <v>8267</v>
      </c>
      <c r="V22" s="380">
        <v>-11292701</v>
      </c>
      <c r="W22" s="488"/>
      <c r="X22" s="382"/>
      <c r="Y22" s="382"/>
      <c r="Z22" s="382"/>
    </row>
    <row r="23" spans="1:26">
      <c r="A23" s="374">
        <v>11310</v>
      </c>
      <c r="B23" s="375" t="s">
        <v>381</v>
      </c>
      <c r="C23" s="376">
        <v>5.1467769999999997E-4</v>
      </c>
      <c r="D23" s="376">
        <v>5.0887969999999997E-4</v>
      </c>
      <c r="E23" s="377">
        <v>15732318</v>
      </c>
      <c r="F23" s="378">
        <v>12221975</v>
      </c>
      <c r="G23" s="378"/>
      <c r="H23" s="379">
        <v>1437735</v>
      </c>
      <c r="I23" s="380">
        <v>978528</v>
      </c>
      <c r="J23" s="380">
        <v>105837</v>
      </c>
      <c r="K23" s="380">
        <v>118659</v>
      </c>
      <c r="L23" s="380">
        <v>2640759</v>
      </c>
      <c r="M23" s="380"/>
      <c r="N23" s="381">
        <v>0</v>
      </c>
      <c r="O23" s="380">
        <v>5562509</v>
      </c>
      <c r="P23" s="380">
        <v>0</v>
      </c>
      <c r="Q23" s="380">
        <v>33819</v>
      </c>
      <c r="R23" s="380">
        <v>5596328</v>
      </c>
      <c r="S23" s="382"/>
      <c r="T23" s="220">
        <v>-1363041</v>
      </c>
      <c r="U23" s="220">
        <v>734234</v>
      </c>
      <c r="V23" s="380">
        <v>-628807</v>
      </c>
      <c r="W23" s="488"/>
      <c r="X23" s="382"/>
      <c r="Y23" s="382"/>
      <c r="Z23" s="382"/>
    </row>
    <row r="24" spans="1:26">
      <c r="A24" s="374">
        <v>11600</v>
      </c>
      <c r="B24" s="375" t="s">
        <v>382</v>
      </c>
      <c r="C24" s="376">
        <v>2.2563717999999999E-3</v>
      </c>
      <c r="D24" s="376">
        <v>2.1489120999999998E-3</v>
      </c>
      <c r="E24" s="377">
        <v>66434893</v>
      </c>
      <c r="F24" s="378">
        <v>53581727</v>
      </c>
      <c r="G24" s="378"/>
      <c r="H24" s="379">
        <v>7330442</v>
      </c>
      <c r="I24" s="380">
        <v>4289913</v>
      </c>
      <c r="J24" s="380">
        <v>463995</v>
      </c>
      <c r="K24" s="380">
        <v>520208</v>
      </c>
      <c r="L24" s="380">
        <v>12604558</v>
      </c>
      <c r="M24" s="380"/>
      <c r="N24" s="381">
        <v>739075</v>
      </c>
      <c r="O24" s="380">
        <v>24386305</v>
      </c>
      <c r="P24" s="380">
        <v>0</v>
      </c>
      <c r="Q24" s="380">
        <v>148266</v>
      </c>
      <c r="R24" s="380">
        <v>25273646</v>
      </c>
      <c r="S24" s="382"/>
      <c r="T24" s="220">
        <v>-5975631</v>
      </c>
      <c r="U24" s="220">
        <v>3179212</v>
      </c>
      <c r="V24" s="380">
        <v>-2796419</v>
      </c>
      <c r="W24" s="488"/>
      <c r="X24" s="382"/>
      <c r="Y24" s="382"/>
      <c r="Z24" s="382"/>
    </row>
    <row r="25" spans="1:26">
      <c r="A25" s="374">
        <v>11900</v>
      </c>
      <c r="B25" s="375" t="s">
        <v>383</v>
      </c>
      <c r="C25" s="376">
        <v>3.7423049999999998E-4</v>
      </c>
      <c r="D25" s="376">
        <v>3.3003090000000002E-4</v>
      </c>
      <c r="E25" s="377">
        <v>10203101</v>
      </c>
      <c r="F25" s="378">
        <v>8886796</v>
      </c>
      <c r="G25" s="378"/>
      <c r="H25" s="379">
        <v>4461438</v>
      </c>
      <c r="I25" s="380">
        <v>711504</v>
      </c>
      <c r="J25" s="380">
        <v>76956</v>
      </c>
      <c r="K25" s="380">
        <v>86279</v>
      </c>
      <c r="L25" s="380">
        <v>5336177</v>
      </c>
      <c r="M25" s="380"/>
      <c r="N25" s="381">
        <v>55105</v>
      </c>
      <c r="O25" s="380">
        <v>4044590</v>
      </c>
      <c r="P25" s="380">
        <v>0</v>
      </c>
      <c r="Q25" s="380">
        <v>24591</v>
      </c>
      <c r="R25" s="380">
        <v>4124286</v>
      </c>
      <c r="S25" s="382"/>
      <c r="T25" s="220">
        <v>-991090</v>
      </c>
      <c r="U25" s="220">
        <v>1140565</v>
      </c>
      <c r="V25" s="380">
        <v>149475</v>
      </c>
      <c r="W25" s="488"/>
      <c r="X25" s="382"/>
      <c r="Y25" s="382"/>
      <c r="Z25" s="382"/>
    </row>
    <row r="26" spans="1:26">
      <c r="A26" s="374">
        <v>12100</v>
      </c>
      <c r="B26" s="375" t="s">
        <v>384</v>
      </c>
      <c r="C26" s="376">
        <v>2.6576950000000002E-4</v>
      </c>
      <c r="D26" s="376">
        <v>2.665209E-4</v>
      </c>
      <c r="E26" s="377">
        <v>8239652</v>
      </c>
      <c r="F26" s="378">
        <v>6311189</v>
      </c>
      <c r="G26" s="378"/>
      <c r="H26" s="379">
        <v>928335</v>
      </c>
      <c r="I26" s="380">
        <v>505293</v>
      </c>
      <c r="J26" s="380">
        <v>54652</v>
      </c>
      <c r="K26" s="380">
        <v>61273</v>
      </c>
      <c r="L26" s="380">
        <v>1549553</v>
      </c>
      <c r="M26" s="380"/>
      <c r="N26" s="381">
        <v>175302</v>
      </c>
      <c r="O26" s="380">
        <v>2872371</v>
      </c>
      <c r="P26" s="380">
        <v>0</v>
      </c>
      <c r="Q26" s="380">
        <v>17464</v>
      </c>
      <c r="R26" s="380">
        <v>3065137</v>
      </c>
      <c r="S26" s="382"/>
      <c r="T26" s="220">
        <v>-703846</v>
      </c>
      <c r="U26" s="220">
        <v>123485</v>
      </c>
      <c r="V26" s="380">
        <v>-580361</v>
      </c>
      <c r="W26" s="488"/>
      <c r="X26" s="382"/>
      <c r="Y26" s="382"/>
      <c r="Z26" s="382"/>
    </row>
    <row r="27" spans="1:26">
      <c r="A27" s="374">
        <v>12150</v>
      </c>
      <c r="B27" s="375" t="s">
        <v>385</v>
      </c>
      <c r="C27" s="376">
        <v>9.6885000000000005E-6</v>
      </c>
      <c r="D27" s="376">
        <v>3.3962099999999998E-5</v>
      </c>
      <c r="E27" s="377">
        <v>1049958</v>
      </c>
      <c r="F27" s="378">
        <v>230071</v>
      </c>
      <c r="G27" s="378"/>
      <c r="H27" s="379">
        <v>48426</v>
      </c>
      <c r="I27" s="380">
        <v>18420</v>
      </c>
      <c r="J27" s="380">
        <v>1992</v>
      </c>
      <c r="K27" s="380">
        <v>2234</v>
      </c>
      <c r="L27" s="380">
        <v>71072</v>
      </c>
      <c r="M27" s="380"/>
      <c r="N27" s="381">
        <v>844108</v>
      </c>
      <c r="O27" s="380">
        <v>104711</v>
      </c>
      <c r="P27" s="380">
        <v>0</v>
      </c>
      <c r="Q27" s="380">
        <v>637</v>
      </c>
      <c r="R27" s="380">
        <v>949456</v>
      </c>
      <c r="S27" s="382"/>
      <c r="T27" s="220">
        <v>-25659</v>
      </c>
      <c r="U27" s="220">
        <v>-191316</v>
      </c>
      <c r="V27" s="380">
        <v>-216975</v>
      </c>
      <c r="W27" s="488"/>
      <c r="X27" s="382"/>
      <c r="Y27" s="382"/>
      <c r="Z27" s="382"/>
    </row>
    <row r="28" spans="1:26">
      <c r="A28" s="374">
        <v>12160</v>
      </c>
      <c r="B28" s="375" t="s">
        <v>386</v>
      </c>
      <c r="C28" s="376">
        <v>1.7116430000000001E-3</v>
      </c>
      <c r="D28" s="376">
        <v>1.7391225E-3</v>
      </c>
      <c r="E28" s="377">
        <v>53766004</v>
      </c>
      <c r="F28" s="378">
        <v>40646133</v>
      </c>
      <c r="G28" s="378"/>
      <c r="H28" s="379">
        <v>3527308</v>
      </c>
      <c r="I28" s="380">
        <v>3254251</v>
      </c>
      <c r="J28" s="380">
        <v>351978</v>
      </c>
      <c r="K28" s="380">
        <v>394620</v>
      </c>
      <c r="L28" s="380">
        <v>7528157</v>
      </c>
      <c r="M28" s="380"/>
      <c r="N28" s="381">
        <v>1244896</v>
      </c>
      <c r="O28" s="380">
        <v>18499012</v>
      </c>
      <c r="P28" s="380">
        <v>0</v>
      </c>
      <c r="Q28" s="380">
        <v>112472</v>
      </c>
      <c r="R28" s="380">
        <v>19856380</v>
      </c>
      <c r="S28" s="382"/>
      <c r="T28" s="220">
        <v>-4533007</v>
      </c>
      <c r="U28" s="220">
        <v>918588</v>
      </c>
      <c r="V28" s="380">
        <v>-3614419</v>
      </c>
      <c r="W28" s="488"/>
      <c r="X28" s="382"/>
      <c r="Y28" s="382"/>
      <c r="Z28" s="382"/>
    </row>
    <row r="29" spans="1:26">
      <c r="A29" s="374">
        <v>12220</v>
      </c>
      <c r="B29" s="375" t="s">
        <v>387</v>
      </c>
      <c r="C29" s="376">
        <v>4.2868692999999999E-2</v>
      </c>
      <c r="D29" s="376">
        <v>4.6173208899999998E-2</v>
      </c>
      <c r="E29" s="377">
        <v>1427472154</v>
      </c>
      <c r="F29" s="378">
        <v>1017996499</v>
      </c>
      <c r="G29" s="378"/>
      <c r="H29" s="379">
        <v>127997024</v>
      </c>
      <c r="I29" s="380">
        <v>81503846</v>
      </c>
      <c r="J29" s="380">
        <v>8815409</v>
      </c>
      <c r="K29" s="380">
        <v>9883400</v>
      </c>
      <c r="L29" s="380">
        <v>228199679</v>
      </c>
      <c r="M29" s="380"/>
      <c r="N29" s="381">
        <v>93800220</v>
      </c>
      <c r="O29" s="380">
        <v>463314177</v>
      </c>
      <c r="P29" s="380">
        <v>0</v>
      </c>
      <c r="Q29" s="380">
        <v>2816901</v>
      </c>
      <c r="R29" s="380">
        <v>559931298</v>
      </c>
      <c r="S29" s="382"/>
      <c r="T29" s="220">
        <v>-113530712</v>
      </c>
      <c r="U29" s="220">
        <v>23772649</v>
      </c>
      <c r="V29" s="380">
        <v>-89758063</v>
      </c>
      <c r="W29" s="488"/>
      <c r="X29" s="382"/>
      <c r="Y29" s="382"/>
      <c r="Z29" s="382"/>
    </row>
    <row r="30" spans="1:26">
      <c r="A30" s="374">
        <v>12510</v>
      </c>
      <c r="B30" s="375" t="s">
        <v>388</v>
      </c>
      <c r="C30" s="376">
        <v>4.3650088000000004E-3</v>
      </c>
      <c r="D30" s="376">
        <v>4.1376227000000003E-3</v>
      </c>
      <c r="E30" s="377">
        <v>127917061</v>
      </c>
      <c r="F30" s="378">
        <v>103655217</v>
      </c>
      <c r="G30" s="378"/>
      <c r="H30" s="379">
        <v>19813420</v>
      </c>
      <c r="I30" s="380">
        <v>8298947</v>
      </c>
      <c r="J30" s="380">
        <v>897609</v>
      </c>
      <c r="K30" s="380">
        <v>1006355</v>
      </c>
      <c r="L30" s="380">
        <v>30016331</v>
      </c>
      <c r="M30" s="380"/>
      <c r="N30" s="381">
        <v>7270754</v>
      </c>
      <c r="O30" s="380">
        <v>47175930</v>
      </c>
      <c r="P30" s="380">
        <v>0</v>
      </c>
      <c r="Q30" s="380">
        <v>286825</v>
      </c>
      <c r="R30" s="380">
        <v>54733509</v>
      </c>
      <c r="S30" s="382"/>
      <c r="T30" s="220">
        <v>-11560011</v>
      </c>
      <c r="U30" s="220">
        <v>210224</v>
      </c>
      <c r="V30" s="380">
        <v>-11349787</v>
      </c>
      <c r="W30" s="488"/>
      <c r="X30" s="382"/>
      <c r="Y30" s="382"/>
      <c r="Z30" s="382"/>
    </row>
    <row r="31" spans="1:26">
      <c r="A31" s="374">
        <v>12600</v>
      </c>
      <c r="B31" s="375" t="s">
        <v>389</v>
      </c>
      <c r="C31" s="376">
        <v>1.7125243999999999E-3</v>
      </c>
      <c r="D31" s="376">
        <v>1.7558728E-3</v>
      </c>
      <c r="E31" s="377">
        <v>54283850</v>
      </c>
      <c r="F31" s="378">
        <v>40667063</v>
      </c>
      <c r="G31" s="378"/>
      <c r="H31" s="379">
        <v>4952781</v>
      </c>
      <c r="I31" s="380">
        <v>3255927</v>
      </c>
      <c r="J31" s="380">
        <v>352159</v>
      </c>
      <c r="K31" s="380">
        <v>394823</v>
      </c>
      <c r="L31" s="380">
        <v>8955690</v>
      </c>
      <c r="M31" s="380"/>
      <c r="N31" s="381">
        <v>997672</v>
      </c>
      <c r="O31" s="380">
        <v>18508538</v>
      </c>
      <c r="P31" s="380">
        <v>0</v>
      </c>
      <c r="Q31" s="380">
        <v>112530</v>
      </c>
      <c r="R31" s="380">
        <v>19618740</v>
      </c>
      <c r="S31" s="382"/>
      <c r="T31" s="220">
        <v>-4535341</v>
      </c>
      <c r="U31" s="220">
        <v>4076272</v>
      </c>
      <c r="V31" s="380">
        <v>-459069</v>
      </c>
      <c r="W31" s="488"/>
      <c r="X31" s="382"/>
      <c r="Y31" s="382"/>
      <c r="Z31" s="382"/>
    </row>
    <row r="32" spans="1:26">
      <c r="A32" s="374">
        <v>12700</v>
      </c>
      <c r="B32" s="375" t="s">
        <v>390</v>
      </c>
      <c r="C32" s="376">
        <v>9.5198820000000003E-4</v>
      </c>
      <c r="D32" s="376">
        <v>9.5340940000000003E-4</v>
      </c>
      <c r="E32" s="377">
        <v>29475217</v>
      </c>
      <c r="F32" s="378">
        <v>22606723</v>
      </c>
      <c r="G32" s="378"/>
      <c r="H32" s="379">
        <v>795364</v>
      </c>
      <c r="I32" s="380">
        <v>1809962</v>
      </c>
      <c r="J32" s="380">
        <v>195764</v>
      </c>
      <c r="K32" s="380">
        <v>219481</v>
      </c>
      <c r="L32" s="380">
        <v>3020571</v>
      </c>
      <c r="M32" s="380"/>
      <c r="N32" s="381">
        <v>697875</v>
      </c>
      <c r="O32" s="380">
        <v>10288852</v>
      </c>
      <c r="P32" s="380">
        <v>0</v>
      </c>
      <c r="Q32" s="380">
        <v>62555</v>
      </c>
      <c r="R32" s="380">
        <v>11049282</v>
      </c>
      <c r="S32" s="382"/>
      <c r="T32" s="220">
        <v>-2521185</v>
      </c>
      <c r="U32" s="220">
        <v>273475</v>
      </c>
      <c r="V32" s="380">
        <v>-2247710</v>
      </c>
      <c r="W32" s="488"/>
      <c r="X32" s="382"/>
      <c r="Y32" s="382"/>
      <c r="Z32" s="382"/>
    </row>
    <row r="33" spans="1:26">
      <c r="A33" s="374">
        <v>13500</v>
      </c>
      <c r="B33" s="375" t="s">
        <v>391</v>
      </c>
      <c r="C33" s="376">
        <v>3.9002274000000002E-3</v>
      </c>
      <c r="D33" s="376">
        <v>3.9634478000000004E-3</v>
      </c>
      <c r="E33" s="377">
        <v>122532341</v>
      </c>
      <c r="F33" s="378">
        <v>92618122</v>
      </c>
      <c r="G33" s="378"/>
      <c r="H33" s="379">
        <v>5335353</v>
      </c>
      <c r="I33" s="380">
        <v>7415284</v>
      </c>
      <c r="J33" s="380">
        <v>802033</v>
      </c>
      <c r="K33" s="380">
        <v>899199</v>
      </c>
      <c r="L33" s="380">
        <v>14451869</v>
      </c>
      <c r="M33" s="380"/>
      <c r="N33" s="381">
        <v>3135828</v>
      </c>
      <c r="O33" s="380">
        <v>42152688</v>
      </c>
      <c r="P33" s="380">
        <v>0</v>
      </c>
      <c r="Q33" s="380">
        <v>256284</v>
      </c>
      <c r="R33" s="380">
        <v>45544800</v>
      </c>
      <c r="S33" s="382"/>
      <c r="T33" s="220">
        <v>-10329113</v>
      </c>
      <c r="U33" s="220">
        <v>2926132</v>
      </c>
      <c r="V33" s="380">
        <v>-7402981</v>
      </c>
      <c r="W33" s="488"/>
      <c r="X33" s="382"/>
      <c r="Y33" s="382"/>
      <c r="Z33" s="382"/>
    </row>
    <row r="34" spans="1:26">
      <c r="A34" s="374">
        <v>13700</v>
      </c>
      <c r="B34" s="375" t="s">
        <v>392</v>
      </c>
      <c r="C34" s="376">
        <v>4.2116730000000001E-4</v>
      </c>
      <c r="D34" s="376">
        <v>4.3429839999999998E-4</v>
      </c>
      <c r="E34" s="377">
        <v>13426593</v>
      </c>
      <c r="F34" s="378">
        <v>10001397</v>
      </c>
      <c r="G34" s="378"/>
      <c r="H34" s="379">
        <v>830217</v>
      </c>
      <c r="I34" s="380">
        <v>800742</v>
      </c>
      <c r="J34" s="380">
        <v>86608</v>
      </c>
      <c r="K34" s="380">
        <v>97100</v>
      </c>
      <c r="L34" s="380">
        <v>1814667</v>
      </c>
      <c r="M34" s="380"/>
      <c r="N34" s="381">
        <v>436702</v>
      </c>
      <c r="O34" s="380">
        <v>4551871</v>
      </c>
      <c r="P34" s="380">
        <v>0</v>
      </c>
      <c r="Q34" s="380">
        <v>27675</v>
      </c>
      <c r="R34" s="380">
        <v>5016248</v>
      </c>
      <c r="S34" s="382"/>
      <c r="T34" s="220">
        <v>-1115392</v>
      </c>
      <c r="U34" s="220">
        <v>35198</v>
      </c>
      <c r="V34" s="380">
        <v>-1080194</v>
      </c>
      <c r="W34" s="488"/>
      <c r="X34" s="382"/>
      <c r="Y34" s="382"/>
      <c r="Z34" s="382"/>
    </row>
    <row r="35" spans="1:26">
      <c r="A35" s="374">
        <v>14300</v>
      </c>
      <c r="B35" s="375" t="s">
        <v>393</v>
      </c>
      <c r="C35" s="376">
        <v>1.3639129E-3</v>
      </c>
      <c r="D35" s="376">
        <v>1.3695177E-3</v>
      </c>
      <c r="E35" s="377">
        <v>42339452</v>
      </c>
      <c r="F35" s="378">
        <v>32388637</v>
      </c>
      <c r="G35" s="378"/>
      <c r="H35" s="379">
        <v>2050664</v>
      </c>
      <c r="I35" s="380">
        <v>2593131</v>
      </c>
      <c r="J35" s="380">
        <v>280472</v>
      </c>
      <c r="K35" s="380">
        <v>314451</v>
      </c>
      <c r="L35" s="380">
        <v>5238718</v>
      </c>
      <c r="M35" s="380"/>
      <c r="N35" s="381">
        <v>2136200</v>
      </c>
      <c r="O35" s="380">
        <v>14740832</v>
      </c>
      <c r="P35" s="380">
        <v>0</v>
      </c>
      <c r="Q35" s="380">
        <v>89623</v>
      </c>
      <c r="R35" s="380">
        <v>16966655</v>
      </c>
      <c r="S35" s="382"/>
      <c r="T35" s="220">
        <v>-3612100</v>
      </c>
      <c r="U35" s="220">
        <v>1041772</v>
      </c>
      <c r="V35" s="380">
        <v>-2570328</v>
      </c>
      <c r="W35" s="488"/>
      <c r="X35" s="382"/>
      <c r="Y35" s="382"/>
      <c r="Z35" s="382"/>
    </row>
    <row r="36" spans="1:26">
      <c r="A36" s="476">
        <v>14300.1</v>
      </c>
      <c r="B36" s="375" t="s">
        <v>394</v>
      </c>
      <c r="C36" s="376">
        <v>1.731561E-4</v>
      </c>
      <c r="D36" s="376">
        <v>1.863291E-4</v>
      </c>
      <c r="E36" s="377">
        <v>5760475</v>
      </c>
      <c r="F36" s="378">
        <v>4111912</v>
      </c>
      <c r="G36" s="378"/>
      <c r="H36" s="379">
        <v>1107650</v>
      </c>
      <c r="I36" s="380">
        <v>329212</v>
      </c>
      <c r="J36" s="380">
        <v>35607</v>
      </c>
      <c r="K36" s="380">
        <v>39921</v>
      </c>
      <c r="L36" s="380">
        <v>1512390</v>
      </c>
      <c r="M36" s="380"/>
      <c r="N36" s="381">
        <v>798657</v>
      </c>
      <c r="O36" s="380">
        <v>1871428</v>
      </c>
      <c r="P36" s="380">
        <v>0</v>
      </c>
      <c r="Q36" s="380">
        <v>11378</v>
      </c>
      <c r="R36" s="380">
        <v>2681463</v>
      </c>
      <c r="S36" s="382"/>
      <c r="T36" s="220">
        <v>-458576</v>
      </c>
      <c r="U36" s="220">
        <v>337162</v>
      </c>
      <c r="V36" s="380">
        <v>-121414</v>
      </c>
      <c r="W36" s="488"/>
      <c r="X36" s="382"/>
      <c r="Y36" s="382"/>
      <c r="Z36" s="382"/>
    </row>
    <row r="37" spans="1:26">
      <c r="A37" s="374">
        <v>18400</v>
      </c>
      <c r="B37" s="375" t="s">
        <v>395</v>
      </c>
      <c r="C37" s="376">
        <v>4.7684870000000001E-3</v>
      </c>
      <c r="D37" s="376">
        <v>4.7501427000000004E-3</v>
      </c>
      <c r="E37" s="377">
        <v>146853481</v>
      </c>
      <c r="F37" s="378">
        <v>113236554</v>
      </c>
      <c r="G37" s="378"/>
      <c r="H37" s="379">
        <v>795496</v>
      </c>
      <c r="I37" s="380">
        <v>9066057</v>
      </c>
      <c r="J37" s="380">
        <v>980580</v>
      </c>
      <c r="K37" s="380">
        <v>1099377</v>
      </c>
      <c r="L37" s="380">
        <v>11941510</v>
      </c>
      <c r="M37" s="380"/>
      <c r="N37" s="381">
        <v>1127698</v>
      </c>
      <c r="O37" s="380">
        <v>51536622</v>
      </c>
      <c r="P37" s="380">
        <v>0</v>
      </c>
      <c r="Q37" s="380">
        <v>313337</v>
      </c>
      <c r="R37" s="380">
        <v>52977657</v>
      </c>
      <c r="S37" s="382"/>
      <c r="T37" s="220">
        <v>-12628558</v>
      </c>
      <c r="U37" s="220">
        <v>1223855</v>
      </c>
      <c r="V37" s="380">
        <v>-11404703</v>
      </c>
      <c r="W37" s="488"/>
      <c r="X37" s="382"/>
      <c r="Y37" s="382"/>
      <c r="Z37" s="382"/>
    </row>
    <row r="38" spans="1:26">
      <c r="A38" s="374">
        <v>18600</v>
      </c>
      <c r="B38" s="375" t="s">
        <v>396</v>
      </c>
      <c r="C38" s="376">
        <v>1.42301E-5</v>
      </c>
      <c r="D38" s="376">
        <v>1.22988E-5</v>
      </c>
      <c r="E38" s="377">
        <v>380225</v>
      </c>
      <c r="F38" s="378">
        <v>337920</v>
      </c>
      <c r="G38" s="378"/>
      <c r="H38" s="379">
        <v>69484</v>
      </c>
      <c r="I38" s="380">
        <v>27055</v>
      </c>
      <c r="J38" s="380">
        <v>2926</v>
      </c>
      <c r="K38" s="380">
        <v>3281</v>
      </c>
      <c r="L38" s="380">
        <v>102746</v>
      </c>
      <c r="M38" s="380"/>
      <c r="N38" s="381">
        <v>37391</v>
      </c>
      <c r="O38" s="380">
        <v>153795</v>
      </c>
      <c r="P38" s="380">
        <v>0</v>
      </c>
      <c r="Q38" s="380">
        <v>935</v>
      </c>
      <c r="R38" s="380">
        <v>192121</v>
      </c>
      <c r="S38" s="382"/>
      <c r="T38" s="220">
        <v>-37687</v>
      </c>
      <c r="U38" s="220">
        <v>-36882</v>
      </c>
      <c r="V38" s="380">
        <v>-74569</v>
      </c>
      <c r="W38" s="488"/>
      <c r="X38" s="382"/>
      <c r="Y38" s="382"/>
      <c r="Z38" s="382"/>
    </row>
    <row r="39" spans="1:26">
      <c r="A39" s="374">
        <v>18640</v>
      </c>
      <c r="B39" s="375" t="s">
        <v>711</v>
      </c>
      <c r="C39" s="376">
        <v>1.8551E-6</v>
      </c>
      <c r="D39" s="376">
        <v>1.6840000000000001E-6</v>
      </c>
      <c r="E39" s="377">
        <v>52062</v>
      </c>
      <c r="F39" s="378">
        <v>44053</v>
      </c>
      <c r="G39" s="378"/>
      <c r="H39" s="379">
        <v>28221</v>
      </c>
      <c r="I39" s="380">
        <v>3527</v>
      </c>
      <c r="J39" s="380">
        <v>381</v>
      </c>
      <c r="K39" s="380">
        <v>428</v>
      </c>
      <c r="L39" s="380">
        <v>32557</v>
      </c>
      <c r="M39" s="380"/>
      <c r="N39" s="381">
        <v>852</v>
      </c>
      <c r="O39" s="380">
        <v>20049</v>
      </c>
      <c r="P39" s="380">
        <v>0</v>
      </c>
      <c r="Q39" s="380">
        <v>122</v>
      </c>
      <c r="R39" s="380">
        <v>21023</v>
      </c>
      <c r="S39" s="382"/>
      <c r="T39" s="220">
        <v>-4914</v>
      </c>
      <c r="U39" s="220">
        <v>13698</v>
      </c>
      <c r="V39" s="380">
        <v>8784</v>
      </c>
      <c r="W39" s="488"/>
      <c r="X39" s="382"/>
      <c r="Y39" s="382"/>
      <c r="Z39" s="382"/>
    </row>
    <row r="40" spans="1:26">
      <c r="A40" s="374">
        <v>18690</v>
      </c>
      <c r="B40" s="375" t="s">
        <v>397</v>
      </c>
      <c r="C40" s="376">
        <v>0</v>
      </c>
      <c r="D40" s="376">
        <v>0</v>
      </c>
      <c r="E40" s="377">
        <v>0</v>
      </c>
      <c r="F40" s="378">
        <v>0</v>
      </c>
      <c r="G40" s="378"/>
      <c r="H40" s="379">
        <v>0</v>
      </c>
      <c r="I40" s="380">
        <v>0</v>
      </c>
      <c r="J40" s="380">
        <v>0</v>
      </c>
      <c r="K40" s="380">
        <v>0</v>
      </c>
      <c r="L40" s="380">
        <v>0</v>
      </c>
      <c r="M40" s="380"/>
      <c r="N40" s="381">
        <v>0</v>
      </c>
      <c r="O40" s="380">
        <v>0</v>
      </c>
      <c r="P40" s="380">
        <v>0</v>
      </c>
      <c r="Q40" s="380">
        <v>0</v>
      </c>
      <c r="R40" s="380">
        <v>0</v>
      </c>
      <c r="S40" s="382"/>
      <c r="T40" s="220">
        <v>0</v>
      </c>
      <c r="U40" s="220">
        <v>-29536</v>
      </c>
      <c r="V40" s="380">
        <v>-29536</v>
      </c>
      <c r="W40" s="489"/>
      <c r="X40" s="382"/>
      <c r="Y40" s="382"/>
      <c r="Z40" s="382"/>
    </row>
    <row r="41" spans="1:26">
      <c r="A41" s="374">
        <v>18740</v>
      </c>
      <c r="B41" s="375" t="s">
        <v>398</v>
      </c>
      <c r="C41" s="376">
        <v>0</v>
      </c>
      <c r="D41" s="376">
        <v>0</v>
      </c>
      <c r="E41" s="377">
        <v>0</v>
      </c>
      <c r="F41" s="378">
        <v>0</v>
      </c>
      <c r="G41" s="378"/>
      <c r="H41" s="379">
        <v>14716</v>
      </c>
      <c r="I41" s="380">
        <v>0</v>
      </c>
      <c r="J41" s="380">
        <v>0</v>
      </c>
      <c r="K41" s="380">
        <v>0</v>
      </c>
      <c r="L41" s="380">
        <v>14716</v>
      </c>
      <c r="M41" s="380"/>
      <c r="N41" s="381">
        <v>131581</v>
      </c>
      <c r="O41" s="380">
        <v>0</v>
      </c>
      <c r="P41" s="380">
        <v>0</v>
      </c>
      <c r="Q41" s="380">
        <v>0</v>
      </c>
      <c r="R41" s="380">
        <v>131581</v>
      </c>
      <c r="S41" s="382"/>
      <c r="T41" s="220">
        <v>0</v>
      </c>
      <c r="U41" s="220">
        <v>-34643</v>
      </c>
      <c r="V41" s="380">
        <v>-34643</v>
      </c>
      <c r="W41" s="489"/>
      <c r="X41" s="382"/>
      <c r="Y41" s="382"/>
      <c r="Z41" s="382"/>
    </row>
    <row r="42" spans="1:26">
      <c r="A42" s="374">
        <v>18780</v>
      </c>
      <c r="B42" s="375" t="s">
        <v>399</v>
      </c>
      <c r="C42" s="376">
        <v>2.2737900000000001E-5</v>
      </c>
      <c r="D42" s="376">
        <v>2.10222E-5</v>
      </c>
      <c r="E42" s="377">
        <v>649914</v>
      </c>
      <c r="F42" s="378">
        <v>539954</v>
      </c>
      <c r="G42" s="378"/>
      <c r="H42" s="379">
        <v>151766</v>
      </c>
      <c r="I42" s="380">
        <v>43230</v>
      </c>
      <c r="J42" s="380">
        <v>4676</v>
      </c>
      <c r="K42" s="380">
        <v>5242</v>
      </c>
      <c r="L42" s="380">
        <v>204914</v>
      </c>
      <c r="M42" s="380"/>
      <c r="N42" s="381">
        <v>0</v>
      </c>
      <c r="O42" s="380">
        <v>245746</v>
      </c>
      <c r="P42" s="380">
        <v>0</v>
      </c>
      <c r="Q42" s="380">
        <v>1494</v>
      </c>
      <c r="R42" s="380">
        <v>247240</v>
      </c>
      <c r="S42" s="382"/>
      <c r="T42" s="220">
        <v>-60219</v>
      </c>
      <c r="U42" s="220">
        <v>74485</v>
      </c>
      <c r="V42" s="380">
        <v>14266</v>
      </c>
      <c r="W42" s="488"/>
      <c r="X42" s="382"/>
      <c r="Y42" s="382"/>
      <c r="Z42" s="382"/>
    </row>
    <row r="43" spans="1:26">
      <c r="A43" s="374">
        <v>19005</v>
      </c>
      <c r="B43" s="375" t="s">
        <v>400</v>
      </c>
      <c r="C43" s="376">
        <v>6.76051E-4</v>
      </c>
      <c r="D43" s="376">
        <v>6.5679620000000003E-4</v>
      </c>
      <c r="E43" s="377">
        <v>20305244</v>
      </c>
      <c r="F43" s="378">
        <v>16054083</v>
      </c>
      <c r="G43" s="378"/>
      <c r="H43" s="379">
        <v>1282486</v>
      </c>
      <c r="I43" s="380">
        <v>1285338</v>
      </c>
      <c r="J43" s="380">
        <v>139021</v>
      </c>
      <c r="K43" s="380">
        <v>155864</v>
      </c>
      <c r="L43" s="380">
        <v>2862709</v>
      </c>
      <c r="M43" s="380"/>
      <c r="N43" s="381">
        <v>601182</v>
      </c>
      <c r="O43" s="380">
        <v>7306591</v>
      </c>
      <c r="P43" s="380">
        <v>0</v>
      </c>
      <c r="Q43" s="380">
        <v>44423</v>
      </c>
      <c r="R43" s="380">
        <v>7952196</v>
      </c>
      <c r="S43" s="382"/>
      <c r="T43" s="220">
        <v>-1790409</v>
      </c>
      <c r="U43" s="220">
        <v>463576</v>
      </c>
      <c r="V43" s="380">
        <v>-1326833</v>
      </c>
      <c r="W43" s="488"/>
      <c r="X43" s="382"/>
      <c r="Y43" s="382"/>
      <c r="Z43" s="382"/>
    </row>
    <row r="44" spans="1:26">
      <c r="A44" s="374">
        <v>19100</v>
      </c>
      <c r="B44" s="375" t="s">
        <v>401</v>
      </c>
      <c r="C44" s="376">
        <v>6.2419831600000003E-2</v>
      </c>
      <c r="D44" s="376">
        <v>6.7365469999999997E-2</v>
      </c>
      <c r="E44" s="377">
        <v>2082643483</v>
      </c>
      <c r="F44" s="378">
        <v>1482274489</v>
      </c>
      <c r="G44" s="378"/>
      <c r="H44" s="379">
        <v>159435676</v>
      </c>
      <c r="I44" s="380">
        <v>118675332</v>
      </c>
      <c r="J44" s="380">
        <v>12835855</v>
      </c>
      <c r="K44" s="380">
        <v>14390925</v>
      </c>
      <c r="L44" s="380">
        <v>305337788</v>
      </c>
      <c r="M44" s="380"/>
      <c r="N44" s="381">
        <v>150934681</v>
      </c>
      <c r="O44" s="380">
        <v>674618022</v>
      </c>
      <c r="P44" s="380">
        <v>0</v>
      </c>
      <c r="Q44" s="380">
        <v>4101606</v>
      </c>
      <c r="R44" s="380">
        <v>829654309</v>
      </c>
      <c r="S44" s="382"/>
      <c r="T44" s="220">
        <v>-165308700</v>
      </c>
      <c r="U44" s="220">
        <v>35858078</v>
      </c>
      <c r="V44" s="380">
        <v>-129450622</v>
      </c>
      <c r="W44" s="488"/>
      <c r="X44" s="382"/>
      <c r="Y44" s="382"/>
      <c r="Z44" s="382"/>
    </row>
    <row r="45" spans="1:26">
      <c r="A45" s="374">
        <v>20100</v>
      </c>
      <c r="B45" s="375" t="s">
        <v>402</v>
      </c>
      <c r="C45" s="376">
        <v>1.02683237E-2</v>
      </c>
      <c r="D45" s="376">
        <v>1.0368355900000001E-2</v>
      </c>
      <c r="E45" s="377">
        <v>320543876</v>
      </c>
      <c r="F45" s="378">
        <v>243840361</v>
      </c>
      <c r="G45" s="378"/>
      <c r="H45" s="379">
        <v>7794649</v>
      </c>
      <c r="I45" s="380">
        <v>19522589</v>
      </c>
      <c r="J45" s="380">
        <v>2111552</v>
      </c>
      <c r="K45" s="380">
        <v>2367367</v>
      </c>
      <c r="L45" s="380">
        <v>31796157</v>
      </c>
      <c r="M45" s="380"/>
      <c r="N45" s="381">
        <v>2659009</v>
      </c>
      <c r="O45" s="380">
        <v>110977490</v>
      </c>
      <c r="P45" s="380">
        <v>0</v>
      </c>
      <c r="Q45" s="380">
        <v>674731</v>
      </c>
      <c r="R45" s="380">
        <v>114311230</v>
      </c>
      <c r="S45" s="382"/>
      <c r="T45" s="220">
        <v>-27193974</v>
      </c>
      <c r="U45" s="220">
        <v>-3342383</v>
      </c>
      <c r="V45" s="380">
        <v>-30536357</v>
      </c>
      <c r="W45" s="488"/>
      <c r="X45" s="382"/>
      <c r="Y45" s="382"/>
      <c r="Z45" s="382"/>
    </row>
    <row r="46" spans="1:26">
      <c r="A46" s="374">
        <v>20200</v>
      </c>
      <c r="B46" s="375" t="s">
        <v>403</v>
      </c>
      <c r="C46" s="376">
        <v>1.4829632E-3</v>
      </c>
      <c r="D46" s="376">
        <v>1.5208674999999999E-3</v>
      </c>
      <c r="E46" s="377">
        <v>47018521</v>
      </c>
      <c r="F46" s="378">
        <v>35215707</v>
      </c>
      <c r="G46" s="378"/>
      <c r="H46" s="379">
        <v>2192075</v>
      </c>
      <c r="I46" s="380">
        <v>2819475</v>
      </c>
      <c r="J46" s="380">
        <v>304953</v>
      </c>
      <c r="K46" s="380">
        <v>341898</v>
      </c>
      <c r="L46" s="380">
        <v>5658401</v>
      </c>
      <c r="M46" s="380"/>
      <c r="N46" s="381">
        <v>1646877</v>
      </c>
      <c r="O46" s="380">
        <v>16027498</v>
      </c>
      <c r="P46" s="380">
        <v>0</v>
      </c>
      <c r="Q46" s="380">
        <v>97445</v>
      </c>
      <c r="R46" s="380">
        <v>17771820</v>
      </c>
      <c r="S46" s="382"/>
      <c r="T46" s="220">
        <v>-3927383</v>
      </c>
      <c r="U46" s="220">
        <v>812009</v>
      </c>
      <c r="V46" s="380">
        <v>-3115374</v>
      </c>
      <c r="W46" s="488"/>
      <c r="X46" s="382"/>
      <c r="Y46" s="382"/>
      <c r="Z46" s="382"/>
    </row>
    <row r="47" spans="1:26">
      <c r="A47" s="374">
        <v>20300</v>
      </c>
      <c r="B47" s="375" t="s">
        <v>404</v>
      </c>
      <c r="C47" s="376">
        <v>2.2540541399999999E-2</v>
      </c>
      <c r="D47" s="376">
        <v>2.3439250500000001E-2</v>
      </c>
      <c r="E47" s="377">
        <v>724638339</v>
      </c>
      <c r="F47" s="378">
        <v>535266896</v>
      </c>
      <c r="G47" s="378"/>
      <c r="H47" s="379">
        <v>12583651</v>
      </c>
      <c r="I47" s="380">
        <v>42855070</v>
      </c>
      <c r="J47" s="380">
        <v>4635180</v>
      </c>
      <c r="K47" s="380">
        <v>5196734</v>
      </c>
      <c r="L47" s="380">
        <v>65270635</v>
      </c>
      <c r="M47" s="380"/>
      <c r="N47" s="381">
        <v>50119760</v>
      </c>
      <c r="O47" s="380">
        <v>243612568</v>
      </c>
      <c r="P47" s="380">
        <v>0</v>
      </c>
      <c r="Q47" s="380">
        <v>1481139</v>
      </c>
      <c r="R47" s="380">
        <v>295213467</v>
      </c>
      <c r="S47" s="382"/>
      <c r="T47" s="220">
        <v>-59694930</v>
      </c>
      <c r="U47" s="220">
        <v>-25038028</v>
      </c>
      <c r="V47" s="380">
        <v>-84732958</v>
      </c>
      <c r="W47" s="488"/>
      <c r="X47" s="382"/>
      <c r="Y47" s="382"/>
      <c r="Z47" s="382"/>
    </row>
    <row r="48" spans="1:26">
      <c r="A48" s="374">
        <v>20400</v>
      </c>
      <c r="B48" s="375" t="s">
        <v>405</v>
      </c>
      <c r="C48" s="376">
        <v>1.1777369000000001E-3</v>
      </c>
      <c r="D48" s="376">
        <v>1.1933007E-3</v>
      </c>
      <c r="E48" s="377">
        <v>36891599</v>
      </c>
      <c r="F48" s="378">
        <v>27967544</v>
      </c>
      <c r="G48" s="378"/>
      <c r="H48" s="379">
        <v>1958164</v>
      </c>
      <c r="I48" s="380">
        <v>2239165</v>
      </c>
      <c r="J48" s="380">
        <v>242187</v>
      </c>
      <c r="K48" s="380">
        <v>271528</v>
      </c>
      <c r="L48" s="380">
        <v>4711044</v>
      </c>
      <c r="M48" s="380"/>
      <c r="N48" s="381">
        <v>401816</v>
      </c>
      <c r="O48" s="380">
        <v>12728688</v>
      </c>
      <c r="P48" s="380">
        <v>0</v>
      </c>
      <c r="Q48" s="380">
        <v>77389</v>
      </c>
      <c r="R48" s="380">
        <v>13207893</v>
      </c>
      <c r="S48" s="382"/>
      <c r="T48" s="220">
        <v>-3119042</v>
      </c>
      <c r="U48" s="220">
        <v>-606145</v>
      </c>
      <c r="V48" s="380">
        <v>-3725187</v>
      </c>
      <c r="W48" s="488"/>
      <c r="X48" s="382"/>
      <c r="Y48" s="382"/>
      <c r="Z48" s="382"/>
    </row>
    <row r="49" spans="1:26">
      <c r="A49" s="374">
        <v>20600</v>
      </c>
      <c r="B49" s="375" t="s">
        <v>406</v>
      </c>
      <c r="C49" s="376">
        <v>2.5285313999999998E-3</v>
      </c>
      <c r="D49" s="376">
        <v>2.5758243000000001E-3</v>
      </c>
      <c r="E49" s="377">
        <v>79633137</v>
      </c>
      <c r="F49" s="378">
        <v>60044660</v>
      </c>
      <c r="G49" s="378"/>
      <c r="H49" s="379">
        <v>2990703</v>
      </c>
      <c r="I49" s="380">
        <v>4807355</v>
      </c>
      <c r="J49" s="380">
        <v>519961</v>
      </c>
      <c r="K49" s="380">
        <v>582954</v>
      </c>
      <c r="L49" s="380">
        <v>8900973</v>
      </c>
      <c r="M49" s="380"/>
      <c r="N49" s="381">
        <v>8538167</v>
      </c>
      <c r="O49" s="380">
        <v>27327739</v>
      </c>
      <c r="P49" s="380">
        <v>0</v>
      </c>
      <c r="Q49" s="380">
        <v>166150</v>
      </c>
      <c r="R49" s="380">
        <v>36032056</v>
      </c>
      <c r="S49" s="382"/>
      <c r="T49" s="220">
        <v>-6696402</v>
      </c>
      <c r="U49" s="220">
        <v>-1725865</v>
      </c>
      <c r="V49" s="380">
        <v>-8422267</v>
      </c>
      <c r="W49" s="488"/>
      <c r="X49" s="382"/>
      <c r="Y49" s="382"/>
      <c r="Z49" s="382"/>
    </row>
    <row r="50" spans="1:26">
      <c r="A50" s="374">
        <v>20700</v>
      </c>
      <c r="B50" s="375" t="s">
        <v>407</v>
      </c>
      <c r="C50" s="376">
        <v>5.8758053000000001E-3</v>
      </c>
      <c r="D50" s="376">
        <v>6.0960379000000002E-3</v>
      </c>
      <c r="E50" s="377">
        <v>188462629</v>
      </c>
      <c r="F50" s="378">
        <v>139531878</v>
      </c>
      <c r="G50" s="378"/>
      <c r="H50" s="379">
        <v>10398738</v>
      </c>
      <c r="I50" s="380">
        <v>11171340</v>
      </c>
      <c r="J50" s="380">
        <v>1208286</v>
      </c>
      <c r="K50" s="380">
        <v>1354670</v>
      </c>
      <c r="L50" s="380">
        <v>24133034</v>
      </c>
      <c r="M50" s="380"/>
      <c r="N50" s="381">
        <v>6089076</v>
      </c>
      <c r="O50" s="380">
        <v>63504243</v>
      </c>
      <c r="P50" s="380">
        <v>0</v>
      </c>
      <c r="Q50" s="380">
        <v>386099</v>
      </c>
      <c r="R50" s="380">
        <v>69979418</v>
      </c>
      <c r="S50" s="382"/>
      <c r="T50" s="220">
        <v>-15561108</v>
      </c>
      <c r="U50" s="220">
        <v>-2066983</v>
      </c>
      <c r="V50" s="380">
        <v>-17628091</v>
      </c>
      <c r="W50" s="488"/>
      <c r="X50" s="382"/>
      <c r="Y50" s="382"/>
      <c r="Z50" s="382"/>
    </row>
    <row r="51" spans="1:26">
      <c r="A51" s="374">
        <v>20800</v>
      </c>
      <c r="B51" s="375" t="s">
        <v>408</v>
      </c>
      <c r="C51" s="376">
        <v>4.2358459999999997E-3</v>
      </c>
      <c r="D51" s="376">
        <v>4.3129958999999999E-3</v>
      </c>
      <c r="E51" s="377">
        <v>133338828</v>
      </c>
      <c r="F51" s="378">
        <v>100588007</v>
      </c>
      <c r="G51" s="378"/>
      <c r="H51" s="379">
        <v>891797</v>
      </c>
      <c r="I51" s="380">
        <v>8053377</v>
      </c>
      <c r="J51" s="380">
        <v>871049</v>
      </c>
      <c r="K51" s="380">
        <v>976577</v>
      </c>
      <c r="L51" s="380">
        <v>10792800</v>
      </c>
      <c r="M51" s="380"/>
      <c r="N51" s="381">
        <v>4618101</v>
      </c>
      <c r="O51" s="380">
        <v>45779971</v>
      </c>
      <c r="P51" s="380">
        <v>0</v>
      </c>
      <c r="Q51" s="380">
        <v>278337</v>
      </c>
      <c r="R51" s="380">
        <v>50676409</v>
      </c>
      <c r="S51" s="382"/>
      <c r="T51" s="220">
        <v>-11217944</v>
      </c>
      <c r="U51" s="220">
        <v>-4371217</v>
      </c>
      <c r="V51" s="380">
        <v>-15589161</v>
      </c>
      <c r="W51" s="488"/>
      <c r="X51" s="382"/>
      <c r="Y51" s="382"/>
      <c r="Z51" s="382"/>
    </row>
    <row r="52" spans="1:26">
      <c r="A52" s="374">
        <v>20900</v>
      </c>
      <c r="B52" s="375" t="s">
        <v>409</v>
      </c>
      <c r="C52" s="376">
        <v>1.00625092E-2</v>
      </c>
      <c r="D52" s="376">
        <v>1.0322588000000001E-2</v>
      </c>
      <c r="E52" s="377">
        <v>319128934</v>
      </c>
      <c r="F52" s="378">
        <v>238952914</v>
      </c>
      <c r="G52" s="378"/>
      <c r="H52" s="379">
        <v>19051267</v>
      </c>
      <c r="I52" s="380">
        <v>19131285</v>
      </c>
      <c r="J52" s="380">
        <v>2069229</v>
      </c>
      <c r="K52" s="380">
        <v>2319917</v>
      </c>
      <c r="L52" s="380">
        <v>42571698</v>
      </c>
      <c r="M52" s="380"/>
      <c r="N52" s="381">
        <v>7625536</v>
      </c>
      <c r="O52" s="380">
        <v>108753098</v>
      </c>
      <c r="P52" s="380">
        <v>0</v>
      </c>
      <c r="Q52" s="380">
        <v>661207</v>
      </c>
      <c r="R52" s="380">
        <v>117039841</v>
      </c>
      <c r="S52" s="382"/>
      <c r="T52" s="220">
        <v>-26648908</v>
      </c>
      <c r="U52" s="220">
        <v>-132422</v>
      </c>
      <c r="V52" s="380">
        <v>-26781330</v>
      </c>
      <c r="W52" s="488"/>
      <c r="X52" s="382"/>
      <c r="Y52" s="382"/>
      <c r="Z52" s="382"/>
    </row>
    <row r="53" spans="1:26">
      <c r="A53" s="374">
        <v>21200</v>
      </c>
      <c r="B53" s="375" t="s">
        <v>410</v>
      </c>
      <c r="C53" s="376">
        <v>3.0067853999999998E-3</v>
      </c>
      <c r="D53" s="376">
        <v>3.1284122000000002E-3</v>
      </c>
      <c r="E53" s="377">
        <v>96716720</v>
      </c>
      <c r="F53" s="378">
        <v>71401687</v>
      </c>
      <c r="G53" s="378"/>
      <c r="H53" s="379">
        <v>3947722</v>
      </c>
      <c r="I53" s="380">
        <v>5716633</v>
      </c>
      <c r="J53" s="380">
        <v>618308</v>
      </c>
      <c r="K53" s="380">
        <v>693216</v>
      </c>
      <c r="L53" s="380">
        <v>10975879</v>
      </c>
      <c r="M53" s="380"/>
      <c r="N53" s="381">
        <v>4206840</v>
      </c>
      <c r="O53" s="380">
        <v>32496589</v>
      </c>
      <c r="P53" s="380">
        <v>0</v>
      </c>
      <c r="Q53" s="380">
        <v>197576</v>
      </c>
      <c r="R53" s="380">
        <v>36901005</v>
      </c>
      <c r="S53" s="382"/>
      <c r="T53" s="220">
        <v>-7962979</v>
      </c>
      <c r="U53" s="220">
        <v>-2235207</v>
      </c>
      <c r="V53" s="380">
        <v>-10198186</v>
      </c>
      <c r="W53" s="488"/>
      <c r="X53" s="382"/>
      <c r="Y53" s="382"/>
      <c r="Z53" s="382"/>
    </row>
    <row r="54" spans="1:26">
      <c r="A54" s="374">
        <v>21300</v>
      </c>
      <c r="B54" s="375" t="s">
        <v>411</v>
      </c>
      <c r="C54" s="376">
        <v>3.7250308400000001E-2</v>
      </c>
      <c r="D54" s="376">
        <v>3.8267617300000001E-2</v>
      </c>
      <c r="E54" s="377">
        <v>1183066098</v>
      </c>
      <c r="F54" s="378">
        <v>884577552</v>
      </c>
      <c r="G54" s="378"/>
      <c r="H54" s="379">
        <v>31724049</v>
      </c>
      <c r="I54" s="380">
        <v>70821926</v>
      </c>
      <c r="J54" s="380">
        <v>7660059</v>
      </c>
      <c r="K54" s="380">
        <v>8588078</v>
      </c>
      <c r="L54" s="380">
        <v>118794112</v>
      </c>
      <c r="M54" s="380"/>
      <c r="N54" s="381">
        <v>50648404</v>
      </c>
      <c r="O54" s="380">
        <v>402592073</v>
      </c>
      <c r="P54" s="380">
        <v>0</v>
      </c>
      <c r="Q54" s="380">
        <v>2447717</v>
      </c>
      <c r="R54" s="380">
        <v>455688194</v>
      </c>
      <c r="S54" s="382"/>
      <c r="T54" s="220">
        <v>-98651339</v>
      </c>
      <c r="U54" s="220">
        <v>-17628111</v>
      </c>
      <c r="V54" s="380">
        <v>-116279450</v>
      </c>
      <c r="W54" s="488"/>
      <c r="X54" s="382"/>
      <c r="Y54" s="382"/>
      <c r="Z54" s="382"/>
    </row>
    <row r="55" spans="1:26">
      <c r="A55" s="374">
        <v>21520</v>
      </c>
      <c r="B55" s="375" t="s">
        <v>41</v>
      </c>
      <c r="C55" s="376">
        <v>7.1698550200000002E-2</v>
      </c>
      <c r="D55" s="376">
        <v>7.1573577599999993E-2</v>
      </c>
      <c r="E55" s="377">
        <v>2212739626</v>
      </c>
      <c r="F55" s="378">
        <v>1702614844</v>
      </c>
      <c r="G55" s="378"/>
      <c r="H55" s="379">
        <v>110505070</v>
      </c>
      <c r="I55" s="380">
        <v>136316440</v>
      </c>
      <c r="J55" s="380">
        <v>14743907</v>
      </c>
      <c r="K55" s="380">
        <v>16530139</v>
      </c>
      <c r="L55" s="380">
        <v>278095556</v>
      </c>
      <c r="M55" s="380"/>
      <c r="N55" s="381">
        <v>0</v>
      </c>
      <c r="O55" s="380">
        <v>774900106</v>
      </c>
      <c r="P55" s="380">
        <v>0</v>
      </c>
      <c r="Q55" s="380">
        <v>4711311</v>
      </c>
      <c r="R55" s="380">
        <v>779611417</v>
      </c>
      <c r="S55" s="382"/>
      <c r="T55" s="220">
        <v>-189881866</v>
      </c>
      <c r="U55" s="220">
        <v>-7834095</v>
      </c>
      <c r="V55" s="380">
        <v>-197715961</v>
      </c>
      <c r="W55" s="488"/>
      <c r="X55" s="382"/>
      <c r="Y55" s="382"/>
      <c r="Z55" s="382"/>
    </row>
    <row r="56" spans="1:26">
      <c r="A56" s="374">
        <v>21525</v>
      </c>
      <c r="B56" s="375" t="s">
        <v>412</v>
      </c>
      <c r="C56" s="376">
        <v>1.8895247999999999E-3</v>
      </c>
      <c r="D56" s="376">
        <v>1.8277606000000001E-3</v>
      </c>
      <c r="E56" s="377">
        <v>56506304</v>
      </c>
      <c r="F56" s="378">
        <v>44870265</v>
      </c>
      <c r="G56" s="378"/>
      <c r="H56" s="379">
        <v>7310537</v>
      </c>
      <c r="I56" s="380">
        <v>3592448</v>
      </c>
      <c r="J56" s="380">
        <v>388557</v>
      </c>
      <c r="K56" s="380">
        <v>435631</v>
      </c>
      <c r="L56" s="380">
        <v>11727173</v>
      </c>
      <c r="M56" s="380"/>
      <c r="N56" s="381">
        <v>670292</v>
      </c>
      <c r="O56" s="380">
        <v>20421514</v>
      </c>
      <c r="P56" s="380">
        <v>0</v>
      </c>
      <c r="Q56" s="380">
        <v>124161</v>
      </c>
      <c r="R56" s="380">
        <v>21215967</v>
      </c>
      <c r="S56" s="382"/>
      <c r="T56" s="220">
        <v>-5004096</v>
      </c>
      <c r="U56" s="220">
        <v>707852</v>
      </c>
      <c r="V56" s="380">
        <v>-4296244</v>
      </c>
      <c r="W56" s="488"/>
      <c r="X56" s="382"/>
      <c r="Y56" s="382"/>
      <c r="Z56" s="382"/>
    </row>
    <row r="57" spans="1:26" ht="26.25">
      <c r="A57" s="476">
        <v>21525.1</v>
      </c>
      <c r="B57" s="375" t="s">
        <v>713</v>
      </c>
      <c r="C57" s="376">
        <v>1.8519040000000001E-4</v>
      </c>
      <c r="D57" s="376">
        <v>1.591153E-4</v>
      </c>
      <c r="E57" s="377">
        <v>4919144</v>
      </c>
      <c r="F57" s="378">
        <v>4397689</v>
      </c>
      <c r="G57" s="378"/>
      <c r="H57" s="379">
        <v>1718658</v>
      </c>
      <c r="I57" s="380">
        <v>352092</v>
      </c>
      <c r="J57" s="380">
        <v>38082</v>
      </c>
      <c r="K57" s="380">
        <v>42696</v>
      </c>
      <c r="L57" s="380">
        <v>2151528</v>
      </c>
      <c r="M57" s="380"/>
      <c r="N57" s="381">
        <v>44350</v>
      </c>
      <c r="O57" s="380">
        <v>2001492</v>
      </c>
      <c r="P57" s="380">
        <v>0</v>
      </c>
      <c r="Q57" s="380">
        <v>12169</v>
      </c>
      <c r="R57" s="380">
        <v>2058011</v>
      </c>
      <c r="S57" s="382"/>
      <c r="T57" s="220">
        <v>-490448</v>
      </c>
      <c r="U57" s="220">
        <v>810999</v>
      </c>
      <c r="V57" s="380">
        <v>320551</v>
      </c>
      <c r="W57" s="488"/>
      <c r="X57" s="382"/>
      <c r="Y57" s="382"/>
      <c r="Z57" s="382"/>
    </row>
    <row r="58" spans="1:26">
      <c r="A58" s="374">
        <v>21550</v>
      </c>
      <c r="B58" s="375" t="s">
        <v>413</v>
      </c>
      <c r="C58" s="376">
        <v>4.6175419000000002E-2</v>
      </c>
      <c r="D58" s="376">
        <v>4.5192478199999997E-2</v>
      </c>
      <c r="E58" s="377">
        <v>1397152283</v>
      </c>
      <c r="F58" s="378">
        <v>1096520831</v>
      </c>
      <c r="G58" s="378"/>
      <c r="H58" s="379">
        <v>138688845</v>
      </c>
      <c r="I58" s="380">
        <v>87790739</v>
      </c>
      <c r="J58" s="380">
        <v>9495396</v>
      </c>
      <c r="K58" s="380">
        <v>10645767</v>
      </c>
      <c r="L58" s="380">
        <v>246620747</v>
      </c>
      <c r="M58" s="380"/>
      <c r="N58" s="381">
        <v>0</v>
      </c>
      <c r="O58" s="380">
        <v>499052449</v>
      </c>
      <c r="P58" s="380">
        <v>0</v>
      </c>
      <c r="Q58" s="380">
        <v>3034186</v>
      </c>
      <c r="R58" s="380">
        <v>502086635</v>
      </c>
      <c r="S58" s="382"/>
      <c r="T58" s="220">
        <v>-122288034</v>
      </c>
      <c r="U58" s="220">
        <v>46387364</v>
      </c>
      <c r="V58" s="380">
        <v>-75900670</v>
      </c>
      <c r="W58" s="488"/>
      <c r="X58" s="382"/>
      <c r="Y58" s="382"/>
      <c r="Z58" s="382"/>
    </row>
    <row r="59" spans="1:26">
      <c r="A59" s="374">
        <v>21570</v>
      </c>
      <c r="B59" s="375" t="s">
        <v>414</v>
      </c>
      <c r="C59" s="376">
        <v>1.973329E-4</v>
      </c>
      <c r="D59" s="376">
        <v>1.9220270000000001E-4</v>
      </c>
      <c r="E59" s="377">
        <v>5942061</v>
      </c>
      <c r="F59" s="378">
        <v>4686035</v>
      </c>
      <c r="G59" s="378"/>
      <c r="H59" s="379">
        <v>719985</v>
      </c>
      <c r="I59" s="380">
        <v>375178</v>
      </c>
      <c r="J59" s="380">
        <v>40579</v>
      </c>
      <c r="K59" s="380">
        <v>45495</v>
      </c>
      <c r="L59" s="380">
        <v>1181237</v>
      </c>
      <c r="M59" s="380"/>
      <c r="N59" s="381">
        <v>6820</v>
      </c>
      <c r="O59" s="380">
        <v>2132725</v>
      </c>
      <c r="P59" s="380">
        <v>0</v>
      </c>
      <c r="Q59" s="380">
        <v>12967</v>
      </c>
      <c r="R59" s="380">
        <v>2152512</v>
      </c>
      <c r="S59" s="382"/>
      <c r="T59" s="220">
        <v>-522604</v>
      </c>
      <c r="U59" s="220">
        <v>305027</v>
      </c>
      <c r="V59" s="380">
        <v>-217577</v>
      </c>
      <c r="W59" s="488"/>
      <c r="X59" s="382"/>
      <c r="Y59" s="382"/>
      <c r="Z59" s="382"/>
    </row>
    <row r="60" spans="1:26">
      <c r="A60" s="374">
        <v>21800</v>
      </c>
      <c r="B60" s="375" t="s">
        <v>415</v>
      </c>
      <c r="C60" s="376">
        <v>5.7424130999999996E-3</v>
      </c>
      <c r="D60" s="376">
        <v>5.8779052000000002E-3</v>
      </c>
      <c r="E60" s="377">
        <v>181718927</v>
      </c>
      <c r="F60" s="378">
        <v>136364233</v>
      </c>
      <c r="G60" s="378"/>
      <c r="H60" s="379">
        <v>7365768</v>
      </c>
      <c r="I60" s="380">
        <v>10917729</v>
      </c>
      <c r="J60" s="380">
        <v>1180855</v>
      </c>
      <c r="K60" s="380">
        <v>1323916</v>
      </c>
      <c r="L60" s="380">
        <v>20788268</v>
      </c>
      <c r="M60" s="380"/>
      <c r="N60" s="381">
        <v>4088300</v>
      </c>
      <c r="O60" s="380">
        <v>62062573</v>
      </c>
      <c r="P60" s="380">
        <v>0</v>
      </c>
      <c r="Q60" s="380">
        <v>377334</v>
      </c>
      <c r="R60" s="380">
        <v>66528207</v>
      </c>
      <c r="S60" s="382"/>
      <c r="T60" s="220">
        <v>-15207842</v>
      </c>
      <c r="U60" s="220">
        <v>-987587</v>
      </c>
      <c r="V60" s="380">
        <v>-16195429</v>
      </c>
      <c r="W60" s="488"/>
      <c r="X60" s="382"/>
      <c r="Y60" s="382"/>
      <c r="Z60" s="382"/>
    </row>
    <row r="61" spans="1:26">
      <c r="A61" s="374">
        <v>21900</v>
      </c>
      <c r="B61" s="375" t="s">
        <v>416</v>
      </c>
      <c r="C61" s="376">
        <v>2.5500840999999998E-3</v>
      </c>
      <c r="D61" s="376">
        <v>2.7524737999999999E-3</v>
      </c>
      <c r="E61" s="377">
        <v>85094361</v>
      </c>
      <c r="F61" s="378">
        <v>60556469</v>
      </c>
      <c r="G61" s="378"/>
      <c r="H61" s="379">
        <v>818826</v>
      </c>
      <c r="I61" s="380">
        <v>4848332</v>
      </c>
      <c r="J61" s="380">
        <v>524393</v>
      </c>
      <c r="K61" s="380">
        <v>587923</v>
      </c>
      <c r="L61" s="380">
        <v>6779474</v>
      </c>
      <c r="M61" s="380"/>
      <c r="N61" s="381">
        <v>12454963</v>
      </c>
      <c r="O61" s="380">
        <v>27560675</v>
      </c>
      <c r="P61" s="380">
        <v>0</v>
      </c>
      <c r="Q61" s="380">
        <v>167566</v>
      </c>
      <c r="R61" s="380">
        <v>40183204</v>
      </c>
      <c r="S61" s="382"/>
      <c r="T61" s="220">
        <v>-6753480</v>
      </c>
      <c r="U61" s="220">
        <v>-5569202</v>
      </c>
      <c r="V61" s="380">
        <v>-12322682</v>
      </c>
      <c r="W61" s="488"/>
      <c r="X61" s="382"/>
      <c r="Y61" s="382"/>
      <c r="Z61" s="382"/>
    </row>
    <row r="62" spans="1:26">
      <c r="A62" s="374">
        <v>22000</v>
      </c>
      <c r="B62" s="375" t="s">
        <v>417</v>
      </c>
      <c r="C62" s="376">
        <v>3.3378292000000001E-3</v>
      </c>
      <c r="D62" s="376">
        <v>2.9875425999999999E-3</v>
      </c>
      <c r="E62" s="377">
        <v>92361652</v>
      </c>
      <c r="F62" s="378">
        <v>79262935</v>
      </c>
      <c r="G62" s="378"/>
      <c r="H62" s="379">
        <v>15247214</v>
      </c>
      <c r="I62" s="380">
        <v>6346028</v>
      </c>
      <c r="J62" s="380">
        <v>686383</v>
      </c>
      <c r="K62" s="380">
        <v>769538</v>
      </c>
      <c r="L62" s="380">
        <v>23049163</v>
      </c>
      <c r="M62" s="380"/>
      <c r="N62" s="381">
        <v>4787434</v>
      </c>
      <c r="O62" s="380">
        <v>36074428</v>
      </c>
      <c r="P62" s="380">
        <v>0</v>
      </c>
      <c r="Q62" s="380">
        <v>219329</v>
      </c>
      <c r="R62" s="380">
        <v>41081191</v>
      </c>
      <c r="S62" s="382"/>
      <c r="T62" s="220">
        <v>-8839692</v>
      </c>
      <c r="U62" s="220">
        <v>700099</v>
      </c>
      <c r="V62" s="380">
        <v>-8139593</v>
      </c>
      <c r="W62" s="488"/>
      <c r="X62" s="382"/>
      <c r="Y62" s="382"/>
      <c r="Z62" s="382"/>
    </row>
    <row r="63" spans="1:26">
      <c r="A63" s="374">
        <v>23000</v>
      </c>
      <c r="B63" s="375" t="s">
        <v>418</v>
      </c>
      <c r="C63" s="376">
        <v>2.2417729999999999E-3</v>
      </c>
      <c r="D63" s="376">
        <v>2.3788480999999998E-3</v>
      </c>
      <c r="E63" s="377">
        <v>73543501</v>
      </c>
      <c r="F63" s="378">
        <v>53235051</v>
      </c>
      <c r="G63" s="378"/>
      <c r="H63" s="379">
        <v>1033887</v>
      </c>
      <c r="I63" s="380">
        <v>4262158</v>
      </c>
      <c r="J63" s="380">
        <v>460992</v>
      </c>
      <c r="K63" s="380">
        <v>516842</v>
      </c>
      <c r="L63" s="380">
        <v>6273879</v>
      </c>
      <c r="M63" s="380"/>
      <c r="N63" s="381">
        <v>6912420</v>
      </c>
      <c r="O63" s="380">
        <v>24228525</v>
      </c>
      <c r="P63" s="380">
        <v>0</v>
      </c>
      <c r="Q63" s="380">
        <v>147307</v>
      </c>
      <c r="R63" s="380">
        <v>31288252</v>
      </c>
      <c r="S63" s="382"/>
      <c r="T63" s="220">
        <v>-5936968</v>
      </c>
      <c r="U63" s="220">
        <v>-2171380</v>
      </c>
      <c r="V63" s="380">
        <v>-8108348</v>
      </c>
      <c r="W63" s="488"/>
      <c r="X63" s="382"/>
      <c r="Y63" s="382"/>
      <c r="Z63" s="382"/>
    </row>
    <row r="64" spans="1:26">
      <c r="A64" s="374">
        <v>23100</v>
      </c>
      <c r="B64" s="375" t="s">
        <v>419</v>
      </c>
      <c r="C64" s="376">
        <v>1.5036105100000001E-2</v>
      </c>
      <c r="D64" s="376">
        <v>1.55190408E-2</v>
      </c>
      <c r="E64" s="377">
        <v>479780356</v>
      </c>
      <c r="F64" s="378">
        <v>357060159</v>
      </c>
      <c r="G64" s="378"/>
      <c r="H64" s="379">
        <v>19592691</v>
      </c>
      <c r="I64" s="380">
        <v>28587305</v>
      </c>
      <c r="J64" s="380">
        <v>3091986</v>
      </c>
      <c r="K64" s="380">
        <v>3466582</v>
      </c>
      <c r="L64" s="380">
        <v>54738564</v>
      </c>
      <c r="M64" s="380"/>
      <c r="N64" s="381">
        <v>14712572</v>
      </c>
      <c r="O64" s="380">
        <v>162506486</v>
      </c>
      <c r="P64" s="380">
        <v>0</v>
      </c>
      <c r="Q64" s="380">
        <v>988022</v>
      </c>
      <c r="R64" s="380">
        <v>178207080</v>
      </c>
      <c r="S64" s="382"/>
      <c r="T64" s="220">
        <v>-39820660</v>
      </c>
      <c r="U64" s="220">
        <v>1680260</v>
      </c>
      <c r="V64" s="380">
        <v>-38140400</v>
      </c>
      <c r="W64" s="488"/>
      <c r="X64" s="382"/>
      <c r="Y64" s="382"/>
      <c r="Z64" s="382"/>
    </row>
    <row r="65" spans="1:26">
      <c r="A65" s="374">
        <v>23200</v>
      </c>
      <c r="B65" s="375" t="s">
        <v>420</v>
      </c>
      <c r="C65" s="376">
        <v>8.4892761999999997E-3</v>
      </c>
      <c r="D65" s="376">
        <v>8.5416546999999999E-3</v>
      </c>
      <c r="E65" s="377">
        <v>264070324</v>
      </c>
      <c r="F65" s="378">
        <v>201593584</v>
      </c>
      <c r="G65" s="378"/>
      <c r="H65" s="379">
        <v>22809098</v>
      </c>
      <c r="I65" s="380">
        <v>16140186</v>
      </c>
      <c r="J65" s="380">
        <v>1745713</v>
      </c>
      <c r="K65" s="380">
        <v>1957207</v>
      </c>
      <c r="L65" s="380">
        <v>42652204</v>
      </c>
      <c r="M65" s="380"/>
      <c r="N65" s="381">
        <v>1529440</v>
      </c>
      <c r="O65" s="380">
        <v>91749987</v>
      </c>
      <c r="P65" s="380">
        <v>0</v>
      </c>
      <c r="Q65" s="380">
        <v>557830</v>
      </c>
      <c r="R65" s="380">
        <v>93837257</v>
      </c>
      <c r="S65" s="382"/>
      <c r="T65" s="220">
        <v>-22482457</v>
      </c>
      <c r="U65" s="220">
        <v>4810457</v>
      </c>
      <c r="V65" s="380">
        <v>-17672000</v>
      </c>
      <c r="W65" s="488"/>
      <c r="X65" s="382"/>
      <c r="Y65" s="382"/>
      <c r="Z65" s="382"/>
    </row>
    <row r="66" spans="1:26">
      <c r="A66" s="374">
        <v>30000</v>
      </c>
      <c r="B66" s="375" t="s">
        <v>421</v>
      </c>
      <c r="C66" s="376">
        <v>7.1258219999999998E-4</v>
      </c>
      <c r="D66" s="376">
        <v>7.0355720000000001E-4</v>
      </c>
      <c r="E66" s="377">
        <v>21750888</v>
      </c>
      <c r="F66" s="378">
        <v>16921584</v>
      </c>
      <c r="G66" s="378"/>
      <c r="H66" s="379">
        <v>277424</v>
      </c>
      <c r="I66" s="380">
        <v>1354793</v>
      </c>
      <c r="J66" s="380">
        <v>146534</v>
      </c>
      <c r="K66" s="380">
        <v>164286</v>
      </c>
      <c r="L66" s="380">
        <v>1943037</v>
      </c>
      <c r="M66" s="380"/>
      <c r="N66" s="381">
        <v>3362484</v>
      </c>
      <c r="O66" s="380">
        <v>7701411</v>
      </c>
      <c r="P66" s="380">
        <v>0</v>
      </c>
      <c r="Q66" s="380">
        <v>46824</v>
      </c>
      <c r="R66" s="380">
        <v>11110719</v>
      </c>
      <c r="S66" s="382"/>
      <c r="T66" s="220">
        <v>-1887158</v>
      </c>
      <c r="U66" s="220">
        <v>-1125787</v>
      </c>
      <c r="V66" s="380">
        <v>-3012945</v>
      </c>
      <c r="W66" s="488"/>
      <c r="X66" s="382"/>
      <c r="Y66" s="382"/>
      <c r="Z66" s="382"/>
    </row>
    <row r="67" spans="1:26">
      <c r="A67" s="374">
        <v>30100</v>
      </c>
      <c r="B67" s="375" t="s">
        <v>422</v>
      </c>
      <c r="C67" s="376">
        <v>7.7353635999999996E-3</v>
      </c>
      <c r="D67" s="376">
        <v>7.1935547999999998E-3</v>
      </c>
      <c r="E67" s="377">
        <v>222393016</v>
      </c>
      <c r="F67" s="378">
        <v>183690533</v>
      </c>
      <c r="G67" s="378"/>
      <c r="H67" s="379">
        <v>15642222</v>
      </c>
      <c r="I67" s="380">
        <v>14706814</v>
      </c>
      <c r="J67" s="380">
        <v>1590680</v>
      </c>
      <c r="K67" s="380">
        <v>1783392</v>
      </c>
      <c r="L67" s="380">
        <v>33723108</v>
      </c>
      <c r="M67" s="380"/>
      <c r="N67" s="381">
        <v>10332071</v>
      </c>
      <c r="O67" s="380">
        <v>83601887</v>
      </c>
      <c r="P67" s="380">
        <v>0</v>
      </c>
      <c r="Q67" s="380">
        <v>508291</v>
      </c>
      <c r="R67" s="380">
        <v>94442249</v>
      </c>
      <c r="S67" s="382"/>
      <c r="T67" s="220">
        <v>-20485844</v>
      </c>
      <c r="U67" s="220">
        <v>-328193</v>
      </c>
      <c r="V67" s="380">
        <v>-20814037</v>
      </c>
      <c r="W67" s="488"/>
      <c r="X67" s="382"/>
      <c r="Y67" s="382"/>
      <c r="Z67" s="382"/>
    </row>
    <row r="68" spans="1:26">
      <c r="A68" s="374">
        <v>30102</v>
      </c>
      <c r="B68" s="375" t="s">
        <v>423</v>
      </c>
      <c r="C68" s="376">
        <v>1.656882E-4</v>
      </c>
      <c r="D68" s="376">
        <v>1.5271929999999999E-4</v>
      </c>
      <c r="E68" s="377">
        <v>4721408</v>
      </c>
      <c r="F68" s="378">
        <v>3934573</v>
      </c>
      <c r="G68" s="378"/>
      <c r="H68" s="379">
        <v>429059</v>
      </c>
      <c r="I68" s="380">
        <v>315014</v>
      </c>
      <c r="J68" s="380">
        <v>34072</v>
      </c>
      <c r="K68" s="380">
        <v>38200</v>
      </c>
      <c r="L68" s="380">
        <v>816345</v>
      </c>
      <c r="M68" s="380"/>
      <c r="N68" s="381">
        <v>5440</v>
      </c>
      <c r="O68" s="380">
        <v>1790717</v>
      </c>
      <c r="P68" s="380">
        <v>0</v>
      </c>
      <c r="Q68" s="380">
        <v>10887</v>
      </c>
      <c r="R68" s="380">
        <v>1807044</v>
      </c>
      <c r="S68" s="382"/>
      <c r="T68" s="220">
        <v>-438800</v>
      </c>
      <c r="U68" s="220">
        <v>129245</v>
      </c>
      <c r="V68" s="380">
        <v>-309555</v>
      </c>
      <c r="W68" s="488"/>
      <c r="X68" s="382"/>
      <c r="Y68" s="382"/>
      <c r="Z68" s="382"/>
    </row>
    <row r="69" spans="1:26">
      <c r="A69" s="374">
        <v>30103</v>
      </c>
      <c r="B69" s="375" t="s">
        <v>424</v>
      </c>
      <c r="C69" s="376">
        <v>2.092347E-4</v>
      </c>
      <c r="D69" s="376">
        <v>2.0315320000000001E-4</v>
      </c>
      <c r="E69" s="377">
        <v>6280602</v>
      </c>
      <c r="F69" s="378">
        <v>4968665</v>
      </c>
      <c r="G69" s="378"/>
      <c r="H69" s="379">
        <v>697867</v>
      </c>
      <c r="I69" s="380">
        <v>397806</v>
      </c>
      <c r="J69" s="380">
        <v>43026</v>
      </c>
      <c r="K69" s="380">
        <v>48239</v>
      </c>
      <c r="L69" s="380">
        <v>1186938</v>
      </c>
      <c r="M69" s="380"/>
      <c r="N69" s="381">
        <v>457409</v>
      </c>
      <c r="O69" s="380">
        <v>2261357</v>
      </c>
      <c r="P69" s="380">
        <v>0</v>
      </c>
      <c r="Q69" s="380">
        <v>13749</v>
      </c>
      <c r="R69" s="380">
        <v>2732515</v>
      </c>
      <c r="S69" s="382"/>
      <c r="T69" s="220">
        <v>-554124</v>
      </c>
      <c r="U69" s="220">
        <v>292129</v>
      </c>
      <c r="V69" s="380">
        <v>-261995</v>
      </c>
      <c r="W69" s="488"/>
      <c r="X69" s="382"/>
      <c r="Y69" s="382"/>
      <c r="Z69" s="382"/>
    </row>
    <row r="70" spans="1:26">
      <c r="A70" s="374">
        <v>30104</v>
      </c>
      <c r="B70" s="375" t="s">
        <v>425</v>
      </c>
      <c r="C70" s="376">
        <v>1.3724780000000001E-4</v>
      </c>
      <c r="D70" s="376">
        <v>1.067635E-4</v>
      </c>
      <c r="E70" s="377">
        <v>3300657</v>
      </c>
      <c r="F70" s="378">
        <v>3259203</v>
      </c>
      <c r="G70" s="378"/>
      <c r="H70" s="379">
        <v>1088869</v>
      </c>
      <c r="I70" s="380">
        <v>260942</v>
      </c>
      <c r="J70" s="380">
        <v>28223</v>
      </c>
      <c r="K70" s="380">
        <v>31643</v>
      </c>
      <c r="L70" s="380">
        <v>1409677</v>
      </c>
      <c r="M70" s="380"/>
      <c r="N70" s="381">
        <v>417916</v>
      </c>
      <c r="O70" s="380">
        <v>1483340</v>
      </c>
      <c r="P70" s="380">
        <v>0</v>
      </c>
      <c r="Q70" s="380">
        <v>9019</v>
      </c>
      <c r="R70" s="380">
        <v>1910275</v>
      </c>
      <c r="S70" s="382"/>
      <c r="T70" s="220">
        <v>-363479</v>
      </c>
      <c r="U70" s="220">
        <v>207527</v>
      </c>
      <c r="V70" s="380">
        <v>-155952</v>
      </c>
      <c r="W70" s="488"/>
      <c r="X70" s="382"/>
      <c r="Y70" s="382"/>
      <c r="Z70" s="382"/>
    </row>
    <row r="71" spans="1:26">
      <c r="A71" s="374">
        <v>30105</v>
      </c>
      <c r="B71" s="375" t="s">
        <v>426</v>
      </c>
      <c r="C71" s="376">
        <v>6.9541500000000001E-4</v>
      </c>
      <c r="D71" s="376">
        <v>6.944602E-4</v>
      </c>
      <c r="E71" s="377">
        <v>21469649</v>
      </c>
      <c r="F71" s="378">
        <v>16513917</v>
      </c>
      <c r="G71" s="378"/>
      <c r="H71" s="379">
        <v>708092</v>
      </c>
      <c r="I71" s="380">
        <v>1322154</v>
      </c>
      <c r="J71" s="380">
        <v>143003</v>
      </c>
      <c r="K71" s="380">
        <v>160328</v>
      </c>
      <c r="L71" s="380">
        <v>2333577</v>
      </c>
      <c r="M71" s="380"/>
      <c r="N71" s="381">
        <v>1606286</v>
      </c>
      <c r="O71" s="380">
        <v>7515872</v>
      </c>
      <c r="P71" s="380">
        <v>0</v>
      </c>
      <c r="Q71" s="380">
        <v>45696</v>
      </c>
      <c r="R71" s="380">
        <v>9167854</v>
      </c>
      <c r="S71" s="382"/>
      <c r="T71" s="220">
        <v>-1841694</v>
      </c>
      <c r="U71" s="220">
        <v>-38295</v>
      </c>
      <c r="V71" s="380">
        <v>-1879989</v>
      </c>
      <c r="W71" s="488"/>
      <c r="X71" s="382"/>
      <c r="Y71" s="382"/>
      <c r="Z71" s="382"/>
    </row>
    <row r="72" spans="1:26">
      <c r="A72" s="374">
        <v>30200</v>
      </c>
      <c r="B72" s="375" t="s">
        <v>427</v>
      </c>
      <c r="C72" s="376">
        <v>1.7235963999999999E-3</v>
      </c>
      <c r="D72" s="376">
        <v>1.5918372999999999E-3</v>
      </c>
      <c r="E72" s="377">
        <v>49212595</v>
      </c>
      <c r="F72" s="378">
        <v>40929988</v>
      </c>
      <c r="G72" s="378"/>
      <c r="H72" s="379">
        <v>3883432</v>
      </c>
      <c r="I72" s="380">
        <v>3276977</v>
      </c>
      <c r="J72" s="380">
        <v>354436</v>
      </c>
      <c r="K72" s="380">
        <v>397376</v>
      </c>
      <c r="L72" s="380">
        <v>7912221</v>
      </c>
      <c r="M72" s="380"/>
      <c r="N72" s="381">
        <v>3736560</v>
      </c>
      <c r="O72" s="380">
        <v>18628201</v>
      </c>
      <c r="P72" s="380">
        <v>0</v>
      </c>
      <c r="Q72" s="380">
        <v>113257</v>
      </c>
      <c r="R72" s="380">
        <v>22478018</v>
      </c>
      <c r="S72" s="382"/>
      <c r="T72" s="220">
        <v>-4564662</v>
      </c>
      <c r="U72" s="220">
        <v>229490</v>
      </c>
      <c r="V72" s="380">
        <v>-4335172</v>
      </c>
      <c r="W72" s="488"/>
      <c r="X72" s="382"/>
      <c r="Y72" s="382"/>
      <c r="Z72" s="382"/>
    </row>
    <row r="73" spans="1:26">
      <c r="A73" s="374">
        <v>30300</v>
      </c>
      <c r="B73" s="375" t="s">
        <v>428</v>
      </c>
      <c r="C73" s="376">
        <v>5.3139720000000004E-4</v>
      </c>
      <c r="D73" s="376">
        <v>5.1623960000000003E-4</v>
      </c>
      <c r="E73" s="377">
        <v>15959854</v>
      </c>
      <c r="F73" s="378">
        <v>12619011</v>
      </c>
      <c r="G73" s="378"/>
      <c r="H73" s="379">
        <v>474924</v>
      </c>
      <c r="I73" s="380">
        <v>1010316</v>
      </c>
      <c r="J73" s="380">
        <v>109275</v>
      </c>
      <c r="K73" s="380">
        <v>122514</v>
      </c>
      <c r="L73" s="380">
        <v>1717029</v>
      </c>
      <c r="M73" s="380"/>
      <c r="N73" s="381">
        <v>986745</v>
      </c>
      <c r="O73" s="380">
        <v>5743209</v>
      </c>
      <c r="P73" s="380">
        <v>0</v>
      </c>
      <c r="Q73" s="380">
        <v>34918</v>
      </c>
      <c r="R73" s="380">
        <v>6764872</v>
      </c>
      <c r="S73" s="382"/>
      <c r="T73" s="220">
        <v>-1407317</v>
      </c>
      <c r="U73" s="220">
        <v>-343776</v>
      </c>
      <c r="V73" s="380">
        <v>-1751093</v>
      </c>
      <c r="W73" s="488"/>
      <c r="X73" s="382"/>
      <c r="Y73" s="382"/>
      <c r="Z73" s="382"/>
    </row>
    <row r="74" spans="1:26">
      <c r="A74" s="374">
        <v>30400</v>
      </c>
      <c r="B74" s="375" t="s">
        <v>429</v>
      </c>
      <c r="C74" s="376">
        <v>9.9445349999999991E-4</v>
      </c>
      <c r="D74" s="376">
        <v>9.7335230000000002E-4</v>
      </c>
      <c r="E74" s="377">
        <v>30091764</v>
      </c>
      <c r="F74" s="378">
        <v>23615140</v>
      </c>
      <c r="G74" s="378"/>
      <c r="H74" s="379">
        <v>901965</v>
      </c>
      <c r="I74" s="380">
        <v>1890699</v>
      </c>
      <c r="J74" s="380">
        <v>204497</v>
      </c>
      <c r="K74" s="380">
        <v>229272</v>
      </c>
      <c r="L74" s="380">
        <v>3226433</v>
      </c>
      <c r="M74" s="380"/>
      <c r="N74" s="381">
        <v>1752347</v>
      </c>
      <c r="O74" s="380">
        <v>10747806</v>
      </c>
      <c r="P74" s="380">
        <v>0</v>
      </c>
      <c r="Q74" s="380">
        <v>65346</v>
      </c>
      <c r="R74" s="380">
        <v>12565499</v>
      </c>
      <c r="S74" s="382"/>
      <c r="T74" s="220">
        <v>-2633647</v>
      </c>
      <c r="U74" s="220">
        <v>-467182</v>
      </c>
      <c r="V74" s="380">
        <v>-3100829</v>
      </c>
      <c r="W74" s="488"/>
      <c r="X74" s="382"/>
      <c r="Y74" s="382"/>
      <c r="Z74" s="382"/>
    </row>
    <row r="75" spans="1:26">
      <c r="A75" s="374">
        <v>30405</v>
      </c>
      <c r="B75" s="375" t="s">
        <v>430</v>
      </c>
      <c r="C75" s="376">
        <v>6.1736780000000002E-4</v>
      </c>
      <c r="D75" s="376">
        <v>6.1516119999999999E-4</v>
      </c>
      <c r="E75" s="377">
        <v>19018074</v>
      </c>
      <c r="F75" s="378">
        <v>14660542</v>
      </c>
      <c r="G75" s="378"/>
      <c r="H75" s="379">
        <v>705504</v>
      </c>
      <c r="I75" s="380">
        <v>1173767</v>
      </c>
      <c r="J75" s="380">
        <v>126954</v>
      </c>
      <c r="K75" s="380">
        <v>142334</v>
      </c>
      <c r="L75" s="380">
        <v>2148559</v>
      </c>
      <c r="M75" s="380"/>
      <c r="N75" s="381">
        <v>1435397</v>
      </c>
      <c r="O75" s="380">
        <v>6672358</v>
      </c>
      <c r="P75" s="380">
        <v>0</v>
      </c>
      <c r="Q75" s="380">
        <v>40567</v>
      </c>
      <c r="R75" s="380">
        <v>8148322</v>
      </c>
      <c r="S75" s="382"/>
      <c r="T75" s="220">
        <v>-1634997</v>
      </c>
      <c r="U75" s="220">
        <v>-916933</v>
      </c>
      <c r="V75" s="380">
        <v>-2551930</v>
      </c>
      <c r="W75" s="488"/>
      <c r="X75" s="382"/>
      <c r="Y75" s="382"/>
      <c r="Z75" s="382"/>
    </row>
    <row r="76" spans="1:26">
      <c r="A76" s="374">
        <v>30500</v>
      </c>
      <c r="B76" s="375" t="s">
        <v>431</v>
      </c>
      <c r="C76" s="376">
        <v>9.892414E-4</v>
      </c>
      <c r="D76" s="376">
        <v>1.0029208000000001E-3</v>
      </c>
      <c r="E76" s="377">
        <v>31005892</v>
      </c>
      <c r="F76" s="378">
        <v>23491369</v>
      </c>
      <c r="G76" s="378"/>
      <c r="H76" s="379">
        <v>0</v>
      </c>
      <c r="I76" s="380">
        <v>1880789</v>
      </c>
      <c r="J76" s="380">
        <v>203425</v>
      </c>
      <c r="K76" s="380">
        <v>228070</v>
      </c>
      <c r="L76" s="380">
        <v>2312284</v>
      </c>
      <c r="M76" s="380"/>
      <c r="N76" s="381">
        <v>3146674</v>
      </c>
      <c r="O76" s="380">
        <v>10691475</v>
      </c>
      <c r="P76" s="380">
        <v>0</v>
      </c>
      <c r="Q76" s="380">
        <v>65003</v>
      </c>
      <c r="R76" s="380">
        <v>13903152</v>
      </c>
      <c r="S76" s="382"/>
      <c r="T76" s="220">
        <v>-2619842</v>
      </c>
      <c r="U76" s="220">
        <v>-953551</v>
      </c>
      <c r="V76" s="380">
        <v>-3573393</v>
      </c>
      <c r="W76" s="488"/>
      <c r="X76" s="382"/>
      <c r="Y76" s="382"/>
      <c r="Z76" s="382"/>
    </row>
    <row r="77" spans="1:26">
      <c r="A77" s="374">
        <v>30600</v>
      </c>
      <c r="B77" s="375" t="s">
        <v>432</v>
      </c>
      <c r="C77" s="376">
        <v>7.8302890000000005E-4</v>
      </c>
      <c r="D77" s="376">
        <v>7.5511299999999996E-4</v>
      </c>
      <c r="E77" s="377">
        <v>23344767</v>
      </c>
      <c r="F77" s="378">
        <v>18594471</v>
      </c>
      <c r="G77" s="378"/>
      <c r="H77" s="379">
        <v>845152</v>
      </c>
      <c r="I77" s="380">
        <v>1488729</v>
      </c>
      <c r="J77" s="380">
        <v>161020</v>
      </c>
      <c r="K77" s="380">
        <v>180528</v>
      </c>
      <c r="L77" s="380">
        <v>2675429</v>
      </c>
      <c r="M77" s="380"/>
      <c r="N77" s="381">
        <v>2040525</v>
      </c>
      <c r="O77" s="380">
        <v>8462782</v>
      </c>
      <c r="P77" s="380">
        <v>0</v>
      </c>
      <c r="Q77" s="380">
        <v>51453</v>
      </c>
      <c r="R77" s="380">
        <v>10554760</v>
      </c>
      <c r="S77" s="382"/>
      <c r="T77" s="220">
        <v>-2073724</v>
      </c>
      <c r="U77" s="220">
        <v>-682868</v>
      </c>
      <c r="V77" s="380">
        <v>-2756592</v>
      </c>
      <c r="W77" s="488"/>
      <c r="X77" s="382"/>
      <c r="Y77" s="382"/>
      <c r="Z77" s="382"/>
    </row>
    <row r="78" spans="1:26">
      <c r="A78" s="374">
        <v>30601</v>
      </c>
      <c r="B78" s="375" t="s">
        <v>433</v>
      </c>
      <c r="C78" s="376">
        <v>0</v>
      </c>
      <c r="D78" s="376">
        <v>0</v>
      </c>
      <c r="E78" s="377">
        <v>0</v>
      </c>
      <c r="F78" s="378">
        <v>0</v>
      </c>
      <c r="G78" s="378"/>
      <c r="H78" s="379">
        <v>203435</v>
      </c>
      <c r="I78" s="380">
        <v>0</v>
      </c>
      <c r="J78" s="380">
        <v>0</v>
      </c>
      <c r="K78" s="380">
        <v>0</v>
      </c>
      <c r="L78" s="380">
        <v>203435</v>
      </c>
      <c r="M78" s="380"/>
      <c r="N78" s="381">
        <v>615796</v>
      </c>
      <c r="O78" s="380">
        <v>0</v>
      </c>
      <c r="P78" s="380">
        <v>0</v>
      </c>
      <c r="Q78" s="380">
        <v>0</v>
      </c>
      <c r="R78" s="380">
        <v>615796</v>
      </c>
      <c r="S78" s="382"/>
      <c r="T78" s="220">
        <v>0</v>
      </c>
      <c r="U78" s="220">
        <v>-147136</v>
      </c>
      <c r="V78" s="380">
        <v>-147136</v>
      </c>
      <c r="W78" s="489"/>
      <c r="X78" s="382"/>
      <c r="Y78" s="382"/>
      <c r="Z78" s="382"/>
    </row>
    <row r="79" spans="1:26">
      <c r="A79" s="374">
        <v>30700</v>
      </c>
      <c r="B79" s="375" t="s">
        <v>434</v>
      </c>
      <c r="C79" s="376">
        <v>2.2831041999999998E-3</v>
      </c>
      <c r="D79" s="376">
        <v>1.9955120000000001E-3</v>
      </c>
      <c r="E79" s="377">
        <v>61692438</v>
      </c>
      <c r="F79" s="378">
        <v>54216537</v>
      </c>
      <c r="G79" s="378"/>
      <c r="H79" s="379">
        <v>8418232</v>
      </c>
      <c r="I79" s="380">
        <v>4340738</v>
      </c>
      <c r="J79" s="380">
        <v>469492</v>
      </c>
      <c r="K79" s="380">
        <v>526371</v>
      </c>
      <c r="L79" s="380">
        <v>13754833</v>
      </c>
      <c r="M79" s="380"/>
      <c r="N79" s="381">
        <v>5417473</v>
      </c>
      <c r="O79" s="380">
        <v>24675223</v>
      </c>
      <c r="P79" s="380">
        <v>0</v>
      </c>
      <c r="Q79" s="380">
        <v>150023</v>
      </c>
      <c r="R79" s="380">
        <v>30242719</v>
      </c>
      <c r="S79" s="382"/>
      <c r="T79" s="220">
        <v>-6046427</v>
      </c>
      <c r="U79" s="220">
        <v>335107</v>
      </c>
      <c r="V79" s="380">
        <v>-5711320</v>
      </c>
      <c r="W79" s="488"/>
      <c r="X79" s="382"/>
      <c r="Y79" s="382"/>
      <c r="Z79" s="382"/>
    </row>
    <row r="80" spans="1:26">
      <c r="A80" s="374">
        <v>30705</v>
      </c>
      <c r="B80" s="375" t="s">
        <v>435</v>
      </c>
      <c r="C80" s="376">
        <v>4.0992410000000002E-4</v>
      </c>
      <c r="D80" s="376">
        <v>4.1052690000000001E-4</v>
      </c>
      <c r="E80" s="377">
        <v>12691683</v>
      </c>
      <c r="F80" s="378">
        <v>9734407</v>
      </c>
      <c r="G80" s="378"/>
      <c r="H80" s="379">
        <v>263114</v>
      </c>
      <c r="I80" s="380">
        <v>779366</v>
      </c>
      <c r="J80" s="380">
        <v>84296</v>
      </c>
      <c r="K80" s="380">
        <v>94508</v>
      </c>
      <c r="L80" s="380">
        <v>1221284</v>
      </c>
      <c r="M80" s="380"/>
      <c r="N80" s="381">
        <v>203247</v>
      </c>
      <c r="O80" s="380">
        <v>4430358</v>
      </c>
      <c r="P80" s="380">
        <v>0</v>
      </c>
      <c r="Q80" s="380">
        <v>26936</v>
      </c>
      <c r="R80" s="380">
        <v>4660541</v>
      </c>
      <c r="S80" s="382"/>
      <c r="T80" s="220">
        <v>-1085618</v>
      </c>
      <c r="U80" s="220">
        <v>-270173</v>
      </c>
      <c r="V80" s="380">
        <v>-1355791</v>
      </c>
      <c r="W80" s="488"/>
      <c r="X80" s="382"/>
      <c r="Y80" s="382"/>
      <c r="Z80" s="382"/>
    </row>
    <row r="81" spans="1:26">
      <c r="A81" s="374">
        <v>30800</v>
      </c>
      <c r="B81" s="375" t="s">
        <v>436</v>
      </c>
      <c r="C81" s="376">
        <v>6.0794600000000005E-4</v>
      </c>
      <c r="D81" s="376">
        <v>6.2024200000000002E-4</v>
      </c>
      <c r="E81" s="377">
        <v>19175150</v>
      </c>
      <c r="F81" s="378">
        <v>14436804</v>
      </c>
      <c r="G81" s="378"/>
      <c r="H81" s="379">
        <v>0</v>
      </c>
      <c r="I81" s="380">
        <v>1155854</v>
      </c>
      <c r="J81" s="380">
        <v>125016</v>
      </c>
      <c r="K81" s="380">
        <v>140162</v>
      </c>
      <c r="L81" s="380">
        <v>1421032</v>
      </c>
      <c r="M81" s="380"/>
      <c r="N81" s="381">
        <v>3518138</v>
      </c>
      <c r="O81" s="380">
        <v>6570529</v>
      </c>
      <c r="P81" s="380">
        <v>0</v>
      </c>
      <c r="Q81" s="380">
        <v>39948</v>
      </c>
      <c r="R81" s="380">
        <v>10128615</v>
      </c>
      <c r="S81" s="382"/>
      <c r="T81" s="220">
        <v>-1610045</v>
      </c>
      <c r="U81" s="220">
        <v>-1822154</v>
      </c>
      <c r="V81" s="380">
        <v>-3432199</v>
      </c>
      <c r="W81" s="488"/>
      <c r="X81" s="382"/>
      <c r="Y81" s="382"/>
      <c r="Z81" s="382"/>
    </row>
    <row r="82" spans="1:26">
      <c r="A82" s="374">
        <v>30900</v>
      </c>
      <c r="B82" s="375" t="s">
        <v>437</v>
      </c>
      <c r="C82" s="376">
        <v>1.2805855000000001E-3</v>
      </c>
      <c r="D82" s="376">
        <v>1.3256407999999999E-3</v>
      </c>
      <c r="E82" s="377">
        <v>40982972</v>
      </c>
      <c r="F82" s="378">
        <v>30409874</v>
      </c>
      <c r="G82" s="378"/>
      <c r="H82" s="379">
        <v>0</v>
      </c>
      <c r="I82" s="380">
        <v>2434706</v>
      </c>
      <c r="J82" s="380">
        <v>263336</v>
      </c>
      <c r="K82" s="380">
        <v>295240</v>
      </c>
      <c r="L82" s="380">
        <v>2993282</v>
      </c>
      <c r="M82" s="380"/>
      <c r="N82" s="381">
        <v>2601506</v>
      </c>
      <c r="O82" s="380">
        <v>13840250</v>
      </c>
      <c r="P82" s="380">
        <v>0</v>
      </c>
      <c r="Q82" s="380">
        <v>84147</v>
      </c>
      <c r="R82" s="380">
        <v>16525903</v>
      </c>
      <c r="S82" s="382"/>
      <c r="T82" s="220">
        <v>-3391421</v>
      </c>
      <c r="U82" s="220">
        <v>-1165326</v>
      </c>
      <c r="V82" s="380">
        <v>-4556747</v>
      </c>
      <c r="W82" s="488"/>
      <c r="X82" s="382"/>
      <c r="Y82" s="382"/>
      <c r="Z82" s="382"/>
    </row>
    <row r="83" spans="1:26">
      <c r="A83" s="374">
        <v>30905</v>
      </c>
      <c r="B83" s="375" t="s">
        <v>438</v>
      </c>
      <c r="C83" s="376">
        <v>2.3913830000000001E-4</v>
      </c>
      <c r="D83" s="376">
        <v>2.47008E-4</v>
      </c>
      <c r="E83" s="377">
        <v>7636399</v>
      </c>
      <c r="F83" s="378">
        <v>5678782</v>
      </c>
      <c r="G83" s="378"/>
      <c r="H83" s="379">
        <v>82609</v>
      </c>
      <c r="I83" s="380">
        <v>454660</v>
      </c>
      <c r="J83" s="380">
        <v>49176</v>
      </c>
      <c r="K83" s="380">
        <v>55133</v>
      </c>
      <c r="L83" s="380">
        <v>641578</v>
      </c>
      <c r="M83" s="380"/>
      <c r="N83" s="381">
        <v>502595</v>
      </c>
      <c r="O83" s="380">
        <v>2584547</v>
      </c>
      <c r="P83" s="380">
        <v>0</v>
      </c>
      <c r="Q83" s="380">
        <v>15714</v>
      </c>
      <c r="R83" s="380">
        <v>3102856</v>
      </c>
      <c r="S83" s="382"/>
      <c r="T83" s="220">
        <v>-633317</v>
      </c>
      <c r="U83" s="220">
        <v>-350508</v>
      </c>
      <c r="V83" s="380">
        <v>-983825</v>
      </c>
      <c r="W83" s="488"/>
      <c r="X83" s="382"/>
      <c r="Y83" s="382"/>
      <c r="Z83" s="382"/>
    </row>
    <row r="84" spans="1:26">
      <c r="A84" s="374">
        <v>31000</v>
      </c>
      <c r="B84" s="375" t="s">
        <v>439</v>
      </c>
      <c r="C84" s="376">
        <v>4.2471992999999998E-3</v>
      </c>
      <c r="D84" s="376">
        <v>4.1001808000000004E-3</v>
      </c>
      <c r="E84" s="377">
        <v>126759523</v>
      </c>
      <c r="F84" s="378">
        <v>100857612</v>
      </c>
      <c r="G84" s="378"/>
      <c r="H84" s="379">
        <v>4261232</v>
      </c>
      <c r="I84" s="380">
        <v>8074962</v>
      </c>
      <c r="J84" s="380">
        <v>873383</v>
      </c>
      <c r="K84" s="380">
        <v>979194</v>
      </c>
      <c r="L84" s="380">
        <v>14188771</v>
      </c>
      <c r="M84" s="380"/>
      <c r="N84" s="381">
        <v>4445569</v>
      </c>
      <c r="O84" s="380">
        <v>45902674</v>
      </c>
      <c r="P84" s="380">
        <v>0</v>
      </c>
      <c r="Q84" s="380">
        <v>279083</v>
      </c>
      <c r="R84" s="380">
        <v>50627326</v>
      </c>
      <c r="S84" s="382"/>
      <c r="T84" s="220">
        <v>-11248011</v>
      </c>
      <c r="U84" s="220">
        <v>657018</v>
      </c>
      <c r="V84" s="380">
        <v>-10590993</v>
      </c>
      <c r="W84" s="488"/>
      <c r="X84" s="382"/>
      <c r="Y84" s="382"/>
      <c r="Z84" s="382"/>
    </row>
    <row r="85" spans="1:26">
      <c r="A85" s="374">
        <v>31005</v>
      </c>
      <c r="B85" s="375" t="s">
        <v>440</v>
      </c>
      <c r="C85" s="376">
        <v>3.8962000000000003E-4</v>
      </c>
      <c r="D85" s="376">
        <v>3.821489E-4</v>
      </c>
      <c r="E85" s="377">
        <v>11814360</v>
      </c>
      <c r="F85" s="378">
        <v>9252248</v>
      </c>
      <c r="G85" s="378"/>
      <c r="H85" s="379">
        <v>737988</v>
      </c>
      <c r="I85" s="380">
        <v>740763</v>
      </c>
      <c r="J85" s="380">
        <v>80120</v>
      </c>
      <c r="K85" s="380">
        <v>89827</v>
      </c>
      <c r="L85" s="380">
        <v>1648698</v>
      </c>
      <c r="M85" s="380"/>
      <c r="N85" s="381">
        <v>329829</v>
      </c>
      <c r="O85" s="380">
        <v>4210916</v>
      </c>
      <c r="P85" s="380">
        <v>0</v>
      </c>
      <c r="Q85" s="380">
        <v>25602</v>
      </c>
      <c r="R85" s="380">
        <v>4566347</v>
      </c>
      <c r="S85" s="382"/>
      <c r="T85" s="220">
        <v>-1031845</v>
      </c>
      <c r="U85" s="220">
        <v>-122322</v>
      </c>
      <c r="V85" s="380">
        <v>-1154167</v>
      </c>
      <c r="W85" s="488"/>
      <c r="X85" s="382"/>
      <c r="Y85" s="382"/>
      <c r="Z85" s="382"/>
    </row>
    <row r="86" spans="1:26">
      <c r="A86" s="374">
        <v>31100</v>
      </c>
      <c r="B86" s="375" t="s">
        <v>441</v>
      </c>
      <c r="C86" s="376">
        <v>8.3161130999999996E-3</v>
      </c>
      <c r="D86" s="376">
        <v>8.4041406999999999E-3</v>
      </c>
      <c r="E86" s="377">
        <v>259818997</v>
      </c>
      <c r="F86" s="378">
        <v>197481505</v>
      </c>
      <c r="G86" s="378"/>
      <c r="H86" s="379">
        <v>0</v>
      </c>
      <c r="I86" s="380">
        <v>15810960</v>
      </c>
      <c r="J86" s="380">
        <v>1710104</v>
      </c>
      <c r="K86" s="380">
        <v>1917284</v>
      </c>
      <c r="L86" s="380">
        <v>19438348</v>
      </c>
      <c r="M86" s="380"/>
      <c r="N86" s="381">
        <v>15531798</v>
      </c>
      <c r="O86" s="380">
        <v>89878483</v>
      </c>
      <c r="P86" s="380">
        <v>0</v>
      </c>
      <c r="Q86" s="380">
        <v>546452</v>
      </c>
      <c r="R86" s="380">
        <v>105956733</v>
      </c>
      <c r="S86" s="382"/>
      <c r="T86" s="220">
        <v>-22023862</v>
      </c>
      <c r="U86" s="220">
        <v>-2798021</v>
      </c>
      <c r="V86" s="380">
        <v>-24821883</v>
      </c>
      <c r="W86" s="488"/>
      <c r="X86" s="382"/>
      <c r="Y86" s="382"/>
      <c r="Z86" s="382"/>
    </row>
    <row r="87" spans="1:26">
      <c r="A87" s="374">
        <v>31101</v>
      </c>
      <c r="B87" s="375" t="s">
        <v>442</v>
      </c>
      <c r="C87" s="376">
        <v>5.5596100000000001E-5</v>
      </c>
      <c r="D87" s="376">
        <v>5.12225E-5</v>
      </c>
      <c r="E87" s="377">
        <v>1583574</v>
      </c>
      <c r="F87" s="378">
        <v>1320232</v>
      </c>
      <c r="G87" s="378"/>
      <c r="H87" s="379">
        <v>157852</v>
      </c>
      <c r="I87" s="380">
        <v>105702</v>
      </c>
      <c r="J87" s="380">
        <v>11433</v>
      </c>
      <c r="K87" s="380">
        <v>12818</v>
      </c>
      <c r="L87" s="380">
        <v>287805</v>
      </c>
      <c r="M87" s="380"/>
      <c r="N87" s="381">
        <v>161373</v>
      </c>
      <c r="O87" s="380">
        <v>600869</v>
      </c>
      <c r="P87" s="380">
        <v>0</v>
      </c>
      <c r="Q87" s="380">
        <v>3653</v>
      </c>
      <c r="R87" s="380">
        <v>765895</v>
      </c>
      <c r="S87" s="382"/>
      <c r="T87" s="220">
        <v>-147238</v>
      </c>
      <c r="U87" s="220">
        <v>-22789</v>
      </c>
      <c r="V87" s="380">
        <v>-170027</v>
      </c>
      <c r="W87" s="488"/>
      <c r="X87" s="382"/>
      <c r="Y87" s="382"/>
      <c r="Z87" s="382"/>
    </row>
    <row r="88" spans="1:26">
      <c r="A88" s="374">
        <v>31102</v>
      </c>
      <c r="B88" s="375" t="s">
        <v>443</v>
      </c>
      <c r="C88" s="376">
        <v>1.4788019999999999E-4</v>
      </c>
      <c r="D88" s="376">
        <v>1.5012430000000001E-4</v>
      </c>
      <c r="E88" s="377">
        <v>4641182</v>
      </c>
      <c r="F88" s="378">
        <v>3511689</v>
      </c>
      <c r="G88" s="378"/>
      <c r="H88" s="379">
        <v>130574</v>
      </c>
      <c r="I88" s="380">
        <v>281156</v>
      </c>
      <c r="J88" s="380">
        <v>30410</v>
      </c>
      <c r="K88" s="380">
        <v>34094</v>
      </c>
      <c r="L88" s="380">
        <v>476234</v>
      </c>
      <c r="M88" s="380"/>
      <c r="N88" s="381">
        <v>459006</v>
      </c>
      <c r="O88" s="380">
        <v>1598252</v>
      </c>
      <c r="P88" s="380">
        <v>0</v>
      </c>
      <c r="Q88" s="380">
        <v>9717</v>
      </c>
      <c r="R88" s="380">
        <v>2066975</v>
      </c>
      <c r="S88" s="382"/>
      <c r="T88" s="220">
        <v>-391636</v>
      </c>
      <c r="U88" s="220">
        <v>-7903</v>
      </c>
      <c r="V88" s="380">
        <v>-399539</v>
      </c>
      <c r="W88" s="488"/>
      <c r="X88" s="382"/>
      <c r="Y88" s="382"/>
      <c r="Z88" s="382"/>
    </row>
    <row r="89" spans="1:26">
      <c r="A89" s="374">
        <v>31105</v>
      </c>
      <c r="B89" s="375" t="s">
        <v>444</v>
      </c>
      <c r="C89" s="376">
        <v>1.2712976E-3</v>
      </c>
      <c r="D89" s="376">
        <v>1.2902651999999999E-3</v>
      </c>
      <c r="E89" s="377">
        <v>39889314</v>
      </c>
      <c r="F89" s="378">
        <v>30189316</v>
      </c>
      <c r="G89" s="378"/>
      <c r="H89" s="379">
        <v>969395</v>
      </c>
      <c r="I89" s="380">
        <v>2417047</v>
      </c>
      <c r="J89" s="380">
        <v>261426</v>
      </c>
      <c r="K89" s="380">
        <v>293098</v>
      </c>
      <c r="L89" s="380">
        <v>3940966</v>
      </c>
      <c r="M89" s="380"/>
      <c r="N89" s="381">
        <v>2319359</v>
      </c>
      <c r="O89" s="380">
        <v>13739868</v>
      </c>
      <c r="P89" s="380">
        <v>0</v>
      </c>
      <c r="Q89" s="380">
        <v>83537</v>
      </c>
      <c r="R89" s="380">
        <v>16142764</v>
      </c>
      <c r="S89" s="382"/>
      <c r="T89" s="220">
        <v>-3366823</v>
      </c>
      <c r="U89" s="220">
        <v>-762966</v>
      </c>
      <c r="V89" s="380">
        <v>-4129789</v>
      </c>
      <c r="W89" s="488"/>
      <c r="X89" s="382"/>
      <c r="Y89" s="382"/>
      <c r="Z89" s="382"/>
    </row>
    <row r="90" spans="1:26">
      <c r="A90" s="374">
        <v>31110</v>
      </c>
      <c r="B90" s="375" t="s">
        <v>445</v>
      </c>
      <c r="C90" s="376">
        <v>2.0164408999999999E-3</v>
      </c>
      <c r="D90" s="376">
        <v>2.0847705999999999E-3</v>
      </c>
      <c r="E90" s="377">
        <v>64451920</v>
      </c>
      <c r="F90" s="378">
        <v>47884123</v>
      </c>
      <c r="G90" s="378"/>
      <c r="H90" s="379">
        <v>647712</v>
      </c>
      <c r="I90" s="380">
        <v>3833746</v>
      </c>
      <c r="J90" s="380">
        <v>414656</v>
      </c>
      <c r="K90" s="380">
        <v>464892</v>
      </c>
      <c r="L90" s="380">
        <v>5361006</v>
      </c>
      <c r="M90" s="380"/>
      <c r="N90" s="381">
        <v>3526055</v>
      </c>
      <c r="O90" s="380">
        <v>21793192</v>
      </c>
      <c r="P90" s="380">
        <v>0</v>
      </c>
      <c r="Q90" s="380">
        <v>132500</v>
      </c>
      <c r="R90" s="380">
        <v>25451747</v>
      </c>
      <c r="S90" s="382"/>
      <c r="T90" s="220">
        <v>-5340214</v>
      </c>
      <c r="U90" s="220">
        <v>-143608</v>
      </c>
      <c r="V90" s="380">
        <v>-5483822</v>
      </c>
      <c r="W90" s="488"/>
      <c r="X90" s="382"/>
      <c r="Y90" s="382"/>
      <c r="Z90" s="382"/>
    </row>
    <row r="91" spans="1:26">
      <c r="A91" s="374">
        <v>31200</v>
      </c>
      <c r="B91" s="375" t="s">
        <v>446</v>
      </c>
      <c r="C91" s="376">
        <v>3.6721284999999999E-3</v>
      </c>
      <c r="D91" s="376">
        <v>3.4936963999999998E-3</v>
      </c>
      <c r="E91" s="377">
        <v>108009698</v>
      </c>
      <c r="F91" s="378">
        <v>87201491</v>
      </c>
      <c r="G91" s="378"/>
      <c r="H91" s="379">
        <v>5412694</v>
      </c>
      <c r="I91" s="380">
        <v>6981612</v>
      </c>
      <c r="J91" s="380">
        <v>755127</v>
      </c>
      <c r="K91" s="380">
        <v>846611</v>
      </c>
      <c r="L91" s="380">
        <v>13996044</v>
      </c>
      <c r="M91" s="380"/>
      <c r="N91" s="381">
        <v>9679035</v>
      </c>
      <c r="O91" s="380">
        <v>39687452</v>
      </c>
      <c r="P91" s="380">
        <v>0</v>
      </c>
      <c r="Q91" s="380">
        <v>241296</v>
      </c>
      <c r="R91" s="380">
        <v>49607783</v>
      </c>
      <c r="S91" s="382"/>
      <c r="T91" s="220">
        <v>-9725032</v>
      </c>
      <c r="U91" s="220">
        <v>-2981538</v>
      </c>
      <c r="V91" s="380">
        <v>-12706570</v>
      </c>
      <c r="W91" s="488"/>
      <c r="X91" s="382"/>
      <c r="Y91" s="382"/>
      <c r="Z91" s="382"/>
    </row>
    <row r="92" spans="1:26">
      <c r="A92" s="374">
        <v>31205</v>
      </c>
      <c r="B92" s="375" t="s">
        <v>447</v>
      </c>
      <c r="C92" s="376">
        <v>4.0299889999999999E-4</v>
      </c>
      <c r="D92" s="376">
        <v>4.036585E-4</v>
      </c>
      <c r="E92" s="377">
        <v>12479342</v>
      </c>
      <c r="F92" s="378">
        <v>9569955</v>
      </c>
      <c r="G92" s="378"/>
      <c r="H92" s="379">
        <v>367820</v>
      </c>
      <c r="I92" s="380">
        <v>766199</v>
      </c>
      <c r="J92" s="380">
        <v>82872</v>
      </c>
      <c r="K92" s="380">
        <v>92912</v>
      </c>
      <c r="L92" s="380">
        <v>1309803</v>
      </c>
      <c r="M92" s="380"/>
      <c r="N92" s="381">
        <v>940248</v>
      </c>
      <c r="O92" s="380">
        <v>4355512</v>
      </c>
      <c r="P92" s="380">
        <v>0</v>
      </c>
      <c r="Q92" s="380">
        <v>26481</v>
      </c>
      <c r="R92" s="380">
        <v>5322241</v>
      </c>
      <c r="S92" s="382"/>
      <c r="T92" s="220">
        <v>-1067277</v>
      </c>
      <c r="U92" s="220">
        <v>-671287</v>
      </c>
      <c r="V92" s="380">
        <v>-1738564</v>
      </c>
      <c r="W92" s="488"/>
      <c r="X92" s="382"/>
      <c r="Y92" s="382"/>
      <c r="Z92" s="382"/>
    </row>
    <row r="93" spans="1:26">
      <c r="A93" s="374">
        <v>31300</v>
      </c>
      <c r="B93" s="375" t="s">
        <v>448</v>
      </c>
      <c r="C93" s="376">
        <v>1.10977777E-2</v>
      </c>
      <c r="D93" s="376">
        <v>1.12451987E-2</v>
      </c>
      <c r="E93" s="377">
        <v>347651991</v>
      </c>
      <c r="F93" s="378">
        <v>263537282</v>
      </c>
      <c r="G93" s="378"/>
      <c r="H93" s="379">
        <v>7709995</v>
      </c>
      <c r="I93" s="380">
        <v>21099584</v>
      </c>
      <c r="J93" s="380">
        <v>2282119</v>
      </c>
      <c r="K93" s="380">
        <v>2558599</v>
      </c>
      <c r="L93" s="380">
        <v>33650297</v>
      </c>
      <c r="M93" s="380"/>
      <c r="N93" s="381">
        <v>7957237</v>
      </c>
      <c r="O93" s="380">
        <v>119942022</v>
      </c>
      <c r="P93" s="380">
        <v>0</v>
      </c>
      <c r="Q93" s="380">
        <v>729235</v>
      </c>
      <c r="R93" s="380">
        <v>128628494</v>
      </c>
      <c r="S93" s="382"/>
      <c r="T93" s="220">
        <v>-29390647</v>
      </c>
      <c r="U93" s="220">
        <v>3786615</v>
      </c>
      <c r="V93" s="380">
        <v>-25604032</v>
      </c>
      <c r="W93" s="488"/>
      <c r="X93" s="382"/>
      <c r="Y93" s="382"/>
      <c r="Z93" s="382"/>
    </row>
    <row r="94" spans="1:26">
      <c r="A94" s="374">
        <v>31301</v>
      </c>
      <c r="B94" s="375" t="s">
        <v>449</v>
      </c>
      <c r="C94" s="376">
        <v>2.0605809999999999E-4</v>
      </c>
      <c r="D94" s="376">
        <v>2.1356200000000001E-4</v>
      </c>
      <c r="E94" s="377">
        <v>6602396</v>
      </c>
      <c r="F94" s="378">
        <v>4893231</v>
      </c>
      <c r="G94" s="378"/>
      <c r="H94" s="379">
        <v>0</v>
      </c>
      <c r="I94" s="380">
        <v>391767</v>
      </c>
      <c r="J94" s="380">
        <v>42373</v>
      </c>
      <c r="K94" s="380">
        <v>47507</v>
      </c>
      <c r="L94" s="380">
        <v>481647</v>
      </c>
      <c r="M94" s="380"/>
      <c r="N94" s="381">
        <v>1027914</v>
      </c>
      <c r="O94" s="380">
        <v>2227025</v>
      </c>
      <c r="P94" s="380">
        <v>0</v>
      </c>
      <c r="Q94" s="380">
        <v>13540</v>
      </c>
      <c r="R94" s="380">
        <v>3268479</v>
      </c>
      <c r="S94" s="382"/>
      <c r="T94" s="220">
        <v>-545711</v>
      </c>
      <c r="U94" s="220">
        <v>26688</v>
      </c>
      <c r="V94" s="380">
        <v>-519023</v>
      </c>
      <c r="W94" s="488"/>
      <c r="X94" s="382"/>
      <c r="Y94" s="382"/>
      <c r="Z94" s="382"/>
    </row>
    <row r="95" spans="1:26">
      <c r="A95" s="374">
        <v>31320</v>
      </c>
      <c r="B95" s="375" t="s">
        <v>450</v>
      </c>
      <c r="C95" s="376">
        <v>1.8113510999999999E-3</v>
      </c>
      <c r="D95" s="376">
        <v>1.7876490000000001E-3</v>
      </c>
      <c r="E95" s="377">
        <v>55266230</v>
      </c>
      <c r="F95" s="378">
        <v>43013886</v>
      </c>
      <c r="G95" s="378"/>
      <c r="H95" s="379">
        <v>617848</v>
      </c>
      <c r="I95" s="380">
        <v>3443820</v>
      </c>
      <c r="J95" s="380">
        <v>372482</v>
      </c>
      <c r="K95" s="380">
        <v>417608</v>
      </c>
      <c r="L95" s="380">
        <v>4851758</v>
      </c>
      <c r="M95" s="380"/>
      <c r="N95" s="381">
        <v>3810032</v>
      </c>
      <c r="O95" s="380">
        <v>19576632</v>
      </c>
      <c r="P95" s="380">
        <v>0</v>
      </c>
      <c r="Q95" s="380">
        <v>119024</v>
      </c>
      <c r="R95" s="380">
        <v>23505688</v>
      </c>
      <c r="S95" s="382"/>
      <c r="T95" s="220">
        <v>-4797065</v>
      </c>
      <c r="U95" s="220">
        <v>-1065039</v>
      </c>
      <c r="V95" s="380">
        <v>-5862104</v>
      </c>
      <c r="W95" s="488"/>
      <c r="X95" s="382"/>
      <c r="Y95" s="382"/>
      <c r="Z95" s="382"/>
    </row>
    <row r="96" spans="1:26">
      <c r="A96" s="374">
        <v>31400</v>
      </c>
      <c r="B96" s="375" t="s">
        <v>451</v>
      </c>
      <c r="C96" s="376">
        <v>3.6351273999999999E-3</v>
      </c>
      <c r="D96" s="376">
        <v>3.4151336000000001E-3</v>
      </c>
      <c r="E96" s="377">
        <v>105580882</v>
      </c>
      <c r="F96" s="378">
        <v>86322832</v>
      </c>
      <c r="G96" s="378"/>
      <c r="H96" s="379">
        <v>6582360</v>
      </c>
      <c r="I96" s="380">
        <v>6911264</v>
      </c>
      <c r="J96" s="380">
        <v>747518</v>
      </c>
      <c r="K96" s="380">
        <v>838081</v>
      </c>
      <c r="L96" s="380">
        <v>15079223</v>
      </c>
      <c r="M96" s="380"/>
      <c r="N96" s="381">
        <v>14687132</v>
      </c>
      <c r="O96" s="380">
        <v>39287553</v>
      </c>
      <c r="P96" s="380">
        <v>0</v>
      </c>
      <c r="Q96" s="380">
        <v>238864</v>
      </c>
      <c r="R96" s="380">
        <v>54213549</v>
      </c>
      <c r="S96" s="382"/>
      <c r="T96" s="220">
        <v>-9627041</v>
      </c>
      <c r="U96" s="220">
        <v>-2683450</v>
      </c>
      <c r="V96" s="380">
        <v>-12310491</v>
      </c>
      <c r="W96" s="488"/>
      <c r="X96" s="382"/>
      <c r="Y96" s="382"/>
      <c r="Z96" s="382"/>
    </row>
    <row r="97" spans="1:26">
      <c r="A97" s="374">
        <v>31405</v>
      </c>
      <c r="B97" s="375" t="s">
        <v>452</v>
      </c>
      <c r="C97" s="376">
        <v>7.5347190000000001E-4</v>
      </c>
      <c r="D97" s="376">
        <v>7.3868040000000005E-4</v>
      </c>
      <c r="E97" s="377">
        <v>22836743</v>
      </c>
      <c r="F97" s="378">
        <v>17892586</v>
      </c>
      <c r="G97" s="378"/>
      <c r="H97" s="379">
        <v>1465265</v>
      </c>
      <c r="I97" s="380">
        <v>1432534</v>
      </c>
      <c r="J97" s="380">
        <v>154942</v>
      </c>
      <c r="K97" s="380">
        <v>173713</v>
      </c>
      <c r="L97" s="380">
        <v>3226454</v>
      </c>
      <c r="M97" s="380"/>
      <c r="N97" s="381">
        <v>1406588</v>
      </c>
      <c r="O97" s="380">
        <v>8143337</v>
      </c>
      <c r="P97" s="380">
        <v>0</v>
      </c>
      <c r="Q97" s="380">
        <v>49511</v>
      </c>
      <c r="R97" s="380">
        <v>9599436</v>
      </c>
      <c r="S97" s="382"/>
      <c r="T97" s="220">
        <v>-1995446</v>
      </c>
      <c r="U97" s="220">
        <v>-323052</v>
      </c>
      <c r="V97" s="380">
        <v>-2318498</v>
      </c>
      <c r="W97" s="488"/>
      <c r="X97" s="382"/>
      <c r="Y97" s="382"/>
      <c r="Z97" s="382"/>
    </row>
    <row r="98" spans="1:26">
      <c r="A98" s="374">
        <v>31500</v>
      </c>
      <c r="B98" s="375" t="s">
        <v>453</v>
      </c>
      <c r="C98" s="376">
        <v>6.837166E-4</v>
      </c>
      <c r="D98" s="376">
        <v>5.952202E-4</v>
      </c>
      <c r="E98" s="377">
        <v>18401586</v>
      </c>
      <c r="F98" s="378">
        <v>16236117</v>
      </c>
      <c r="G98" s="378"/>
      <c r="H98" s="379">
        <v>2759972</v>
      </c>
      <c r="I98" s="380">
        <v>1299912</v>
      </c>
      <c r="J98" s="380">
        <v>140598</v>
      </c>
      <c r="K98" s="380">
        <v>157631</v>
      </c>
      <c r="L98" s="380">
        <v>4358113</v>
      </c>
      <c r="M98" s="380"/>
      <c r="N98" s="381">
        <v>822359</v>
      </c>
      <c r="O98" s="380">
        <v>7389439</v>
      </c>
      <c r="P98" s="380">
        <v>0</v>
      </c>
      <c r="Q98" s="380">
        <v>44927</v>
      </c>
      <c r="R98" s="380">
        <v>8256725</v>
      </c>
      <c r="S98" s="382"/>
      <c r="T98" s="220">
        <v>-1810711</v>
      </c>
      <c r="U98" s="220">
        <v>460993</v>
      </c>
      <c r="V98" s="380">
        <v>-1349718</v>
      </c>
      <c r="W98" s="488"/>
      <c r="X98" s="382"/>
      <c r="Y98" s="382"/>
      <c r="Z98" s="382"/>
    </row>
    <row r="99" spans="1:26">
      <c r="A99" s="374">
        <v>31600</v>
      </c>
      <c r="B99" s="375" t="s">
        <v>454</v>
      </c>
      <c r="C99" s="376">
        <v>2.96423E-3</v>
      </c>
      <c r="D99" s="376">
        <v>2.6883226000000001E-3</v>
      </c>
      <c r="E99" s="377">
        <v>83111089</v>
      </c>
      <c r="F99" s="378">
        <v>70391130</v>
      </c>
      <c r="G99" s="378"/>
      <c r="H99" s="379">
        <v>8011280</v>
      </c>
      <c r="I99" s="380">
        <v>5635725</v>
      </c>
      <c r="J99" s="380">
        <v>609557</v>
      </c>
      <c r="K99" s="380">
        <v>683405</v>
      </c>
      <c r="L99" s="380">
        <v>14939967</v>
      </c>
      <c r="M99" s="380"/>
      <c r="N99" s="381">
        <v>5099995</v>
      </c>
      <c r="O99" s="380">
        <v>32036661</v>
      </c>
      <c r="P99" s="380">
        <v>0</v>
      </c>
      <c r="Q99" s="380">
        <v>194780</v>
      </c>
      <c r="R99" s="380">
        <v>37331436</v>
      </c>
      <c r="S99" s="382"/>
      <c r="T99" s="220">
        <v>-7850279</v>
      </c>
      <c r="U99" s="220">
        <v>570199</v>
      </c>
      <c r="V99" s="380">
        <v>-7280080</v>
      </c>
      <c r="W99" s="488"/>
      <c r="X99" s="382"/>
      <c r="Y99" s="382"/>
      <c r="Z99" s="382"/>
    </row>
    <row r="100" spans="1:26">
      <c r="A100" s="374">
        <v>31605</v>
      </c>
      <c r="B100" s="375" t="s">
        <v>455</v>
      </c>
      <c r="C100" s="376">
        <v>4.2225779999999999E-4</v>
      </c>
      <c r="D100" s="376">
        <v>4.1647640000000002E-4</v>
      </c>
      <c r="E100" s="377">
        <v>12875615</v>
      </c>
      <c r="F100" s="378">
        <v>10027293</v>
      </c>
      <c r="G100" s="378"/>
      <c r="H100" s="379">
        <v>627647</v>
      </c>
      <c r="I100" s="380">
        <v>802815</v>
      </c>
      <c r="J100" s="380">
        <v>86832</v>
      </c>
      <c r="K100" s="380">
        <v>97352</v>
      </c>
      <c r="L100" s="380">
        <v>1614646</v>
      </c>
      <c r="M100" s="380"/>
      <c r="N100" s="381">
        <v>58319</v>
      </c>
      <c r="O100" s="380">
        <v>4563657</v>
      </c>
      <c r="P100" s="380">
        <v>0</v>
      </c>
      <c r="Q100" s="380">
        <v>27747</v>
      </c>
      <c r="R100" s="380">
        <v>4649723</v>
      </c>
      <c r="S100" s="382"/>
      <c r="T100" s="220">
        <v>-1118279</v>
      </c>
      <c r="U100" s="220">
        <v>226595</v>
      </c>
      <c r="V100" s="380">
        <v>-891684</v>
      </c>
      <c r="W100" s="488"/>
      <c r="X100" s="382"/>
      <c r="Y100" s="382"/>
      <c r="Z100" s="382"/>
    </row>
    <row r="101" spans="1:26">
      <c r="A101" s="374">
        <v>31700</v>
      </c>
      <c r="B101" s="375" t="s">
        <v>456</v>
      </c>
      <c r="C101" s="376">
        <v>7.2889500000000002E-4</v>
      </c>
      <c r="D101" s="376">
        <v>7.5188160000000002E-4</v>
      </c>
      <c r="E101" s="377">
        <v>23244866</v>
      </c>
      <c r="F101" s="378">
        <v>17308962</v>
      </c>
      <c r="G101" s="378"/>
      <c r="H101" s="379">
        <v>61414</v>
      </c>
      <c r="I101" s="380">
        <v>1385807</v>
      </c>
      <c r="J101" s="380">
        <v>149888</v>
      </c>
      <c r="K101" s="380">
        <v>168047</v>
      </c>
      <c r="L101" s="380">
        <v>1765156</v>
      </c>
      <c r="M101" s="380"/>
      <c r="N101" s="381">
        <v>3291046</v>
      </c>
      <c r="O101" s="380">
        <v>7877716</v>
      </c>
      <c r="P101" s="380">
        <v>0</v>
      </c>
      <c r="Q101" s="380">
        <v>47896</v>
      </c>
      <c r="R101" s="380">
        <v>11216658</v>
      </c>
      <c r="S101" s="382"/>
      <c r="T101" s="220">
        <v>-1930360</v>
      </c>
      <c r="U101" s="220">
        <v>-706617</v>
      </c>
      <c r="V101" s="380">
        <v>-2636977</v>
      </c>
      <c r="W101" s="488"/>
      <c r="X101" s="382"/>
      <c r="Y101" s="382"/>
      <c r="Z101" s="382"/>
    </row>
    <row r="102" spans="1:26">
      <c r="A102" s="374">
        <v>31800</v>
      </c>
      <c r="B102" s="375" t="s">
        <v>457</v>
      </c>
      <c r="C102" s="376">
        <v>5.0992841000000004E-3</v>
      </c>
      <c r="D102" s="376">
        <v>4.6540482999999997E-3</v>
      </c>
      <c r="E102" s="377">
        <v>143882665</v>
      </c>
      <c r="F102" s="378">
        <v>121091944</v>
      </c>
      <c r="G102" s="378"/>
      <c r="H102" s="379">
        <v>13524806</v>
      </c>
      <c r="I102" s="380">
        <v>9694983</v>
      </c>
      <c r="J102" s="380">
        <v>1048604</v>
      </c>
      <c r="K102" s="380">
        <v>1175643</v>
      </c>
      <c r="L102" s="380">
        <v>25444036</v>
      </c>
      <c r="M102" s="380"/>
      <c r="N102" s="381">
        <v>11726569</v>
      </c>
      <c r="O102" s="380">
        <v>55111795</v>
      </c>
      <c r="P102" s="380">
        <v>0</v>
      </c>
      <c r="Q102" s="380">
        <v>335074</v>
      </c>
      <c r="R102" s="380">
        <v>67173438</v>
      </c>
      <c r="S102" s="382"/>
      <c r="T102" s="220">
        <v>-13504620</v>
      </c>
      <c r="U102" s="220">
        <v>-1423859</v>
      </c>
      <c r="V102" s="380">
        <v>-14928479</v>
      </c>
      <c r="W102" s="488"/>
      <c r="X102" s="382"/>
      <c r="Y102" s="382"/>
      <c r="Z102" s="382"/>
    </row>
    <row r="103" spans="1:26">
      <c r="A103" s="374">
        <v>31805</v>
      </c>
      <c r="B103" s="375" t="s">
        <v>458</v>
      </c>
      <c r="C103" s="376">
        <v>1.0972368E-3</v>
      </c>
      <c r="D103" s="376">
        <v>9.9899179999999991E-4</v>
      </c>
      <c r="E103" s="377">
        <v>30884424</v>
      </c>
      <c r="F103" s="378">
        <v>26055920</v>
      </c>
      <c r="G103" s="378"/>
      <c r="H103" s="379">
        <v>3392011</v>
      </c>
      <c r="I103" s="380">
        <v>2086115</v>
      </c>
      <c r="J103" s="380">
        <v>225633</v>
      </c>
      <c r="K103" s="380">
        <v>252969</v>
      </c>
      <c r="L103" s="380">
        <v>5956728</v>
      </c>
      <c r="M103" s="380"/>
      <c r="N103" s="381">
        <v>116310</v>
      </c>
      <c r="O103" s="380">
        <v>11858663</v>
      </c>
      <c r="P103" s="380">
        <v>0</v>
      </c>
      <c r="Q103" s="380">
        <v>72099</v>
      </c>
      <c r="R103" s="380">
        <v>12047072</v>
      </c>
      <c r="S103" s="382"/>
      <c r="T103" s="220">
        <v>-2905852</v>
      </c>
      <c r="U103" s="220">
        <v>931224</v>
      </c>
      <c r="V103" s="380">
        <v>-1974628</v>
      </c>
      <c r="W103" s="488"/>
      <c r="X103" s="382"/>
      <c r="Y103" s="382"/>
      <c r="Z103" s="382"/>
    </row>
    <row r="104" spans="1:26">
      <c r="A104" s="374">
        <v>31810</v>
      </c>
      <c r="B104" s="375" t="s">
        <v>459</v>
      </c>
      <c r="C104" s="376">
        <v>1.2235237E-3</v>
      </c>
      <c r="D104" s="376">
        <v>1.2148014000000001E-3</v>
      </c>
      <c r="E104" s="377">
        <v>37556306</v>
      </c>
      <c r="F104" s="378">
        <v>29054836</v>
      </c>
      <c r="G104" s="378"/>
      <c r="H104" s="379">
        <v>325580</v>
      </c>
      <c r="I104" s="380">
        <v>2326217</v>
      </c>
      <c r="J104" s="380">
        <v>251602</v>
      </c>
      <c r="K104" s="380">
        <v>282084</v>
      </c>
      <c r="L104" s="380">
        <v>3185483</v>
      </c>
      <c r="M104" s="380"/>
      <c r="N104" s="381">
        <v>2859317</v>
      </c>
      <c r="O104" s="380">
        <v>13223540</v>
      </c>
      <c r="P104" s="380">
        <v>0</v>
      </c>
      <c r="Q104" s="380">
        <v>80398</v>
      </c>
      <c r="R104" s="380">
        <v>16163255</v>
      </c>
      <c r="S104" s="382"/>
      <c r="T104" s="220">
        <v>-3240301</v>
      </c>
      <c r="U104" s="220">
        <v>-686959</v>
      </c>
      <c r="V104" s="380">
        <v>-3927260</v>
      </c>
      <c r="W104" s="488"/>
      <c r="X104" s="382"/>
      <c r="Y104" s="382"/>
      <c r="Z104" s="382"/>
    </row>
    <row r="105" spans="1:26">
      <c r="A105" s="374">
        <v>31820</v>
      </c>
      <c r="B105" s="375" t="s">
        <v>460</v>
      </c>
      <c r="C105" s="376">
        <v>1.0224415E-3</v>
      </c>
      <c r="D105" s="376">
        <v>1.0253822999999999E-3</v>
      </c>
      <c r="E105" s="377">
        <v>31700302</v>
      </c>
      <c r="F105" s="378">
        <v>24279767</v>
      </c>
      <c r="G105" s="378"/>
      <c r="H105" s="379">
        <v>0</v>
      </c>
      <c r="I105" s="380">
        <v>1943911</v>
      </c>
      <c r="J105" s="380">
        <v>210252</v>
      </c>
      <c r="K105" s="380">
        <v>235724</v>
      </c>
      <c r="L105" s="380">
        <v>2389887</v>
      </c>
      <c r="M105" s="380"/>
      <c r="N105" s="381">
        <v>2864395</v>
      </c>
      <c r="O105" s="380">
        <v>11050294</v>
      </c>
      <c r="P105" s="380">
        <v>0</v>
      </c>
      <c r="Q105" s="380">
        <v>67185</v>
      </c>
      <c r="R105" s="380">
        <v>13981874</v>
      </c>
      <c r="S105" s="382"/>
      <c r="T105" s="220">
        <v>-2707768</v>
      </c>
      <c r="U105" s="220">
        <v>-1171959</v>
      </c>
      <c r="V105" s="380">
        <v>-3879727</v>
      </c>
      <c r="W105" s="488"/>
      <c r="X105" s="382"/>
      <c r="Y105" s="382"/>
      <c r="Z105" s="382"/>
    </row>
    <row r="106" spans="1:26">
      <c r="A106" s="374">
        <v>31900</v>
      </c>
      <c r="B106" s="375" t="s">
        <v>461</v>
      </c>
      <c r="C106" s="376">
        <v>3.2539828000000002E-3</v>
      </c>
      <c r="D106" s="376">
        <v>3.1583065999999998E-3</v>
      </c>
      <c r="E106" s="377">
        <v>97640923</v>
      </c>
      <c r="F106" s="378">
        <v>77271847</v>
      </c>
      <c r="G106" s="378"/>
      <c r="H106" s="379">
        <v>4151413</v>
      </c>
      <c r="I106" s="380">
        <v>6186615</v>
      </c>
      <c r="J106" s="380">
        <v>669141</v>
      </c>
      <c r="K106" s="380">
        <v>750207</v>
      </c>
      <c r="L106" s="380">
        <v>11757376</v>
      </c>
      <c r="M106" s="380"/>
      <c r="N106" s="381">
        <v>4410950</v>
      </c>
      <c r="O106" s="380">
        <v>35168237</v>
      </c>
      <c r="P106" s="380">
        <v>0</v>
      </c>
      <c r="Q106" s="380">
        <v>213819</v>
      </c>
      <c r="R106" s="380">
        <v>39793006</v>
      </c>
      <c r="S106" s="382"/>
      <c r="T106" s="220">
        <v>-8617641</v>
      </c>
      <c r="U106" s="220">
        <v>984135</v>
      </c>
      <c r="V106" s="380">
        <v>-7633506</v>
      </c>
      <c r="W106" s="488"/>
      <c r="X106" s="382"/>
      <c r="Y106" s="382"/>
      <c r="Z106" s="382"/>
    </row>
    <row r="107" spans="1:26">
      <c r="A107" s="374">
        <v>32000</v>
      </c>
      <c r="B107" s="375" t="s">
        <v>462</v>
      </c>
      <c r="C107" s="376">
        <v>1.2087605999999999E-3</v>
      </c>
      <c r="D107" s="376">
        <v>1.1991848999999999E-3</v>
      </c>
      <c r="E107" s="377">
        <v>37073513</v>
      </c>
      <c r="F107" s="378">
        <v>28704259</v>
      </c>
      <c r="G107" s="378"/>
      <c r="H107" s="379">
        <v>319960</v>
      </c>
      <c r="I107" s="380">
        <v>2298149</v>
      </c>
      <c r="J107" s="380">
        <v>248566</v>
      </c>
      <c r="K107" s="380">
        <v>278680</v>
      </c>
      <c r="L107" s="380">
        <v>3145355</v>
      </c>
      <c r="M107" s="380"/>
      <c r="N107" s="381">
        <v>2533809</v>
      </c>
      <c r="O107" s="380">
        <v>13063984</v>
      </c>
      <c r="P107" s="380">
        <v>0</v>
      </c>
      <c r="Q107" s="380">
        <v>79428</v>
      </c>
      <c r="R107" s="380">
        <v>15677221</v>
      </c>
      <c r="S107" s="382"/>
      <c r="T107" s="220">
        <v>-3201205</v>
      </c>
      <c r="U107" s="220">
        <v>-259771</v>
      </c>
      <c r="V107" s="380">
        <v>-3460976</v>
      </c>
      <c r="W107" s="488"/>
      <c r="X107" s="382"/>
      <c r="Y107" s="382"/>
      <c r="Z107" s="382"/>
    </row>
    <row r="108" spans="1:26">
      <c r="A108" s="374">
        <v>32005</v>
      </c>
      <c r="B108" s="375" t="s">
        <v>463</v>
      </c>
      <c r="C108" s="376">
        <v>3.1649100000000002E-4</v>
      </c>
      <c r="D108" s="376">
        <v>2.798357E-4</v>
      </c>
      <c r="E108" s="377">
        <v>8651287</v>
      </c>
      <c r="F108" s="378">
        <v>7515665</v>
      </c>
      <c r="G108" s="378"/>
      <c r="H108" s="379">
        <v>1640604</v>
      </c>
      <c r="I108" s="380">
        <v>601727</v>
      </c>
      <c r="J108" s="380">
        <v>65082</v>
      </c>
      <c r="K108" s="380">
        <v>72967</v>
      </c>
      <c r="L108" s="380">
        <v>2380380</v>
      </c>
      <c r="M108" s="380"/>
      <c r="N108" s="381">
        <v>290348</v>
      </c>
      <c r="O108" s="380">
        <v>3420556</v>
      </c>
      <c r="P108" s="380">
        <v>0</v>
      </c>
      <c r="Q108" s="380">
        <v>20797</v>
      </c>
      <c r="R108" s="380">
        <v>3731701</v>
      </c>
      <c r="S108" s="382"/>
      <c r="T108" s="220">
        <v>-838175</v>
      </c>
      <c r="U108" s="220">
        <v>260601</v>
      </c>
      <c r="V108" s="380">
        <v>-577574</v>
      </c>
      <c r="W108" s="488"/>
      <c r="X108" s="382"/>
      <c r="Y108" s="382"/>
      <c r="Z108" s="382"/>
    </row>
    <row r="109" spans="1:26">
      <c r="A109" s="374">
        <v>32100</v>
      </c>
      <c r="B109" s="375" t="s">
        <v>464</v>
      </c>
      <c r="C109" s="376">
        <v>6.7749339999999996E-4</v>
      </c>
      <c r="D109" s="376">
        <v>6.5862790000000004E-4</v>
      </c>
      <c r="E109" s="377">
        <v>20361872</v>
      </c>
      <c r="F109" s="378">
        <v>16088335</v>
      </c>
      <c r="G109" s="378"/>
      <c r="H109" s="379">
        <v>617092</v>
      </c>
      <c r="I109" s="380">
        <v>1288080</v>
      </c>
      <c r="J109" s="380">
        <v>139318</v>
      </c>
      <c r="K109" s="380">
        <v>156196</v>
      </c>
      <c r="L109" s="380">
        <v>2200686</v>
      </c>
      <c r="M109" s="380"/>
      <c r="N109" s="381">
        <v>1918739</v>
      </c>
      <c r="O109" s="380">
        <v>7322180</v>
      </c>
      <c r="P109" s="380">
        <v>0</v>
      </c>
      <c r="Q109" s="380">
        <v>44518</v>
      </c>
      <c r="R109" s="380">
        <v>9285437</v>
      </c>
      <c r="S109" s="382"/>
      <c r="T109" s="220">
        <v>-1794231</v>
      </c>
      <c r="U109" s="220">
        <v>-661561</v>
      </c>
      <c r="V109" s="380">
        <v>-2455792</v>
      </c>
      <c r="W109" s="488"/>
      <c r="X109" s="382"/>
      <c r="Y109" s="382"/>
      <c r="Z109" s="382"/>
    </row>
    <row r="110" spans="1:26">
      <c r="A110" s="374">
        <v>32200</v>
      </c>
      <c r="B110" s="375" t="s">
        <v>465</v>
      </c>
      <c r="C110" s="376">
        <v>4.9335120000000001E-4</v>
      </c>
      <c r="D110" s="376">
        <v>4.6100470000000001E-4</v>
      </c>
      <c r="E110" s="377">
        <v>14252234</v>
      </c>
      <c r="F110" s="378">
        <v>11715538</v>
      </c>
      <c r="G110" s="378"/>
      <c r="H110" s="379">
        <v>1014642</v>
      </c>
      <c r="I110" s="380">
        <v>937981</v>
      </c>
      <c r="J110" s="380">
        <v>101451</v>
      </c>
      <c r="K110" s="380">
        <v>113742</v>
      </c>
      <c r="L110" s="380">
        <v>2167816</v>
      </c>
      <c r="M110" s="380"/>
      <c r="N110" s="381">
        <v>803550</v>
      </c>
      <c r="O110" s="380">
        <v>5332017</v>
      </c>
      <c r="P110" s="380">
        <v>0</v>
      </c>
      <c r="Q110" s="380">
        <v>32418</v>
      </c>
      <c r="R110" s="380">
        <v>6167985</v>
      </c>
      <c r="S110" s="382"/>
      <c r="T110" s="220">
        <v>-1306561</v>
      </c>
      <c r="U110" s="220">
        <v>124225</v>
      </c>
      <c r="V110" s="380">
        <v>-1182336</v>
      </c>
      <c r="W110" s="488"/>
      <c r="X110" s="382"/>
      <c r="Y110" s="382"/>
      <c r="Z110" s="382"/>
    </row>
    <row r="111" spans="1:26">
      <c r="A111" s="374">
        <v>32300</v>
      </c>
      <c r="B111" s="375" t="s">
        <v>466</v>
      </c>
      <c r="C111" s="376">
        <v>4.9523121E-3</v>
      </c>
      <c r="D111" s="376">
        <v>4.6623130000000004E-3</v>
      </c>
      <c r="E111" s="377">
        <v>144138173</v>
      </c>
      <c r="F111" s="378">
        <v>117601821</v>
      </c>
      <c r="G111" s="378"/>
      <c r="H111" s="379">
        <v>8488968</v>
      </c>
      <c r="I111" s="380">
        <v>9415554</v>
      </c>
      <c r="J111" s="380">
        <v>1018381</v>
      </c>
      <c r="K111" s="380">
        <v>1141758</v>
      </c>
      <c r="L111" s="380">
        <v>20064661</v>
      </c>
      <c r="M111" s="380"/>
      <c r="N111" s="381">
        <v>15581584</v>
      </c>
      <c r="O111" s="380">
        <v>53523358</v>
      </c>
      <c r="P111" s="380">
        <v>0</v>
      </c>
      <c r="Q111" s="380">
        <v>325416</v>
      </c>
      <c r="R111" s="380">
        <v>69430358</v>
      </c>
      <c r="S111" s="382"/>
      <c r="T111" s="220">
        <v>-13115386</v>
      </c>
      <c r="U111" s="220">
        <v>-3556438</v>
      </c>
      <c r="V111" s="380">
        <v>-16671824</v>
      </c>
      <c r="W111" s="488"/>
      <c r="X111" s="382"/>
      <c r="Y111" s="382"/>
      <c r="Z111" s="382"/>
    </row>
    <row r="112" spans="1:26">
      <c r="A112" s="374">
        <v>32305</v>
      </c>
      <c r="B112" s="375" t="s">
        <v>467</v>
      </c>
      <c r="C112" s="376">
        <v>5.3232620000000003E-4</v>
      </c>
      <c r="D112" s="376">
        <v>5.0788030000000004E-4</v>
      </c>
      <c r="E112" s="377">
        <v>15701421</v>
      </c>
      <c r="F112" s="378">
        <v>12641071</v>
      </c>
      <c r="G112" s="378"/>
      <c r="H112" s="379">
        <v>1013814</v>
      </c>
      <c r="I112" s="380">
        <v>1012082</v>
      </c>
      <c r="J112" s="380">
        <v>109466</v>
      </c>
      <c r="K112" s="380">
        <v>122728</v>
      </c>
      <c r="L112" s="380">
        <v>2258090</v>
      </c>
      <c r="M112" s="380"/>
      <c r="N112" s="381">
        <v>904147</v>
      </c>
      <c r="O112" s="380">
        <v>5753249</v>
      </c>
      <c r="P112" s="380">
        <v>0</v>
      </c>
      <c r="Q112" s="380">
        <v>34979</v>
      </c>
      <c r="R112" s="380">
        <v>6692375</v>
      </c>
      <c r="S112" s="382"/>
      <c r="T112" s="220">
        <v>-1409779</v>
      </c>
      <c r="U112" s="220">
        <v>-165642</v>
      </c>
      <c r="V112" s="380">
        <v>-1575421</v>
      </c>
      <c r="W112" s="488"/>
      <c r="X112" s="382"/>
      <c r="Y112" s="382"/>
      <c r="Z112" s="382"/>
    </row>
    <row r="113" spans="1:26">
      <c r="A113" s="374">
        <v>32400</v>
      </c>
      <c r="B113" s="375" t="s">
        <v>468</v>
      </c>
      <c r="C113" s="376">
        <v>1.6892246E-3</v>
      </c>
      <c r="D113" s="376">
        <v>1.6250156E-3</v>
      </c>
      <c r="E113" s="377">
        <v>50238322</v>
      </c>
      <c r="F113" s="378">
        <v>40113766</v>
      </c>
      <c r="G113" s="378"/>
      <c r="H113" s="379">
        <v>2035968</v>
      </c>
      <c r="I113" s="380">
        <v>3211628</v>
      </c>
      <c r="J113" s="380">
        <v>347368</v>
      </c>
      <c r="K113" s="380">
        <v>389452</v>
      </c>
      <c r="L113" s="380">
        <v>5984416</v>
      </c>
      <c r="M113" s="380"/>
      <c r="N113" s="381">
        <v>5739587</v>
      </c>
      <c r="O113" s="380">
        <v>18256720</v>
      </c>
      <c r="P113" s="380">
        <v>0</v>
      </c>
      <c r="Q113" s="380">
        <v>110999</v>
      </c>
      <c r="R113" s="380">
        <v>24107306</v>
      </c>
      <c r="S113" s="382"/>
      <c r="T113" s="220">
        <v>-4473635</v>
      </c>
      <c r="U113" s="220">
        <v>-1567040</v>
      </c>
      <c r="V113" s="380">
        <v>-6040675</v>
      </c>
      <c r="W113" s="488"/>
      <c r="X113" s="382"/>
      <c r="Y113" s="382"/>
      <c r="Z113" s="382"/>
    </row>
    <row r="114" spans="1:26">
      <c r="A114" s="374">
        <v>32405</v>
      </c>
      <c r="B114" s="375" t="s">
        <v>469</v>
      </c>
      <c r="C114" s="376">
        <v>4.0825300000000002E-4</v>
      </c>
      <c r="D114" s="376">
        <v>4.3509700000000001E-4</v>
      </c>
      <c r="E114" s="377">
        <v>13451282</v>
      </c>
      <c r="F114" s="378">
        <v>9694723</v>
      </c>
      <c r="G114" s="378"/>
      <c r="H114" s="379">
        <v>37619</v>
      </c>
      <c r="I114" s="380">
        <v>776189</v>
      </c>
      <c r="J114" s="380">
        <v>83952</v>
      </c>
      <c r="K114" s="380">
        <v>94123</v>
      </c>
      <c r="L114" s="380">
        <v>991883</v>
      </c>
      <c r="M114" s="380"/>
      <c r="N114" s="381">
        <v>1759946</v>
      </c>
      <c r="O114" s="380">
        <v>4412297</v>
      </c>
      <c r="P114" s="380">
        <v>0</v>
      </c>
      <c r="Q114" s="380">
        <v>26826</v>
      </c>
      <c r="R114" s="380">
        <v>6199069</v>
      </c>
      <c r="S114" s="382"/>
      <c r="T114" s="220">
        <v>-1081192</v>
      </c>
      <c r="U114" s="220">
        <v>-464170</v>
      </c>
      <c r="V114" s="380">
        <v>-1545362</v>
      </c>
      <c r="W114" s="488"/>
      <c r="X114" s="382"/>
      <c r="Y114" s="382"/>
      <c r="Z114" s="382"/>
    </row>
    <row r="115" spans="1:26">
      <c r="A115" s="374">
        <v>32410</v>
      </c>
      <c r="B115" s="375" t="s">
        <v>470</v>
      </c>
      <c r="C115" s="376">
        <v>7.8818840000000002E-4</v>
      </c>
      <c r="D115" s="376">
        <v>7.0766320000000005E-4</v>
      </c>
      <c r="E115" s="377">
        <v>21877828</v>
      </c>
      <c r="F115" s="378">
        <v>18716993</v>
      </c>
      <c r="G115" s="378"/>
      <c r="H115" s="379">
        <v>2539506</v>
      </c>
      <c r="I115" s="380">
        <v>1498538</v>
      </c>
      <c r="J115" s="380">
        <v>162081</v>
      </c>
      <c r="K115" s="380">
        <v>181717</v>
      </c>
      <c r="L115" s="380">
        <v>4381842</v>
      </c>
      <c r="M115" s="380"/>
      <c r="N115" s="381">
        <v>817236</v>
      </c>
      <c r="O115" s="380">
        <v>8518544</v>
      </c>
      <c r="P115" s="380">
        <v>0</v>
      </c>
      <c r="Q115" s="380">
        <v>51792</v>
      </c>
      <c r="R115" s="380">
        <v>9387572</v>
      </c>
      <c r="S115" s="382"/>
      <c r="T115" s="220">
        <v>-2087387</v>
      </c>
      <c r="U115" s="220">
        <v>208565</v>
      </c>
      <c r="V115" s="380">
        <v>-1878822</v>
      </c>
      <c r="W115" s="488"/>
      <c r="X115" s="382"/>
      <c r="Y115" s="382"/>
      <c r="Z115" s="382"/>
    </row>
    <row r="116" spans="1:26">
      <c r="A116" s="374">
        <v>32500</v>
      </c>
      <c r="B116" s="375" t="s">
        <v>471</v>
      </c>
      <c r="C116" s="376">
        <v>4.0829813E-3</v>
      </c>
      <c r="D116" s="376">
        <v>4.0648634999999999E-3</v>
      </c>
      <c r="E116" s="377">
        <v>125667667</v>
      </c>
      <c r="F116" s="378">
        <v>96957952</v>
      </c>
      <c r="G116" s="378"/>
      <c r="H116" s="379">
        <v>1189866</v>
      </c>
      <c r="I116" s="380">
        <v>7762744</v>
      </c>
      <c r="J116" s="380">
        <v>839614</v>
      </c>
      <c r="K116" s="380">
        <v>941333</v>
      </c>
      <c r="L116" s="380">
        <v>10733557</v>
      </c>
      <c r="M116" s="380"/>
      <c r="N116" s="381">
        <v>6247234</v>
      </c>
      <c r="O116" s="380">
        <v>44127847</v>
      </c>
      <c r="P116" s="380">
        <v>0</v>
      </c>
      <c r="Q116" s="380">
        <v>268293</v>
      </c>
      <c r="R116" s="380">
        <v>50643374</v>
      </c>
      <c r="S116" s="382"/>
      <c r="T116" s="220">
        <v>-10813107</v>
      </c>
      <c r="U116" s="220">
        <v>-2371008</v>
      </c>
      <c r="V116" s="380">
        <v>-13184115</v>
      </c>
      <c r="W116" s="488"/>
      <c r="X116" s="382"/>
      <c r="Y116" s="382"/>
      <c r="Z116" s="382"/>
    </row>
    <row r="117" spans="1:26">
      <c r="A117" s="374">
        <v>32505</v>
      </c>
      <c r="B117" s="375" t="s">
        <v>472</v>
      </c>
      <c r="C117" s="376">
        <v>6.4176719999999997E-4</v>
      </c>
      <c r="D117" s="376">
        <v>6.2618530000000002E-4</v>
      </c>
      <c r="E117" s="377">
        <v>19358890</v>
      </c>
      <c r="F117" s="378">
        <v>15239951</v>
      </c>
      <c r="G117" s="378"/>
      <c r="H117" s="379">
        <v>1578185</v>
      </c>
      <c r="I117" s="380">
        <v>1220156</v>
      </c>
      <c r="J117" s="380">
        <v>131971</v>
      </c>
      <c r="K117" s="380">
        <v>147960</v>
      </c>
      <c r="L117" s="380">
        <v>3078272</v>
      </c>
      <c r="M117" s="380"/>
      <c r="N117" s="381">
        <v>995331</v>
      </c>
      <c r="O117" s="380">
        <v>6936060</v>
      </c>
      <c r="P117" s="380">
        <v>0</v>
      </c>
      <c r="Q117" s="380">
        <v>42171</v>
      </c>
      <c r="R117" s="380">
        <v>7973562</v>
      </c>
      <c r="S117" s="382"/>
      <c r="T117" s="220">
        <v>-1699616</v>
      </c>
      <c r="U117" s="220">
        <v>36008</v>
      </c>
      <c r="V117" s="380">
        <v>-1663608</v>
      </c>
      <c r="W117" s="488"/>
      <c r="X117" s="382"/>
      <c r="Y117" s="382"/>
      <c r="Z117" s="382"/>
    </row>
    <row r="118" spans="1:26">
      <c r="A118" s="374">
        <v>32600</v>
      </c>
      <c r="B118" s="375" t="s">
        <v>473</v>
      </c>
      <c r="C118" s="376">
        <v>1.5854341800000001E-2</v>
      </c>
      <c r="D118" s="376">
        <v>1.47407588E-2</v>
      </c>
      <c r="E118" s="377">
        <v>455719306</v>
      </c>
      <c r="F118" s="378">
        <v>376490705</v>
      </c>
      <c r="G118" s="378"/>
      <c r="H118" s="379">
        <v>35678996</v>
      </c>
      <c r="I118" s="380">
        <v>30142973</v>
      </c>
      <c r="J118" s="380">
        <v>3260247</v>
      </c>
      <c r="K118" s="380">
        <v>3655227</v>
      </c>
      <c r="L118" s="380">
        <v>72737443</v>
      </c>
      <c r="M118" s="380"/>
      <c r="N118" s="381">
        <v>19962097</v>
      </c>
      <c r="O118" s="380">
        <v>171349785</v>
      </c>
      <c r="P118" s="380">
        <v>0</v>
      </c>
      <c r="Q118" s="380">
        <v>1041789</v>
      </c>
      <c r="R118" s="380">
        <v>192353671</v>
      </c>
      <c r="S118" s="382"/>
      <c r="T118" s="220">
        <v>-41987629</v>
      </c>
      <c r="U118" s="220">
        <v>227329</v>
      </c>
      <c r="V118" s="380">
        <v>-41760300</v>
      </c>
      <c r="W118" s="488"/>
      <c r="X118" s="382"/>
      <c r="Y118" s="382"/>
      <c r="Z118" s="382"/>
    </row>
    <row r="119" spans="1:26">
      <c r="A119" s="374">
        <v>32605</v>
      </c>
      <c r="B119" s="375" t="s">
        <v>474</v>
      </c>
      <c r="C119" s="376">
        <v>2.3805266999999998E-3</v>
      </c>
      <c r="D119" s="376">
        <v>2.4064236999999998E-3</v>
      </c>
      <c r="E119" s="377">
        <v>74396017</v>
      </c>
      <c r="F119" s="378">
        <v>56530015</v>
      </c>
      <c r="G119" s="378"/>
      <c r="H119" s="379">
        <v>6482191</v>
      </c>
      <c r="I119" s="380">
        <v>4525962</v>
      </c>
      <c r="J119" s="380">
        <v>489525</v>
      </c>
      <c r="K119" s="380">
        <v>548832</v>
      </c>
      <c r="L119" s="380">
        <v>12046510</v>
      </c>
      <c r="M119" s="380"/>
      <c r="N119" s="381">
        <v>540952</v>
      </c>
      <c r="O119" s="380">
        <v>25728141</v>
      </c>
      <c r="P119" s="380">
        <v>0</v>
      </c>
      <c r="Q119" s="380">
        <v>156424</v>
      </c>
      <c r="R119" s="380">
        <v>26425517</v>
      </c>
      <c r="S119" s="382"/>
      <c r="T119" s="220">
        <v>-6304436</v>
      </c>
      <c r="U119" s="220">
        <v>1034847</v>
      </c>
      <c r="V119" s="380">
        <v>-5269589</v>
      </c>
      <c r="W119" s="488"/>
      <c r="X119" s="382"/>
      <c r="Y119" s="382"/>
      <c r="Z119" s="382"/>
    </row>
    <row r="120" spans="1:26">
      <c r="A120" s="374">
        <v>32700</v>
      </c>
      <c r="B120" s="375" t="s">
        <v>475</v>
      </c>
      <c r="C120" s="376">
        <v>1.4530194E-3</v>
      </c>
      <c r="D120" s="376">
        <v>1.4169390999999999E-3</v>
      </c>
      <c r="E120" s="377">
        <v>43805513</v>
      </c>
      <c r="F120" s="378">
        <v>34504636</v>
      </c>
      <c r="G120" s="378"/>
      <c r="H120" s="379">
        <v>1919635</v>
      </c>
      <c r="I120" s="380">
        <v>2762544</v>
      </c>
      <c r="J120" s="380">
        <v>298795</v>
      </c>
      <c r="K120" s="380">
        <v>334994</v>
      </c>
      <c r="L120" s="380">
        <v>5315968</v>
      </c>
      <c r="M120" s="380"/>
      <c r="N120" s="381">
        <v>486132</v>
      </c>
      <c r="O120" s="380">
        <v>15703872</v>
      </c>
      <c r="P120" s="380">
        <v>0</v>
      </c>
      <c r="Q120" s="380">
        <v>95478</v>
      </c>
      <c r="R120" s="380">
        <v>16285482</v>
      </c>
      <c r="S120" s="382"/>
      <c r="T120" s="220">
        <v>-3848084</v>
      </c>
      <c r="U120" s="220">
        <v>750007</v>
      </c>
      <c r="V120" s="380">
        <v>-3098077</v>
      </c>
      <c r="W120" s="488"/>
      <c r="X120" s="382"/>
      <c r="Y120" s="382"/>
      <c r="Z120" s="382"/>
    </row>
    <row r="121" spans="1:26">
      <c r="A121" s="374">
        <v>32800</v>
      </c>
      <c r="B121" s="375" t="s">
        <v>476</v>
      </c>
      <c r="C121" s="376">
        <v>1.9998905E-3</v>
      </c>
      <c r="D121" s="376">
        <v>1.9200148000000001E-3</v>
      </c>
      <c r="E121" s="377">
        <v>59358397</v>
      </c>
      <c r="F121" s="378">
        <v>47491103</v>
      </c>
      <c r="G121" s="378"/>
      <c r="H121" s="379">
        <v>4062317</v>
      </c>
      <c r="I121" s="380">
        <v>3802280</v>
      </c>
      <c r="J121" s="380">
        <v>411252</v>
      </c>
      <c r="K121" s="380">
        <v>461076</v>
      </c>
      <c r="L121" s="380">
        <v>8736925</v>
      </c>
      <c r="M121" s="380"/>
      <c r="N121" s="381">
        <v>2619144</v>
      </c>
      <c r="O121" s="380">
        <v>21614319</v>
      </c>
      <c r="P121" s="380">
        <v>0</v>
      </c>
      <c r="Q121" s="380">
        <v>131413</v>
      </c>
      <c r="R121" s="380">
        <v>24364876</v>
      </c>
      <c r="S121" s="382"/>
      <c r="T121" s="220">
        <v>-5296383</v>
      </c>
      <c r="U121" s="220">
        <v>1520901</v>
      </c>
      <c r="V121" s="380">
        <v>-3775482</v>
      </c>
      <c r="W121" s="488"/>
      <c r="X121" s="382"/>
      <c r="Y121" s="382"/>
      <c r="Z121" s="382"/>
    </row>
    <row r="122" spans="1:26">
      <c r="A122" s="374">
        <v>32900</v>
      </c>
      <c r="B122" s="375" t="s">
        <v>477</v>
      </c>
      <c r="C122" s="376">
        <v>5.4159411000000001E-3</v>
      </c>
      <c r="D122" s="376">
        <v>5.2204423000000002E-3</v>
      </c>
      <c r="E122" s="377">
        <v>161393072</v>
      </c>
      <c r="F122" s="378">
        <v>128611551</v>
      </c>
      <c r="G122" s="378"/>
      <c r="H122" s="379">
        <v>5601856</v>
      </c>
      <c r="I122" s="380">
        <v>10297026</v>
      </c>
      <c r="J122" s="380">
        <v>1113720</v>
      </c>
      <c r="K122" s="380">
        <v>1248648</v>
      </c>
      <c r="L122" s="380">
        <v>18261250</v>
      </c>
      <c r="M122" s="380"/>
      <c r="N122" s="381">
        <v>14202868</v>
      </c>
      <c r="O122" s="380">
        <v>58534145</v>
      </c>
      <c r="P122" s="380">
        <v>0</v>
      </c>
      <c r="Q122" s="380">
        <v>355881</v>
      </c>
      <c r="R122" s="380">
        <v>73092894</v>
      </c>
      <c r="S122" s="382"/>
      <c r="T122" s="220">
        <v>-14343234</v>
      </c>
      <c r="U122" s="220">
        <v>-2393938</v>
      </c>
      <c r="V122" s="380">
        <v>-16737172</v>
      </c>
      <c r="W122" s="488"/>
      <c r="X122" s="382"/>
      <c r="Y122" s="382"/>
      <c r="Z122" s="382"/>
    </row>
    <row r="123" spans="1:26">
      <c r="A123" s="374">
        <v>32901</v>
      </c>
      <c r="B123" s="375" t="s">
        <v>478</v>
      </c>
      <c r="C123" s="376">
        <v>1.200939E-4</v>
      </c>
      <c r="D123" s="376">
        <v>1.157753E-4</v>
      </c>
      <c r="E123" s="377">
        <v>3579262</v>
      </c>
      <c r="F123" s="378">
        <v>2851852</v>
      </c>
      <c r="G123" s="378"/>
      <c r="H123" s="379">
        <v>175575</v>
      </c>
      <c r="I123" s="380">
        <v>228328</v>
      </c>
      <c r="J123" s="380">
        <v>24696</v>
      </c>
      <c r="K123" s="380">
        <v>27688</v>
      </c>
      <c r="L123" s="380">
        <v>456287</v>
      </c>
      <c r="M123" s="380"/>
      <c r="N123" s="381">
        <v>839010</v>
      </c>
      <c r="O123" s="380">
        <v>1297945</v>
      </c>
      <c r="P123" s="380">
        <v>0</v>
      </c>
      <c r="Q123" s="380">
        <v>7891</v>
      </c>
      <c r="R123" s="380">
        <v>2144846</v>
      </c>
      <c r="S123" s="382"/>
      <c r="T123" s="220">
        <v>-318050</v>
      </c>
      <c r="U123" s="220">
        <v>-583609</v>
      </c>
      <c r="V123" s="380">
        <v>-901659</v>
      </c>
      <c r="W123" s="488"/>
      <c r="X123" s="382"/>
      <c r="Y123" s="382"/>
      <c r="Z123" s="382"/>
    </row>
    <row r="124" spans="1:26">
      <c r="A124" s="374">
        <v>32904</v>
      </c>
      <c r="B124" s="375" t="s">
        <v>829</v>
      </c>
      <c r="C124" s="376">
        <v>5.2405299999999998E-5</v>
      </c>
      <c r="D124" s="376">
        <v>3.1096300000000002E-5</v>
      </c>
      <c r="E124" s="377">
        <v>961361</v>
      </c>
      <c r="F124" s="378">
        <v>1244461</v>
      </c>
      <c r="G124" s="378"/>
      <c r="H124" s="379">
        <v>1281456</v>
      </c>
      <c r="I124" s="380">
        <v>99635</v>
      </c>
      <c r="J124" s="380">
        <v>10776</v>
      </c>
      <c r="K124" s="380">
        <v>12082</v>
      </c>
      <c r="L124" s="380">
        <v>1403949</v>
      </c>
      <c r="M124" s="380"/>
      <c r="N124" s="381">
        <v>0</v>
      </c>
      <c r="O124" s="380">
        <v>566383</v>
      </c>
      <c r="P124" s="380">
        <v>0</v>
      </c>
      <c r="Q124" s="380">
        <v>3444</v>
      </c>
      <c r="R124" s="380">
        <v>569827</v>
      </c>
      <c r="S124" s="382"/>
      <c r="T124" s="220">
        <v>-138788</v>
      </c>
      <c r="U124" s="220">
        <v>366339</v>
      </c>
      <c r="V124" s="380">
        <v>227551</v>
      </c>
      <c r="W124" s="488"/>
      <c r="X124" s="382"/>
      <c r="Y124" s="382"/>
      <c r="Z124" s="382"/>
    </row>
    <row r="125" spans="1:26">
      <c r="A125" s="374">
        <v>32905</v>
      </c>
      <c r="B125" s="375" t="s">
        <v>479</v>
      </c>
      <c r="C125" s="376">
        <v>7.7035630000000003E-4</v>
      </c>
      <c r="D125" s="376">
        <v>7.5351529999999995E-4</v>
      </c>
      <c r="E125" s="377">
        <v>23295373</v>
      </c>
      <c r="F125" s="378">
        <v>18293537</v>
      </c>
      <c r="G125" s="378"/>
      <c r="H125" s="379">
        <v>955876</v>
      </c>
      <c r="I125" s="380">
        <v>1464635</v>
      </c>
      <c r="J125" s="380">
        <v>158414</v>
      </c>
      <c r="K125" s="380">
        <v>177606</v>
      </c>
      <c r="L125" s="380">
        <v>2756531</v>
      </c>
      <c r="M125" s="380"/>
      <c r="N125" s="381">
        <v>822500</v>
      </c>
      <c r="O125" s="380">
        <v>8325819</v>
      </c>
      <c r="P125" s="380">
        <v>0</v>
      </c>
      <c r="Q125" s="380">
        <v>50620</v>
      </c>
      <c r="R125" s="380">
        <v>9198939</v>
      </c>
      <c r="S125" s="382"/>
      <c r="T125" s="220">
        <v>-2040163</v>
      </c>
      <c r="U125" s="220">
        <v>-383984</v>
      </c>
      <c r="V125" s="380">
        <v>-2424147</v>
      </c>
      <c r="W125" s="488"/>
      <c r="X125" s="382"/>
      <c r="Y125" s="382"/>
      <c r="Z125" s="382"/>
    </row>
    <row r="126" spans="1:26">
      <c r="A126" s="374">
        <v>32910</v>
      </c>
      <c r="B126" s="375" t="s">
        <v>480</v>
      </c>
      <c r="C126" s="376">
        <v>1.0122251000000001E-3</v>
      </c>
      <c r="D126" s="376">
        <v>9.7654890000000002E-4</v>
      </c>
      <c r="E126" s="377">
        <v>30190589</v>
      </c>
      <c r="F126" s="378">
        <v>24037159</v>
      </c>
      <c r="G126" s="378"/>
      <c r="H126" s="379">
        <v>1459704</v>
      </c>
      <c r="I126" s="380">
        <v>1924487</v>
      </c>
      <c r="J126" s="380">
        <v>208151</v>
      </c>
      <c r="K126" s="380">
        <v>233369</v>
      </c>
      <c r="L126" s="380">
        <v>3825711</v>
      </c>
      <c r="M126" s="380"/>
      <c r="N126" s="381">
        <v>2731133</v>
      </c>
      <c r="O126" s="380">
        <v>10939877</v>
      </c>
      <c r="P126" s="380">
        <v>0</v>
      </c>
      <c r="Q126" s="380">
        <v>66513</v>
      </c>
      <c r="R126" s="380">
        <v>13737523</v>
      </c>
      <c r="S126" s="382"/>
      <c r="T126" s="220">
        <v>-2680713</v>
      </c>
      <c r="U126" s="220">
        <v>-178119</v>
      </c>
      <c r="V126" s="380">
        <v>-2858832</v>
      </c>
      <c r="W126" s="488"/>
      <c r="X126" s="382"/>
      <c r="Y126" s="382"/>
      <c r="Z126" s="382"/>
    </row>
    <row r="127" spans="1:26">
      <c r="A127" s="374">
        <v>32915</v>
      </c>
      <c r="B127" s="375" t="s">
        <v>832</v>
      </c>
      <c r="C127" s="376">
        <v>8.5904599999999997E-5</v>
      </c>
      <c r="D127" s="376">
        <v>5.8590500000000001E-5</v>
      </c>
      <c r="E127" s="377">
        <v>1811360</v>
      </c>
      <c r="F127" s="378">
        <v>2039964</v>
      </c>
      <c r="G127" s="378"/>
      <c r="H127" s="379">
        <v>2301960</v>
      </c>
      <c r="I127" s="380">
        <v>163326</v>
      </c>
      <c r="J127" s="380">
        <v>17665</v>
      </c>
      <c r="K127" s="380">
        <v>19805</v>
      </c>
      <c r="L127" s="380">
        <v>2502756</v>
      </c>
      <c r="M127" s="380"/>
      <c r="N127" s="381">
        <v>0</v>
      </c>
      <c r="O127" s="380">
        <v>928436</v>
      </c>
      <c r="P127" s="380">
        <v>0</v>
      </c>
      <c r="Q127" s="380">
        <v>5645</v>
      </c>
      <c r="R127" s="380">
        <v>934081</v>
      </c>
      <c r="S127" s="382"/>
      <c r="T127" s="220">
        <v>-227505</v>
      </c>
      <c r="U127" s="220">
        <v>575490</v>
      </c>
      <c r="V127" s="380">
        <v>347985</v>
      </c>
      <c r="W127" s="488"/>
      <c r="X127" s="382"/>
      <c r="Y127" s="382"/>
      <c r="Z127" s="382"/>
    </row>
    <row r="128" spans="1:26">
      <c r="A128" s="374">
        <v>32920</v>
      </c>
      <c r="B128" s="375" t="s">
        <v>481</v>
      </c>
      <c r="C128" s="376">
        <v>8.0879040000000001E-4</v>
      </c>
      <c r="D128" s="376">
        <v>8.6338579999999999E-4</v>
      </c>
      <c r="E128" s="377">
        <v>26692084</v>
      </c>
      <c r="F128" s="378">
        <v>19206226</v>
      </c>
      <c r="G128" s="378"/>
      <c r="H128" s="379">
        <v>296945</v>
      </c>
      <c r="I128" s="380">
        <v>1537708</v>
      </c>
      <c r="J128" s="380">
        <v>166318</v>
      </c>
      <c r="K128" s="380">
        <v>186467</v>
      </c>
      <c r="L128" s="380">
        <v>2187438</v>
      </c>
      <c r="M128" s="380"/>
      <c r="N128" s="381">
        <v>3427306</v>
      </c>
      <c r="O128" s="380">
        <v>8741206</v>
      </c>
      <c r="P128" s="380">
        <v>0</v>
      </c>
      <c r="Q128" s="380">
        <v>53146</v>
      </c>
      <c r="R128" s="380">
        <v>12221658</v>
      </c>
      <c r="S128" s="382"/>
      <c r="T128" s="220">
        <v>-2141949</v>
      </c>
      <c r="U128" s="220">
        <v>-372285</v>
      </c>
      <c r="V128" s="380">
        <v>-2514234</v>
      </c>
      <c r="W128" s="488"/>
      <c r="X128" s="382"/>
      <c r="Y128" s="382"/>
      <c r="Z128" s="382"/>
    </row>
    <row r="129" spans="1:26">
      <c r="A129" s="374">
        <v>33000</v>
      </c>
      <c r="B129" s="375" t="s">
        <v>482</v>
      </c>
      <c r="C129" s="376">
        <v>2.0139224000000002E-3</v>
      </c>
      <c r="D129" s="376">
        <v>1.9631738000000002E-3</v>
      </c>
      <c r="E129" s="377">
        <v>60692683</v>
      </c>
      <c r="F129" s="378">
        <v>47824317</v>
      </c>
      <c r="G129" s="378"/>
      <c r="H129" s="379">
        <v>1442432</v>
      </c>
      <c r="I129" s="380">
        <v>3828958</v>
      </c>
      <c r="J129" s="380">
        <v>414138</v>
      </c>
      <c r="K129" s="380">
        <v>464311</v>
      </c>
      <c r="L129" s="380">
        <v>6149839</v>
      </c>
      <c r="M129" s="380"/>
      <c r="N129" s="381">
        <v>6221654</v>
      </c>
      <c r="O129" s="380">
        <v>21765973</v>
      </c>
      <c r="P129" s="380">
        <v>0</v>
      </c>
      <c r="Q129" s="380">
        <v>132335</v>
      </c>
      <c r="R129" s="380">
        <v>28119962</v>
      </c>
      <c r="S129" s="382"/>
      <c r="T129" s="220">
        <v>-5333546</v>
      </c>
      <c r="U129" s="220">
        <v>-1495984</v>
      </c>
      <c r="V129" s="380">
        <v>-6829530</v>
      </c>
      <c r="W129" s="488"/>
      <c r="X129" s="382"/>
      <c r="Y129" s="382"/>
      <c r="Z129" s="382"/>
    </row>
    <row r="130" spans="1:26">
      <c r="A130" s="374">
        <v>33001</v>
      </c>
      <c r="B130" s="375" t="s">
        <v>483</v>
      </c>
      <c r="C130" s="376">
        <v>4.8239199999999997E-5</v>
      </c>
      <c r="D130" s="376">
        <v>4.6786300000000003E-5</v>
      </c>
      <c r="E130" s="377">
        <v>1446426</v>
      </c>
      <c r="F130" s="378">
        <v>1145529</v>
      </c>
      <c r="G130" s="378"/>
      <c r="H130" s="379">
        <v>87928</v>
      </c>
      <c r="I130" s="380">
        <v>91714</v>
      </c>
      <c r="J130" s="380">
        <v>9920</v>
      </c>
      <c r="K130" s="380">
        <v>11122</v>
      </c>
      <c r="L130" s="380">
        <v>200684</v>
      </c>
      <c r="M130" s="380"/>
      <c r="N130" s="381">
        <v>283757</v>
      </c>
      <c r="O130" s="380">
        <v>521357</v>
      </c>
      <c r="P130" s="380">
        <v>0</v>
      </c>
      <c r="Q130" s="380">
        <v>3170</v>
      </c>
      <c r="R130" s="380">
        <v>808284</v>
      </c>
      <c r="S130" s="382"/>
      <c r="T130" s="220">
        <v>-127753</v>
      </c>
      <c r="U130" s="220">
        <v>-77795</v>
      </c>
      <c r="V130" s="380">
        <v>-205548</v>
      </c>
      <c r="W130" s="488"/>
      <c r="X130" s="382"/>
      <c r="Y130" s="382"/>
      <c r="Z130" s="382"/>
    </row>
    <row r="131" spans="1:26">
      <c r="A131" s="374">
        <v>33027</v>
      </c>
      <c r="B131" s="375" t="s">
        <v>484</v>
      </c>
      <c r="C131" s="376">
        <v>3.3970559999999998E-4</v>
      </c>
      <c r="D131" s="376">
        <v>3.340606E-4</v>
      </c>
      <c r="E131" s="377">
        <v>10327682</v>
      </c>
      <c r="F131" s="378">
        <v>8066939</v>
      </c>
      <c r="G131" s="378"/>
      <c r="H131" s="379">
        <v>1302970</v>
      </c>
      <c r="I131" s="380">
        <v>645863</v>
      </c>
      <c r="J131" s="380">
        <v>69856</v>
      </c>
      <c r="K131" s="380">
        <v>78319</v>
      </c>
      <c r="L131" s="380">
        <v>2097008</v>
      </c>
      <c r="M131" s="380"/>
      <c r="N131" s="381">
        <v>0</v>
      </c>
      <c r="O131" s="380">
        <v>3671454</v>
      </c>
      <c r="P131" s="380">
        <v>0</v>
      </c>
      <c r="Q131" s="380">
        <v>22322</v>
      </c>
      <c r="R131" s="380">
        <v>3693776</v>
      </c>
      <c r="S131" s="382"/>
      <c r="T131" s="220">
        <v>-899654</v>
      </c>
      <c r="U131" s="220">
        <v>724401</v>
      </c>
      <c r="V131" s="380">
        <v>-175253</v>
      </c>
      <c r="W131" s="488"/>
      <c r="X131" s="382"/>
      <c r="Y131" s="382"/>
      <c r="Z131" s="382"/>
    </row>
    <row r="132" spans="1:26">
      <c r="A132" s="374">
        <v>33100</v>
      </c>
      <c r="B132" s="375" t="s">
        <v>485</v>
      </c>
      <c r="C132" s="376">
        <v>2.791787E-3</v>
      </c>
      <c r="D132" s="376">
        <v>2.7411674999999998E-3</v>
      </c>
      <c r="E132" s="377">
        <v>84744820</v>
      </c>
      <c r="F132" s="378">
        <v>66296152</v>
      </c>
      <c r="G132" s="378"/>
      <c r="H132" s="379">
        <v>1556216</v>
      </c>
      <c r="I132" s="380">
        <v>5307868</v>
      </c>
      <c r="J132" s="380">
        <v>574096</v>
      </c>
      <c r="K132" s="380">
        <v>643648</v>
      </c>
      <c r="L132" s="380">
        <v>8081828</v>
      </c>
      <c r="M132" s="380"/>
      <c r="N132" s="381">
        <v>7426749</v>
      </c>
      <c r="O132" s="380">
        <v>30172940</v>
      </c>
      <c r="P132" s="380">
        <v>0</v>
      </c>
      <c r="Q132" s="380">
        <v>183448</v>
      </c>
      <c r="R132" s="380">
        <v>37783137</v>
      </c>
      <c r="S132" s="382"/>
      <c r="T132" s="220">
        <v>-7393591</v>
      </c>
      <c r="U132" s="220">
        <v>-2677034</v>
      </c>
      <c r="V132" s="380">
        <v>-10070625</v>
      </c>
      <c r="W132" s="488"/>
      <c r="X132" s="382"/>
      <c r="Y132" s="382"/>
      <c r="Z132" s="382"/>
    </row>
    <row r="133" spans="1:26">
      <c r="A133" s="374">
        <v>33105</v>
      </c>
      <c r="B133" s="375" t="s">
        <v>486</v>
      </c>
      <c r="C133" s="376">
        <v>3.4475430000000001E-4</v>
      </c>
      <c r="D133" s="376">
        <v>3.3556969999999999E-4</v>
      </c>
      <c r="E133" s="377">
        <v>10374336</v>
      </c>
      <c r="F133" s="378">
        <v>8186829</v>
      </c>
      <c r="G133" s="378"/>
      <c r="H133" s="379">
        <v>760937</v>
      </c>
      <c r="I133" s="380">
        <v>655462</v>
      </c>
      <c r="J133" s="380">
        <v>70894</v>
      </c>
      <c r="K133" s="380">
        <v>79483</v>
      </c>
      <c r="L133" s="380">
        <v>1566776</v>
      </c>
      <c r="M133" s="380"/>
      <c r="N133" s="381">
        <v>343760</v>
      </c>
      <c r="O133" s="380">
        <v>3726019</v>
      </c>
      <c r="P133" s="380">
        <v>0</v>
      </c>
      <c r="Q133" s="380">
        <v>22654</v>
      </c>
      <c r="R133" s="380">
        <v>4092433</v>
      </c>
      <c r="S133" s="382"/>
      <c r="T133" s="220">
        <v>-913025</v>
      </c>
      <c r="U133" s="220">
        <v>-77629</v>
      </c>
      <c r="V133" s="380">
        <v>-990654</v>
      </c>
      <c r="W133" s="488"/>
      <c r="X133" s="382"/>
      <c r="Y133" s="382"/>
      <c r="Z133" s="382"/>
    </row>
    <row r="134" spans="1:26">
      <c r="A134" s="374">
        <v>33200</v>
      </c>
      <c r="B134" s="375" t="s">
        <v>487</v>
      </c>
      <c r="C134" s="376">
        <v>1.39059744E-2</v>
      </c>
      <c r="D134" s="376">
        <v>1.3816396700000001E-2</v>
      </c>
      <c r="E134" s="377">
        <v>427142103</v>
      </c>
      <c r="F134" s="378">
        <v>330223113</v>
      </c>
      <c r="G134" s="378"/>
      <c r="H134" s="379">
        <v>10421500</v>
      </c>
      <c r="I134" s="380">
        <v>26438651</v>
      </c>
      <c r="J134" s="380">
        <v>2859589</v>
      </c>
      <c r="K134" s="380">
        <v>3206030</v>
      </c>
      <c r="L134" s="380">
        <v>42925770</v>
      </c>
      <c r="M134" s="380"/>
      <c r="N134" s="381">
        <v>13786931</v>
      </c>
      <c r="O134" s="380">
        <v>150292314</v>
      </c>
      <c r="P134" s="380">
        <v>0</v>
      </c>
      <c r="Q134" s="380">
        <v>913761</v>
      </c>
      <c r="R134" s="380">
        <v>164993006</v>
      </c>
      <c r="S134" s="382"/>
      <c r="T134" s="220">
        <v>-36827696</v>
      </c>
      <c r="U134" s="220">
        <v>-851961</v>
      </c>
      <c r="V134" s="380">
        <v>-37679657</v>
      </c>
      <c r="W134" s="488"/>
      <c r="X134" s="382"/>
      <c r="Y134" s="382"/>
      <c r="Z134" s="382"/>
    </row>
    <row r="135" spans="1:26">
      <c r="A135" s="374">
        <v>33202</v>
      </c>
      <c r="B135" s="375" t="s">
        <v>488</v>
      </c>
      <c r="C135" s="376">
        <v>2.624778E-4</v>
      </c>
      <c r="D135" s="376">
        <v>2.48333E-4</v>
      </c>
      <c r="E135" s="377">
        <v>7677362</v>
      </c>
      <c r="F135" s="378">
        <v>6233021</v>
      </c>
      <c r="G135" s="378"/>
      <c r="H135" s="379">
        <v>1142786</v>
      </c>
      <c r="I135" s="380">
        <v>499034</v>
      </c>
      <c r="J135" s="380">
        <v>53975</v>
      </c>
      <c r="K135" s="380">
        <v>60514</v>
      </c>
      <c r="L135" s="380">
        <v>1756309</v>
      </c>
      <c r="M135" s="380"/>
      <c r="N135" s="381">
        <v>473398</v>
      </c>
      <c r="O135" s="380">
        <v>2836795</v>
      </c>
      <c r="P135" s="380">
        <v>0</v>
      </c>
      <c r="Q135" s="380">
        <v>17247</v>
      </c>
      <c r="R135" s="380">
        <v>3327440</v>
      </c>
      <c r="S135" s="382"/>
      <c r="T135" s="220">
        <v>-695128</v>
      </c>
      <c r="U135" s="220">
        <v>645390</v>
      </c>
      <c r="V135" s="380">
        <v>-49738</v>
      </c>
      <c r="W135" s="488"/>
      <c r="X135" s="382"/>
      <c r="Y135" s="382"/>
      <c r="Z135" s="382"/>
    </row>
    <row r="136" spans="1:26">
      <c r="A136" s="374">
        <v>33203</v>
      </c>
      <c r="B136" s="375" t="s">
        <v>489</v>
      </c>
      <c r="C136" s="376">
        <v>1.7282760000000001E-4</v>
      </c>
      <c r="D136" s="376">
        <v>1.61881E-4</v>
      </c>
      <c r="E136" s="377">
        <v>5004647</v>
      </c>
      <c r="F136" s="378">
        <v>4104111</v>
      </c>
      <c r="G136" s="378"/>
      <c r="H136" s="379">
        <v>1367394</v>
      </c>
      <c r="I136" s="380">
        <v>328587</v>
      </c>
      <c r="J136" s="380">
        <v>35540</v>
      </c>
      <c r="K136" s="380">
        <v>39845</v>
      </c>
      <c r="L136" s="380">
        <v>1771366</v>
      </c>
      <c r="M136" s="380"/>
      <c r="N136" s="381">
        <v>68717</v>
      </c>
      <c r="O136" s="380">
        <v>1867878</v>
      </c>
      <c r="P136" s="380">
        <v>0</v>
      </c>
      <c r="Q136" s="380">
        <v>11356</v>
      </c>
      <c r="R136" s="380">
        <v>1947951</v>
      </c>
      <c r="S136" s="382"/>
      <c r="T136" s="220">
        <v>-457704</v>
      </c>
      <c r="U136" s="220">
        <v>369143</v>
      </c>
      <c r="V136" s="380">
        <v>-88561</v>
      </c>
      <c r="W136" s="488"/>
      <c r="X136" s="382"/>
      <c r="Y136" s="382"/>
      <c r="Z136" s="382"/>
    </row>
    <row r="137" spans="1:26">
      <c r="A137" s="374">
        <v>33204</v>
      </c>
      <c r="B137" s="375" t="s">
        <v>490</v>
      </c>
      <c r="C137" s="376">
        <v>4.0831329999999999E-4</v>
      </c>
      <c r="D137" s="376">
        <v>3.9671269999999999E-4</v>
      </c>
      <c r="E137" s="377">
        <v>12264609</v>
      </c>
      <c r="F137" s="378">
        <v>9696155</v>
      </c>
      <c r="G137" s="378"/>
      <c r="H137" s="379">
        <v>469822</v>
      </c>
      <c r="I137" s="380">
        <v>776303</v>
      </c>
      <c r="J137" s="380">
        <v>83965</v>
      </c>
      <c r="K137" s="380">
        <v>94137</v>
      </c>
      <c r="L137" s="380">
        <v>1424227</v>
      </c>
      <c r="M137" s="380"/>
      <c r="N137" s="381">
        <v>551866</v>
      </c>
      <c r="O137" s="380">
        <v>4412949</v>
      </c>
      <c r="P137" s="380">
        <v>0</v>
      </c>
      <c r="Q137" s="380">
        <v>26830</v>
      </c>
      <c r="R137" s="380">
        <v>4991645</v>
      </c>
      <c r="S137" s="382"/>
      <c r="T137" s="220">
        <v>-1081351</v>
      </c>
      <c r="U137" s="220">
        <v>-62057</v>
      </c>
      <c r="V137" s="380">
        <v>-1143408</v>
      </c>
      <c r="W137" s="488"/>
      <c r="X137" s="382"/>
      <c r="Y137" s="382"/>
      <c r="Z137" s="382"/>
    </row>
    <row r="138" spans="1:26">
      <c r="A138" s="374">
        <v>33205</v>
      </c>
      <c r="B138" s="375" t="s">
        <v>491</v>
      </c>
      <c r="C138" s="376">
        <v>1.1188216000000001E-3</v>
      </c>
      <c r="D138" s="376">
        <v>1.0741103E-3</v>
      </c>
      <c r="E138" s="377">
        <v>33206757</v>
      </c>
      <c r="F138" s="378">
        <v>26568491</v>
      </c>
      <c r="G138" s="378"/>
      <c r="H138" s="379">
        <v>3989346</v>
      </c>
      <c r="I138" s="380">
        <v>2127153</v>
      </c>
      <c r="J138" s="380">
        <v>230072</v>
      </c>
      <c r="K138" s="380">
        <v>257945</v>
      </c>
      <c r="L138" s="380">
        <v>6604516</v>
      </c>
      <c r="M138" s="380"/>
      <c r="N138" s="381">
        <v>1783531</v>
      </c>
      <c r="O138" s="380">
        <v>12091946</v>
      </c>
      <c r="P138" s="380">
        <v>0</v>
      </c>
      <c r="Q138" s="380">
        <v>73518</v>
      </c>
      <c r="R138" s="380">
        <v>13948995</v>
      </c>
      <c r="S138" s="382"/>
      <c r="T138" s="220">
        <v>-2963018</v>
      </c>
      <c r="U138" s="220">
        <v>62454</v>
      </c>
      <c r="V138" s="380">
        <v>-2900564</v>
      </c>
      <c r="W138" s="488"/>
      <c r="X138" s="382"/>
      <c r="Y138" s="382"/>
      <c r="Z138" s="382"/>
    </row>
    <row r="139" spans="1:26">
      <c r="A139" s="374">
        <v>33206</v>
      </c>
      <c r="B139" s="375" t="s">
        <v>492</v>
      </c>
      <c r="C139" s="376">
        <v>1.1666980000000001E-4</v>
      </c>
      <c r="D139" s="376">
        <v>1.048939E-4</v>
      </c>
      <c r="E139" s="377">
        <v>3242857</v>
      </c>
      <c r="F139" s="378">
        <v>2770540</v>
      </c>
      <c r="G139" s="378"/>
      <c r="H139" s="379">
        <v>493236</v>
      </c>
      <c r="I139" s="380">
        <v>221818</v>
      </c>
      <c r="J139" s="380">
        <v>23992</v>
      </c>
      <c r="K139" s="380">
        <v>26898</v>
      </c>
      <c r="L139" s="380">
        <v>765944</v>
      </c>
      <c r="M139" s="380"/>
      <c r="N139" s="381">
        <v>94384</v>
      </c>
      <c r="O139" s="380">
        <v>1260938</v>
      </c>
      <c r="P139" s="380">
        <v>0</v>
      </c>
      <c r="Q139" s="380">
        <v>7666</v>
      </c>
      <c r="R139" s="380">
        <v>1362988</v>
      </c>
      <c r="S139" s="382"/>
      <c r="T139" s="220">
        <v>-308982</v>
      </c>
      <c r="U139" s="220">
        <v>181945</v>
      </c>
      <c r="V139" s="380">
        <v>-127037</v>
      </c>
      <c r="W139" s="488"/>
      <c r="X139" s="382"/>
      <c r="Y139" s="382"/>
      <c r="Z139" s="382"/>
    </row>
    <row r="140" spans="1:26">
      <c r="A140" s="374">
        <v>33207</v>
      </c>
      <c r="B140" s="375" t="s">
        <v>493</v>
      </c>
      <c r="C140" s="376">
        <v>5.032592E-4</v>
      </c>
      <c r="D140" s="376">
        <v>4.8837939999999997E-4</v>
      </c>
      <c r="E140" s="377">
        <v>15098539</v>
      </c>
      <c r="F140" s="378">
        <v>11950822</v>
      </c>
      <c r="G140" s="378"/>
      <c r="H140" s="379">
        <v>3794813</v>
      </c>
      <c r="I140" s="380">
        <v>956819</v>
      </c>
      <c r="J140" s="380">
        <v>103489</v>
      </c>
      <c r="K140" s="380">
        <v>116027</v>
      </c>
      <c r="L140" s="380">
        <v>4971148</v>
      </c>
      <c r="M140" s="380"/>
      <c r="N140" s="381">
        <v>0</v>
      </c>
      <c r="O140" s="380">
        <v>5439100</v>
      </c>
      <c r="P140" s="380">
        <v>0</v>
      </c>
      <c r="Q140" s="380">
        <v>33069</v>
      </c>
      <c r="R140" s="380">
        <v>5472169</v>
      </c>
      <c r="S140" s="382"/>
      <c r="T140" s="220">
        <v>-1332800</v>
      </c>
      <c r="U140" s="220">
        <v>2085650</v>
      </c>
      <c r="V140" s="380">
        <v>752850</v>
      </c>
      <c r="W140" s="488"/>
      <c r="X140" s="382"/>
      <c r="Y140" s="382"/>
      <c r="Z140" s="382"/>
    </row>
    <row r="141" spans="1:26">
      <c r="A141" s="374">
        <v>33208</v>
      </c>
      <c r="B141" s="375" t="s">
        <v>494</v>
      </c>
      <c r="C141" s="376">
        <v>0</v>
      </c>
      <c r="D141" s="376">
        <v>0</v>
      </c>
      <c r="E141" s="377">
        <v>0</v>
      </c>
      <c r="F141" s="378">
        <v>0</v>
      </c>
      <c r="G141" s="378"/>
      <c r="H141" s="379">
        <v>0</v>
      </c>
      <c r="I141" s="380">
        <v>0</v>
      </c>
      <c r="J141" s="380">
        <v>0</v>
      </c>
      <c r="K141" s="380">
        <v>0</v>
      </c>
      <c r="L141" s="380">
        <v>0</v>
      </c>
      <c r="M141" s="380"/>
      <c r="N141" s="381">
        <v>201200</v>
      </c>
      <c r="O141" s="380">
        <v>0</v>
      </c>
      <c r="P141" s="380">
        <v>0</v>
      </c>
      <c r="Q141" s="380">
        <v>0</v>
      </c>
      <c r="R141" s="380">
        <v>201200</v>
      </c>
      <c r="S141" s="382"/>
      <c r="T141" s="220">
        <v>0</v>
      </c>
      <c r="U141" s="220">
        <v>-223659</v>
      </c>
      <c r="V141" s="380">
        <v>-223659</v>
      </c>
      <c r="W141" s="489"/>
      <c r="X141" s="382"/>
      <c r="Y141" s="382"/>
      <c r="Z141" s="382"/>
    </row>
    <row r="142" spans="1:26">
      <c r="A142" s="374">
        <v>33209</v>
      </c>
      <c r="B142" s="375" t="s">
        <v>495</v>
      </c>
      <c r="C142" s="376">
        <v>0</v>
      </c>
      <c r="D142" s="376">
        <v>0</v>
      </c>
      <c r="E142" s="377">
        <v>0</v>
      </c>
      <c r="F142" s="378">
        <v>0</v>
      </c>
      <c r="G142" s="378"/>
      <c r="H142" s="379">
        <v>365908</v>
      </c>
      <c r="I142" s="380">
        <v>0</v>
      </c>
      <c r="J142" s="380">
        <v>0</v>
      </c>
      <c r="K142" s="380">
        <v>0</v>
      </c>
      <c r="L142" s="380">
        <v>365908</v>
      </c>
      <c r="M142" s="380"/>
      <c r="N142" s="381">
        <v>2774146</v>
      </c>
      <c r="O142" s="380">
        <v>0</v>
      </c>
      <c r="P142" s="380">
        <v>0</v>
      </c>
      <c r="Q142" s="380">
        <v>0</v>
      </c>
      <c r="R142" s="380">
        <v>2774146</v>
      </c>
      <c r="S142" s="382"/>
      <c r="T142" s="220">
        <v>0</v>
      </c>
      <c r="U142" s="220">
        <v>-438501</v>
      </c>
      <c r="V142" s="380">
        <v>-438501</v>
      </c>
      <c r="W142" s="489"/>
      <c r="X142" s="382"/>
      <c r="Y142" s="382"/>
      <c r="Z142" s="382"/>
    </row>
    <row r="143" spans="1:26">
      <c r="A143" s="374">
        <v>33300</v>
      </c>
      <c r="B143" s="375" t="s">
        <v>496</v>
      </c>
      <c r="C143" s="376">
        <v>1.9021568E-3</v>
      </c>
      <c r="D143" s="376">
        <v>1.8563542E-3</v>
      </c>
      <c r="E143" s="377">
        <v>57390292</v>
      </c>
      <c r="F143" s="378">
        <v>45170236</v>
      </c>
      <c r="G143" s="378"/>
      <c r="H143" s="379">
        <v>1534930</v>
      </c>
      <c r="I143" s="380">
        <v>3616464</v>
      </c>
      <c r="J143" s="380">
        <v>391155</v>
      </c>
      <c r="K143" s="380">
        <v>438543</v>
      </c>
      <c r="L143" s="380">
        <v>5981092</v>
      </c>
      <c r="M143" s="380"/>
      <c r="N143" s="381">
        <v>4590674</v>
      </c>
      <c r="O143" s="380">
        <v>20558038</v>
      </c>
      <c r="P143" s="380">
        <v>0</v>
      </c>
      <c r="Q143" s="380">
        <v>124991</v>
      </c>
      <c r="R143" s="380">
        <v>25273703</v>
      </c>
      <c r="S143" s="382"/>
      <c r="T143" s="220">
        <v>-5037552</v>
      </c>
      <c r="U143" s="220">
        <v>-616921</v>
      </c>
      <c r="V143" s="380">
        <v>-5654473</v>
      </c>
      <c r="W143" s="488"/>
      <c r="X143" s="382"/>
      <c r="Y143" s="382"/>
      <c r="Z143" s="382"/>
    </row>
    <row r="144" spans="1:26">
      <c r="A144" s="374">
        <v>33305</v>
      </c>
      <c r="B144" s="375" t="s">
        <v>497</v>
      </c>
      <c r="C144" s="376">
        <v>3.5550129999999998E-4</v>
      </c>
      <c r="D144" s="376">
        <v>3.6992440000000002E-4</v>
      </c>
      <c r="E144" s="377">
        <v>11436432</v>
      </c>
      <c r="F144" s="378">
        <v>8442037</v>
      </c>
      <c r="G144" s="378"/>
      <c r="H144" s="379">
        <v>0</v>
      </c>
      <c r="I144" s="380">
        <v>675895</v>
      </c>
      <c r="J144" s="380">
        <v>73104</v>
      </c>
      <c r="K144" s="380">
        <v>81961</v>
      </c>
      <c r="L144" s="380">
        <v>830960</v>
      </c>
      <c r="M144" s="380"/>
      <c r="N144" s="381">
        <v>2595755</v>
      </c>
      <c r="O144" s="380">
        <v>3842170</v>
      </c>
      <c r="P144" s="380">
        <v>0</v>
      </c>
      <c r="Q144" s="380">
        <v>23360</v>
      </c>
      <c r="R144" s="380">
        <v>6461285</v>
      </c>
      <c r="S144" s="382"/>
      <c r="T144" s="220">
        <v>-941488</v>
      </c>
      <c r="U144" s="220">
        <v>-969122</v>
      </c>
      <c r="V144" s="380">
        <v>-1910610</v>
      </c>
      <c r="W144" s="488"/>
      <c r="X144" s="382"/>
      <c r="Y144" s="382"/>
      <c r="Z144" s="382"/>
    </row>
    <row r="145" spans="1:26">
      <c r="A145" s="374">
        <v>33400</v>
      </c>
      <c r="B145" s="375" t="s">
        <v>498</v>
      </c>
      <c r="C145" s="376">
        <v>1.8200184599999999E-2</v>
      </c>
      <c r="D145" s="376">
        <v>1.7423907999999998E-2</v>
      </c>
      <c r="E145" s="377">
        <v>538670456</v>
      </c>
      <c r="F145" s="378">
        <v>432197086</v>
      </c>
      <c r="G145" s="378"/>
      <c r="H145" s="379">
        <v>23072136</v>
      </c>
      <c r="I145" s="380">
        <v>34602992</v>
      </c>
      <c r="J145" s="380">
        <v>3742640</v>
      </c>
      <c r="K145" s="380">
        <v>4196062</v>
      </c>
      <c r="L145" s="380">
        <v>65613830</v>
      </c>
      <c r="M145" s="380"/>
      <c r="N145" s="381">
        <v>20667552</v>
      </c>
      <c r="O145" s="380">
        <v>196703071</v>
      </c>
      <c r="P145" s="380">
        <v>0</v>
      </c>
      <c r="Q145" s="380">
        <v>1195934</v>
      </c>
      <c r="R145" s="380">
        <v>218566557</v>
      </c>
      <c r="S145" s="382"/>
      <c r="T145" s="220">
        <v>-48200209</v>
      </c>
      <c r="U145" s="220">
        <v>3157298</v>
      </c>
      <c r="V145" s="380">
        <v>-45042911</v>
      </c>
      <c r="W145" s="488"/>
      <c r="X145" s="382"/>
      <c r="Y145" s="382"/>
      <c r="Z145" s="382"/>
    </row>
    <row r="146" spans="1:26">
      <c r="A146" s="374">
        <v>33402</v>
      </c>
      <c r="B146" s="375" t="s">
        <v>499</v>
      </c>
      <c r="C146" s="376">
        <v>1.7143289999999999E-4</v>
      </c>
      <c r="D146" s="376">
        <v>1.60118E-4</v>
      </c>
      <c r="E146" s="377">
        <v>4950143</v>
      </c>
      <c r="F146" s="378">
        <v>4070992</v>
      </c>
      <c r="G146" s="378"/>
      <c r="H146" s="379">
        <v>675559</v>
      </c>
      <c r="I146" s="380">
        <v>325936</v>
      </c>
      <c r="J146" s="380">
        <v>35253</v>
      </c>
      <c r="K146" s="380">
        <v>39524</v>
      </c>
      <c r="L146" s="380">
        <v>1076272</v>
      </c>
      <c r="M146" s="380"/>
      <c r="N146" s="381">
        <v>292842</v>
      </c>
      <c r="O146" s="380">
        <v>1852804</v>
      </c>
      <c r="P146" s="380">
        <v>0</v>
      </c>
      <c r="Q146" s="380">
        <v>11265</v>
      </c>
      <c r="R146" s="380">
        <v>2156911</v>
      </c>
      <c r="S146" s="382"/>
      <c r="T146" s="220">
        <v>-454013</v>
      </c>
      <c r="U146" s="220">
        <v>195804</v>
      </c>
      <c r="V146" s="380">
        <v>-258209</v>
      </c>
      <c r="W146" s="488"/>
      <c r="X146" s="382"/>
      <c r="Y146" s="382"/>
      <c r="Z146" s="382"/>
    </row>
    <row r="147" spans="1:26">
      <c r="A147" s="374">
        <v>33405</v>
      </c>
      <c r="B147" s="375" t="s">
        <v>500</v>
      </c>
      <c r="C147" s="376">
        <v>1.6184782999999999E-3</v>
      </c>
      <c r="D147" s="376">
        <v>1.5840193E-3</v>
      </c>
      <c r="E147" s="377">
        <v>48970897</v>
      </c>
      <c r="F147" s="378">
        <v>38433764</v>
      </c>
      <c r="G147" s="378"/>
      <c r="H147" s="379">
        <v>2780536</v>
      </c>
      <c r="I147" s="380">
        <v>3077122</v>
      </c>
      <c r="J147" s="380">
        <v>332820</v>
      </c>
      <c r="K147" s="380">
        <v>373141</v>
      </c>
      <c r="L147" s="380">
        <v>6563619</v>
      </c>
      <c r="M147" s="380"/>
      <c r="N147" s="381">
        <v>1591358</v>
      </c>
      <c r="O147" s="380">
        <v>17492111</v>
      </c>
      <c r="P147" s="380">
        <v>0</v>
      </c>
      <c r="Q147" s="380">
        <v>106350</v>
      </c>
      <c r="R147" s="380">
        <v>19189819</v>
      </c>
      <c r="S147" s="382"/>
      <c r="T147" s="220">
        <v>-4286276</v>
      </c>
      <c r="U147" s="220">
        <v>-1122930</v>
      </c>
      <c r="V147" s="380">
        <v>-5409206</v>
      </c>
      <c r="W147" s="488"/>
      <c r="X147" s="382"/>
      <c r="Y147" s="382"/>
      <c r="Z147" s="382"/>
    </row>
    <row r="148" spans="1:26">
      <c r="A148" s="374">
        <v>33500</v>
      </c>
      <c r="B148" s="375" t="s">
        <v>501</v>
      </c>
      <c r="C148" s="376">
        <v>2.6601341999999998E-3</v>
      </c>
      <c r="D148" s="376">
        <v>2.6042646E-3</v>
      </c>
      <c r="E148" s="377">
        <v>80512386</v>
      </c>
      <c r="F148" s="378">
        <v>63169813</v>
      </c>
      <c r="G148" s="378"/>
      <c r="H148" s="379">
        <v>1946671</v>
      </c>
      <c r="I148" s="380">
        <v>5057564</v>
      </c>
      <c r="J148" s="380">
        <v>547023</v>
      </c>
      <c r="K148" s="380">
        <v>613295</v>
      </c>
      <c r="L148" s="380">
        <v>8164553</v>
      </c>
      <c r="M148" s="380"/>
      <c r="N148" s="381">
        <v>6362095</v>
      </c>
      <c r="O148" s="380">
        <v>28750069</v>
      </c>
      <c r="P148" s="380">
        <v>0</v>
      </c>
      <c r="Q148" s="380">
        <v>174797</v>
      </c>
      <c r="R148" s="380">
        <v>35286961</v>
      </c>
      <c r="S148" s="382"/>
      <c r="T148" s="220">
        <v>-7044931</v>
      </c>
      <c r="U148" s="220">
        <v>-2360366</v>
      </c>
      <c r="V148" s="380">
        <v>-9405297</v>
      </c>
      <c r="W148" s="488"/>
      <c r="X148" s="382"/>
      <c r="Y148" s="382"/>
      <c r="Z148" s="382"/>
    </row>
    <row r="149" spans="1:26">
      <c r="A149" s="374">
        <v>33501</v>
      </c>
      <c r="B149" s="375" t="s">
        <v>502</v>
      </c>
      <c r="C149" s="376">
        <v>1.027123E-4</v>
      </c>
      <c r="D149" s="376">
        <v>9.6994E-5</v>
      </c>
      <c r="E149" s="377">
        <v>2998627</v>
      </c>
      <c r="F149" s="378">
        <v>2439094</v>
      </c>
      <c r="G149" s="378"/>
      <c r="H149" s="379">
        <v>857825</v>
      </c>
      <c r="I149" s="380">
        <v>195281</v>
      </c>
      <c r="J149" s="380">
        <v>21121</v>
      </c>
      <c r="K149" s="380">
        <v>23680</v>
      </c>
      <c r="L149" s="380">
        <v>1097907</v>
      </c>
      <c r="M149" s="380"/>
      <c r="N149" s="381">
        <v>38386</v>
      </c>
      <c r="O149" s="380">
        <v>1110089</v>
      </c>
      <c r="P149" s="380">
        <v>0</v>
      </c>
      <c r="Q149" s="380">
        <v>6749</v>
      </c>
      <c r="R149" s="380">
        <v>1155224</v>
      </c>
      <c r="S149" s="382"/>
      <c r="T149" s="220">
        <v>-272016</v>
      </c>
      <c r="U149" s="220">
        <v>279055</v>
      </c>
      <c r="V149" s="380">
        <v>7039</v>
      </c>
      <c r="W149" s="488"/>
      <c r="X149" s="382"/>
      <c r="Y149" s="382"/>
      <c r="Z149" s="382"/>
    </row>
    <row r="150" spans="1:26">
      <c r="A150" s="374">
        <v>33600</v>
      </c>
      <c r="B150" s="375" t="s">
        <v>503</v>
      </c>
      <c r="C150" s="376">
        <v>9.6626440999999993E-3</v>
      </c>
      <c r="D150" s="376">
        <v>9.1461543000000006E-3</v>
      </c>
      <c r="E150" s="377">
        <v>282758788</v>
      </c>
      <c r="F150" s="378">
        <v>229457377</v>
      </c>
      <c r="G150" s="378"/>
      <c r="H150" s="379">
        <v>12748100</v>
      </c>
      <c r="I150" s="380">
        <v>18371044</v>
      </c>
      <c r="J150" s="380">
        <v>1987002</v>
      </c>
      <c r="K150" s="380">
        <v>2227728</v>
      </c>
      <c r="L150" s="380">
        <v>35333874</v>
      </c>
      <c r="M150" s="380"/>
      <c r="N150" s="381">
        <v>18127162</v>
      </c>
      <c r="O150" s="380">
        <v>104431455</v>
      </c>
      <c r="P150" s="380">
        <v>0</v>
      </c>
      <c r="Q150" s="380">
        <v>634932</v>
      </c>
      <c r="R150" s="380">
        <v>123193549</v>
      </c>
      <c r="S150" s="382"/>
      <c r="T150" s="220">
        <v>-25589931</v>
      </c>
      <c r="U150" s="220">
        <v>1190696</v>
      </c>
      <c r="V150" s="380">
        <v>-24399235</v>
      </c>
      <c r="W150" s="488"/>
      <c r="X150" s="382"/>
      <c r="Y150" s="382"/>
      <c r="Z150" s="382"/>
    </row>
    <row r="151" spans="1:26">
      <c r="A151" s="374">
        <v>33605</v>
      </c>
      <c r="B151" s="375" t="s">
        <v>504</v>
      </c>
      <c r="C151" s="376">
        <v>1.0234074E-3</v>
      </c>
      <c r="D151" s="376">
        <v>1.0507672E-3</v>
      </c>
      <c r="E151" s="377">
        <v>32485092</v>
      </c>
      <c r="F151" s="378">
        <v>24302704</v>
      </c>
      <c r="G151" s="378"/>
      <c r="H151" s="379">
        <v>744808</v>
      </c>
      <c r="I151" s="380">
        <v>1945747</v>
      </c>
      <c r="J151" s="380">
        <v>210451</v>
      </c>
      <c r="K151" s="380">
        <v>235947</v>
      </c>
      <c r="L151" s="380">
        <v>3136953</v>
      </c>
      <c r="M151" s="380"/>
      <c r="N151" s="381">
        <v>3400309</v>
      </c>
      <c r="O151" s="380">
        <v>11060733</v>
      </c>
      <c r="P151" s="380">
        <v>0</v>
      </c>
      <c r="Q151" s="380">
        <v>67248</v>
      </c>
      <c r="R151" s="380">
        <v>14528290</v>
      </c>
      <c r="S151" s="382"/>
      <c r="T151" s="220">
        <v>-2710328</v>
      </c>
      <c r="U151" s="220">
        <v>-1423144</v>
      </c>
      <c r="V151" s="380">
        <v>-4133472</v>
      </c>
      <c r="W151" s="488"/>
      <c r="X151" s="382"/>
      <c r="Y151" s="382"/>
      <c r="Z151" s="382"/>
    </row>
    <row r="152" spans="1:26">
      <c r="A152" s="374">
        <v>33700</v>
      </c>
      <c r="B152" s="375" t="s">
        <v>505</v>
      </c>
      <c r="C152" s="376">
        <v>6.7115030000000002E-4</v>
      </c>
      <c r="D152" s="376">
        <v>6.3961970000000004E-4</v>
      </c>
      <c r="E152" s="377">
        <v>19774223</v>
      </c>
      <c r="F152" s="378">
        <v>15937707</v>
      </c>
      <c r="G152" s="378"/>
      <c r="H152" s="379">
        <v>1175711</v>
      </c>
      <c r="I152" s="380">
        <v>1276020</v>
      </c>
      <c r="J152" s="380">
        <v>138014</v>
      </c>
      <c r="K152" s="380">
        <v>154734</v>
      </c>
      <c r="L152" s="380">
        <v>2744479</v>
      </c>
      <c r="M152" s="380"/>
      <c r="N152" s="381">
        <v>551905</v>
      </c>
      <c r="O152" s="380">
        <v>7253626</v>
      </c>
      <c r="P152" s="380">
        <v>0</v>
      </c>
      <c r="Q152" s="380">
        <v>44101</v>
      </c>
      <c r="R152" s="380">
        <v>7849632</v>
      </c>
      <c r="S152" s="382"/>
      <c r="T152" s="220">
        <v>-1777433</v>
      </c>
      <c r="U152" s="220">
        <v>36382</v>
      </c>
      <c r="V152" s="380">
        <v>-1741051</v>
      </c>
      <c r="W152" s="488"/>
      <c r="X152" s="382"/>
      <c r="Y152" s="382"/>
      <c r="Z152" s="382"/>
    </row>
    <row r="153" spans="1:26">
      <c r="A153" s="374">
        <v>33800</v>
      </c>
      <c r="B153" s="375" t="s">
        <v>506</v>
      </c>
      <c r="C153" s="376">
        <v>4.7961519999999998E-4</v>
      </c>
      <c r="D153" s="376">
        <v>4.5240219999999998E-4</v>
      </c>
      <c r="E153" s="377">
        <v>13986282</v>
      </c>
      <c r="F153" s="378">
        <v>11389351</v>
      </c>
      <c r="G153" s="378"/>
      <c r="H153" s="379">
        <v>948460</v>
      </c>
      <c r="I153" s="380">
        <v>911866</v>
      </c>
      <c r="J153" s="380">
        <v>98627</v>
      </c>
      <c r="K153" s="380">
        <v>110576</v>
      </c>
      <c r="L153" s="380">
        <v>2069529</v>
      </c>
      <c r="M153" s="380"/>
      <c r="N153" s="381">
        <v>1216561</v>
      </c>
      <c r="O153" s="380">
        <v>5183562</v>
      </c>
      <c r="P153" s="380">
        <v>0</v>
      </c>
      <c r="Q153" s="380">
        <v>31516</v>
      </c>
      <c r="R153" s="380">
        <v>6431639</v>
      </c>
      <c r="S153" s="382"/>
      <c r="T153" s="220">
        <v>-1270183</v>
      </c>
      <c r="U153" s="220">
        <v>-147284</v>
      </c>
      <c r="V153" s="380">
        <v>-1417467</v>
      </c>
      <c r="W153" s="488"/>
      <c r="X153" s="382"/>
      <c r="Y153" s="382"/>
      <c r="Z153" s="382"/>
    </row>
    <row r="154" spans="1:26">
      <c r="A154" s="374">
        <v>33900</v>
      </c>
      <c r="B154" s="375" t="s">
        <v>507</v>
      </c>
      <c r="C154" s="376">
        <v>2.1389719999999998E-3</v>
      </c>
      <c r="D154" s="376">
        <v>2.1670434000000001E-3</v>
      </c>
      <c r="E154" s="377">
        <v>66995433</v>
      </c>
      <c r="F154" s="378">
        <v>50793851</v>
      </c>
      <c r="G154" s="378"/>
      <c r="H154" s="379">
        <v>0</v>
      </c>
      <c r="I154" s="380">
        <v>4066708</v>
      </c>
      <c r="J154" s="380">
        <v>439853</v>
      </c>
      <c r="K154" s="380">
        <v>493141</v>
      </c>
      <c r="L154" s="380">
        <v>4999702</v>
      </c>
      <c r="M154" s="380"/>
      <c r="N154" s="381">
        <v>8738630</v>
      </c>
      <c r="O154" s="380">
        <v>23117478</v>
      </c>
      <c r="P154" s="380">
        <v>0</v>
      </c>
      <c r="Q154" s="380">
        <v>140552</v>
      </c>
      <c r="R154" s="380">
        <v>31996660</v>
      </c>
      <c r="S154" s="382"/>
      <c r="T154" s="220">
        <v>-5664717</v>
      </c>
      <c r="U154" s="220">
        <v>-3413042</v>
      </c>
      <c r="V154" s="380">
        <v>-9077759</v>
      </c>
      <c r="W154" s="488"/>
      <c r="X154" s="382"/>
      <c r="Y154" s="382"/>
      <c r="Z154" s="382"/>
    </row>
    <row r="155" spans="1:26">
      <c r="A155" s="374">
        <v>34000</v>
      </c>
      <c r="B155" s="375" t="s">
        <v>508</v>
      </c>
      <c r="C155" s="376">
        <v>1.0981897999999999E-3</v>
      </c>
      <c r="D155" s="376">
        <v>1.0557118E-3</v>
      </c>
      <c r="E155" s="377">
        <v>32637957</v>
      </c>
      <c r="F155" s="378">
        <v>26078550</v>
      </c>
      <c r="G155" s="378"/>
      <c r="H155" s="379">
        <v>1622013</v>
      </c>
      <c r="I155" s="380">
        <v>2087927</v>
      </c>
      <c r="J155" s="380">
        <v>225829</v>
      </c>
      <c r="K155" s="380">
        <v>253188</v>
      </c>
      <c r="L155" s="380">
        <v>4188957</v>
      </c>
      <c r="M155" s="380"/>
      <c r="N155" s="381">
        <v>2652041</v>
      </c>
      <c r="O155" s="380">
        <v>11868962</v>
      </c>
      <c r="P155" s="380">
        <v>0</v>
      </c>
      <c r="Q155" s="380">
        <v>72162</v>
      </c>
      <c r="R155" s="380">
        <v>14593165</v>
      </c>
      <c r="S155" s="382"/>
      <c r="T155" s="220">
        <v>-2908377</v>
      </c>
      <c r="U155" s="220">
        <v>-384429</v>
      </c>
      <c r="V155" s="380">
        <v>-3292806</v>
      </c>
      <c r="W155" s="488"/>
      <c r="X155" s="382"/>
      <c r="Y155" s="382"/>
      <c r="Z155" s="382"/>
    </row>
    <row r="156" spans="1:26">
      <c r="A156" s="374">
        <v>34100</v>
      </c>
      <c r="B156" s="375" t="s">
        <v>509</v>
      </c>
      <c r="C156" s="376">
        <v>2.4095563399999999E-2</v>
      </c>
      <c r="D156" s="376">
        <v>2.4260517299999999E-2</v>
      </c>
      <c r="E156" s="377">
        <v>750028290</v>
      </c>
      <c r="F156" s="378">
        <v>572193773</v>
      </c>
      <c r="G156" s="378"/>
      <c r="H156" s="379">
        <v>0</v>
      </c>
      <c r="I156" s="380">
        <v>45811546</v>
      </c>
      <c r="J156" s="380">
        <v>4954950</v>
      </c>
      <c r="K156" s="380">
        <v>5555245</v>
      </c>
      <c r="L156" s="380">
        <v>56321741</v>
      </c>
      <c r="M156" s="380"/>
      <c r="N156" s="381">
        <v>46913000</v>
      </c>
      <c r="O156" s="380">
        <v>260418859</v>
      </c>
      <c r="P156" s="380">
        <v>0</v>
      </c>
      <c r="Q156" s="380">
        <v>1583319</v>
      </c>
      <c r="R156" s="380">
        <v>308915178</v>
      </c>
      <c r="S156" s="382"/>
      <c r="T156" s="220">
        <v>-63813152</v>
      </c>
      <c r="U156" s="220">
        <v>-15241534</v>
      </c>
      <c r="V156" s="380">
        <v>-79054686</v>
      </c>
      <c r="W156" s="488"/>
      <c r="X156" s="382"/>
      <c r="Y156" s="382"/>
      <c r="Z156" s="382"/>
    </row>
    <row r="157" spans="1:26">
      <c r="A157" s="374">
        <v>34105</v>
      </c>
      <c r="B157" s="375" t="s">
        <v>510</v>
      </c>
      <c r="C157" s="376">
        <v>1.7852656000000001E-3</v>
      </c>
      <c r="D157" s="376">
        <v>1.851884E-3</v>
      </c>
      <c r="E157" s="377">
        <v>57252093</v>
      </c>
      <c r="F157" s="378">
        <v>42394438</v>
      </c>
      <c r="G157" s="378"/>
      <c r="H157" s="379">
        <v>717768</v>
      </c>
      <c r="I157" s="380">
        <v>3394226</v>
      </c>
      <c r="J157" s="380">
        <v>367117</v>
      </c>
      <c r="K157" s="380">
        <v>411594</v>
      </c>
      <c r="L157" s="380">
        <v>4890705</v>
      </c>
      <c r="M157" s="380"/>
      <c r="N157" s="381">
        <v>5575016</v>
      </c>
      <c r="O157" s="380">
        <v>19294707</v>
      </c>
      <c r="P157" s="380">
        <v>0</v>
      </c>
      <c r="Q157" s="380">
        <v>117310</v>
      </c>
      <c r="R157" s="380">
        <v>24987033</v>
      </c>
      <c r="S157" s="382"/>
      <c r="T157" s="220">
        <v>-4727985</v>
      </c>
      <c r="U157" s="220">
        <v>-2617688</v>
      </c>
      <c r="V157" s="380">
        <v>-7345673</v>
      </c>
      <c r="W157" s="488"/>
      <c r="X157" s="382"/>
      <c r="Y157" s="382"/>
      <c r="Z157" s="382"/>
    </row>
    <row r="158" spans="1:26">
      <c r="A158" s="374">
        <v>34200</v>
      </c>
      <c r="B158" s="375" t="s">
        <v>511</v>
      </c>
      <c r="C158" s="376">
        <v>7.7062919999999996E-4</v>
      </c>
      <c r="D158" s="376">
        <v>7.3032499999999998E-4</v>
      </c>
      <c r="E158" s="377">
        <v>22578431</v>
      </c>
      <c r="F158" s="378">
        <v>18300017</v>
      </c>
      <c r="G158" s="378"/>
      <c r="H158" s="379">
        <v>1837428</v>
      </c>
      <c r="I158" s="380">
        <v>1465154</v>
      </c>
      <c r="J158" s="380">
        <v>158470</v>
      </c>
      <c r="K158" s="380">
        <v>177669</v>
      </c>
      <c r="L158" s="380">
        <v>3638721</v>
      </c>
      <c r="M158" s="380"/>
      <c r="N158" s="381">
        <v>3523733</v>
      </c>
      <c r="O158" s="380">
        <v>8328769</v>
      </c>
      <c r="P158" s="380">
        <v>0</v>
      </c>
      <c r="Q158" s="380">
        <v>50638</v>
      </c>
      <c r="R158" s="380">
        <v>11903140</v>
      </c>
      <c r="S158" s="382"/>
      <c r="T158" s="220">
        <v>-2040886</v>
      </c>
      <c r="U158" s="220">
        <v>-1517434</v>
      </c>
      <c r="V158" s="380">
        <v>-3558320</v>
      </c>
      <c r="W158" s="488"/>
      <c r="X158" s="382"/>
      <c r="Y158" s="382"/>
      <c r="Z158" s="382"/>
    </row>
    <row r="159" spans="1:26">
      <c r="A159" s="374">
        <v>34205</v>
      </c>
      <c r="B159" s="375" t="s">
        <v>512</v>
      </c>
      <c r="C159" s="376">
        <v>3.3055470000000002E-4</v>
      </c>
      <c r="D159" s="376">
        <v>3.5024559999999999E-4</v>
      </c>
      <c r="E159" s="377">
        <v>10828051</v>
      </c>
      <c r="F159" s="378">
        <v>7849633</v>
      </c>
      <c r="G159" s="378"/>
      <c r="H159" s="379">
        <v>850148</v>
      </c>
      <c r="I159" s="380">
        <v>628465</v>
      </c>
      <c r="J159" s="380">
        <v>67974</v>
      </c>
      <c r="K159" s="380">
        <v>76210</v>
      </c>
      <c r="L159" s="380">
        <v>1622797</v>
      </c>
      <c r="M159" s="380"/>
      <c r="N159" s="381">
        <v>1558842</v>
      </c>
      <c r="O159" s="380">
        <v>3572553</v>
      </c>
      <c r="P159" s="380">
        <v>0</v>
      </c>
      <c r="Q159" s="380">
        <v>21721</v>
      </c>
      <c r="R159" s="380">
        <v>5153116</v>
      </c>
      <c r="S159" s="382"/>
      <c r="T159" s="220">
        <v>-875420</v>
      </c>
      <c r="U159" s="220">
        <v>-534316</v>
      </c>
      <c r="V159" s="380">
        <v>-1409736</v>
      </c>
      <c r="W159" s="488"/>
      <c r="X159" s="382"/>
      <c r="Y159" s="382"/>
      <c r="Z159" s="382"/>
    </row>
    <row r="160" spans="1:26">
      <c r="A160" s="374">
        <v>34220</v>
      </c>
      <c r="B160" s="375" t="s">
        <v>513</v>
      </c>
      <c r="C160" s="376">
        <v>9.1652580000000001E-4</v>
      </c>
      <c r="D160" s="376">
        <v>8.9466299999999997E-4</v>
      </c>
      <c r="E160" s="377">
        <v>27659038</v>
      </c>
      <c r="F160" s="378">
        <v>21764602</v>
      </c>
      <c r="G160" s="378"/>
      <c r="H160" s="379">
        <v>813027</v>
      </c>
      <c r="I160" s="380">
        <v>1742539</v>
      </c>
      <c r="J160" s="380">
        <v>188472</v>
      </c>
      <c r="K160" s="380">
        <v>211306</v>
      </c>
      <c r="L160" s="380">
        <v>2955344</v>
      </c>
      <c r="M160" s="380"/>
      <c r="N160" s="381">
        <v>2229451</v>
      </c>
      <c r="O160" s="380">
        <v>9905583</v>
      </c>
      <c r="P160" s="380">
        <v>0</v>
      </c>
      <c r="Q160" s="380">
        <v>60225</v>
      </c>
      <c r="R160" s="380">
        <v>12195259</v>
      </c>
      <c r="S160" s="382"/>
      <c r="T160" s="220">
        <v>-2427269</v>
      </c>
      <c r="U160" s="220">
        <v>103608</v>
      </c>
      <c r="V160" s="380">
        <v>-2323661</v>
      </c>
      <c r="W160" s="488"/>
      <c r="X160" s="382"/>
      <c r="Y160" s="382"/>
      <c r="Z160" s="382"/>
    </row>
    <row r="161" spans="1:26">
      <c r="A161" s="374">
        <v>34230</v>
      </c>
      <c r="B161" s="375" t="s">
        <v>514</v>
      </c>
      <c r="C161" s="376">
        <v>2.92658E-4</v>
      </c>
      <c r="D161" s="376">
        <v>2.8408950000000002E-4</v>
      </c>
      <c r="E161" s="377">
        <v>8782795</v>
      </c>
      <c r="F161" s="378">
        <v>6949706</v>
      </c>
      <c r="G161" s="378"/>
      <c r="H161" s="379">
        <v>260252</v>
      </c>
      <c r="I161" s="380">
        <v>556414</v>
      </c>
      <c r="J161" s="380">
        <v>60181</v>
      </c>
      <c r="K161" s="380">
        <v>67472</v>
      </c>
      <c r="L161" s="380">
        <v>944319</v>
      </c>
      <c r="M161" s="380"/>
      <c r="N161" s="381">
        <v>1781905</v>
      </c>
      <c r="O161" s="380">
        <v>3162975</v>
      </c>
      <c r="P161" s="380">
        <v>0</v>
      </c>
      <c r="Q161" s="380">
        <v>19231</v>
      </c>
      <c r="R161" s="380">
        <v>4964111</v>
      </c>
      <c r="S161" s="382"/>
      <c r="T161" s="220">
        <v>-775056</v>
      </c>
      <c r="U161" s="220">
        <v>-947314</v>
      </c>
      <c r="V161" s="380">
        <v>-1722370</v>
      </c>
      <c r="W161" s="488"/>
      <c r="X161" s="382"/>
      <c r="Y161" s="382"/>
      <c r="Z161" s="382"/>
    </row>
    <row r="162" spans="1:26">
      <c r="A162" s="374">
        <v>34300</v>
      </c>
      <c r="B162" s="375" t="s">
        <v>515</v>
      </c>
      <c r="C162" s="376">
        <v>5.7888892000000003E-3</v>
      </c>
      <c r="D162" s="376">
        <v>5.8426848000000002E-3</v>
      </c>
      <c r="E162" s="377">
        <v>180630068</v>
      </c>
      <c r="F162" s="378">
        <v>137467894</v>
      </c>
      <c r="G162" s="378"/>
      <c r="H162" s="379">
        <v>0</v>
      </c>
      <c r="I162" s="380">
        <v>11006091</v>
      </c>
      <c r="J162" s="380">
        <v>1190412</v>
      </c>
      <c r="K162" s="380">
        <v>1334631</v>
      </c>
      <c r="L162" s="380">
        <v>13531134</v>
      </c>
      <c r="M162" s="380"/>
      <c r="N162" s="381">
        <v>14592029</v>
      </c>
      <c r="O162" s="380">
        <v>62564875</v>
      </c>
      <c r="P162" s="380">
        <v>0</v>
      </c>
      <c r="Q162" s="380">
        <v>380388</v>
      </c>
      <c r="R162" s="380">
        <v>77537292</v>
      </c>
      <c r="S162" s="382"/>
      <c r="T162" s="220">
        <v>-15330924</v>
      </c>
      <c r="U162" s="220">
        <v>-2817510</v>
      </c>
      <c r="V162" s="380">
        <v>-18148434</v>
      </c>
      <c r="W162" s="488"/>
      <c r="X162" s="382"/>
      <c r="Y162" s="382"/>
      <c r="Z162" s="382"/>
    </row>
    <row r="163" spans="1:26">
      <c r="A163" s="374">
        <v>34400</v>
      </c>
      <c r="B163" s="375" t="s">
        <v>516</v>
      </c>
      <c r="C163" s="376">
        <v>2.5291059000000001E-3</v>
      </c>
      <c r="D163" s="376">
        <v>2.4465301000000002E-3</v>
      </c>
      <c r="E163" s="377">
        <v>75635930</v>
      </c>
      <c r="F163" s="378">
        <v>60058303</v>
      </c>
      <c r="G163" s="378"/>
      <c r="H163" s="379">
        <v>3318920</v>
      </c>
      <c r="I163" s="380">
        <v>4808447</v>
      </c>
      <c r="J163" s="380">
        <v>520079</v>
      </c>
      <c r="K163" s="380">
        <v>583087</v>
      </c>
      <c r="L163" s="380">
        <v>9230533</v>
      </c>
      <c r="M163" s="380"/>
      <c r="N163" s="381">
        <v>3047319</v>
      </c>
      <c r="O163" s="380">
        <v>27333948</v>
      </c>
      <c r="P163" s="380">
        <v>0</v>
      </c>
      <c r="Q163" s="380">
        <v>166188</v>
      </c>
      <c r="R163" s="380">
        <v>30547455</v>
      </c>
      <c r="S163" s="382"/>
      <c r="T163" s="220">
        <v>-6697921</v>
      </c>
      <c r="U163" s="220">
        <v>-722304</v>
      </c>
      <c r="V163" s="380">
        <v>-7420225</v>
      </c>
      <c r="W163" s="488"/>
      <c r="X163" s="382"/>
      <c r="Y163" s="382"/>
      <c r="Z163" s="382"/>
    </row>
    <row r="164" spans="1:26">
      <c r="A164" s="374">
        <v>34405</v>
      </c>
      <c r="B164" s="375" t="s">
        <v>517</v>
      </c>
      <c r="C164" s="376">
        <v>4.39438E-4</v>
      </c>
      <c r="D164" s="376">
        <v>4.3606029999999999E-4</v>
      </c>
      <c r="E164" s="377">
        <v>13481063</v>
      </c>
      <c r="F164" s="378">
        <v>10435269</v>
      </c>
      <c r="G164" s="378"/>
      <c r="H164" s="379">
        <v>85232</v>
      </c>
      <c r="I164" s="380">
        <v>835479</v>
      </c>
      <c r="J164" s="380">
        <v>90365</v>
      </c>
      <c r="K164" s="380">
        <v>101313</v>
      </c>
      <c r="L164" s="380">
        <v>1112389</v>
      </c>
      <c r="M164" s="380"/>
      <c r="N164" s="381">
        <v>1180913</v>
      </c>
      <c r="O164" s="380">
        <v>4749337</v>
      </c>
      <c r="P164" s="380">
        <v>0</v>
      </c>
      <c r="Q164" s="380">
        <v>28875</v>
      </c>
      <c r="R164" s="380">
        <v>5959125</v>
      </c>
      <c r="S164" s="382"/>
      <c r="T164" s="220">
        <v>-1163781</v>
      </c>
      <c r="U164" s="220">
        <v>-767566</v>
      </c>
      <c r="V164" s="380">
        <v>-1931347</v>
      </c>
      <c r="W164" s="488"/>
      <c r="X164" s="382"/>
      <c r="Y164" s="382"/>
      <c r="Z164" s="382"/>
    </row>
    <row r="165" spans="1:26">
      <c r="A165" s="374">
        <v>34500</v>
      </c>
      <c r="B165" s="375" t="s">
        <v>518</v>
      </c>
      <c r="C165" s="376">
        <v>4.5430627999999999E-3</v>
      </c>
      <c r="D165" s="376">
        <v>4.3415360999999996E-3</v>
      </c>
      <c r="E165" s="377">
        <v>134221165</v>
      </c>
      <c r="F165" s="378">
        <v>107883439</v>
      </c>
      <c r="G165" s="378"/>
      <c r="H165" s="379">
        <v>5832320</v>
      </c>
      <c r="I165" s="380">
        <v>8637471</v>
      </c>
      <c r="J165" s="380">
        <v>934224</v>
      </c>
      <c r="K165" s="380">
        <v>1047406</v>
      </c>
      <c r="L165" s="380">
        <v>16451421</v>
      </c>
      <c r="M165" s="380"/>
      <c r="N165" s="381">
        <v>5589823</v>
      </c>
      <c r="O165" s="380">
        <v>49100293</v>
      </c>
      <c r="P165" s="380">
        <v>0</v>
      </c>
      <c r="Q165" s="380">
        <v>298525</v>
      </c>
      <c r="R165" s="380">
        <v>54988641</v>
      </c>
      <c r="S165" s="382"/>
      <c r="T165" s="220">
        <v>-12031558</v>
      </c>
      <c r="U165" s="220">
        <v>288498</v>
      </c>
      <c r="V165" s="380">
        <v>-11743060</v>
      </c>
      <c r="W165" s="488"/>
      <c r="X165" s="382"/>
      <c r="Y165" s="382"/>
      <c r="Z165" s="382"/>
    </row>
    <row r="166" spans="1:26">
      <c r="A166" s="374">
        <v>34501</v>
      </c>
      <c r="B166" s="375" t="s">
        <v>519</v>
      </c>
      <c r="C166" s="376">
        <v>5.9543400000000003E-5</v>
      </c>
      <c r="D166" s="376">
        <v>5.5770699999999998E-5</v>
      </c>
      <c r="E166" s="377">
        <v>1724184</v>
      </c>
      <c r="F166" s="378">
        <v>1413968</v>
      </c>
      <c r="G166" s="378"/>
      <c r="H166" s="379">
        <v>157668</v>
      </c>
      <c r="I166" s="380">
        <v>113207</v>
      </c>
      <c r="J166" s="380">
        <v>12244</v>
      </c>
      <c r="K166" s="380">
        <v>13728</v>
      </c>
      <c r="L166" s="380">
        <v>296847</v>
      </c>
      <c r="M166" s="380"/>
      <c r="N166" s="381">
        <v>177898</v>
      </c>
      <c r="O166" s="380">
        <v>643530</v>
      </c>
      <c r="P166" s="380">
        <v>0</v>
      </c>
      <c r="Q166" s="380">
        <v>3913</v>
      </c>
      <c r="R166" s="380">
        <v>825341</v>
      </c>
      <c r="S166" s="382"/>
      <c r="T166" s="220">
        <v>-157692</v>
      </c>
      <c r="U166" s="220">
        <v>55163</v>
      </c>
      <c r="V166" s="380">
        <v>-102529</v>
      </c>
      <c r="W166" s="488"/>
      <c r="X166" s="382"/>
      <c r="Y166" s="382"/>
      <c r="Z166" s="382"/>
    </row>
    <row r="167" spans="1:26">
      <c r="A167" s="374">
        <v>34505</v>
      </c>
      <c r="B167" s="375" t="s">
        <v>520</v>
      </c>
      <c r="C167" s="376">
        <v>5.8592829999999999E-4</v>
      </c>
      <c r="D167" s="376">
        <v>5.8508159999999998E-4</v>
      </c>
      <c r="E167" s="377">
        <v>18088145</v>
      </c>
      <c r="F167" s="378">
        <v>13913952</v>
      </c>
      <c r="G167" s="378"/>
      <c r="H167" s="379">
        <v>1279513</v>
      </c>
      <c r="I167" s="380">
        <v>1113993</v>
      </c>
      <c r="J167" s="380">
        <v>120489</v>
      </c>
      <c r="K167" s="380">
        <v>135086</v>
      </c>
      <c r="L167" s="380">
        <v>2649081</v>
      </c>
      <c r="M167" s="380"/>
      <c r="N167" s="381">
        <v>296008</v>
      </c>
      <c r="O167" s="380">
        <v>6332567</v>
      </c>
      <c r="P167" s="380">
        <v>0</v>
      </c>
      <c r="Q167" s="380">
        <v>38501</v>
      </c>
      <c r="R167" s="380">
        <v>6667076</v>
      </c>
      <c r="S167" s="382"/>
      <c r="T167" s="220">
        <v>-1551737</v>
      </c>
      <c r="U167" s="220">
        <v>251417</v>
      </c>
      <c r="V167" s="380">
        <v>-1300320</v>
      </c>
      <c r="W167" s="488"/>
      <c r="X167" s="382"/>
      <c r="Y167" s="382"/>
      <c r="Z167" s="382"/>
    </row>
    <row r="168" spans="1:26">
      <c r="A168" s="374">
        <v>34600</v>
      </c>
      <c r="B168" s="375" t="s">
        <v>521</v>
      </c>
      <c r="C168" s="376">
        <v>9.3128980000000002E-4</v>
      </c>
      <c r="D168" s="376">
        <v>9.0114470000000001E-4</v>
      </c>
      <c r="E168" s="377">
        <v>27859423</v>
      </c>
      <c r="F168" s="378">
        <v>22115201</v>
      </c>
      <c r="G168" s="378"/>
      <c r="H168" s="379">
        <v>928832</v>
      </c>
      <c r="I168" s="380">
        <v>1770609</v>
      </c>
      <c r="J168" s="380">
        <v>191508</v>
      </c>
      <c r="K168" s="380">
        <v>214709</v>
      </c>
      <c r="L168" s="380">
        <v>3105658</v>
      </c>
      <c r="M168" s="380"/>
      <c r="N168" s="381">
        <v>2834136</v>
      </c>
      <c r="O168" s="380">
        <v>10065149</v>
      </c>
      <c r="P168" s="380">
        <v>0</v>
      </c>
      <c r="Q168" s="380">
        <v>61195</v>
      </c>
      <c r="R168" s="380">
        <v>12960480</v>
      </c>
      <c r="S168" s="382"/>
      <c r="T168" s="220">
        <v>-2466369</v>
      </c>
      <c r="U168" s="220">
        <v>-804268</v>
      </c>
      <c r="V168" s="380">
        <v>-3270637</v>
      </c>
      <c r="W168" s="488"/>
      <c r="X168" s="382"/>
      <c r="Y168" s="382"/>
      <c r="Z168" s="382"/>
    </row>
    <row r="169" spans="1:26">
      <c r="A169" s="374">
        <v>34605</v>
      </c>
      <c r="B169" s="375" t="s">
        <v>522</v>
      </c>
      <c r="C169" s="376">
        <v>1.6062309999999999E-4</v>
      </c>
      <c r="D169" s="376">
        <v>1.5408229999999999E-4</v>
      </c>
      <c r="E169" s="377">
        <v>4763546</v>
      </c>
      <c r="F169" s="378">
        <v>3814293</v>
      </c>
      <c r="G169" s="378"/>
      <c r="H169" s="379">
        <v>206476</v>
      </c>
      <c r="I169" s="380">
        <v>305384</v>
      </c>
      <c r="J169" s="380">
        <v>33030</v>
      </c>
      <c r="K169" s="380">
        <v>37032</v>
      </c>
      <c r="L169" s="380">
        <v>581922</v>
      </c>
      <c r="M169" s="380"/>
      <c r="N169" s="381">
        <v>1110719</v>
      </c>
      <c r="O169" s="380">
        <v>1735975</v>
      </c>
      <c r="P169" s="380">
        <v>0</v>
      </c>
      <c r="Q169" s="380">
        <v>10555</v>
      </c>
      <c r="R169" s="380">
        <v>2857249</v>
      </c>
      <c r="S169" s="382"/>
      <c r="T169" s="220">
        <v>-425383</v>
      </c>
      <c r="U169" s="220">
        <v>-597609</v>
      </c>
      <c r="V169" s="380">
        <v>-1022992</v>
      </c>
      <c r="W169" s="488"/>
      <c r="X169" s="382"/>
      <c r="Y169" s="382"/>
      <c r="Z169" s="382"/>
    </row>
    <row r="170" spans="1:26">
      <c r="A170" s="374">
        <v>34700</v>
      </c>
      <c r="B170" s="375" t="s">
        <v>523</v>
      </c>
      <c r="C170" s="376">
        <v>3.0178484000000002E-3</v>
      </c>
      <c r="D170" s="376">
        <v>2.9417000999999998E-3</v>
      </c>
      <c r="E170" s="377">
        <v>90944404</v>
      </c>
      <c r="F170" s="378">
        <v>71664399</v>
      </c>
      <c r="G170" s="378"/>
      <c r="H170" s="379">
        <v>3247752</v>
      </c>
      <c r="I170" s="380">
        <v>5737666</v>
      </c>
      <c r="J170" s="380">
        <v>620583</v>
      </c>
      <c r="K170" s="380">
        <v>695767</v>
      </c>
      <c r="L170" s="380">
        <v>10301768</v>
      </c>
      <c r="M170" s="380"/>
      <c r="N170" s="381">
        <v>3147350</v>
      </c>
      <c r="O170" s="380">
        <v>32616155</v>
      </c>
      <c r="P170" s="380">
        <v>0</v>
      </c>
      <c r="Q170" s="380">
        <v>198303</v>
      </c>
      <c r="R170" s="380">
        <v>35961808</v>
      </c>
      <c r="S170" s="382"/>
      <c r="T170" s="220">
        <v>-7992277</v>
      </c>
      <c r="U170" s="220">
        <v>179262</v>
      </c>
      <c r="V170" s="380">
        <v>-7813015</v>
      </c>
      <c r="W170" s="488"/>
      <c r="X170" s="382"/>
      <c r="Y170" s="382"/>
      <c r="Z170" s="382"/>
    </row>
    <row r="171" spans="1:26">
      <c r="A171" s="374">
        <v>34800</v>
      </c>
      <c r="B171" s="375" t="s">
        <v>524</v>
      </c>
      <c r="C171" s="376">
        <v>2.9832650000000002E-4</v>
      </c>
      <c r="D171" s="376">
        <v>2.8938919999999999E-4</v>
      </c>
      <c r="E171" s="377">
        <v>8946639</v>
      </c>
      <c r="F171" s="378">
        <v>7084315</v>
      </c>
      <c r="G171" s="378"/>
      <c r="H171" s="379">
        <v>308941</v>
      </c>
      <c r="I171" s="380">
        <v>567191</v>
      </c>
      <c r="J171" s="380">
        <v>61347</v>
      </c>
      <c r="K171" s="380">
        <v>68779</v>
      </c>
      <c r="L171" s="380">
        <v>1006258</v>
      </c>
      <c r="M171" s="380"/>
      <c r="N171" s="381">
        <v>828484</v>
      </c>
      <c r="O171" s="380">
        <v>3224239</v>
      </c>
      <c r="P171" s="380">
        <v>0</v>
      </c>
      <c r="Q171" s="380">
        <v>19603</v>
      </c>
      <c r="R171" s="380">
        <v>4072326</v>
      </c>
      <c r="S171" s="382"/>
      <c r="T171" s="220">
        <v>-790069</v>
      </c>
      <c r="U171" s="220">
        <v>11902</v>
      </c>
      <c r="V171" s="380">
        <v>-778167</v>
      </c>
      <c r="W171" s="488"/>
      <c r="X171" s="382"/>
      <c r="Y171" s="382"/>
      <c r="Z171" s="382"/>
    </row>
    <row r="172" spans="1:26">
      <c r="A172" s="374">
        <v>34900</v>
      </c>
      <c r="B172" s="375" t="s">
        <v>525</v>
      </c>
      <c r="C172" s="376">
        <v>6.4176097999999997E-3</v>
      </c>
      <c r="D172" s="376">
        <v>6.2265640000000004E-3</v>
      </c>
      <c r="E172" s="377">
        <v>192497921</v>
      </c>
      <c r="F172" s="378">
        <v>152398029</v>
      </c>
      <c r="G172" s="378"/>
      <c r="H172" s="379">
        <v>6604256</v>
      </c>
      <c r="I172" s="380">
        <v>12201442</v>
      </c>
      <c r="J172" s="380">
        <v>1319701</v>
      </c>
      <c r="K172" s="380">
        <v>1479583</v>
      </c>
      <c r="L172" s="380">
        <v>21604982</v>
      </c>
      <c r="M172" s="380"/>
      <c r="N172" s="381">
        <v>5706782</v>
      </c>
      <c r="O172" s="380">
        <v>69359931</v>
      </c>
      <c r="P172" s="380">
        <v>0</v>
      </c>
      <c r="Q172" s="380">
        <v>421701</v>
      </c>
      <c r="R172" s="380">
        <v>75488414</v>
      </c>
      <c r="S172" s="382"/>
      <c r="T172" s="220">
        <v>-16995989</v>
      </c>
      <c r="U172" s="220">
        <v>-205173</v>
      </c>
      <c r="V172" s="380">
        <v>-17201162</v>
      </c>
      <c r="W172" s="488"/>
      <c r="X172" s="382"/>
      <c r="Y172" s="382"/>
      <c r="Z172" s="382"/>
    </row>
    <row r="173" spans="1:26">
      <c r="A173" s="374">
        <v>34901</v>
      </c>
      <c r="B173" s="375" t="s">
        <v>526</v>
      </c>
      <c r="C173" s="376">
        <v>1.737106E-4</v>
      </c>
      <c r="D173" s="376">
        <v>1.771407E-4</v>
      </c>
      <c r="E173" s="377">
        <v>5476410</v>
      </c>
      <c r="F173" s="378">
        <v>4125080</v>
      </c>
      <c r="G173" s="378"/>
      <c r="H173" s="379">
        <v>227022</v>
      </c>
      <c r="I173" s="380">
        <v>330266</v>
      </c>
      <c r="J173" s="380">
        <v>35721</v>
      </c>
      <c r="K173" s="380">
        <v>40049</v>
      </c>
      <c r="L173" s="380">
        <v>633058</v>
      </c>
      <c r="M173" s="380"/>
      <c r="N173" s="381">
        <v>168208</v>
      </c>
      <c r="O173" s="380">
        <v>1877421</v>
      </c>
      <c r="P173" s="380">
        <v>0</v>
      </c>
      <c r="Q173" s="380">
        <v>11415</v>
      </c>
      <c r="R173" s="380">
        <v>2057044</v>
      </c>
      <c r="S173" s="382"/>
      <c r="T173" s="220">
        <v>-460044</v>
      </c>
      <c r="U173" s="220">
        <v>40477</v>
      </c>
      <c r="V173" s="380">
        <v>-419567</v>
      </c>
      <c r="W173" s="488"/>
      <c r="X173" s="382"/>
      <c r="Y173" s="382"/>
      <c r="Z173" s="382"/>
    </row>
    <row r="174" spans="1:26">
      <c r="A174" s="374">
        <v>34903</v>
      </c>
      <c r="B174" s="375" t="s">
        <v>527</v>
      </c>
      <c r="C174" s="376">
        <v>1.32282E-5</v>
      </c>
      <c r="D174" s="376">
        <v>8.1363000000000003E-6</v>
      </c>
      <c r="E174" s="377">
        <v>251539</v>
      </c>
      <c r="F174" s="378">
        <v>314128</v>
      </c>
      <c r="G174" s="378"/>
      <c r="H174" s="379">
        <v>210021</v>
      </c>
      <c r="I174" s="380">
        <v>25150</v>
      </c>
      <c r="J174" s="380">
        <v>2720</v>
      </c>
      <c r="K174" s="380">
        <v>3050</v>
      </c>
      <c r="L174" s="380">
        <v>240941</v>
      </c>
      <c r="M174" s="380"/>
      <c r="N174" s="381">
        <v>45005</v>
      </c>
      <c r="O174" s="380">
        <v>142967</v>
      </c>
      <c r="P174" s="380">
        <v>0</v>
      </c>
      <c r="Q174" s="380">
        <v>869</v>
      </c>
      <c r="R174" s="380">
        <v>188841</v>
      </c>
      <c r="S174" s="382"/>
      <c r="T174" s="220">
        <v>-35033</v>
      </c>
      <c r="U174" s="220">
        <v>30249</v>
      </c>
      <c r="V174" s="380">
        <v>-4784</v>
      </c>
      <c r="W174" s="488"/>
      <c r="X174" s="382"/>
      <c r="Y174" s="382"/>
      <c r="Z174" s="382"/>
    </row>
    <row r="175" spans="1:26">
      <c r="A175" s="374">
        <v>34905</v>
      </c>
      <c r="B175" s="375" t="s">
        <v>528</v>
      </c>
      <c r="C175" s="376">
        <v>5.6933910000000001E-4</v>
      </c>
      <c r="D175" s="376">
        <v>5.7486449999999997E-4</v>
      </c>
      <c r="E175" s="377">
        <v>17772277</v>
      </c>
      <c r="F175" s="378">
        <v>13520011</v>
      </c>
      <c r="G175" s="378"/>
      <c r="H175" s="379">
        <v>134581</v>
      </c>
      <c r="I175" s="380">
        <v>1082453</v>
      </c>
      <c r="J175" s="380">
        <v>117077</v>
      </c>
      <c r="K175" s="380">
        <v>131261</v>
      </c>
      <c r="L175" s="380">
        <v>1465372</v>
      </c>
      <c r="M175" s="380"/>
      <c r="N175" s="381">
        <v>716878</v>
      </c>
      <c r="O175" s="380">
        <v>6153275</v>
      </c>
      <c r="P175" s="380">
        <v>0</v>
      </c>
      <c r="Q175" s="380">
        <v>37411</v>
      </c>
      <c r="R175" s="380">
        <v>6907564</v>
      </c>
      <c r="S175" s="382"/>
      <c r="T175" s="220">
        <v>-1507801</v>
      </c>
      <c r="U175" s="220">
        <v>-519068</v>
      </c>
      <c r="V175" s="380">
        <v>-2026869</v>
      </c>
      <c r="W175" s="488"/>
      <c r="X175" s="382"/>
      <c r="Y175" s="382"/>
      <c r="Z175" s="382"/>
    </row>
    <row r="176" spans="1:26">
      <c r="A176" s="374">
        <v>34910</v>
      </c>
      <c r="B176" s="375" t="s">
        <v>529</v>
      </c>
      <c r="C176" s="376">
        <v>2.0890253000000001E-3</v>
      </c>
      <c r="D176" s="376">
        <v>2.0109554000000002E-3</v>
      </c>
      <c r="E176" s="377">
        <v>62169880</v>
      </c>
      <c r="F176" s="378">
        <v>49607774</v>
      </c>
      <c r="G176" s="378"/>
      <c r="H176" s="379">
        <v>2675303</v>
      </c>
      <c r="I176" s="380">
        <v>3971747</v>
      </c>
      <c r="J176" s="380">
        <v>429582</v>
      </c>
      <c r="K176" s="380">
        <v>481626</v>
      </c>
      <c r="L176" s="380">
        <v>7558258</v>
      </c>
      <c r="M176" s="380"/>
      <c r="N176" s="381">
        <v>1120342</v>
      </c>
      <c r="O176" s="380">
        <v>22577666</v>
      </c>
      <c r="P176" s="380">
        <v>0</v>
      </c>
      <c r="Q176" s="380">
        <v>137270</v>
      </c>
      <c r="R176" s="380">
        <v>23835278</v>
      </c>
      <c r="S176" s="382"/>
      <c r="T176" s="220">
        <v>-5532441</v>
      </c>
      <c r="U176" s="220">
        <v>302864</v>
      </c>
      <c r="V176" s="380">
        <v>-5229577</v>
      </c>
      <c r="W176" s="488"/>
      <c r="X176" s="382"/>
      <c r="Y176" s="382"/>
      <c r="Z176" s="382"/>
    </row>
    <row r="177" spans="1:26">
      <c r="A177" s="374">
        <v>35000</v>
      </c>
      <c r="B177" s="375" t="s">
        <v>530</v>
      </c>
      <c r="C177" s="376">
        <v>1.3100188000000001E-3</v>
      </c>
      <c r="D177" s="376">
        <v>1.2988718999999999E-3</v>
      </c>
      <c r="E177" s="377">
        <v>40155396</v>
      </c>
      <c r="F177" s="378">
        <v>31108822</v>
      </c>
      <c r="G177" s="378"/>
      <c r="H177" s="379">
        <v>373692</v>
      </c>
      <c r="I177" s="380">
        <v>2490665</v>
      </c>
      <c r="J177" s="380">
        <v>269389</v>
      </c>
      <c r="K177" s="380">
        <v>302026</v>
      </c>
      <c r="L177" s="380">
        <v>3435772</v>
      </c>
      <c r="M177" s="380"/>
      <c r="N177" s="381">
        <v>1341035</v>
      </c>
      <c r="O177" s="380">
        <v>14158358</v>
      </c>
      <c r="P177" s="380">
        <v>0</v>
      </c>
      <c r="Q177" s="380">
        <v>86081</v>
      </c>
      <c r="R177" s="380">
        <v>15585474</v>
      </c>
      <c r="S177" s="382"/>
      <c r="T177" s="220">
        <v>-3469370</v>
      </c>
      <c r="U177" s="220">
        <v>19613</v>
      </c>
      <c r="V177" s="380">
        <v>-3449757</v>
      </c>
      <c r="W177" s="488"/>
      <c r="X177" s="382"/>
      <c r="Y177" s="382"/>
      <c r="Z177" s="382"/>
    </row>
    <row r="178" spans="1:26">
      <c r="A178" s="374">
        <v>35005</v>
      </c>
      <c r="B178" s="375" t="s">
        <v>531</v>
      </c>
      <c r="C178" s="376">
        <v>5.1947810000000001E-4</v>
      </c>
      <c r="D178" s="376">
        <v>5.3298940000000002E-4</v>
      </c>
      <c r="E178" s="377">
        <v>16477684</v>
      </c>
      <c r="F178" s="378">
        <v>12335969</v>
      </c>
      <c r="G178" s="378"/>
      <c r="H178" s="379">
        <v>180987</v>
      </c>
      <c r="I178" s="380">
        <v>987655</v>
      </c>
      <c r="J178" s="380">
        <v>106824</v>
      </c>
      <c r="K178" s="380">
        <v>119766</v>
      </c>
      <c r="L178" s="380">
        <v>1395232</v>
      </c>
      <c r="M178" s="380"/>
      <c r="N178" s="381">
        <v>1626762</v>
      </c>
      <c r="O178" s="380">
        <v>5614390</v>
      </c>
      <c r="P178" s="380">
        <v>0</v>
      </c>
      <c r="Q178" s="380">
        <v>34135</v>
      </c>
      <c r="R178" s="380">
        <v>7275287</v>
      </c>
      <c r="S178" s="382"/>
      <c r="T178" s="220">
        <v>-1375752</v>
      </c>
      <c r="U178" s="220">
        <v>-618579</v>
      </c>
      <c r="V178" s="380">
        <v>-1994331</v>
      </c>
      <c r="W178" s="488"/>
      <c r="X178" s="382"/>
      <c r="Y178" s="382"/>
      <c r="Z178" s="382"/>
    </row>
    <row r="179" spans="1:26">
      <c r="A179" s="374">
        <v>35100</v>
      </c>
      <c r="B179" s="375" t="s">
        <v>532</v>
      </c>
      <c r="C179" s="376">
        <v>1.20282063E-2</v>
      </c>
      <c r="D179" s="376">
        <v>1.16178414E-2</v>
      </c>
      <c r="E179" s="377">
        <v>359172461</v>
      </c>
      <c r="F179" s="378">
        <v>285632032</v>
      </c>
      <c r="G179" s="378"/>
      <c r="H179" s="379">
        <v>12463141</v>
      </c>
      <c r="I179" s="380">
        <v>22868555</v>
      </c>
      <c r="J179" s="380">
        <v>2473450</v>
      </c>
      <c r="K179" s="380">
        <v>2773109</v>
      </c>
      <c r="L179" s="380">
        <v>40578255</v>
      </c>
      <c r="M179" s="380"/>
      <c r="N179" s="381">
        <v>14224320</v>
      </c>
      <c r="O179" s="380">
        <v>129997863</v>
      </c>
      <c r="P179" s="380">
        <v>0</v>
      </c>
      <c r="Q179" s="380">
        <v>790373</v>
      </c>
      <c r="R179" s="380">
        <v>145012556</v>
      </c>
      <c r="S179" s="382"/>
      <c r="T179" s="220">
        <v>-31854734</v>
      </c>
      <c r="U179" s="220">
        <v>3802625</v>
      </c>
      <c r="V179" s="380">
        <v>-28052109</v>
      </c>
      <c r="W179" s="488"/>
      <c r="X179" s="382"/>
      <c r="Y179" s="382"/>
      <c r="Z179" s="382"/>
    </row>
    <row r="180" spans="1:26">
      <c r="A180" s="374">
        <v>35105</v>
      </c>
      <c r="B180" s="375" t="s">
        <v>533</v>
      </c>
      <c r="C180" s="376">
        <v>9.5136880000000002E-4</v>
      </c>
      <c r="D180" s="376">
        <v>1.0013851000000001E-3</v>
      </c>
      <c r="E180" s="377">
        <v>30958415</v>
      </c>
      <c r="F180" s="378">
        <v>22592014</v>
      </c>
      <c r="G180" s="378"/>
      <c r="H180" s="379">
        <v>218728</v>
      </c>
      <c r="I180" s="380">
        <v>1808784</v>
      </c>
      <c r="J180" s="380">
        <v>195637</v>
      </c>
      <c r="K180" s="380">
        <v>219339</v>
      </c>
      <c r="L180" s="380">
        <v>2442488</v>
      </c>
      <c r="M180" s="380"/>
      <c r="N180" s="381">
        <v>1777902</v>
      </c>
      <c r="O180" s="380">
        <v>10282157</v>
      </c>
      <c r="P180" s="380">
        <v>0</v>
      </c>
      <c r="Q180" s="380">
        <v>62514</v>
      </c>
      <c r="R180" s="380">
        <v>12122573</v>
      </c>
      <c r="S180" s="382"/>
      <c r="T180" s="220">
        <v>-2519545</v>
      </c>
      <c r="U180" s="220">
        <v>-806513</v>
      </c>
      <c r="V180" s="380">
        <v>-3326058</v>
      </c>
      <c r="W180" s="488"/>
      <c r="X180" s="382"/>
      <c r="Y180" s="382"/>
      <c r="Z180" s="382"/>
    </row>
    <row r="181" spans="1:26">
      <c r="A181" s="374">
        <v>35106</v>
      </c>
      <c r="B181" s="375" t="s">
        <v>534</v>
      </c>
      <c r="C181" s="376">
        <v>2.46705E-4</v>
      </c>
      <c r="D181" s="376">
        <v>2.469576E-4</v>
      </c>
      <c r="E181" s="377">
        <v>7634841</v>
      </c>
      <c r="F181" s="378">
        <v>5858467</v>
      </c>
      <c r="G181" s="378"/>
      <c r="H181" s="379">
        <v>105597</v>
      </c>
      <c r="I181" s="380">
        <v>469046</v>
      </c>
      <c r="J181" s="380">
        <v>50732</v>
      </c>
      <c r="K181" s="380">
        <v>56878</v>
      </c>
      <c r="L181" s="380">
        <v>682253</v>
      </c>
      <c r="M181" s="380"/>
      <c r="N181" s="381">
        <v>582697</v>
      </c>
      <c r="O181" s="380">
        <v>2666326</v>
      </c>
      <c r="P181" s="380">
        <v>0</v>
      </c>
      <c r="Q181" s="380">
        <v>16211</v>
      </c>
      <c r="R181" s="380">
        <v>3265234</v>
      </c>
      <c r="S181" s="382"/>
      <c r="T181" s="220">
        <v>-653357</v>
      </c>
      <c r="U181" s="220">
        <v>-180426</v>
      </c>
      <c r="V181" s="380">
        <v>-833783</v>
      </c>
      <c r="W181" s="488"/>
      <c r="X181" s="382"/>
      <c r="Y181" s="382"/>
      <c r="Z181" s="382"/>
    </row>
    <row r="182" spans="1:26">
      <c r="A182" s="374">
        <v>35200</v>
      </c>
      <c r="B182" s="375" t="s">
        <v>535</v>
      </c>
      <c r="C182" s="376">
        <v>4.6535659999999998E-4</v>
      </c>
      <c r="D182" s="376">
        <v>4.301396E-4</v>
      </c>
      <c r="E182" s="377">
        <v>13298021</v>
      </c>
      <c r="F182" s="378">
        <v>11050754</v>
      </c>
      <c r="G182" s="378"/>
      <c r="H182" s="379">
        <v>1062372</v>
      </c>
      <c r="I182" s="380">
        <v>884756</v>
      </c>
      <c r="J182" s="380">
        <v>95695</v>
      </c>
      <c r="K182" s="380">
        <v>107288</v>
      </c>
      <c r="L182" s="380">
        <v>2150111</v>
      </c>
      <c r="M182" s="380"/>
      <c r="N182" s="381">
        <v>1221651</v>
      </c>
      <c r="O182" s="380">
        <v>5029458</v>
      </c>
      <c r="P182" s="380">
        <v>0</v>
      </c>
      <c r="Q182" s="380">
        <v>30579</v>
      </c>
      <c r="R182" s="380">
        <v>6281688</v>
      </c>
      <c r="S182" s="382"/>
      <c r="T182" s="220">
        <v>-1232420</v>
      </c>
      <c r="U182" s="220">
        <v>-123173</v>
      </c>
      <c r="V182" s="380">
        <v>-1355593</v>
      </c>
      <c r="W182" s="488"/>
      <c r="X182" s="382"/>
      <c r="Y182" s="382"/>
      <c r="Z182" s="382"/>
    </row>
    <row r="183" spans="1:26">
      <c r="A183" s="374">
        <v>35300</v>
      </c>
      <c r="B183" s="375" t="s">
        <v>536</v>
      </c>
      <c r="C183" s="376">
        <v>3.4414300000000001E-3</v>
      </c>
      <c r="D183" s="376">
        <v>3.2129951000000002E-3</v>
      </c>
      <c r="E183" s="377">
        <v>99331650</v>
      </c>
      <c r="F183" s="378">
        <v>81723128</v>
      </c>
      <c r="G183" s="378"/>
      <c r="H183" s="379">
        <v>6996126</v>
      </c>
      <c r="I183" s="380">
        <v>6542998</v>
      </c>
      <c r="J183" s="380">
        <v>707687</v>
      </c>
      <c r="K183" s="380">
        <v>793424</v>
      </c>
      <c r="L183" s="380">
        <v>15040235</v>
      </c>
      <c r="M183" s="380"/>
      <c r="N183" s="381">
        <v>10982408</v>
      </c>
      <c r="O183" s="380">
        <v>37194120</v>
      </c>
      <c r="P183" s="380">
        <v>0</v>
      </c>
      <c r="Q183" s="380">
        <v>226136</v>
      </c>
      <c r="R183" s="380">
        <v>48402664</v>
      </c>
      <c r="S183" s="382"/>
      <c r="T183" s="220">
        <v>-9114061</v>
      </c>
      <c r="U183" s="220">
        <v>643226</v>
      </c>
      <c r="V183" s="380">
        <v>-8470835</v>
      </c>
      <c r="W183" s="488"/>
      <c r="X183" s="382"/>
      <c r="Y183" s="382"/>
      <c r="Z183" s="382"/>
    </row>
    <row r="184" spans="1:26">
      <c r="A184" s="374">
        <v>35305</v>
      </c>
      <c r="B184" s="375" t="s">
        <v>537</v>
      </c>
      <c r="C184" s="376">
        <v>1.3272804E-3</v>
      </c>
      <c r="D184" s="376">
        <v>1.2836293E-3</v>
      </c>
      <c r="E184" s="377">
        <v>39684162</v>
      </c>
      <c r="F184" s="378">
        <v>31518731</v>
      </c>
      <c r="G184" s="378"/>
      <c r="H184" s="379">
        <v>3113393</v>
      </c>
      <c r="I184" s="380">
        <v>2523484</v>
      </c>
      <c r="J184" s="380">
        <v>272939</v>
      </c>
      <c r="K184" s="380">
        <v>306005</v>
      </c>
      <c r="L184" s="380">
        <v>6215821</v>
      </c>
      <c r="M184" s="380"/>
      <c r="N184" s="381">
        <v>619223</v>
      </c>
      <c r="O184" s="380">
        <v>14344917</v>
      </c>
      <c r="P184" s="380">
        <v>0</v>
      </c>
      <c r="Q184" s="380">
        <v>87216</v>
      </c>
      <c r="R184" s="380">
        <v>15051356</v>
      </c>
      <c r="S184" s="382"/>
      <c r="T184" s="220">
        <v>-3515083</v>
      </c>
      <c r="U184" s="220">
        <v>476701</v>
      </c>
      <c r="V184" s="380">
        <v>-3038382</v>
      </c>
      <c r="W184" s="488"/>
      <c r="X184" s="382"/>
      <c r="Y184" s="382"/>
      <c r="Z184" s="382"/>
    </row>
    <row r="185" spans="1:26">
      <c r="A185" s="374">
        <v>35400</v>
      </c>
      <c r="B185" s="375" t="s">
        <v>538</v>
      </c>
      <c r="C185" s="376">
        <v>2.6247566E-3</v>
      </c>
      <c r="D185" s="376">
        <v>2.5374806000000001E-3</v>
      </c>
      <c r="E185" s="377">
        <v>78447719</v>
      </c>
      <c r="F185" s="378">
        <v>62329706</v>
      </c>
      <c r="G185" s="378"/>
      <c r="H185" s="379">
        <v>3330084</v>
      </c>
      <c r="I185" s="380">
        <v>4990303</v>
      </c>
      <c r="J185" s="380">
        <v>539748</v>
      </c>
      <c r="K185" s="380">
        <v>605139</v>
      </c>
      <c r="L185" s="380">
        <v>9465274</v>
      </c>
      <c r="M185" s="380"/>
      <c r="N185" s="381">
        <v>3387154</v>
      </c>
      <c r="O185" s="380">
        <v>28367717</v>
      </c>
      <c r="P185" s="380">
        <v>0</v>
      </c>
      <c r="Q185" s="380">
        <v>172473</v>
      </c>
      <c r="R185" s="380">
        <v>31927344</v>
      </c>
      <c r="S185" s="382"/>
      <c r="T185" s="220">
        <v>-6951237</v>
      </c>
      <c r="U185" s="220">
        <v>-346103</v>
      </c>
      <c r="V185" s="380">
        <v>-7297340</v>
      </c>
      <c r="W185" s="488"/>
      <c r="X185" s="382"/>
      <c r="Y185" s="382"/>
      <c r="Z185" s="382"/>
    </row>
    <row r="186" spans="1:26">
      <c r="A186" s="374">
        <v>35401</v>
      </c>
      <c r="B186" s="375" t="s">
        <v>539</v>
      </c>
      <c r="C186" s="376">
        <v>3.8361500000000002E-5</v>
      </c>
      <c r="D186" s="376">
        <v>3.0537499999999997E-5</v>
      </c>
      <c r="E186" s="377">
        <v>944085</v>
      </c>
      <c r="F186" s="378">
        <v>910965</v>
      </c>
      <c r="G186" s="378"/>
      <c r="H186" s="379">
        <v>370024</v>
      </c>
      <c r="I186" s="380">
        <v>72935</v>
      </c>
      <c r="J186" s="380">
        <v>7889</v>
      </c>
      <c r="K186" s="380">
        <v>8844</v>
      </c>
      <c r="L186" s="380">
        <v>459692</v>
      </c>
      <c r="M186" s="380"/>
      <c r="N186" s="381">
        <v>91093</v>
      </c>
      <c r="O186" s="380">
        <v>414602</v>
      </c>
      <c r="P186" s="380">
        <v>0</v>
      </c>
      <c r="Q186" s="380">
        <v>2521</v>
      </c>
      <c r="R186" s="380">
        <v>508216</v>
      </c>
      <c r="S186" s="382"/>
      <c r="T186" s="220">
        <v>-101594</v>
      </c>
      <c r="U186" s="220">
        <v>96260</v>
      </c>
      <c r="V186" s="380">
        <v>-5334</v>
      </c>
      <c r="W186" s="488"/>
      <c r="X186" s="382"/>
      <c r="Y186" s="382"/>
      <c r="Z186" s="382"/>
    </row>
    <row r="187" spans="1:26">
      <c r="A187" s="374">
        <v>35405</v>
      </c>
      <c r="B187" s="375" t="s">
        <v>540</v>
      </c>
      <c r="C187" s="376">
        <v>7.4639610000000001E-4</v>
      </c>
      <c r="D187" s="376">
        <v>8.1186449999999999E-4</v>
      </c>
      <c r="E187" s="377">
        <v>25099273</v>
      </c>
      <c r="F187" s="378">
        <v>17724558</v>
      </c>
      <c r="G187" s="378"/>
      <c r="H187" s="379">
        <v>278044</v>
      </c>
      <c r="I187" s="380">
        <v>1419081</v>
      </c>
      <c r="J187" s="380">
        <v>153487</v>
      </c>
      <c r="K187" s="380">
        <v>172082</v>
      </c>
      <c r="L187" s="380">
        <v>2022694</v>
      </c>
      <c r="M187" s="380"/>
      <c r="N187" s="381">
        <v>3165705</v>
      </c>
      <c r="O187" s="380">
        <v>8066863</v>
      </c>
      <c r="P187" s="380">
        <v>0</v>
      </c>
      <c r="Q187" s="380">
        <v>49046</v>
      </c>
      <c r="R187" s="380">
        <v>11281614</v>
      </c>
      <c r="S187" s="382"/>
      <c r="T187" s="220">
        <v>-1976708</v>
      </c>
      <c r="U187" s="220">
        <v>-1317468</v>
      </c>
      <c r="V187" s="380">
        <v>-3294176</v>
      </c>
      <c r="W187" s="488"/>
      <c r="X187" s="382"/>
      <c r="Y187" s="382"/>
      <c r="Z187" s="382"/>
    </row>
    <row r="188" spans="1:26">
      <c r="A188" s="374">
        <v>35500</v>
      </c>
      <c r="B188" s="375" t="s">
        <v>541</v>
      </c>
      <c r="C188" s="376">
        <v>3.5655503999999999E-3</v>
      </c>
      <c r="D188" s="376">
        <v>3.3923358000000001E-3</v>
      </c>
      <c r="E188" s="377">
        <v>104876074</v>
      </c>
      <c r="F188" s="378">
        <v>84670597</v>
      </c>
      <c r="G188" s="378"/>
      <c r="H188" s="379">
        <v>5093032</v>
      </c>
      <c r="I188" s="380">
        <v>6778981</v>
      </c>
      <c r="J188" s="380">
        <v>733211</v>
      </c>
      <c r="K188" s="380">
        <v>822040</v>
      </c>
      <c r="L188" s="380">
        <v>13427264</v>
      </c>
      <c r="M188" s="380"/>
      <c r="N188" s="381">
        <v>6541727</v>
      </c>
      <c r="O188" s="380">
        <v>38535582</v>
      </c>
      <c r="P188" s="380">
        <v>0</v>
      </c>
      <c r="Q188" s="380">
        <v>234292</v>
      </c>
      <c r="R188" s="380">
        <v>45311601</v>
      </c>
      <c r="S188" s="382"/>
      <c r="T188" s="220">
        <v>-9442778</v>
      </c>
      <c r="U188" s="220">
        <v>-1849775</v>
      </c>
      <c r="V188" s="380">
        <v>-11292553</v>
      </c>
      <c r="W188" s="488"/>
      <c r="X188" s="382"/>
      <c r="Y188" s="382"/>
      <c r="Z188" s="382"/>
    </row>
    <row r="189" spans="1:26">
      <c r="A189" s="374">
        <v>35600</v>
      </c>
      <c r="B189" s="375" t="s">
        <v>542</v>
      </c>
      <c r="C189" s="376">
        <v>1.569679E-3</v>
      </c>
      <c r="D189" s="376">
        <v>1.4524538000000001E-3</v>
      </c>
      <c r="E189" s="377">
        <v>44903471</v>
      </c>
      <c r="F189" s="378">
        <v>37274935</v>
      </c>
      <c r="G189" s="378"/>
      <c r="H189" s="379">
        <v>3438444</v>
      </c>
      <c r="I189" s="380">
        <v>2984343</v>
      </c>
      <c r="J189" s="380">
        <v>322785</v>
      </c>
      <c r="K189" s="380">
        <v>361890</v>
      </c>
      <c r="L189" s="380">
        <v>7107462</v>
      </c>
      <c r="M189" s="380"/>
      <c r="N189" s="381">
        <v>1883411</v>
      </c>
      <c r="O189" s="380">
        <v>16964700</v>
      </c>
      <c r="P189" s="380">
        <v>0</v>
      </c>
      <c r="Q189" s="380">
        <v>103144</v>
      </c>
      <c r="R189" s="380">
        <v>18951255</v>
      </c>
      <c r="S189" s="382"/>
      <c r="T189" s="220">
        <v>-4157037</v>
      </c>
      <c r="U189" s="220">
        <v>800750</v>
      </c>
      <c r="V189" s="380">
        <v>-3356287</v>
      </c>
      <c r="W189" s="488"/>
      <c r="X189" s="382"/>
      <c r="Y189" s="382"/>
      <c r="Z189" s="382"/>
    </row>
    <row r="190" spans="1:26">
      <c r="A190" s="374">
        <v>35700</v>
      </c>
      <c r="B190" s="375" t="s">
        <v>543</v>
      </c>
      <c r="C190" s="376">
        <v>8.051604E-4</v>
      </c>
      <c r="D190" s="376">
        <v>7.7688520000000001E-4</v>
      </c>
      <c r="E190" s="377">
        <v>24017867</v>
      </c>
      <c r="F190" s="378">
        <v>19120025</v>
      </c>
      <c r="G190" s="378"/>
      <c r="H190" s="379">
        <v>905620</v>
      </c>
      <c r="I190" s="380">
        <v>1530806</v>
      </c>
      <c r="J190" s="380">
        <v>165571</v>
      </c>
      <c r="K190" s="380">
        <v>185630</v>
      </c>
      <c r="L190" s="380">
        <v>2787627</v>
      </c>
      <c r="M190" s="380"/>
      <c r="N190" s="381">
        <v>1313705</v>
      </c>
      <c r="O190" s="380">
        <v>8701973</v>
      </c>
      <c r="P190" s="380">
        <v>0</v>
      </c>
      <c r="Q190" s="380">
        <v>52907</v>
      </c>
      <c r="R190" s="380">
        <v>10068585</v>
      </c>
      <c r="S190" s="382"/>
      <c r="T190" s="220">
        <v>-2132335</v>
      </c>
      <c r="U190" s="220">
        <v>-90600</v>
      </c>
      <c r="V190" s="380">
        <v>-2222935</v>
      </c>
      <c r="W190" s="488"/>
      <c r="X190" s="382"/>
      <c r="Y190" s="382"/>
      <c r="Z190" s="382"/>
    </row>
    <row r="191" spans="1:26">
      <c r="A191" s="374">
        <v>35800</v>
      </c>
      <c r="B191" s="375" t="s">
        <v>544</v>
      </c>
      <c r="C191" s="376">
        <v>1.0100936999999999E-3</v>
      </c>
      <c r="D191" s="376">
        <v>9.9923900000000007E-4</v>
      </c>
      <c r="E191" s="377">
        <v>30892067</v>
      </c>
      <c r="F191" s="378">
        <v>23986545</v>
      </c>
      <c r="G191" s="378"/>
      <c r="H191" s="379">
        <v>585904</v>
      </c>
      <c r="I191" s="380">
        <v>1920435</v>
      </c>
      <c r="J191" s="380">
        <v>207713</v>
      </c>
      <c r="K191" s="380">
        <v>232878</v>
      </c>
      <c r="L191" s="380">
        <v>2946930</v>
      </c>
      <c r="M191" s="380"/>
      <c r="N191" s="381">
        <v>3181274</v>
      </c>
      <c r="O191" s="380">
        <v>10916842</v>
      </c>
      <c r="P191" s="380">
        <v>0</v>
      </c>
      <c r="Q191" s="380">
        <v>66373</v>
      </c>
      <c r="R191" s="380">
        <v>14164489</v>
      </c>
      <c r="S191" s="382"/>
      <c r="T191" s="220">
        <v>-2675069</v>
      </c>
      <c r="U191" s="220">
        <v>-1118742</v>
      </c>
      <c r="V191" s="380">
        <v>-3793811</v>
      </c>
      <c r="W191" s="488"/>
      <c r="X191" s="382"/>
      <c r="Y191" s="382"/>
      <c r="Z191" s="382"/>
    </row>
    <row r="192" spans="1:26">
      <c r="A192" s="374">
        <v>35805</v>
      </c>
      <c r="B192" s="375" t="s">
        <v>545</v>
      </c>
      <c r="C192" s="376">
        <v>2.1199749999999999E-4</v>
      </c>
      <c r="D192" s="376">
        <v>2.1476399999999999E-4</v>
      </c>
      <c r="E192" s="377">
        <v>6639557</v>
      </c>
      <c r="F192" s="378">
        <v>5034273</v>
      </c>
      <c r="G192" s="378"/>
      <c r="H192" s="379">
        <v>332184</v>
      </c>
      <c r="I192" s="380">
        <v>403059</v>
      </c>
      <c r="J192" s="380">
        <v>43595</v>
      </c>
      <c r="K192" s="380">
        <v>48876</v>
      </c>
      <c r="L192" s="380">
        <v>827714</v>
      </c>
      <c r="M192" s="380"/>
      <c r="N192" s="381">
        <v>203917</v>
      </c>
      <c r="O192" s="380">
        <v>2291216</v>
      </c>
      <c r="P192" s="380">
        <v>0</v>
      </c>
      <c r="Q192" s="380">
        <v>13930</v>
      </c>
      <c r="R192" s="380">
        <v>2509063</v>
      </c>
      <c r="S192" s="382"/>
      <c r="T192" s="220">
        <v>-561439</v>
      </c>
      <c r="U192" s="220">
        <v>237607</v>
      </c>
      <c r="V192" s="380">
        <v>-323832</v>
      </c>
      <c r="W192" s="488"/>
      <c r="X192" s="382"/>
      <c r="Y192" s="382"/>
      <c r="Z192" s="382"/>
    </row>
    <row r="193" spans="1:26">
      <c r="A193" s="374">
        <v>35900</v>
      </c>
      <c r="B193" s="375" t="s">
        <v>546</v>
      </c>
      <c r="C193" s="376">
        <v>2.0097169999999998E-3</v>
      </c>
      <c r="D193" s="376">
        <v>1.9624575000000001E-3</v>
      </c>
      <c r="E193" s="377">
        <v>60670538</v>
      </c>
      <c r="F193" s="378">
        <v>47724452</v>
      </c>
      <c r="G193" s="378"/>
      <c r="H193" s="379">
        <v>1457076</v>
      </c>
      <c r="I193" s="380">
        <v>3820962</v>
      </c>
      <c r="J193" s="380">
        <v>413273</v>
      </c>
      <c r="K193" s="380">
        <v>463341</v>
      </c>
      <c r="L193" s="380">
        <v>6154652</v>
      </c>
      <c r="M193" s="380"/>
      <c r="N193" s="381">
        <v>4993944</v>
      </c>
      <c r="O193" s="380">
        <v>21720522</v>
      </c>
      <c r="P193" s="380">
        <v>0</v>
      </c>
      <c r="Q193" s="380">
        <v>132058</v>
      </c>
      <c r="R193" s="380">
        <v>26846524</v>
      </c>
      <c r="S193" s="382"/>
      <c r="T193" s="220">
        <v>-5322406</v>
      </c>
      <c r="U193" s="220">
        <v>-1479004</v>
      </c>
      <c r="V193" s="380">
        <v>-6801410</v>
      </c>
      <c r="W193" s="488"/>
      <c r="X193" s="382"/>
      <c r="Y193" s="382"/>
      <c r="Z193" s="382"/>
    </row>
    <row r="194" spans="1:26">
      <c r="A194" s="374">
        <v>35905</v>
      </c>
      <c r="B194" s="375" t="s">
        <v>547</v>
      </c>
      <c r="C194" s="376">
        <v>2.4349549999999999E-4</v>
      </c>
      <c r="D194" s="376">
        <v>2.2349110000000001E-4</v>
      </c>
      <c r="E194" s="377">
        <v>6909360</v>
      </c>
      <c r="F194" s="378">
        <v>5782252</v>
      </c>
      <c r="G194" s="378"/>
      <c r="H194" s="379">
        <v>823376</v>
      </c>
      <c r="I194" s="380">
        <v>462944</v>
      </c>
      <c r="J194" s="380">
        <v>50072</v>
      </c>
      <c r="K194" s="380">
        <v>56138</v>
      </c>
      <c r="L194" s="380">
        <v>1392530</v>
      </c>
      <c r="M194" s="380"/>
      <c r="N194" s="381">
        <v>963567</v>
      </c>
      <c r="O194" s="380">
        <v>2631639</v>
      </c>
      <c r="P194" s="380">
        <v>0</v>
      </c>
      <c r="Q194" s="380">
        <v>16000</v>
      </c>
      <c r="R194" s="380">
        <v>3611206</v>
      </c>
      <c r="S194" s="382"/>
      <c r="T194" s="220">
        <v>-644858</v>
      </c>
      <c r="U194" s="220">
        <v>-271563</v>
      </c>
      <c r="V194" s="380">
        <v>-916421</v>
      </c>
      <c r="W194" s="488"/>
      <c r="X194" s="382"/>
      <c r="Y194" s="382"/>
      <c r="Z194" s="382"/>
    </row>
    <row r="195" spans="1:26">
      <c r="A195" s="374">
        <v>36000</v>
      </c>
      <c r="B195" s="375" t="s">
        <v>548</v>
      </c>
      <c r="C195" s="376">
        <v>5.4407241799999999E-2</v>
      </c>
      <c r="D195" s="376">
        <v>5.4294448299999999E-2</v>
      </c>
      <c r="E195" s="377">
        <v>1678545090</v>
      </c>
      <c r="F195" s="378">
        <v>1292000707</v>
      </c>
      <c r="G195" s="378"/>
      <c r="H195" s="379">
        <v>13977162</v>
      </c>
      <c r="I195" s="380">
        <v>103441443</v>
      </c>
      <c r="J195" s="380">
        <v>11188167</v>
      </c>
      <c r="K195" s="380">
        <v>12543618</v>
      </c>
      <c r="L195" s="380">
        <v>141150390</v>
      </c>
      <c r="M195" s="380"/>
      <c r="N195" s="381">
        <v>21513186</v>
      </c>
      <c r="O195" s="380">
        <v>588019944</v>
      </c>
      <c r="P195" s="380">
        <v>0</v>
      </c>
      <c r="Q195" s="380">
        <v>3575099</v>
      </c>
      <c r="R195" s="380">
        <v>613108229</v>
      </c>
      <c r="S195" s="382"/>
      <c r="T195" s="220">
        <v>-144088668</v>
      </c>
      <c r="U195" s="220">
        <v>9234610</v>
      </c>
      <c r="V195" s="380">
        <v>-134854058</v>
      </c>
      <c r="W195" s="488"/>
      <c r="X195" s="382"/>
      <c r="Y195" s="382"/>
      <c r="Z195" s="382"/>
    </row>
    <row r="196" spans="1:26">
      <c r="A196" s="374">
        <v>36001</v>
      </c>
      <c r="B196" s="375" t="s">
        <v>549</v>
      </c>
      <c r="C196" s="376">
        <v>0</v>
      </c>
      <c r="D196" s="376">
        <v>0</v>
      </c>
      <c r="E196" s="377">
        <v>0</v>
      </c>
      <c r="F196" s="378">
        <v>0</v>
      </c>
      <c r="G196" s="378"/>
      <c r="H196" s="379">
        <v>0</v>
      </c>
      <c r="I196" s="380">
        <v>0</v>
      </c>
      <c r="J196" s="380">
        <v>0</v>
      </c>
      <c r="K196" s="380">
        <v>0</v>
      </c>
      <c r="L196" s="380">
        <v>0</v>
      </c>
      <c r="M196" s="380"/>
      <c r="N196" s="381">
        <v>218360</v>
      </c>
      <c r="O196" s="380">
        <v>0</v>
      </c>
      <c r="P196" s="380">
        <v>0</v>
      </c>
      <c r="Q196" s="380">
        <v>0</v>
      </c>
      <c r="R196" s="380">
        <v>218360</v>
      </c>
      <c r="S196" s="382"/>
      <c r="T196" s="220">
        <v>0</v>
      </c>
      <c r="U196" s="220">
        <v>-197118</v>
      </c>
      <c r="V196" s="380">
        <v>-197118</v>
      </c>
      <c r="W196" s="489"/>
      <c r="X196" s="382"/>
      <c r="Y196" s="382"/>
      <c r="Z196" s="382"/>
    </row>
    <row r="197" spans="1:26">
      <c r="A197" s="374">
        <v>36002</v>
      </c>
      <c r="B197" s="375" t="s">
        <v>550</v>
      </c>
      <c r="C197" s="376">
        <v>0</v>
      </c>
      <c r="D197" s="376">
        <v>0</v>
      </c>
      <c r="E197" s="377">
        <v>0</v>
      </c>
      <c r="F197" s="378">
        <v>0</v>
      </c>
      <c r="G197" s="378"/>
      <c r="H197" s="379">
        <v>0</v>
      </c>
      <c r="I197" s="380">
        <v>0</v>
      </c>
      <c r="J197" s="380">
        <v>0</v>
      </c>
      <c r="K197" s="380">
        <v>0</v>
      </c>
      <c r="L197" s="380">
        <v>0</v>
      </c>
      <c r="M197" s="380"/>
      <c r="N197" s="381">
        <v>161620</v>
      </c>
      <c r="O197" s="380">
        <v>0</v>
      </c>
      <c r="P197" s="380">
        <v>0</v>
      </c>
      <c r="Q197" s="380">
        <v>0</v>
      </c>
      <c r="R197" s="380">
        <v>161620</v>
      </c>
      <c r="S197" s="382"/>
      <c r="T197" s="220">
        <v>0</v>
      </c>
      <c r="U197" s="220">
        <v>-1070064</v>
      </c>
      <c r="V197" s="380">
        <v>-1070064</v>
      </c>
      <c r="W197" s="489"/>
      <c r="X197" s="382"/>
      <c r="Y197" s="382"/>
      <c r="Z197" s="382"/>
    </row>
    <row r="198" spans="1:26">
      <c r="A198" s="374">
        <v>36003</v>
      </c>
      <c r="B198" s="375" t="s">
        <v>551</v>
      </c>
      <c r="C198" s="376">
        <v>3.8438239999999998E-4</v>
      </c>
      <c r="D198" s="376">
        <v>3.3969350000000002E-4</v>
      </c>
      <c r="E198" s="377">
        <v>10501826</v>
      </c>
      <c r="F198" s="378">
        <v>9127872</v>
      </c>
      <c r="G198" s="378"/>
      <c r="H198" s="379">
        <v>1271616</v>
      </c>
      <c r="I198" s="380">
        <v>730805</v>
      </c>
      <c r="J198" s="380">
        <v>79043</v>
      </c>
      <c r="K198" s="380">
        <v>88620</v>
      </c>
      <c r="L198" s="380">
        <v>2170084</v>
      </c>
      <c r="M198" s="380"/>
      <c r="N198" s="381">
        <v>980004</v>
      </c>
      <c r="O198" s="380">
        <v>4154309</v>
      </c>
      <c r="P198" s="380">
        <v>0</v>
      </c>
      <c r="Q198" s="380">
        <v>25258</v>
      </c>
      <c r="R198" s="380">
        <v>5159571</v>
      </c>
      <c r="S198" s="382"/>
      <c r="T198" s="220">
        <v>-1017976</v>
      </c>
      <c r="U198" s="220">
        <v>-58923</v>
      </c>
      <c r="V198" s="380">
        <v>-1076899</v>
      </c>
      <c r="W198" s="488"/>
      <c r="X198" s="382"/>
      <c r="Y198" s="382"/>
      <c r="Z198" s="382"/>
    </row>
    <row r="199" spans="1:26">
      <c r="A199" s="374">
        <v>36004</v>
      </c>
      <c r="B199" s="375" t="s">
        <v>552</v>
      </c>
      <c r="C199" s="376">
        <v>3.0810789999999999E-4</v>
      </c>
      <c r="D199" s="376">
        <v>3.0340160000000001E-4</v>
      </c>
      <c r="E199" s="377">
        <v>9379841</v>
      </c>
      <c r="F199" s="378">
        <v>7316593</v>
      </c>
      <c r="G199" s="378"/>
      <c r="H199" s="379">
        <v>1646661</v>
      </c>
      <c r="I199" s="380">
        <v>585788</v>
      </c>
      <c r="J199" s="380">
        <v>63359</v>
      </c>
      <c r="K199" s="380">
        <v>71034</v>
      </c>
      <c r="L199" s="380">
        <v>2366842</v>
      </c>
      <c r="M199" s="380"/>
      <c r="N199" s="381">
        <v>0</v>
      </c>
      <c r="O199" s="380">
        <v>3329954</v>
      </c>
      <c r="P199" s="380">
        <v>0</v>
      </c>
      <c r="Q199" s="380">
        <v>20246</v>
      </c>
      <c r="R199" s="380">
        <v>3350200</v>
      </c>
      <c r="S199" s="382"/>
      <c r="T199" s="220">
        <v>-815974</v>
      </c>
      <c r="U199" s="220">
        <v>715557</v>
      </c>
      <c r="V199" s="380">
        <v>-100417</v>
      </c>
      <c r="W199" s="488"/>
      <c r="X199" s="382"/>
      <c r="Y199" s="382"/>
      <c r="Z199" s="382"/>
    </row>
    <row r="200" spans="1:26">
      <c r="A200" s="374">
        <v>36005</v>
      </c>
      <c r="B200" s="375" t="s">
        <v>553</v>
      </c>
      <c r="C200" s="376">
        <v>3.7482384999999998E-3</v>
      </c>
      <c r="D200" s="376">
        <v>3.9068907999999999E-3</v>
      </c>
      <c r="E200" s="377">
        <v>120783848</v>
      </c>
      <c r="F200" s="378">
        <v>89008864</v>
      </c>
      <c r="G200" s="378"/>
      <c r="H200" s="379">
        <v>1215654</v>
      </c>
      <c r="I200" s="380">
        <v>7126316</v>
      </c>
      <c r="J200" s="380">
        <v>770778</v>
      </c>
      <c r="K200" s="380">
        <v>864158</v>
      </c>
      <c r="L200" s="380">
        <v>9976906</v>
      </c>
      <c r="M200" s="380"/>
      <c r="N200" s="381">
        <v>12428308</v>
      </c>
      <c r="O200" s="380">
        <v>40510030</v>
      </c>
      <c r="P200" s="380">
        <v>0</v>
      </c>
      <c r="Q200" s="380">
        <v>246297</v>
      </c>
      <c r="R200" s="380">
        <v>53184635</v>
      </c>
      <c r="S200" s="382"/>
      <c r="T200" s="220">
        <v>-9926598</v>
      </c>
      <c r="U200" s="220">
        <v>-4799203</v>
      </c>
      <c r="V200" s="380">
        <v>-14725801</v>
      </c>
      <c r="W200" s="488"/>
      <c r="X200" s="382"/>
      <c r="Y200" s="382"/>
      <c r="Z200" s="382"/>
    </row>
    <row r="201" spans="1:26">
      <c r="A201" s="374">
        <v>36006</v>
      </c>
      <c r="B201" s="375" t="s">
        <v>554</v>
      </c>
      <c r="C201" s="376">
        <v>6.4241549999999998E-4</v>
      </c>
      <c r="D201" s="376">
        <v>6.3387350000000003E-4</v>
      </c>
      <c r="E201" s="377">
        <v>19596575</v>
      </c>
      <c r="F201" s="378">
        <v>15255346</v>
      </c>
      <c r="G201" s="378"/>
      <c r="H201" s="379">
        <v>1281148</v>
      </c>
      <c r="I201" s="380">
        <v>1221389</v>
      </c>
      <c r="J201" s="380">
        <v>132105</v>
      </c>
      <c r="K201" s="380">
        <v>148109</v>
      </c>
      <c r="L201" s="380">
        <v>2782751</v>
      </c>
      <c r="M201" s="380"/>
      <c r="N201" s="381">
        <v>0</v>
      </c>
      <c r="O201" s="380">
        <v>6943067</v>
      </c>
      <c r="P201" s="380">
        <v>0</v>
      </c>
      <c r="Q201" s="380">
        <v>42213</v>
      </c>
      <c r="R201" s="380">
        <v>6985280</v>
      </c>
      <c r="S201" s="382"/>
      <c r="T201" s="220">
        <v>-1701332</v>
      </c>
      <c r="U201" s="220">
        <v>1022017</v>
      </c>
      <c r="V201" s="380">
        <v>-679315</v>
      </c>
      <c r="W201" s="488"/>
      <c r="X201" s="382"/>
      <c r="Y201" s="382"/>
      <c r="Z201" s="382"/>
    </row>
    <row r="202" spans="1:26">
      <c r="A202" s="374">
        <v>36007</v>
      </c>
      <c r="B202" s="375" t="s">
        <v>555</v>
      </c>
      <c r="C202" s="376">
        <v>2.40387E-4</v>
      </c>
      <c r="D202" s="376">
        <v>1.9473860000000001E-4</v>
      </c>
      <c r="E202" s="377">
        <v>6020459</v>
      </c>
      <c r="F202" s="378">
        <v>5708434</v>
      </c>
      <c r="G202" s="378"/>
      <c r="H202" s="379">
        <v>1616648</v>
      </c>
      <c r="I202" s="380">
        <v>457034</v>
      </c>
      <c r="J202" s="380">
        <v>49433</v>
      </c>
      <c r="K202" s="380">
        <v>55421</v>
      </c>
      <c r="L202" s="380">
        <v>2178536</v>
      </c>
      <c r="M202" s="380"/>
      <c r="N202" s="381">
        <v>102740</v>
      </c>
      <c r="O202" s="380">
        <v>2598043</v>
      </c>
      <c r="P202" s="380">
        <v>0</v>
      </c>
      <c r="Q202" s="380">
        <v>15796</v>
      </c>
      <c r="R202" s="380">
        <v>2716579</v>
      </c>
      <c r="S202" s="382"/>
      <c r="T202" s="220">
        <v>-636624</v>
      </c>
      <c r="U202" s="220">
        <v>520101</v>
      </c>
      <c r="V202" s="380">
        <v>-116523</v>
      </c>
      <c r="W202" s="488"/>
      <c r="X202" s="382"/>
      <c r="Y202" s="382"/>
      <c r="Z202" s="382"/>
    </row>
    <row r="203" spans="1:26">
      <c r="A203" s="374">
        <v>36008</v>
      </c>
      <c r="B203" s="375" t="s">
        <v>556</v>
      </c>
      <c r="C203" s="376">
        <v>5.7180309999999999E-4</v>
      </c>
      <c r="D203" s="376">
        <v>5.3343200000000003E-4</v>
      </c>
      <c r="E203" s="377">
        <v>16491367</v>
      </c>
      <c r="F203" s="378">
        <v>13578523</v>
      </c>
      <c r="G203" s="378"/>
      <c r="H203" s="379">
        <v>1171078</v>
      </c>
      <c r="I203" s="380">
        <v>1087137</v>
      </c>
      <c r="J203" s="380">
        <v>117584</v>
      </c>
      <c r="K203" s="380">
        <v>131830</v>
      </c>
      <c r="L203" s="380">
        <v>2507629</v>
      </c>
      <c r="M203" s="380"/>
      <c r="N203" s="381">
        <v>691453</v>
      </c>
      <c r="O203" s="380">
        <v>6179906</v>
      </c>
      <c r="P203" s="380">
        <v>0</v>
      </c>
      <c r="Q203" s="380">
        <v>37573</v>
      </c>
      <c r="R203" s="380">
        <v>6908932</v>
      </c>
      <c r="S203" s="382"/>
      <c r="T203" s="220">
        <v>-1514326</v>
      </c>
      <c r="U203" s="220">
        <v>302702</v>
      </c>
      <c r="V203" s="380">
        <v>-1211624</v>
      </c>
      <c r="W203" s="488"/>
      <c r="X203" s="382"/>
      <c r="Y203" s="382"/>
      <c r="Z203" s="382"/>
    </row>
    <row r="204" spans="1:26">
      <c r="A204" s="374">
        <v>36009</v>
      </c>
      <c r="B204" s="375" t="s">
        <v>557</v>
      </c>
      <c r="C204" s="376">
        <v>8.3119200000000002E-5</v>
      </c>
      <c r="D204" s="376">
        <v>8.05778E-5</v>
      </c>
      <c r="E204" s="377">
        <v>2491111</v>
      </c>
      <c r="F204" s="378">
        <v>1973819</v>
      </c>
      <c r="G204" s="378"/>
      <c r="H204" s="379">
        <v>60088</v>
      </c>
      <c r="I204" s="380">
        <v>158030</v>
      </c>
      <c r="J204" s="380">
        <v>17092</v>
      </c>
      <c r="K204" s="380">
        <v>19163</v>
      </c>
      <c r="L204" s="380">
        <v>254373</v>
      </c>
      <c r="M204" s="380"/>
      <c r="N204" s="381">
        <v>1147148</v>
      </c>
      <c r="O204" s="380">
        <v>898332</v>
      </c>
      <c r="P204" s="380">
        <v>0</v>
      </c>
      <c r="Q204" s="380">
        <v>5462</v>
      </c>
      <c r="R204" s="380">
        <v>2050942</v>
      </c>
      <c r="S204" s="382"/>
      <c r="T204" s="220">
        <v>-220127</v>
      </c>
      <c r="U204" s="220">
        <v>-570588</v>
      </c>
      <c r="V204" s="380">
        <v>-790715</v>
      </c>
      <c r="W204" s="488"/>
      <c r="X204" s="382"/>
      <c r="Y204" s="382"/>
      <c r="Z204" s="382"/>
    </row>
    <row r="205" spans="1:26">
      <c r="A205" s="374">
        <v>36100</v>
      </c>
      <c r="B205" s="375" t="s">
        <v>558</v>
      </c>
      <c r="C205" s="376">
        <v>6.1945149999999998E-4</v>
      </c>
      <c r="D205" s="376">
        <v>5.838439E-4</v>
      </c>
      <c r="E205" s="377">
        <v>18049881</v>
      </c>
      <c r="F205" s="378">
        <v>14710023</v>
      </c>
      <c r="G205" s="378"/>
      <c r="H205" s="379">
        <v>1078444</v>
      </c>
      <c r="I205" s="380">
        <v>1177728</v>
      </c>
      <c r="J205" s="380">
        <v>127382</v>
      </c>
      <c r="K205" s="380">
        <v>142815</v>
      </c>
      <c r="L205" s="380">
        <v>2526369</v>
      </c>
      <c r="M205" s="380"/>
      <c r="N205" s="381">
        <v>1678880</v>
      </c>
      <c r="O205" s="380">
        <v>6694878</v>
      </c>
      <c r="P205" s="380">
        <v>0</v>
      </c>
      <c r="Q205" s="380">
        <v>40704</v>
      </c>
      <c r="R205" s="380">
        <v>8414462</v>
      </c>
      <c r="S205" s="382"/>
      <c r="T205" s="220">
        <v>-1640516</v>
      </c>
      <c r="U205" s="220">
        <v>-311769</v>
      </c>
      <c r="V205" s="380">
        <v>-1952285</v>
      </c>
      <c r="W205" s="488"/>
      <c r="X205" s="382"/>
      <c r="Y205" s="382"/>
      <c r="Z205" s="382"/>
    </row>
    <row r="206" spans="1:26">
      <c r="A206" s="374">
        <v>36102</v>
      </c>
      <c r="B206" s="375" t="s">
        <v>559</v>
      </c>
      <c r="C206" s="376">
        <v>0</v>
      </c>
      <c r="D206" s="376">
        <v>0</v>
      </c>
      <c r="E206" s="377">
        <v>0</v>
      </c>
      <c r="F206" s="378">
        <v>0</v>
      </c>
      <c r="G206" s="378"/>
      <c r="H206" s="379">
        <v>1270248</v>
      </c>
      <c r="I206" s="380">
        <v>0</v>
      </c>
      <c r="J206" s="380">
        <v>0</v>
      </c>
      <c r="K206" s="380">
        <v>0</v>
      </c>
      <c r="L206" s="380">
        <v>1270248</v>
      </c>
      <c r="M206" s="380"/>
      <c r="N206" s="381">
        <v>7456156</v>
      </c>
      <c r="O206" s="380">
        <v>0</v>
      </c>
      <c r="P206" s="380">
        <v>0</v>
      </c>
      <c r="Q206" s="380">
        <v>0</v>
      </c>
      <c r="R206" s="380">
        <v>7456156</v>
      </c>
      <c r="S206" s="382"/>
      <c r="T206" s="220">
        <v>0</v>
      </c>
      <c r="U206" s="220">
        <v>-997450</v>
      </c>
      <c r="V206" s="380">
        <v>-997450</v>
      </c>
      <c r="W206" s="489"/>
      <c r="X206" s="382"/>
      <c r="Y206" s="382"/>
      <c r="Z206" s="382"/>
    </row>
    <row r="207" spans="1:26">
      <c r="A207" s="374">
        <v>36105</v>
      </c>
      <c r="B207" s="375" t="s">
        <v>560</v>
      </c>
      <c r="C207" s="376">
        <v>2.796532E-4</v>
      </c>
      <c r="D207" s="376">
        <v>3.0108540000000001E-4</v>
      </c>
      <c r="E207" s="377">
        <v>9308234</v>
      </c>
      <c r="F207" s="378">
        <v>6640883</v>
      </c>
      <c r="G207" s="378"/>
      <c r="H207" s="379">
        <v>253241</v>
      </c>
      <c r="I207" s="380">
        <v>531689</v>
      </c>
      <c r="J207" s="380">
        <v>57507</v>
      </c>
      <c r="K207" s="380">
        <v>64474</v>
      </c>
      <c r="L207" s="380">
        <v>906911</v>
      </c>
      <c r="M207" s="380"/>
      <c r="N207" s="381">
        <v>1551984</v>
      </c>
      <c r="O207" s="380">
        <v>3022422</v>
      </c>
      <c r="P207" s="380">
        <v>0</v>
      </c>
      <c r="Q207" s="380">
        <v>18376</v>
      </c>
      <c r="R207" s="380">
        <v>4592782</v>
      </c>
      <c r="S207" s="382"/>
      <c r="T207" s="220">
        <v>-740616</v>
      </c>
      <c r="U207" s="220">
        <v>-421244</v>
      </c>
      <c r="V207" s="380">
        <v>-1161860</v>
      </c>
      <c r="W207" s="488"/>
      <c r="X207" s="382"/>
      <c r="Y207" s="382"/>
      <c r="Z207" s="382"/>
    </row>
    <row r="208" spans="1:26">
      <c r="A208" s="374">
        <v>36200</v>
      </c>
      <c r="B208" s="375" t="s">
        <v>561</v>
      </c>
      <c r="C208" s="376">
        <v>1.1161426999999999E-3</v>
      </c>
      <c r="D208" s="376">
        <v>1.1253342E-3</v>
      </c>
      <c r="E208" s="377">
        <v>34790375</v>
      </c>
      <c r="F208" s="378">
        <v>26504875</v>
      </c>
      <c r="G208" s="378"/>
      <c r="H208" s="379">
        <v>0</v>
      </c>
      <c r="I208" s="380">
        <v>2122060</v>
      </c>
      <c r="J208" s="380">
        <v>229521</v>
      </c>
      <c r="K208" s="380">
        <v>257327</v>
      </c>
      <c r="L208" s="380">
        <v>2608908</v>
      </c>
      <c r="M208" s="380"/>
      <c r="N208" s="381">
        <v>5420065</v>
      </c>
      <c r="O208" s="380">
        <v>12062993</v>
      </c>
      <c r="P208" s="380">
        <v>0</v>
      </c>
      <c r="Q208" s="380">
        <v>73342</v>
      </c>
      <c r="R208" s="380">
        <v>17556400</v>
      </c>
      <c r="S208" s="382"/>
      <c r="T208" s="220">
        <v>-2955920</v>
      </c>
      <c r="U208" s="220">
        <v>-1747922</v>
      </c>
      <c r="V208" s="380">
        <v>-4703842</v>
      </c>
      <c r="W208" s="488"/>
      <c r="X208" s="382"/>
      <c r="Y208" s="382"/>
      <c r="Z208" s="382"/>
    </row>
    <row r="209" spans="1:26">
      <c r="A209" s="374">
        <v>36205</v>
      </c>
      <c r="B209" s="375" t="s">
        <v>562</v>
      </c>
      <c r="C209" s="376">
        <v>2.60411E-4</v>
      </c>
      <c r="D209" s="376">
        <v>2.6084179999999999E-4</v>
      </c>
      <c r="E209" s="377">
        <v>8064079</v>
      </c>
      <c r="F209" s="378">
        <v>6183941</v>
      </c>
      <c r="G209" s="378"/>
      <c r="H209" s="379">
        <v>427443</v>
      </c>
      <c r="I209" s="380">
        <v>495105</v>
      </c>
      <c r="J209" s="380">
        <v>53550</v>
      </c>
      <c r="K209" s="380">
        <v>60038</v>
      </c>
      <c r="L209" s="380">
        <v>1036136</v>
      </c>
      <c r="M209" s="380"/>
      <c r="N209" s="381">
        <v>146920</v>
      </c>
      <c r="O209" s="380">
        <v>2814457</v>
      </c>
      <c r="P209" s="380">
        <v>0</v>
      </c>
      <c r="Q209" s="380">
        <v>17112</v>
      </c>
      <c r="R209" s="380">
        <v>2978489</v>
      </c>
      <c r="S209" s="382"/>
      <c r="T209" s="220">
        <v>-689654</v>
      </c>
      <c r="U209" s="220">
        <v>115323</v>
      </c>
      <c r="V209" s="380">
        <v>-574331</v>
      </c>
      <c r="W209" s="488"/>
      <c r="X209" s="382"/>
      <c r="Y209" s="382"/>
      <c r="Z209" s="382"/>
    </row>
    <row r="210" spans="1:26">
      <c r="A210" s="374">
        <v>36300</v>
      </c>
      <c r="B210" s="375" t="s">
        <v>563</v>
      </c>
      <c r="C210" s="376">
        <v>4.1321333000000002E-3</v>
      </c>
      <c r="D210" s="376">
        <v>4.1783276000000001E-3</v>
      </c>
      <c r="E210" s="377">
        <v>129175477</v>
      </c>
      <c r="F210" s="378">
        <v>98125157</v>
      </c>
      <c r="G210" s="378"/>
      <c r="H210" s="379">
        <v>412878</v>
      </c>
      <c r="I210" s="380">
        <v>7856194</v>
      </c>
      <c r="J210" s="380">
        <v>849721</v>
      </c>
      <c r="K210" s="380">
        <v>952666</v>
      </c>
      <c r="L210" s="380">
        <v>10071459</v>
      </c>
      <c r="M210" s="380"/>
      <c r="N210" s="381">
        <v>9474318</v>
      </c>
      <c r="O210" s="380">
        <v>44659069</v>
      </c>
      <c r="P210" s="380">
        <v>0</v>
      </c>
      <c r="Q210" s="380">
        <v>271522</v>
      </c>
      <c r="R210" s="380">
        <v>54404909</v>
      </c>
      <c r="S210" s="382"/>
      <c r="T210" s="220">
        <v>-10943281</v>
      </c>
      <c r="U210" s="220">
        <v>-1758427</v>
      </c>
      <c r="V210" s="380">
        <v>-12701708</v>
      </c>
      <c r="W210" s="488"/>
      <c r="X210" s="382"/>
      <c r="Y210" s="382"/>
      <c r="Z210" s="382"/>
    </row>
    <row r="211" spans="1:26">
      <c r="A211" s="374">
        <v>36301</v>
      </c>
      <c r="B211" s="375" t="s">
        <v>564</v>
      </c>
      <c r="C211" s="376">
        <v>1.172999E-4</v>
      </c>
      <c r="D211" s="376">
        <v>1.134697E-4</v>
      </c>
      <c r="E211" s="377">
        <v>3507983</v>
      </c>
      <c r="F211" s="378">
        <v>2785503</v>
      </c>
      <c r="G211" s="378"/>
      <c r="H211" s="379">
        <v>923509</v>
      </c>
      <c r="I211" s="380">
        <v>223016</v>
      </c>
      <c r="J211" s="380">
        <v>24121</v>
      </c>
      <c r="K211" s="380">
        <v>27044</v>
      </c>
      <c r="L211" s="380">
        <v>1197690</v>
      </c>
      <c r="M211" s="380"/>
      <c r="N211" s="381">
        <v>0</v>
      </c>
      <c r="O211" s="380">
        <v>1267748</v>
      </c>
      <c r="P211" s="380">
        <v>0</v>
      </c>
      <c r="Q211" s="380">
        <v>7708</v>
      </c>
      <c r="R211" s="380">
        <v>1275456</v>
      </c>
      <c r="S211" s="382"/>
      <c r="T211" s="220">
        <v>-310652</v>
      </c>
      <c r="U211" s="220">
        <v>417200</v>
      </c>
      <c r="V211" s="380">
        <v>106548</v>
      </c>
      <c r="W211" s="488"/>
      <c r="X211" s="382"/>
      <c r="Y211" s="382"/>
      <c r="Z211" s="382"/>
    </row>
    <row r="212" spans="1:26">
      <c r="A212" s="374">
        <v>36302</v>
      </c>
      <c r="B212" s="375" t="s">
        <v>565</v>
      </c>
      <c r="C212" s="376">
        <v>1.792233E-4</v>
      </c>
      <c r="D212" s="376">
        <v>1.5517800000000001E-4</v>
      </c>
      <c r="E212" s="377">
        <v>4797420</v>
      </c>
      <c r="F212" s="378">
        <v>4255989</v>
      </c>
      <c r="G212" s="378"/>
      <c r="H212" s="379">
        <v>1483008</v>
      </c>
      <c r="I212" s="380">
        <v>340747</v>
      </c>
      <c r="J212" s="380">
        <v>36855</v>
      </c>
      <c r="K212" s="380">
        <v>41320</v>
      </c>
      <c r="L212" s="380">
        <v>1901930</v>
      </c>
      <c r="M212" s="380"/>
      <c r="N212" s="381">
        <v>4367</v>
      </c>
      <c r="O212" s="380">
        <v>1937001</v>
      </c>
      <c r="P212" s="380">
        <v>0</v>
      </c>
      <c r="Q212" s="380">
        <v>11777</v>
      </c>
      <c r="R212" s="380">
        <v>1953145</v>
      </c>
      <c r="S212" s="382"/>
      <c r="T212" s="220">
        <v>-474642</v>
      </c>
      <c r="U212" s="220">
        <v>451043</v>
      </c>
      <c r="V212" s="380">
        <v>-23599</v>
      </c>
      <c r="W212" s="488"/>
      <c r="X212" s="382"/>
      <c r="Y212" s="382"/>
      <c r="Z212" s="382"/>
    </row>
    <row r="213" spans="1:26">
      <c r="A213" s="374">
        <v>36303</v>
      </c>
      <c r="B213" s="375" t="s">
        <v>712</v>
      </c>
      <c r="C213" s="376">
        <v>2.4794859999999999E-4</v>
      </c>
      <c r="D213" s="376">
        <v>2.1714790000000001E-4</v>
      </c>
      <c r="E213" s="377">
        <v>6713256</v>
      </c>
      <c r="F213" s="378">
        <v>5887999</v>
      </c>
      <c r="G213" s="378"/>
      <c r="H213" s="379">
        <v>3150001</v>
      </c>
      <c r="I213" s="380">
        <v>471411</v>
      </c>
      <c r="J213" s="380">
        <v>50988</v>
      </c>
      <c r="K213" s="380">
        <v>57165</v>
      </c>
      <c r="L213" s="380">
        <v>3729565</v>
      </c>
      <c r="M213" s="380"/>
      <c r="N213" s="381">
        <v>0</v>
      </c>
      <c r="O213" s="380">
        <v>2679767</v>
      </c>
      <c r="P213" s="380">
        <v>0</v>
      </c>
      <c r="Q213" s="380">
        <v>16293</v>
      </c>
      <c r="R213" s="380">
        <v>2696060</v>
      </c>
      <c r="S213" s="382"/>
      <c r="T213" s="220">
        <v>-656652</v>
      </c>
      <c r="U213" s="220">
        <v>1745303</v>
      </c>
      <c r="V213" s="380">
        <v>1088651</v>
      </c>
      <c r="W213" s="488"/>
      <c r="X213" s="382"/>
      <c r="Y213" s="382"/>
      <c r="Z213" s="382"/>
    </row>
    <row r="214" spans="1:26">
      <c r="A214" s="374">
        <v>36305</v>
      </c>
      <c r="B214" s="375" t="s">
        <v>566</v>
      </c>
      <c r="C214" s="376">
        <v>8.2318059999999995E-4</v>
      </c>
      <c r="D214" s="376">
        <v>8.0952650000000004E-4</v>
      </c>
      <c r="E214" s="377">
        <v>25026992</v>
      </c>
      <c r="F214" s="378">
        <v>19547948</v>
      </c>
      <c r="G214" s="378"/>
      <c r="H214" s="379">
        <v>1210960</v>
      </c>
      <c r="I214" s="380">
        <v>1565067</v>
      </c>
      <c r="J214" s="380">
        <v>169277</v>
      </c>
      <c r="K214" s="380">
        <v>189785</v>
      </c>
      <c r="L214" s="380">
        <v>3135089</v>
      </c>
      <c r="M214" s="380"/>
      <c r="N214" s="381">
        <v>227852</v>
      </c>
      <c r="O214" s="380">
        <v>8896731</v>
      </c>
      <c r="P214" s="380">
        <v>0</v>
      </c>
      <c r="Q214" s="380">
        <v>54091</v>
      </c>
      <c r="R214" s="380">
        <v>9178674</v>
      </c>
      <c r="S214" s="382"/>
      <c r="T214" s="220">
        <v>-2180060</v>
      </c>
      <c r="U214" s="220">
        <v>-295608</v>
      </c>
      <c r="V214" s="380">
        <v>-2475668</v>
      </c>
      <c r="W214" s="488"/>
      <c r="X214" s="382"/>
      <c r="Y214" s="382"/>
      <c r="Z214" s="382"/>
    </row>
    <row r="215" spans="1:26">
      <c r="A215" s="374">
        <v>36310</v>
      </c>
      <c r="B215" s="375" t="s">
        <v>567</v>
      </c>
      <c r="C215" s="376">
        <v>0</v>
      </c>
      <c r="D215" s="376">
        <v>0</v>
      </c>
      <c r="E215" s="377">
        <v>0</v>
      </c>
      <c r="F215" s="378">
        <v>0</v>
      </c>
      <c r="G215" s="378"/>
      <c r="H215" s="379">
        <v>0</v>
      </c>
      <c r="I215" s="380">
        <v>0</v>
      </c>
      <c r="J215" s="380">
        <v>0</v>
      </c>
      <c r="K215" s="380">
        <v>0</v>
      </c>
      <c r="L215" s="380">
        <v>0</v>
      </c>
      <c r="M215" s="380"/>
      <c r="N215" s="381">
        <v>179981</v>
      </c>
      <c r="O215" s="380">
        <v>0</v>
      </c>
      <c r="P215" s="380">
        <v>0</v>
      </c>
      <c r="Q215" s="380">
        <v>0</v>
      </c>
      <c r="R215" s="380">
        <v>179981</v>
      </c>
      <c r="S215" s="382"/>
      <c r="T215" s="220">
        <v>0</v>
      </c>
      <c r="U215" s="220">
        <v>-1392</v>
      </c>
      <c r="V215" s="380">
        <v>-1392</v>
      </c>
      <c r="W215" s="489"/>
      <c r="X215" s="382"/>
      <c r="Y215" s="382"/>
      <c r="Z215" s="382"/>
    </row>
    <row r="216" spans="1:26">
      <c r="A216" s="374">
        <v>36400</v>
      </c>
      <c r="B216" s="375" t="s">
        <v>568</v>
      </c>
      <c r="C216" s="376">
        <v>4.4573915000000004E-3</v>
      </c>
      <c r="D216" s="376">
        <v>4.1772485000000003E-3</v>
      </c>
      <c r="E216" s="377">
        <v>129142116</v>
      </c>
      <c r="F216" s="378">
        <v>105849015</v>
      </c>
      <c r="G216" s="378"/>
      <c r="H216" s="379">
        <v>8434244</v>
      </c>
      <c r="I216" s="380">
        <v>8474589</v>
      </c>
      <c r="J216" s="380">
        <v>916607</v>
      </c>
      <c r="K216" s="380">
        <v>1027654</v>
      </c>
      <c r="L216" s="380">
        <v>18853094</v>
      </c>
      <c r="M216" s="380"/>
      <c r="N216" s="381">
        <v>15122416</v>
      </c>
      <c r="O216" s="380">
        <v>48174379</v>
      </c>
      <c r="P216" s="380">
        <v>0</v>
      </c>
      <c r="Q216" s="380">
        <v>292895</v>
      </c>
      <c r="R216" s="380">
        <v>63589690</v>
      </c>
      <c r="S216" s="382"/>
      <c r="T216" s="220">
        <v>-11804671</v>
      </c>
      <c r="U216" s="220">
        <v>-1263291</v>
      </c>
      <c r="V216" s="380">
        <v>-13067962</v>
      </c>
      <c r="W216" s="488"/>
      <c r="X216" s="382"/>
      <c r="Y216" s="382"/>
      <c r="Z216" s="382"/>
    </row>
    <row r="217" spans="1:26">
      <c r="A217" s="374">
        <v>36405</v>
      </c>
      <c r="B217" s="375" t="s">
        <v>569</v>
      </c>
      <c r="C217" s="376">
        <v>6.4828349999999999E-4</v>
      </c>
      <c r="D217" s="376">
        <v>6.8484410000000003E-4</v>
      </c>
      <c r="E217" s="377">
        <v>21172362</v>
      </c>
      <c r="F217" s="378">
        <v>15394692</v>
      </c>
      <c r="G217" s="378"/>
      <c r="H217" s="379">
        <v>160287</v>
      </c>
      <c r="I217" s="380">
        <v>1232545</v>
      </c>
      <c r="J217" s="380">
        <v>133311</v>
      </c>
      <c r="K217" s="380">
        <v>149462</v>
      </c>
      <c r="L217" s="380">
        <v>1675605</v>
      </c>
      <c r="M217" s="380"/>
      <c r="N217" s="381">
        <v>3433085</v>
      </c>
      <c r="O217" s="380">
        <v>7006487</v>
      </c>
      <c r="P217" s="380">
        <v>0</v>
      </c>
      <c r="Q217" s="380">
        <v>42599</v>
      </c>
      <c r="R217" s="380">
        <v>10482171</v>
      </c>
      <c r="S217" s="382"/>
      <c r="T217" s="220">
        <v>-1716874</v>
      </c>
      <c r="U217" s="220">
        <v>-1026460</v>
      </c>
      <c r="V217" s="380">
        <v>-2743334</v>
      </c>
      <c r="W217" s="488"/>
      <c r="X217" s="382"/>
      <c r="Y217" s="382"/>
      <c r="Z217" s="382"/>
    </row>
    <row r="218" spans="1:26">
      <c r="A218" s="374">
        <v>36500</v>
      </c>
      <c r="B218" s="375" t="s">
        <v>570</v>
      </c>
      <c r="C218" s="376">
        <v>9.3954630999999993E-3</v>
      </c>
      <c r="D218" s="376">
        <v>9.4198823999999994E-3</v>
      </c>
      <c r="E218" s="377">
        <v>291221255</v>
      </c>
      <c r="F218" s="378">
        <v>223112670</v>
      </c>
      <c r="G218" s="378"/>
      <c r="H218" s="379">
        <v>823528</v>
      </c>
      <c r="I218" s="380">
        <v>17863068</v>
      </c>
      <c r="J218" s="380">
        <v>1932059</v>
      </c>
      <c r="K218" s="380">
        <v>2166129</v>
      </c>
      <c r="L218" s="380">
        <v>22784784</v>
      </c>
      <c r="M218" s="380"/>
      <c r="N218" s="381">
        <v>8768870</v>
      </c>
      <c r="O218" s="380">
        <v>101543829</v>
      </c>
      <c r="P218" s="380">
        <v>0</v>
      </c>
      <c r="Q218" s="380">
        <v>617376</v>
      </c>
      <c r="R218" s="380">
        <v>110930075</v>
      </c>
      <c r="S218" s="382"/>
      <c r="T218" s="220">
        <v>-24882346</v>
      </c>
      <c r="U218" s="220">
        <v>657096</v>
      </c>
      <c r="V218" s="380">
        <v>-24225250</v>
      </c>
      <c r="W218" s="488"/>
      <c r="X218" s="382"/>
      <c r="Y218" s="382"/>
      <c r="Z218" s="382"/>
    </row>
    <row r="219" spans="1:26">
      <c r="A219" s="374">
        <v>36501</v>
      </c>
      <c r="B219" s="375" t="s">
        <v>571</v>
      </c>
      <c r="C219" s="376">
        <v>1.2950630000000001E-4</v>
      </c>
      <c r="D219" s="376">
        <v>1.3106470000000001E-4</v>
      </c>
      <c r="E219" s="377">
        <v>4051943</v>
      </c>
      <c r="F219" s="378">
        <v>3075367</v>
      </c>
      <c r="G219" s="378"/>
      <c r="H219" s="379">
        <v>126532</v>
      </c>
      <c r="I219" s="380">
        <v>246223</v>
      </c>
      <c r="J219" s="380">
        <v>26631</v>
      </c>
      <c r="K219" s="380">
        <v>29858</v>
      </c>
      <c r="L219" s="380">
        <v>429244</v>
      </c>
      <c r="M219" s="380"/>
      <c r="N219" s="381">
        <v>136628</v>
      </c>
      <c r="O219" s="380">
        <v>1399672</v>
      </c>
      <c r="P219" s="380">
        <v>0</v>
      </c>
      <c r="Q219" s="380">
        <v>8510</v>
      </c>
      <c r="R219" s="380">
        <v>1544810</v>
      </c>
      <c r="S219" s="382"/>
      <c r="T219" s="220">
        <v>-342975</v>
      </c>
      <c r="U219" s="220">
        <v>112891</v>
      </c>
      <c r="V219" s="380">
        <v>-230084</v>
      </c>
      <c r="W219" s="488"/>
      <c r="X219" s="382"/>
      <c r="Y219" s="382"/>
      <c r="Z219" s="382"/>
    </row>
    <row r="220" spans="1:26">
      <c r="A220" s="374">
        <v>36502</v>
      </c>
      <c r="B220" s="375" t="s">
        <v>572</v>
      </c>
      <c r="C220" s="376">
        <v>3.0945699999999997E-5</v>
      </c>
      <c r="D220" s="376">
        <v>4.0580800000000003E-5</v>
      </c>
      <c r="E220" s="377">
        <v>1254580</v>
      </c>
      <c r="F220" s="378">
        <v>734863</v>
      </c>
      <c r="G220" s="378"/>
      <c r="H220" s="379">
        <v>13841</v>
      </c>
      <c r="I220" s="380">
        <v>58835</v>
      </c>
      <c r="J220" s="380">
        <v>6364</v>
      </c>
      <c r="K220" s="380">
        <v>7135</v>
      </c>
      <c r="L220" s="380">
        <v>86175</v>
      </c>
      <c r="M220" s="380"/>
      <c r="N220" s="381">
        <v>449698</v>
      </c>
      <c r="O220" s="380">
        <v>334453</v>
      </c>
      <c r="P220" s="380">
        <v>0</v>
      </c>
      <c r="Q220" s="380">
        <v>2033</v>
      </c>
      <c r="R220" s="380">
        <v>786184</v>
      </c>
      <c r="S220" s="382"/>
      <c r="T220" s="220">
        <v>-81956</v>
      </c>
      <c r="U220" s="220">
        <v>-113640</v>
      </c>
      <c r="V220" s="380">
        <v>-195596</v>
      </c>
      <c r="W220" s="488"/>
      <c r="X220" s="382"/>
      <c r="Y220" s="382"/>
      <c r="Z220" s="382"/>
    </row>
    <row r="221" spans="1:26">
      <c r="A221" s="374">
        <v>36505</v>
      </c>
      <c r="B221" s="375" t="s">
        <v>573</v>
      </c>
      <c r="C221" s="376">
        <v>1.7244738000000001E-3</v>
      </c>
      <c r="D221" s="376">
        <v>1.6890378000000001E-3</v>
      </c>
      <c r="E221" s="377">
        <v>52217606</v>
      </c>
      <c r="F221" s="378">
        <v>40950824</v>
      </c>
      <c r="G221" s="378"/>
      <c r="H221" s="379">
        <v>1099596</v>
      </c>
      <c r="I221" s="380">
        <v>3278646</v>
      </c>
      <c r="J221" s="380">
        <v>354616</v>
      </c>
      <c r="K221" s="380">
        <v>397578</v>
      </c>
      <c r="L221" s="380">
        <v>5130436</v>
      </c>
      <c r="M221" s="380"/>
      <c r="N221" s="381">
        <v>3220815</v>
      </c>
      <c r="O221" s="380">
        <v>18637684</v>
      </c>
      <c r="P221" s="380">
        <v>0</v>
      </c>
      <c r="Q221" s="380">
        <v>113315</v>
      </c>
      <c r="R221" s="380">
        <v>21971814</v>
      </c>
      <c r="S221" s="382"/>
      <c r="T221" s="220">
        <v>-4566986</v>
      </c>
      <c r="U221" s="220">
        <v>-746980</v>
      </c>
      <c r="V221" s="380">
        <v>-5313966</v>
      </c>
      <c r="W221" s="488"/>
      <c r="X221" s="382"/>
      <c r="Y221" s="382"/>
      <c r="Z221" s="382"/>
    </row>
    <row r="222" spans="1:26">
      <c r="A222" s="374">
        <v>36600</v>
      </c>
      <c r="B222" s="375" t="s">
        <v>574</v>
      </c>
      <c r="C222" s="376">
        <v>5.3646830000000001E-4</v>
      </c>
      <c r="D222" s="376">
        <v>5.1803859999999995E-4</v>
      </c>
      <c r="E222" s="377">
        <v>16015471</v>
      </c>
      <c r="F222" s="378">
        <v>12739433</v>
      </c>
      <c r="G222" s="378"/>
      <c r="H222" s="379">
        <v>580104</v>
      </c>
      <c r="I222" s="380">
        <v>1019957</v>
      </c>
      <c r="J222" s="380">
        <v>110318</v>
      </c>
      <c r="K222" s="380">
        <v>123683</v>
      </c>
      <c r="L222" s="380">
        <v>1834062</v>
      </c>
      <c r="M222" s="380"/>
      <c r="N222" s="381">
        <v>3342187</v>
      </c>
      <c r="O222" s="380">
        <v>5798016</v>
      </c>
      <c r="P222" s="380">
        <v>0</v>
      </c>
      <c r="Q222" s="380">
        <v>35251</v>
      </c>
      <c r="R222" s="380">
        <v>9175454</v>
      </c>
      <c r="S222" s="382"/>
      <c r="T222" s="220">
        <v>-1420747</v>
      </c>
      <c r="U222" s="220">
        <v>-918630</v>
      </c>
      <c r="V222" s="380">
        <v>-2339377</v>
      </c>
      <c r="W222" s="488"/>
      <c r="X222" s="382"/>
      <c r="Y222" s="382"/>
      <c r="Z222" s="382"/>
    </row>
    <row r="223" spans="1:26">
      <c r="A223" s="374">
        <v>36601</v>
      </c>
      <c r="B223" s="375" t="s">
        <v>575</v>
      </c>
      <c r="C223" s="376">
        <v>0</v>
      </c>
      <c r="D223" s="376">
        <v>0</v>
      </c>
      <c r="E223" s="377">
        <v>0</v>
      </c>
      <c r="F223" s="378">
        <v>0</v>
      </c>
      <c r="G223" s="378"/>
      <c r="H223" s="379">
        <v>63720</v>
      </c>
      <c r="I223" s="380">
        <v>0</v>
      </c>
      <c r="J223" s="380">
        <v>0</v>
      </c>
      <c r="K223" s="380">
        <v>0</v>
      </c>
      <c r="L223" s="380">
        <v>63720</v>
      </c>
      <c r="M223" s="380"/>
      <c r="N223" s="381">
        <v>10694587</v>
      </c>
      <c r="O223" s="380">
        <v>0</v>
      </c>
      <c r="P223" s="380">
        <v>0</v>
      </c>
      <c r="Q223" s="380">
        <v>0</v>
      </c>
      <c r="R223" s="380">
        <v>10694587</v>
      </c>
      <c r="S223" s="382"/>
      <c r="T223" s="220">
        <v>0</v>
      </c>
      <c r="U223" s="220">
        <v>-2381045</v>
      </c>
      <c r="V223" s="380">
        <v>-2381045</v>
      </c>
      <c r="W223" s="489"/>
      <c r="X223" s="382"/>
      <c r="Y223" s="382"/>
      <c r="Z223" s="382"/>
    </row>
    <row r="224" spans="1:26">
      <c r="A224" s="374">
        <v>36700</v>
      </c>
      <c r="B224" s="375" t="s">
        <v>576</v>
      </c>
      <c r="C224" s="376">
        <v>7.7616663000000001E-3</v>
      </c>
      <c r="D224" s="376">
        <v>8.1275668999999991E-3</v>
      </c>
      <c r="E224" s="377">
        <v>251268554</v>
      </c>
      <c r="F224" s="378">
        <v>184315139</v>
      </c>
      <c r="G224" s="378"/>
      <c r="H224" s="379">
        <v>507543</v>
      </c>
      <c r="I224" s="380">
        <v>14756822</v>
      </c>
      <c r="J224" s="380">
        <v>1596089</v>
      </c>
      <c r="K224" s="380">
        <v>1789456</v>
      </c>
      <c r="L224" s="380">
        <v>18649910</v>
      </c>
      <c r="M224" s="380"/>
      <c r="N224" s="381">
        <v>18279272</v>
      </c>
      <c r="O224" s="380">
        <v>83886160</v>
      </c>
      <c r="P224" s="380">
        <v>0</v>
      </c>
      <c r="Q224" s="380">
        <v>510019</v>
      </c>
      <c r="R224" s="380">
        <v>102675451</v>
      </c>
      <c r="S224" s="382"/>
      <c r="T224" s="220">
        <v>-20555503</v>
      </c>
      <c r="U224" s="220">
        <v>-2067565</v>
      </c>
      <c r="V224" s="380">
        <v>-22623068</v>
      </c>
      <c r="W224" s="488"/>
      <c r="X224" s="382"/>
      <c r="Y224" s="382"/>
      <c r="Z224" s="382"/>
    </row>
    <row r="225" spans="1:26">
      <c r="A225" s="374">
        <v>36701</v>
      </c>
      <c r="B225" s="375" t="s">
        <v>577</v>
      </c>
      <c r="C225" s="376">
        <v>2.902E-5</v>
      </c>
      <c r="D225" s="376">
        <v>4.36885E-5</v>
      </c>
      <c r="E225" s="377">
        <v>1350656</v>
      </c>
      <c r="F225" s="378">
        <v>689134</v>
      </c>
      <c r="G225" s="378"/>
      <c r="H225" s="379">
        <v>222647</v>
      </c>
      <c r="I225" s="380">
        <v>55174</v>
      </c>
      <c r="J225" s="380">
        <v>5968</v>
      </c>
      <c r="K225" s="380">
        <v>6691</v>
      </c>
      <c r="L225" s="380">
        <v>290480</v>
      </c>
      <c r="M225" s="380"/>
      <c r="N225" s="381">
        <v>444333</v>
      </c>
      <c r="O225" s="380">
        <v>313641</v>
      </c>
      <c r="P225" s="380">
        <v>0</v>
      </c>
      <c r="Q225" s="380">
        <v>1907</v>
      </c>
      <c r="R225" s="380">
        <v>759881</v>
      </c>
      <c r="S225" s="382"/>
      <c r="T225" s="220">
        <v>-76854</v>
      </c>
      <c r="U225" s="220">
        <v>-98856</v>
      </c>
      <c r="V225" s="380">
        <v>-175710</v>
      </c>
      <c r="W225" s="488"/>
      <c r="X225" s="382"/>
      <c r="Y225" s="382"/>
      <c r="Z225" s="382"/>
    </row>
    <row r="226" spans="1:26">
      <c r="A226" s="374">
        <v>36705</v>
      </c>
      <c r="B226" s="375" t="s">
        <v>578</v>
      </c>
      <c r="C226" s="376">
        <v>9.2723930000000005E-4</v>
      </c>
      <c r="D226" s="376">
        <v>8.5474240000000005E-4</v>
      </c>
      <c r="E226" s="377">
        <v>26424869</v>
      </c>
      <c r="F226" s="378">
        <v>22019014</v>
      </c>
      <c r="G226" s="378"/>
      <c r="H226" s="379">
        <v>2762833</v>
      </c>
      <c r="I226" s="380">
        <v>1762908</v>
      </c>
      <c r="J226" s="380">
        <v>190675</v>
      </c>
      <c r="K226" s="380">
        <v>213776</v>
      </c>
      <c r="L226" s="380">
        <v>4930192</v>
      </c>
      <c r="M226" s="380"/>
      <c r="N226" s="381">
        <v>2655676</v>
      </c>
      <c r="O226" s="380">
        <v>10021372</v>
      </c>
      <c r="P226" s="380">
        <v>0</v>
      </c>
      <c r="Q226" s="380">
        <v>60929</v>
      </c>
      <c r="R226" s="380">
        <v>12737977</v>
      </c>
      <c r="S226" s="382"/>
      <c r="T226" s="220">
        <v>-2455641</v>
      </c>
      <c r="U226" s="220">
        <v>63581</v>
      </c>
      <c r="V226" s="380">
        <v>-2392060</v>
      </c>
      <c r="W226" s="488"/>
      <c r="X226" s="382"/>
      <c r="Y226" s="382"/>
      <c r="Z226" s="382"/>
    </row>
    <row r="227" spans="1:26">
      <c r="A227" s="374">
        <v>36800</v>
      </c>
      <c r="B227" s="375" t="s">
        <v>579</v>
      </c>
      <c r="C227" s="376">
        <v>2.9186377999999998E-3</v>
      </c>
      <c r="D227" s="376">
        <v>2.8652783999999999E-3</v>
      </c>
      <c r="E227" s="377">
        <v>88581782</v>
      </c>
      <c r="F227" s="378">
        <v>69308459</v>
      </c>
      <c r="G227" s="378"/>
      <c r="H227" s="379">
        <v>1549504</v>
      </c>
      <c r="I227" s="380">
        <v>5549043</v>
      </c>
      <c r="J227" s="380">
        <v>600181</v>
      </c>
      <c r="K227" s="380">
        <v>672893</v>
      </c>
      <c r="L227" s="380">
        <v>8371621</v>
      </c>
      <c r="M227" s="380"/>
      <c r="N227" s="381">
        <v>6253475</v>
      </c>
      <c r="O227" s="380">
        <v>31543912</v>
      </c>
      <c r="P227" s="380">
        <v>0</v>
      </c>
      <c r="Q227" s="380">
        <v>191784</v>
      </c>
      <c r="R227" s="380">
        <v>37989171</v>
      </c>
      <c r="S227" s="382"/>
      <c r="T227" s="220">
        <v>-7729535</v>
      </c>
      <c r="U227" s="220">
        <v>-787633</v>
      </c>
      <c r="V227" s="380">
        <v>-8517168</v>
      </c>
      <c r="W227" s="488"/>
      <c r="X227" s="382"/>
      <c r="Y227" s="382"/>
      <c r="Z227" s="382"/>
    </row>
    <row r="228" spans="1:26">
      <c r="A228" s="374">
        <v>36802</v>
      </c>
      <c r="B228" s="375" t="s">
        <v>580</v>
      </c>
      <c r="C228" s="376">
        <v>2.4779100000000003E-4</v>
      </c>
      <c r="D228" s="376">
        <v>2.3959050000000001E-4</v>
      </c>
      <c r="E228" s="377">
        <v>7407082</v>
      </c>
      <c r="F228" s="378">
        <v>5884256</v>
      </c>
      <c r="G228" s="378"/>
      <c r="H228" s="379">
        <v>1969027</v>
      </c>
      <c r="I228" s="380">
        <v>471111</v>
      </c>
      <c r="J228" s="380">
        <v>50955</v>
      </c>
      <c r="K228" s="380">
        <v>57128</v>
      </c>
      <c r="L228" s="380">
        <v>2548221</v>
      </c>
      <c r="M228" s="380"/>
      <c r="N228" s="381">
        <v>111004</v>
      </c>
      <c r="O228" s="380">
        <v>2678064</v>
      </c>
      <c r="P228" s="380">
        <v>0</v>
      </c>
      <c r="Q228" s="380">
        <v>16282</v>
      </c>
      <c r="R228" s="380">
        <v>2805350</v>
      </c>
      <c r="S228" s="382"/>
      <c r="T228" s="220">
        <v>-656234</v>
      </c>
      <c r="U228" s="220">
        <v>1150663</v>
      </c>
      <c r="V228" s="380">
        <v>494429</v>
      </c>
      <c r="W228" s="488"/>
      <c r="X228" s="382"/>
      <c r="Y228" s="382"/>
      <c r="Z228" s="382"/>
    </row>
    <row r="229" spans="1:26">
      <c r="A229" s="374">
        <v>36810</v>
      </c>
      <c r="B229" s="375" t="s">
        <v>581</v>
      </c>
      <c r="C229" s="376">
        <v>5.9696167999999999E-3</v>
      </c>
      <c r="D229" s="376">
        <v>5.8491161000000002E-3</v>
      </c>
      <c r="E229" s="377">
        <v>180828895</v>
      </c>
      <c r="F229" s="378">
        <v>141759605</v>
      </c>
      <c r="G229" s="378"/>
      <c r="H229" s="379">
        <v>3720563</v>
      </c>
      <c r="I229" s="380">
        <v>11349698</v>
      </c>
      <c r="J229" s="380">
        <v>1227577</v>
      </c>
      <c r="K229" s="380">
        <v>1376298</v>
      </c>
      <c r="L229" s="380">
        <v>17674136</v>
      </c>
      <c r="M229" s="380"/>
      <c r="N229" s="381">
        <v>4819180</v>
      </c>
      <c r="O229" s="380">
        <v>64518134</v>
      </c>
      <c r="P229" s="380">
        <v>0</v>
      </c>
      <c r="Q229" s="380">
        <v>392263</v>
      </c>
      <c r="R229" s="380">
        <v>69729577</v>
      </c>
      <c r="S229" s="382"/>
      <c r="T229" s="220">
        <v>-15809551</v>
      </c>
      <c r="U229" s="220">
        <v>-50139</v>
      </c>
      <c r="V229" s="380">
        <v>-15859690</v>
      </c>
      <c r="W229" s="488"/>
      <c r="X229" s="382"/>
      <c r="Y229" s="382"/>
      <c r="Z229" s="382"/>
    </row>
    <row r="230" spans="1:26">
      <c r="A230" s="374">
        <v>36900</v>
      </c>
      <c r="B230" s="375" t="s">
        <v>582</v>
      </c>
      <c r="C230" s="376">
        <v>5.8044450000000001E-4</v>
      </c>
      <c r="D230" s="376">
        <v>5.1265749999999998E-4</v>
      </c>
      <c r="E230" s="377">
        <v>15849111</v>
      </c>
      <c r="F230" s="378">
        <v>13783730</v>
      </c>
      <c r="G230" s="378"/>
      <c r="H230" s="379">
        <v>2187713</v>
      </c>
      <c r="I230" s="380">
        <v>1103567</v>
      </c>
      <c r="J230" s="380">
        <v>119361</v>
      </c>
      <c r="K230" s="380">
        <v>133822</v>
      </c>
      <c r="L230" s="380">
        <v>3544463</v>
      </c>
      <c r="M230" s="380"/>
      <c r="N230" s="381">
        <v>1662939</v>
      </c>
      <c r="O230" s="380">
        <v>6273300</v>
      </c>
      <c r="P230" s="380">
        <v>0</v>
      </c>
      <c r="Q230" s="380">
        <v>38141</v>
      </c>
      <c r="R230" s="380">
        <v>7974380</v>
      </c>
      <c r="S230" s="382"/>
      <c r="T230" s="220">
        <v>-1537213</v>
      </c>
      <c r="U230" s="220">
        <v>143551</v>
      </c>
      <c r="V230" s="380">
        <v>-1393662</v>
      </c>
      <c r="W230" s="488"/>
      <c r="X230" s="382"/>
      <c r="Y230" s="382"/>
      <c r="Z230" s="382"/>
    </row>
    <row r="231" spans="1:26">
      <c r="A231" s="374">
        <v>36901</v>
      </c>
      <c r="B231" s="375" t="s">
        <v>583</v>
      </c>
      <c r="C231" s="376">
        <v>1.8778069999999999E-4</v>
      </c>
      <c r="D231" s="376">
        <v>1.8603580000000001E-4</v>
      </c>
      <c r="E231" s="377">
        <v>5751407</v>
      </c>
      <c r="F231" s="378">
        <v>4459200</v>
      </c>
      <c r="G231" s="378"/>
      <c r="H231" s="379">
        <v>314370</v>
      </c>
      <c r="I231" s="380">
        <v>357017</v>
      </c>
      <c r="J231" s="380">
        <v>38615</v>
      </c>
      <c r="K231" s="380">
        <v>43293</v>
      </c>
      <c r="L231" s="380">
        <v>753295</v>
      </c>
      <c r="M231" s="380"/>
      <c r="N231" s="381">
        <v>907704</v>
      </c>
      <c r="O231" s="380">
        <v>2029487</v>
      </c>
      <c r="P231" s="380">
        <v>0</v>
      </c>
      <c r="Q231" s="380">
        <v>12339</v>
      </c>
      <c r="R231" s="380">
        <v>2949530</v>
      </c>
      <c r="S231" s="382"/>
      <c r="T231" s="220">
        <v>-497306</v>
      </c>
      <c r="U231" s="220">
        <v>50390</v>
      </c>
      <c r="V231" s="380">
        <v>-446916</v>
      </c>
      <c r="W231" s="488"/>
      <c r="X231" s="382"/>
      <c r="Y231" s="382"/>
      <c r="Z231" s="382"/>
    </row>
    <row r="232" spans="1:26">
      <c r="A232" s="374">
        <v>36905</v>
      </c>
      <c r="B232" s="375" t="s">
        <v>584</v>
      </c>
      <c r="C232" s="376">
        <v>1.8413159999999999E-4</v>
      </c>
      <c r="D232" s="376">
        <v>1.9338910000000001E-4</v>
      </c>
      <c r="E232" s="377">
        <v>5978739</v>
      </c>
      <c r="F232" s="378">
        <v>4372546</v>
      </c>
      <c r="G232" s="378"/>
      <c r="H232" s="379">
        <v>277030</v>
      </c>
      <c r="I232" s="380">
        <v>350079</v>
      </c>
      <c r="J232" s="380">
        <v>37864</v>
      </c>
      <c r="K232" s="380">
        <v>42452</v>
      </c>
      <c r="L232" s="380">
        <v>707425</v>
      </c>
      <c r="M232" s="380"/>
      <c r="N232" s="381">
        <v>518245</v>
      </c>
      <c r="O232" s="380">
        <v>1990049</v>
      </c>
      <c r="P232" s="380">
        <v>0</v>
      </c>
      <c r="Q232" s="380">
        <v>12099</v>
      </c>
      <c r="R232" s="380">
        <v>2520393</v>
      </c>
      <c r="S232" s="382"/>
      <c r="T232" s="220">
        <v>-487642</v>
      </c>
      <c r="U232" s="220">
        <v>132582</v>
      </c>
      <c r="V232" s="380">
        <v>-355060</v>
      </c>
      <c r="W232" s="488"/>
      <c r="X232" s="382"/>
      <c r="Y232" s="382"/>
      <c r="Z232" s="382"/>
    </row>
    <row r="233" spans="1:26">
      <c r="A233" s="374">
        <v>37000</v>
      </c>
      <c r="B233" s="375" t="s">
        <v>585</v>
      </c>
      <c r="C233" s="376">
        <v>1.6276032000000001E-3</v>
      </c>
      <c r="D233" s="376">
        <v>1.6554278E-3</v>
      </c>
      <c r="E233" s="377">
        <v>51178533</v>
      </c>
      <c r="F233" s="378">
        <v>38650452</v>
      </c>
      <c r="G233" s="378"/>
      <c r="H233" s="379">
        <v>124563</v>
      </c>
      <c r="I233" s="380">
        <v>3094471</v>
      </c>
      <c r="J233" s="380">
        <v>334696</v>
      </c>
      <c r="K233" s="380">
        <v>375245</v>
      </c>
      <c r="L233" s="380">
        <v>3928975</v>
      </c>
      <c r="M233" s="380"/>
      <c r="N233" s="381">
        <v>6146858</v>
      </c>
      <c r="O233" s="380">
        <v>17590731</v>
      </c>
      <c r="P233" s="380">
        <v>0</v>
      </c>
      <c r="Q233" s="380">
        <v>106950</v>
      </c>
      <c r="R233" s="380">
        <v>23844539</v>
      </c>
      <c r="S233" s="382"/>
      <c r="T233" s="220">
        <v>-4310442</v>
      </c>
      <c r="U233" s="220">
        <v>-2290788</v>
      </c>
      <c r="V233" s="380">
        <v>-6601230</v>
      </c>
      <c r="W233" s="488"/>
      <c r="X233" s="382"/>
      <c r="Y233" s="382"/>
      <c r="Z233" s="382"/>
    </row>
    <row r="234" spans="1:26">
      <c r="A234" s="374">
        <v>37001</v>
      </c>
      <c r="B234" s="375" t="s">
        <v>728</v>
      </c>
      <c r="C234" s="376">
        <v>1.8680730000000001E-4</v>
      </c>
      <c r="D234" s="376">
        <v>1.6582009999999999E-4</v>
      </c>
      <c r="E234" s="377">
        <v>5126427</v>
      </c>
      <c r="F234" s="378">
        <v>4436085</v>
      </c>
      <c r="G234" s="378"/>
      <c r="H234" s="379">
        <v>2073264</v>
      </c>
      <c r="I234" s="380">
        <v>355166</v>
      </c>
      <c r="J234" s="380">
        <v>38415</v>
      </c>
      <c r="K234" s="380">
        <v>43069</v>
      </c>
      <c r="L234" s="380">
        <v>2509914</v>
      </c>
      <c r="M234" s="380"/>
      <c r="N234" s="381">
        <v>0</v>
      </c>
      <c r="O234" s="380">
        <v>2018967</v>
      </c>
      <c r="P234" s="380">
        <v>0</v>
      </c>
      <c r="Q234" s="380">
        <v>12275</v>
      </c>
      <c r="R234" s="380">
        <v>2031242</v>
      </c>
      <c r="S234" s="382"/>
      <c r="T234" s="220">
        <v>-494728</v>
      </c>
      <c r="U234" s="220">
        <v>1089285</v>
      </c>
      <c r="V234" s="380">
        <v>594557</v>
      </c>
      <c r="W234" s="488"/>
      <c r="X234" s="382"/>
      <c r="Y234" s="382"/>
      <c r="Z234" s="382"/>
    </row>
    <row r="235" spans="1:26">
      <c r="A235" s="374">
        <v>37005</v>
      </c>
      <c r="B235" s="375" t="s">
        <v>586</v>
      </c>
      <c r="C235" s="376">
        <v>4.8435790000000002E-4</v>
      </c>
      <c r="D235" s="376">
        <v>4.8407749999999997E-4</v>
      </c>
      <c r="E235" s="377">
        <v>14965543</v>
      </c>
      <c r="F235" s="378">
        <v>11501975</v>
      </c>
      <c r="G235" s="378"/>
      <c r="H235" s="379">
        <v>1555229</v>
      </c>
      <c r="I235" s="380">
        <v>920883</v>
      </c>
      <c r="J235" s="380">
        <v>99602</v>
      </c>
      <c r="K235" s="380">
        <v>111669</v>
      </c>
      <c r="L235" s="380">
        <v>2687383</v>
      </c>
      <c r="M235" s="380"/>
      <c r="N235" s="381">
        <v>225536</v>
      </c>
      <c r="O235" s="380">
        <v>5234820</v>
      </c>
      <c r="P235" s="380">
        <v>0</v>
      </c>
      <c r="Q235" s="380">
        <v>31827</v>
      </c>
      <c r="R235" s="380">
        <v>5492183</v>
      </c>
      <c r="S235" s="382"/>
      <c r="T235" s="220">
        <v>-1282743</v>
      </c>
      <c r="U235" s="220">
        <v>216210</v>
      </c>
      <c r="V235" s="380">
        <v>-1066533</v>
      </c>
      <c r="W235" s="488"/>
      <c r="X235" s="382"/>
      <c r="Y235" s="382"/>
      <c r="Z235" s="382"/>
    </row>
    <row r="236" spans="1:26">
      <c r="A236" s="374">
        <v>37100</v>
      </c>
      <c r="B236" s="375" t="s">
        <v>587</v>
      </c>
      <c r="C236" s="376">
        <v>3.0388503000000002E-3</v>
      </c>
      <c r="D236" s="376">
        <v>2.9834516E-3</v>
      </c>
      <c r="E236" s="377">
        <v>92235177</v>
      </c>
      <c r="F236" s="378">
        <v>72163128</v>
      </c>
      <c r="G236" s="378"/>
      <c r="H236" s="379">
        <v>3149509</v>
      </c>
      <c r="I236" s="380">
        <v>5777596</v>
      </c>
      <c r="J236" s="380">
        <v>624901</v>
      </c>
      <c r="K236" s="380">
        <v>700609</v>
      </c>
      <c r="L236" s="380">
        <v>10252615</v>
      </c>
      <c r="M236" s="380"/>
      <c r="N236" s="381">
        <v>914054</v>
      </c>
      <c r="O236" s="380">
        <v>32843139</v>
      </c>
      <c r="P236" s="380">
        <v>0</v>
      </c>
      <c r="Q236" s="380">
        <v>199683</v>
      </c>
      <c r="R236" s="380">
        <v>33956876</v>
      </c>
      <c r="S236" s="382"/>
      <c r="T236" s="220">
        <v>-8047898</v>
      </c>
      <c r="U236" s="220">
        <v>1865293</v>
      </c>
      <c r="V236" s="380">
        <v>-6182605</v>
      </c>
      <c r="W236" s="488"/>
      <c r="X236" s="382"/>
      <c r="Y236" s="382"/>
      <c r="Z236" s="382"/>
    </row>
    <row r="237" spans="1:26">
      <c r="A237" s="374">
        <v>37200</v>
      </c>
      <c r="B237" s="375" t="s">
        <v>588</v>
      </c>
      <c r="C237" s="376">
        <v>6.041474E-4</v>
      </c>
      <c r="D237" s="376">
        <v>5.5873149999999998E-4</v>
      </c>
      <c r="E237" s="377">
        <v>17273516</v>
      </c>
      <c r="F237" s="378">
        <v>14346599</v>
      </c>
      <c r="G237" s="378"/>
      <c r="H237" s="379">
        <v>1364044</v>
      </c>
      <c r="I237" s="380">
        <v>1148632</v>
      </c>
      <c r="J237" s="380">
        <v>124235</v>
      </c>
      <c r="K237" s="380">
        <v>139287</v>
      </c>
      <c r="L237" s="380">
        <v>2776198</v>
      </c>
      <c r="M237" s="380"/>
      <c r="N237" s="381">
        <v>1924782</v>
      </c>
      <c r="O237" s="380">
        <v>6529475</v>
      </c>
      <c r="P237" s="380">
        <v>0</v>
      </c>
      <c r="Q237" s="380">
        <v>39699</v>
      </c>
      <c r="R237" s="380">
        <v>8493956</v>
      </c>
      <c r="S237" s="382"/>
      <c r="T237" s="220">
        <v>-1599986</v>
      </c>
      <c r="U237" s="220">
        <v>-89073</v>
      </c>
      <c r="V237" s="380">
        <v>-1689059</v>
      </c>
      <c r="W237" s="488"/>
      <c r="X237" s="382"/>
      <c r="Y237" s="382"/>
      <c r="Z237" s="382"/>
    </row>
    <row r="238" spans="1:26">
      <c r="A238" s="374">
        <v>37300</v>
      </c>
      <c r="B238" s="375" t="s">
        <v>589</v>
      </c>
      <c r="C238" s="376">
        <v>1.5529443E-3</v>
      </c>
      <c r="D238" s="376">
        <v>1.4989266E-3</v>
      </c>
      <c r="E238" s="377">
        <v>46340205</v>
      </c>
      <c r="F238" s="378">
        <v>36877538</v>
      </c>
      <c r="G238" s="378"/>
      <c r="H238" s="379">
        <v>1600680</v>
      </c>
      <c r="I238" s="380">
        <v>2952526</v>
      </c>
      <c r="J238" s="380">
        <v>319344</v>
      </c>
      <c r="K238" s="380">
        <v>358032</v>
      </c>
      <c r="L238" s="380">
        <v>5230582</v>
      </c>
      <c r="M238" s="380"/>
      <c r="N238" s="381">
        <v>4983949</v>
      </c>
      <c r="O238" s="380">
        <v>16783836</v>
      </c>
      <c r="P238" s="380">
        <v>0</v>
      </c>
      <c r="Q238" s="380">
        <v>102044</v>
      </c>
      <c r="R238" s="380">
        <v>21869829</v>
      </c>
      <c r="S238" s="382"/>
      <c r="T238" s="220">
        <v>-4112719</v>
      </c>
      <c r="U238" s="220">
        <v>-605710</v>
      </c>
      <c r="V238" s="380">
        <v>-4718429</v>
      </c>
      <c r="W238" s="488"/>
      <c r="X238" s="382"/>
      <c r="Y238" s="382"/>
      <c r="Z238" s="382"/>
    </row>
    <row r="239" spans="1:26">
      <c r="A239" s="374">
        <v>37301</v>
      </c>
      <c r="B239" s="375" t="s">
        <v>590</v>
      </c>
      <c r="C239" s="376">
        <v>1.7783170000000001E-4</v>
      </c>
      <c r="D239" s="376">
        <v>1.8224699999999999E-4</v>
      </c>
      <c r="E239" s="377">
        <v>5634274</v>
      </c>
      <c r="F239" s="378">
        <v>4222943</v>
      </c>
      <c r="G239" s="378"/>
      <c r="H239" s="379">
        <v>19196</v>
      </c>
      <c r="I239" s="380">
        <v>338101</v>
      </c>
      <c r="J239" s="380">
        <v>36569</v>
      </c>
      <c r="K239" s="380">
        <v>40999</v>
      </c>
      <c r="L239" s="380">
        <v>434865</v>
      </c>
      <c r="M239" s="380"/>
      <c r="N239" s="381">
        <v>439224</v>
      </c>
      <c r="O239" s="380">
        <v>1921961</v>
      </c>
      <c r="P239" s="380">
        <v>0</v>
      </c>
      <c r="Q239" s="380">
        <v>11685</v>
      </c>
      <c r="R239" s="380">
        <v>2372870</v>
      </c>
      <c r="S239" s="382"/>
      <c r="T239" s="220">
        <v>-470959</v>
      </c>
      <c r="U239" s="220">
        <v>-15127</v>
      </c>
      <c r="V239" s="380">
        <v>-486086</v>
      </c>
      <c r="W239" s="488"/>
      <c r="X239" s="382"/>
      <c r="Y239" s="382"/>
      <c r="Z239" s="382"/>
    </row>
    <row r="240" spans="1:26">
      <c r="A240" s="374">
        <v>37305</v>
      </c>
      <c r="B240" s="375" t="s">
        <v>591</v>
      </c>
      <c r="C240" s="376">
        <v>3.6618380000000002E-4</v>
      </c>
      <c r="D240" s="376">
        <v>3.7389960000000001E-4</v>
      </c>
      <c r="E240" s="377">
        <v>11559328</v>
      </c>
      <c r="F240" s="378">
        <v>8695712</v>
      </c>
      <c r="G240" s="378"/>
      <c r="H240" s="379">
        <v>229148</v>
      </c>
      <c r="I240" s="380">
        <v>696205</v>
      </c>
      <c r="J240" s="380">
        <v>75301</v>
      </c>
      <c r="K240" s="380">
        <v>84424</v>
      </c>
      <c r="L240" s="380">
        <v>1085078</v>
      </c>
      <c r="M240" s="380"/>
      <c r="N240" s="381">
        <v>900098</v>
      </c>
      <c r="O240" s="380">
        <v>3957623</v>
      </c>
      <c r="P240" s="380">
        <v>0</v>
      </c>
      <c r="Q240" s="380">
        <v>24062</v>
      </c>
      <c r="R240" s="380">
        <v>4881783</v>
      </c>
      <c r="S240" s="382"/>
      <c r="T240" s="220">
        <v>-969778</v>
      </c>
      <c r="U240" s="220">
        <v>-728643</v>
      </c>
      <c r="V240" s="380">
        <v>-1698421</v>
      </c>
      <c r="W240" s="488"/>
      <c r="X240" s="382"/>
      <c r="Y240" s="382"/>
      <c r="Z240" s="382"/>
    </row>
    <row r="241" spans="1:26">
      <c r="A241" s="374">
        <v>37400</v>
      </c>
      <c r="B241" s="375" t="s">
        <v>592</v>
      </c>
      <c r="C241" s="376">
        <v>8.2602288999999995E-3</v>
      </c>
      <c r="D241" s="376">
        <v>7.8237128000000003E-3</v>
      </c>
      <c r="E241" s="377">
        <v>241874724</v>
      </c>
      <c r="F241" s="378">
        <v>196154431</v>
      </c>
      <c r="G241" s="378"/>
      <c r="H241" s="379">
        <v>12229012</v>
      </c>
      <c r="I241" s="380">
        <v>15704711</v>
      </c>
      <c r="J241" s="380">
        <v>1698612</v>
      </c>
      <c r="K241" s="380">
        <v>1904400</v>
      </c>
      <c r="L241" s="380">
        <v>31536735</v>
      </c>
      <c r="M241" s="380"/>
      <c r="N241" s="381">
        <v>9376946</v>
      </c>
      <c r="O241" s="380">
        <v>89274500</v>
      </c>
      <c r="P241" s="380">
        <v>0</v>
      </c>
      <c r="Q241" s="380">
        <v>542780</v>
      </c>
      <c r="R241" s="380">
        <v>99194226</v>
      </c>
      <c r="S241" s="382"/>
      <c r="T241" s="220">
        <v>-21875863</v>
      </c>
      <c r="U241" s="220">
        <v>786896</v>
      </c>
      <c r="V241" s="380">
        <v>-21088967</v>
      </c>
      <c r="W241" s="488"/>
      <c r="X241" s="382"/>
      <c r="Y241" s="382"/>
      <c r="Z241" s="382"/>
    </row>
    <row r="242" spans="1:26">
      <c r="A242" s="374">
        <v>37405</v>
      </c>
      <c r="B242" s="375" t="s">
        <v>593</v>
      </c>
      <c r="C242" s="376">
        <v>1.5509619999999999E-3</v>
      </c>
      <c r="D242" s="376">
        <v>1.5763588E-3</v>
      </c>
      <c r="E242" s="377">
        <v>48734068</v>
      </c>
      <c r="F242" s="378">
        <v>36830465</v>
      </c>
      <c r="G242" s="378"/>
      <c r="H242" s="379">
        <v>778208</v>
      </c>
      <c r="I242" s="380">
        <v>2948757</v>
      </c>
      <c r="J242" s="380">
        <v>318936</v>
      </c>
      <c r="K242" s="380">
        <v>357575</v>
      </c>
      <c r="L242" s="380">
        <v>4403476</v>
      </c>
      <c r="M242" s="380"/>
      <c r="N242" s="381">
        <v>4390670</v>
      </c>
      <c r="O242" s="380">
        <v>16762412</v>
      </c>
      <c r="P242" s="380">
        <v>0</v>
      </c>
      <c r="Q242" s="380">
        <v>101914</v>
      </c>
      <c r="R242" s="380">
        <v>21254996</v>
      </c>
      <c r="S242" s="382"/>
      <c r="T242" s="220">
        <v>-4107468</v>
      </c>
      <c r="U242" s="220">
        <v>-1676168</v>
      </c>
      <c r="V242" s="380">
        <v>-5783636</v>
      </c>
      <c r="W242" s="488"/>
      <c r="X242" s="382"/>
      <c r="Y242" s="382"/>
      <c r="Z242" s="382"/>
    </row>
    <row r="243" spans="1:26">
      <c r="A243" s="374">
        <v>37500</v>
      </c>
      <c r="B243" s="375" t="s">
        <v>594</v>
      </c>
      <c r="C243" s="376">
        <v>8.292277E-4</v>
      </c>
      <c r="D243" s="376">
        <v>8.1347280000000004E-4</v>
      </c>
      <c r="E243" s="377">
        <v>25148994</v>
      </c>
      <c r="F243" s="378">
        <v>19691547</v>
      </c>
      <c r="G243" s="378"/>
      <c r="H243" s="379">
        <v>525912</v>
      </c>
      <c r="I243" s="380">
        <v>1576564</v>
      </c>
      <c r="J243" s="380">
        <v>170520</v>
      </c>
      <c r="K243" s="380">
        <v>191179</v>
      </c>
      <c r="L243" s="380">
        <v>2464175</v>
      </c>
      <c r="M243" s="380"/>
      <c r="N243" s="381">
        <v>1727089</v>
      </c>
      <c r="O243" s="380">
        <v>8962087</v>
      </c>
      <c r="P243" s="380">
        <v>0</v>
      </c>
      <c r="Q243" s="380">
        <v>54489</v>
      </c>
      <c r="R243" s="380">
        <v>10743665</v>
      </c>
      <c r="S243" s="382"/>
      <c r="T243" s="220">
        <v>-2196073</v>
      </c>
      <c r="U243" s="220">
        <v>-529394</v>
      </c>
      <c r="V243" s="380">
        <v>-2725467</v>
      </c>
      <c r="W243" s="488"/>
      <c r="X243" s="382"/>
      <c r="Y243" s="382"/>
      <c r="Z243" s="382"/>
    </row>
    <row r="244" spans="1:26">
      <c r="A244" s="374">
        <v>37600</v>
      </c>
      <c r="B244" s="375" t="s">
        <v>595</v>
      </c>
      <c r="C244" s="376">
        <v>4.9382675999999999E-3</v>
      </c>
      <c r="D244" s="376">
        <v>4.7881106000000001E-3</v>
      </c>
      <c r="E244" s="377">
        <v>148027281</v>
      </c>
      <c r="F244" s="378">
        <v>117268309</v>
      </c>
      <c r="G244" s="378"/>
      <c r="H244" s="379">
        <v>4285124</v>
      </c>
      <c r="I244" s="380">
        <v>9388852</v>
      </c>
      <c r="J244" s="380">
        <v>1015493</v>
      </c>
      <c r="K244" s="380">
        <v>1138520</v>
      </c>
      <c r="L244" s="380">
        <v>15827989</v>
      </c>
      <c r="M244" s="380"/>
      <c r="N244" s="381">
        <v>17055881</v>
      </c>
      <c r="O244" s="380">
        <v>53371569</v>
      </c>
      <c r="P244" s="380">
        <v>0</v>
      </c>
      <c r="Q244" s="380">
        <v>324493</v>
      </c>
      <c r="R244" s="380">
        <v>70751943</v>
      </c>
      <c r="S244" s="382"/>
      <c r="T244" s="220">
        <v>-13078195</v>
      </c>
      <c r="U244" s="220">
        <v>-4594818</v>
      </c>
      <c r="V244" s="380">
        <v>-17673013</v>
      </c>
      <c r="W244" s="488"/>
      <c r="X244" s="382"/>
      <c r="Y244" s="382"/>
      <c r="Z244" s="382"/>
    </row>
    <row r="245" spans="1:26">
      <c r="A245" s="374">
        <v>37601</v>
      </c>
      <c r="B245" s="375" t="s">
        <v>596</v>
      </c>
      <c r="C245" s="376">
        <v>5.3214359999999999E-4</v>
      </c>
      <c r="D245" s="376">
        <v>4.8940870000000001E-4</v>
      </c>
      <c r="E245" s="377">
        <v>15130360</v>
      </c>
      <c r="F245" s="378">
        <v>12636735</v>
      </c>
      <c r="G245" s="378"/>
      <c r="H245" s="379">
        <v>4793602</v>
      </c>
      <c r="I245" s="380">
        <v>1011735</v>
      </c>
      <c r="J245" s="380">
        <v>109429</v>
      </c>
      <c r="K245" s="380">
        <v>122686</v>
      </c>
      <c r="L245" s="380">
        <v>6037452</v>
      </c>
      <c r="M245" s="380"/>
      <c r="N245" s="381">
        <v>0</v>
      </c>
      <c r="O245" s="380">
        <v>5751276</v>
      </c>
      <c r="P245" s="380">
        <v>0</v>
      </c>
      <c r="Q245" s="380">
        <v>34967</v>
      </c>
      <c r="R245" s="380">
        <v>5786243</v>
      </c>
      <c r="S245" s="382"/>
      <c r="T245" s="220">
        <v>-1409295</v>
      </c>
      <c r="U245" s="220">
        <v>2425147</v>
      </c>
      <c r="V245" s="380">
        <v>1015852</v>
      </c>
      <c r="W245" s="488"/>
      <c r="X245" s="382"/>
      <c r="Y245" s="382"/>
      <c r="Z245" s="382"/>
    </row>
    <row r="246" spans="1:26">
      <c r="A246" s="374">
        <v>37605</v>
      </c>
      <c r="B246" s="375" t="s">
        <v>597</v>
      </c>
      <c r="C246" s="376">
        <v>6.1503519999999996E-4</v>
      </c>
      <c r="D246" s="376">
        <v>6.2054329999999998E-4</v>
      </c>
      <c r="E246" s="377">
        <v>19184464</v>
      </c>
      <c r="F246" s="378">
        <v>14605150</v>
      </c>
      <c r="G246" s="378"/>
      <c r="H246" s="379">
        <v>84154</v>
      </c>
      <c r="I246" s="380">
        <v>1169332</v>
      </c>
      <c r="J246" s="380">
        <v>126474</v>
      </c>
      <c r="K246" s="380">
        <v>141797</v>
      </c>
      <c r="L246" s="380">
        <v>1521757</v>
      </c>
      <c r="M246" s="380"/>
      <c r="N246" s="381">
        <v>1136129</v>
      </c>
      <c r="O246" s="380">
        <v>6647148</v>
      </c>
      <c r="P246" s="380">
        <v>0</v>
      </c>
      <c r="Q246" s="380">
        <v>40414</v>
      </c>
      <c r="R246" s="380">
        <v>7823691</v>
      </c>
      <c r="S246" s="382"/>
      <c r="T246" s="220">
        <v>-1628820</v>
      </c>
      <c r="U246" s="220">
        <v>-385251</v>
      </c>
      <c r="V246" s="380">
        <v>-2014071</v>
      </c>
      <c r="W246" s="488"/>
      <c r="X246" s="382"/>
      <c r="Y246" s="382"/>
      <c r="Z246" s="382"/>
    </row>
    <row r="247" spans="1:26">
      <c r="A247" s="374">
        <v>37610</v>
      </c>
      <c r="B247" s="375" t="s">
        <v>598</v>
      </c>
      <c r="C247" s="376">
        <v>1.5670790999999999E-3</v>
      </c>
      <c r="D247" s="376">
        <v>1.5617534000000001E-3</v>
      </c>
      <c r="E247" s="377">
        <v>48282533</v>
      </c>
      <c r="F247" s="378">
        <v>37213195</v>
      </c>
      <c r="G247" s="378"/>
      <c r="H247" s="379">
        <v>29116</v>
      </c>
      <c r="I247" s="380">
        <v>2979400</v>
      </c>
      <c r="J247" s="380">
        <v>322250</v>
      </c>
      <c r="K247" s="380">
        <v>361291</v>
      </c>
      <c r="L247" s="380">
        <v>3692057</v>
      </c>
      <c r="M247" s="380"/>
      <c r="N247" s="381">
        <v>4012388</v>
      </c>
      <c r="O247" s="380">
        <v>16936601</v>
      </c>
      <c r="P247" s="380">
        <v>0</v>
      </c>
      <c r="Q247" s="380">
        <v>102973</v>
      </c>
      <c r="R247" s="380">
        <v>21051962</v>
      </c>
      <c r="S247" s="382"/>
      <c r="T247" s="220">
        <v>-4150153</v>
      </c>
      <c r="U247" s="220">
        <v>-1123281</v>
      </c>
      <c r="V247" s="380">
        <v>-5273434</v>
      </c>
      <c r="W247" s="488"/>
      <c r="X247" s="382"/>
      <c r="Y247" s="382"/>
      <c r="Z247" s="382"/>
    </row>
    <row r="248" spans="1:26">
      <c r="A248" s="374">
        <v>37700</v>
      </c>
      <c r="B248" s="375" t="s">
        <v>599</v>
      </c>
      <c r="C248" s="376">
        <v>2.1524952E-3</v>
      </c>
      <c r="D248" s="376">
        <v>2.0834507E-3</v>
      </c>
      <c r="E248" s="377">
        <v>64411115</v>
      </c>
      <c r="F248" s="378">
        <v>51114984</v>
      </c>
      <c r="G248" s="378"/>
      <c r="H248" s="379">
        <v>2127244</v>
      </c>
      <c r="I248" s="380">
        <v>4092419</v>
      </c>
      <c r="J248" s="380">
        <v>442634</v>
      </c>
      <c r="K248" s="380">
        <v>496259</v>
      </c>
      <c r="L248" s="380">
        <v>7158556</v>
      </c>
      <c r="M248" s="380"/>
      <c r="N248" s="381">
        <v>6202345</v>
      </c>
      <c r="O248" s="380">
        <v>23263633</v>
      </c>
      <c r="P248" s="380">
        <v>0</v>
      </c>
      <c r="Q248" s="380">
        <v>141440</v>
      </c>
      <c r="R248" s="380">
        <v>29607418</v>
      </c>
      <c r="S248" s="382"/>
      <c r="T248" s="220">
        <v>-5700532</v>
      </c>
      <c r="U248" s="220">
        <v>-1540992</v>
      </c>
      <c r="V248" s="380">
        <v>-7241524</v>
      </c>
      <c r="W248" s="488"/>
      <c r="X248" s="382"/>
      <c r="Y248" s="382"/>
      <c r="Z248" s="382"/>
    </row>
    <row r="249" spans="1:26">
      <c r="A249" s="374">
        <v>37705</v>
      </c>
      <c r="B249" s="375" t="s">
        <v>600</v>
      </c>
      <c r="C249" s="376">
        <v>6.1047520000000004E-4</v>
      </c>
      <c r="D249" s="376">
        <v>6.4021260000000002E-4</v>
      </c>
      <c r="E249" s="377">
        <v>19792552</v>
      </c>
      <c r="F249" s="378">
        <v>14496864</v>
      </c>
      <c r="G249" s="378"/>
      <c r="H249" s="379">
        <v>283374</v>
      </c>
      <c r="I249" s="380">
        <v>1160662</v>
      </c>
      <c r="J249" s="380">
        <v>125537</v>
      </c>
      <c r="K249" s="380">
        <v>140745</v>
      </c>
      <c r="L249" s="380">
        <v>1710318</v>
      </c>
      <c r="M249" s="380"/>
      <c r="N249" s="381">
        <v>2091528</v>
      </c>
      <c r="O249" s="380">
        <v>6597864</v>
      </c>
      <c r="P249" s="380">
        <v>0</v>
      </c>
      <c r="Q249" s="380">
        <v>40114</v>
      </c>
      <c r="R249" s="380">
        <v>8729506</v>
      </c>
      <c r="S249" s="382"/>
      <c r="T249" s="220">
        <v>-1616742</v>
      </c>
      <c r="U249" s="220">
        <v>-513127</v>
      </c>
      <c r="V249" s="380">
        <v>-2129869</v>
      </c>
      <c r="W249" s="488"/>
      <c r="X249" s="382"/>
      <c r="Y249" s="382"/>
      <c r="Z249" s="382"/>
    </row>
    <row r="250" spans="1:26">
      <c r="A250" s="374">
        <v>37800</v>
      </c>
      <c r="B250" s="375" t="s">
        <v>601</v>
      </c>
      <c r="C250" s="376">
        <v>6.7313445E-3</v>
      </c>
      <c r="D250" s="376">
        <v>6.2389780999999997E-3</v>
      </c>
      <c r="E250" s="377">
        <v>192881710</v>
      </c>
      <c r="F250" s="378">
        <v>159848240</v>
      </c>
      <c r="G250" s="378"/>
      <c r="H250" s="379">
        <v>14763772</v>
      </c>
      <c r="I250" s="380">
        <v>12797929</v>
      </c>
      <c r="J250" s="380">
        <v>1384217</v>
      </c>
      <c r="K250" s="380">
        <v>1551915</v>
      </c>
      <c r="L250" s="380">
        <v>30497833</v>
      </c>
      <c r="M250" s="380"/>
      <c r="N250" s="381">
        <v>24450959</v>
      </c>
      <c r="O250" s="380">
        <v>72750698</v>
      </c>
      <c r="P250" s="380">
        <v>0</v>
      </c>
      <c r="Q250" s="380">
        <v>442317</v>
      </c>
      <c r="R250" s="380">
        <v>97643974</v>
      </c>
      <c r="S250" s="382"/>
      <c r="T250" s="220">
        <v>-17826863</v>
      </c>
      <c r="U250" s="220">
        <v>-2500219</v>
      </c>
      <c r="V250" s="380">
        <v>-20327082</v>
      </c>
      <c r="W250" s="488"/>
      <c r="X250" s="382"/>
      <c r="Y250" s="382"/>
      <c r="Z250" s="382"/>
    </row>
    <row r="251" spans="1:26">
      <c r="A251" s="374">
        <v>37801</v>
      </c>
      <c r="B251" s="375" t="s">
        <v>602</v>
      </c>
      <c r="C251" s="376">
        <v>6.6854900000000003E-5</v>
      </c>
      <c r="D251" s="376">
        <v>6.2478500000000002E-5</v>
      </c>
      <c r="E251" s="377">
        <v>1931560</v>
      </c>
      <c r="F251" s="378">
        <v>1587593</v>
      </c>
      <c r="G251" s="378"/>
      <c r="H251" s="379">
        <v>278461</v>
      </c>
      <c r="I251" s="380">
        <v>127107</v>
      </c>
      <c r="J251" s="380">
        <v>13748</v>
      </c>
      <c r="K251" s="380">
        <v>15413</v>
      </c>
      <c r="L251" s="380">
        <v>434729</v>
      </c>
      <c r="M251" s="380"/>
      <c r="N251" s="381">
        <v>162990</v>
      </c>
      <c r="O251" s="380">
        <v>722551</v>
      </c>
      <c r="P251" s="380">
        <v>0</v>
      </c>
      <c r="Q251" s="380">
        <v>4393</v>
      </c>
      <c r="R251" s="380">
        <v>889934</v>
      </c>
      <c r="S251" s="382"/>
      <c r="T251" s="220">
        <v>-177054</v>
      </c>
      <c r="U251" s="220">
        <v>142172</v>
      </c>
      <c r="V251" s="380">
        <v>-34882</v>
      </c>
      <c r="W251" s="488"/>
      <c r="X251" s="382"/>
      <c r="Y251" s="382"/>
      <c r="Z251" s="382"/>
    </row>
    <row r="252" spans="1:26">
      <c r="A252" s="374">
        <v>37805</v>
      </c>
      <c r="B252" s="375" t="s">
        <v>603</v>
      </c>
      <c r="C252" s="376">
        <v>5.3191920000000001E-4</v>
      </c>
      <c r="D252" s="376">
        <v>5.1010349999999999E-4</v>
      </c>
      <c r="E252" s="377">
        <v>15770152</v>
      </c>
      <c r="F252" s="378">
        <v>12631406</v>
      </c>
      <c r="G252" s="378"/>
      <c r="H252" s="379">
        <v>1363051</v>
      </c>
      <c r="I252" s="380">
        <v>1011308</v>
      </c>
      <c r="J252" s="380">
        <v>109383</v>
      </c>
      <c r="K252" s="380">
        <v>122634</v>
      </c>
      <c r="L252" s="380">
        <v>2606376</v>
      </c>
      <c r="M252" s="380"/>
      <c r="N252" s="381">
        <v>802433.99999999988</v>
      </c>
      <c r="O252" s="380">
        <v>5748850</v>
      </c>
      <c r="P252" s="380">
        <v>0</v>
      </c>
      <c r="Q252" s="380">
        <v>34952</v>
      </c>
      <c r="R252" s="380">
        <v>6586236</v>
      </c>
      <c r="S252" s="382"/>
      <c r="T252" s="220">
        <v>-1408699</v>
      </c>
      <c r="U252" s="220">
        <v>-364194</v>
      </c>
      <c r="V252" s="380">
        <v>-1772893</v>
      </c>
      <c r="W252" s="488"/>
      <c r="X252" s="382"/>
      <c r="Y252" s="382"/>
      <c r="Z252" s="382"/>
    </row>
    <row r="253" spans="1:26">
      <c r="A253" s="374">
        <v>37900</v>
      </c>
      <c r="B253" s="375" t="s">
        <v>604</v>
      </c>
      <c r="C253" s="376">
        <v>3.6160353999999998E-3</v>
      </c>
      <c r="D253" s="376">
        <v>3.5813869000000001E-3</v>
      </c>
      <c r="E253" s="377">
        <v>110720701</v>
      </c>
      <c r="F253" s="378">
        <v>85869457</v>
      </c>
      <c r="G253" s="378"/>
      <c r="H253" s="379">
        <v>3640486</v>
      </c>
      <c r="I253" s="380">
        <v>6874966</v>
      </c>
      <c r="J253" s="380">
        <v>743592</v>
      </c>
      <c r="K253" s="380">
        <v>833679</v>
      </c>
      <c r="L253" s="380">
        <v>12092723</v>
      </c>
      <c r="M253" s="380"/>
      <c r="N253" s="381">
        <v>5362165</v>
      </c>
      <c r="O253" s="380">
        <v>39081212</v>
      </c>
      <c r="P253" s="380">
        <v>0</v>
      </c>
      <c r="Q253" s="380">
        <v>237610</v>
      </c>
      <c r="R253" s="380">
        <v>44680987</v>
      </c>
      <c r="S253" s="382"/>
      <c r="T253" s="220">
        <v>-9576478</v>
      </c>
      <c r="U253" s="220">
        <v>-2111694</v>
      </c>
      <c r="V253" s="380">
        <v>-11688172</v>
      </c>
      <c r="W253" s="488"/>
      <c r="X253" s="382"/>
      <c r="Y253" s="382"/>
      <c r="Z253" s="382"/>
    </row>
    <row r="254" spans="1:26">
      <c r="A254" s="374">
        <v>37901</v>
      </c>
      <c r="B254" s="375" t="s">
        <v>605</v>
      </c>
      <c r="C254" s="376">
        <v>1.183133E-4</v>
      </c>
      <c r="D254" s="376">
        <v>1.010858E-4</v>
      </c>
      <c r="E254" s="377">
        <v>3125127</v>
      </c>
      <c r="F254" s="378">
        <v>2809568</v>
      </c>
      <c r="G254" s="378"/>
      <c r="H254" s="379">
        <v>1164132</v>
      </c>
      <c r="I254" s="380">
        <v>224942</v>
      </c>
      <c r="J254" s="380">
        <v>24330</v>
      </c>
      <c r="K254" s="380">
        <v>27277</v>
      </c>
      <c r="L254" s="380">
        <v>1440681</v>
      </c>
      <c r="M254" s="380"/>
      <c r="N254" s="381">
        <v>0</v>
      </c>
      <c r="O254" s="380">
        <v>1278701</v>
      </c>
      <c r="P254" s="380">
        <v>0</v>
      </c>
      <c r="Q254" s="380">
        <v>7774</v>
      </c>
      <c r="R254" s="380">
        <v>1286475</v>
      </c>
      <c r="S254" s="382"/>
      <c r="T254" s="220">
        <v>-313333</v>
      </c>
      <c r="U254" s="220">
        <v>428119</v>
      </c>
      <c r="V254" s="380">
        <v>114786</v>
      </c>
      <c r="W254" s="488"/>
      <c r="X254" s="382"/>
      <c r="Y254" s="382"/>
      <c r="Z254" s="382"/>
    </row>
    <row r="255" spans="1:26">
      <c r="A255" s="374">
        <v>37905</v>
      </c>
      <c r="B255" s="375" t="s">
        <v>606</v>
      </c>
      <c r="C255" s="376">
        <v>3.9906689999999999E-4</v>
      </c>
      <c r="D255" s="376">
        <v>3.9191049999999999E-4</v>
      </c>
      <c r="E255" s="377">
        <v>12116146</v>
      </c>
      <c r="F255" s="378">
        <v>9476583</v>
      </c>
      <c r="G255" s="378"/>
      <c r="H255" s="379">
        <v>279056</v>
      </c>
      <c r="I255" s="380">
        <v>758724</v>
      </c>
      <c r="J255" s="380">
        <v>82063</v>
      </c>
      <c r="K255" s="380">
        <v>92005</v>
      </c>
      <c r="L255" s="380">
        <v>1211848</v>
      </c>
      <c r="M255" s="380"/>
      <c r="N255" s="381">
        <v>495539</v>
      </c>
      <c r="O255" s="380">
        <v>4313016</v>
      </c>
      <c r="P255" s="380">
        <v>0</v>
      </c>
      <c r="Q255" s="380">
        <v>26223</v>
      </c>
      <c r="R255" s="380">
        <v>4834778</v>
      </c>
      <c r="S255" s="382"/>
      <c r="T255" s="220">
        <v>-1056863</v>
      </c>
      <c r="U255" s="220">
        <v>-265518</v>
      </c>
      <c r="V255" s="380">
        <v>-1322381</v>
      </c>
      <c r="W255" s="488"/>
      <c r="X255" s="382"/>
      <c r="Y255" s="382"/>
      <c r="Z255" s="382"/>
    </row>
    <row r="256" spans="1:26">
      <c r="A256" s="374">
        <v>38000</v>
      </c>
      <c r="B256" s="375" t="s">
        <v>607</v>
      </c>
      <c r="C256" s="376">
        <v>6.0266377999999999E-3</v>
      </c>
      <c r="D256" s="376">
        <v>5.9182877000000002E-3</v>
      </c>
      <c r="E256" s="377">
        <v>182967376</v>
      </c>
      <c r="F256" s="378">
        <v>143113675</v>
      </c>
      <c r="G256" s="378"/>
      <c r="H256" s="379">
        <v>2595272</v>
      </c>
      <c r="I256" s="380">
        <v>11458109</v>
      </c>
      <c r="J256" s="380">
        <v>1239302</v>
      </c>
      <c r="K256" s="380">
        <v>1389445</v>
      </c>
      <c r="L256" s="380">
        <v>16682128</v>
      </c>
      <c r="M256" s="380"/>
      <c r="N256" s="381">
        <v>12377312</v>
      </c>
      <c r="O256" s="380">
        <v>65134403</v>
      </c>
      <c r="P256" s="380">
        <v>0</v>
      </c>
      <c r="Q256" s="380">
        <v>396010</v>
      </c>
      <c r="R256" s="380">
        <v>77907725</v>
      </c>
      <c r="S256" s="382"/>
      <c r="T256" s="220">
        <v>-15960563</v>
      </c>
      <c r="U256" s="220">
        <v>-1711704</v>
      </c>
      <c r="V256" s="380">
        <v>-17672267</v>
      </c>
      <c r="W256" s="488"/>
      <c r="X256" s="382"/>
      <c r="Y256" s="382"/>
      <c r="Z256" s="382"/>
    </row>
    <row r="257" spans="1:26">
      <c r="A257" s="374">
        <v>38005</v>
      </c>
      <c r="B257" s="375" t="s">
        <v>608</v>
      </c>
      <c r="C257" s="376">
        <v>1.2712101000000001E-3</v>
      </c>
      <c r="D257" s="376">
        <v>1.2116772E-3</v>
      </c>
      <c r="E257" s="377">
        <v>37459720</v>
      </c>
      <c r="F257" s="378">
        <v>30187238</v>
      </c>
      <c r="G257" s="378"/>
      <c r="H257" s="379">
        <v>2897909</v>
      </c>
      <c r="I257" s="380">
        <v>2416881</v>
      </c>
      <c r="J257" s="380">
        <v>261408</v>
      </c>
      <c r="K257" s="380">
        <v>293078</v>
      </c>
      <c r="L257" s="380">
        <v>5869276</v>
      </c>
      <c r="M257" s="380"/>
      <c r="N257" s="381">
        <v>45012</v>
      </c>
      <c r="O257" s="380">
        <v>13738923</v>
      </c>
      <c r="P257" s="380">
        <v>0</v>
      </c>
      <c r="Q257" s="380">
        <v>83531</v>
      </c>
      <c r="R257" s="380">
        <v>13867466</v>
      </c>
      <c r="S257" s="382"/>
      <c r="T257" s="220">
        <v>-3366593</v>
      </c>
      <c r="U257" s="220">
        <v>-413010</v>
      </c>
      <c r="V257" s="380">
        <v>-3779603</v>
      </c>
      <c r="W257" s="488"/>
      <c r="X257" s="382"/>
      <c r="Y257" s="382"/>
      <c r="Z257" s="382"/>
    </row>
    <row r="258" spans="1:26">
      <c r="A258" s="374">
        <v>38100</v>
      </c>
      <c r="B258" s="375" t="s">
        <v>609</v>
      </c>
      <c r="C258" s="376">
        <v>2.6433639E-3</v>
      </c>
      <c r="D258" s="376">
        <v>2.5480673999999999E-3</v>
      </c>
      <c r="E258" s="377">
        <v>78775016</v>
      </c>
      <c r="F258" s="378">
        <v>62771571</v>
      </c>
      <c r="G258" s="378"/>
      <c r="H258" s="379">
        <v>2887520</v>
      </c>
      <c r="I258" s="380">
        <v>5025680</v>
      </c>
      <c r="J258" s="380">
        <v>543575</v>
      </c>
      <c r="K258" s="380">
        <v>609429</v>
      </c>
      <c r="L258" s="380">
        <v>9066204</v>
      </c>
      <c r="M258" s="380"/>
      <c r="N258" s="381">
        <v>7509661</v>
      </c>
      <c r="O258" s="380">
        <v>28568820</v>
      </c>
      <c r="P258" s="380">
        <v>0</v>
      </c>
      <c r="Q258" s="380">
        <v>173695</v>
      </c>
      <c r="R258" s="380">
        <v>36252176</v>
      </c>
      <c r="S258" s="382"/>
      <c r="T258" s="220">
        <v>-7000518</v>
      </c>
      <c r="U258" s="220">
        <v>-1213411</v>
      </c>
      <c r="V258" s="380">
        <v>-8213929</v>
      </c>
      <c r="W258" s="488"/>
      <c r="X258" s="382"/>
      <c r="Y258" s="382"/>
      <c r="Z258" s="382"/>
    </row>
    <row r="259" spans="1:26">
      <c r="A259" s="374">
        <v>38105</v>
      </c>
      <c r="B259" s="375" t="s">
        <v>610</v>
      </c>
      <c r="C259" s="376">
        <v>5.0820569999999999E-4</v>
      </c>
      <c r="D259" s="376">
        <v>4.9964949999999997E-4</v>
      </c>
      <c r="E259" s="377">
        <v>15446961</v>
      </c>
      <c r="F259" s="378">
        <v>12068285</v>
      </c>
      <c r="G259" s="378"/>
      <c r="H259" s="379">
        <v>263296</v>
      </c>
      <c r="I259" s="380">
        <v>966223</v>
      </c>
      <c r="J259" s="380">
        <v>104506</v>
      </c>
      <c r="K259" s="380">
        <v>117167</v>
      </c>
      <c r="L259" s="380">
        <v>1451192</v>
      </c>
      <c r="M259" s="380"/>
      <c r="N259" s="381">
        <v>898645</v>
      </c>
      <c r="O259" s="380">
        <v>5492561</v>
      </c>
      <c r="P259" s="380">
        <v>0</v>
      </c>
      <c r="Q259" s="380">
        <v>33394</v>
      </c>
      <c r="R259" s="380">
        <v>6424600</v>
      </c>
      <c r="S259" s="382"/>
      <c r="T259" s="220">
        <v>-1345898</v>
      </c>
      <c r="U259" s="220">
        <v>-609127</v>
      </c>
      <c r="V259" s="380">
        <v>-1955025</v>
      </c>
      <c r="W259" s="488"/>
      <c r="X259" s="382"/>
      <c r="Y259" s="382"/>
      <c r="Z259" s="382"/>
    </row>
    <row r="260" spans="1:26">
      <c r="A260" s="374">
        <v>38200</v>
      </c>
      <c r="B260" s="375" t="s">
        <v>611</v>
      </c>
      <c r="C260" s="376">
        <v>2.5834327999999999E-3</v>
      </c>
      <c r="D260" s="376">
        <v>2.3778617E-3</v>
      </c>
      <c r="E260" s="377">
        <v>73513006</v>
      </c>
      <c r="F260" s="378">
        <v>61348396</v>
      </c>
      <c r="G260" s="378"/>
      <c r="H260" s="379">
        <v>6075716</v>
      </c>
      <c r="I260" s="380">
        <v>4911736</v>
      </c>
      <c r="J260" s="380">
        <v>531251</v>
      </c>
      <c r="K260" s="380">
        <v>595612</v>
      </c>
      <c r="L260" s="380">
        <v>12114315</v>
      </c>
      <c r="M260" s="380"/>
      <c r="N260" s="381">
        <v>7482187</v>
      </c>
      <c r="O260" s="380">
        <v>27921099</v>
      </c>
      <c r="P260" s="380">
        <v>0</v>
      </c>
      <c r="Q260" s="380">
        <v>169757</v>
      </c>
      <c r="R260" s="380">
        <v>35573043</v>
      </c>
      <c r="S260" s="382"/>
      <c r="T260" s="220">
        <v>-6841799</v>
      </c>
      <c r="U260" s="220">
        <v>-1415139</v>
      </c>
      <c r="V260" s="380">
        <v>-8256938</v>
      </c>
      <c r="W260" s="488"/>
      <c r="X260" s="382"/>
      <c r="Y260" s="382"/>
      <c r="Z260" s="382"/>
    </row>
    <row r="261" spans="1:26">
      <c r="A261" s="374">
        <v>38205</v>
      </c>
      <c r="B261" s="375" t="s">
        <v>612</v>
      </c>
      <c r="C261" s="376">
        <v>3.7088159999999998E-4</v>
      </c>
      <c r="D261" s="376">
        <v>3.8099770000000002E-4</v>
      </c>
      <c r="E261" s="377">
        <v>11778770</v>
      </c>
      <c r="F261" s="378">
        <v>8807270</v>
      </c>
      <c r="G261" s="378"/>
      <c r="H261" s="379">
        <v>314986</v>
      </c>
      <c r="I261" s="380">
        <v>705136</v>
      </c>
      <c r="J261" s="380">
        <v>76267</v>
      </c>
      <c r="K261" s="380">
        <v>85507</v>
      </c>
      <c r="L261" s="380">
        <v>1181896</v>
      </c>
      <c r="M261" s="380"/>
      <c r="N261" s="381">
        <v>428312</v>
      </c>
      <c r="O261" s="380">
        <v>4008396</v>
      </c>
      <c r="P261" s="380">
        <v>0</v>
      </c>
      <c r="Q261" s="380">
        <v>24371</v>
      </c>
      <c r="R261" s="380">
        <v>4461079</v>
      </c>
      <c r="S261" s="382"/>
      <c r="T261" s="220">
        <v>-982219</v>
      </c>
      <c r="U261" s="220">
        <v>-59393</v>
      </c>
      <c r="V261" s="380">
        <v>-1041612</v>
      </c>
      <c r="W261" s="488"/>
      <c r="X261" s="382"/>
      <c r="Y261" s="382"/>
      <c r="Z261" s="382"/>
    </row>
    <row r="262" spans="1:26">
      <c r="A262" s="374">
        <v>38210</v>
      </c>
      <c r="B262" s="375" t="s">
        <v>613</v>
      </c>
      <c r="C262" s="376">
        <v>1.0100210000000001E-3</v>
      </c>
      <c r="D262" s="376">
        <v>9.2891969999999997E-4</v>
      </c>
      <c r="E262" s="377">
        <v>28718104</v>
      </c>
      <c r="F262" s="378">
        <v>23984819</v>
      </c>
      <c r="G262" s="378"/>
      <c r="H262" s="379">
        <v>2406240</v>
      </c>
      <c r="I262" s="380">
        <v>1920296</v>
      </c>
      <c r="J262" s="380">
        <v>207698</v>
      </c>
      <c r="K262" s="380">
        <v>232861</v>
      </c>
      <c r="L262" s="380">
        <v>4767095</v>
      </c>
      <c r="M262" s="380"/>
      <c r="N262" s="381">
        <v>2528937</v>
      </c>
      <c r="O262" s="380">
        <v>10916056</v>
      </c>
      <c r="P262" s="380">
        <v>0</v>
      </c>
      <c r="Q262" s="380">
        <v>66368</v>
      </c>
      <c r="R262" s="380">
        <v>13511361</v>
      </c>
      <c r="S262" s="382"/>
      <c r="T262" s="220">
        <v>-2674876</v>
      </c>
      <c r="U262" s="220">
        <v>-51042</v>
      </c>
      <c r="V262" s="380">
        <v>-2725918</v>
      </c>
      <c r="W262" s="488"/>
      <c r="X262" s="382"/>
      <c r="Y262" s="382"/>
      <c r="Z262" s="382"/>
    </row>
    <row r="263" spans="1:26">
      <c r="A263" s="374">
        <v>38300</v>
      </c>
      <c r="B263" s="375" t="s">
        <v>614</v>
      </c>
      <c r="C263" s="376">
        <v>2.0196331999999999E-3</v>
      </c>
      <c r="D263" s="376">
        <v>1.8829421999999999E-3</v>
      </c>
      <c r="E263" s="377">
        <v>58212276</v>
      </c>
      <c r="F263" s="378">
        <v>47959930</v>
      </c>
      <c r="G263" s="378"/>
      <c r="H263" s="379">
        <v>4056500</v>
      </c>
      <c r="I263" s="380">
        <v>3839816</v>
      </c>
      <c r="J263" s="380">
        <v>415312</v>
      </c>
      <c r="K263" s="380">
        <v>465628</v>
      </c>
      <c r="L263" s="380">
        <v>8777256</v>
      </c>
      <c r="M263" s="380"/>
      <c r="N263" s="381">
        <v>5739863</v>
      </c>
      <c r="O263" s="380">
        <v>21827694</v>
      </c>
      <c r="P263" s="380">
        <v>0</v>
      </c>
      <c r="Q263" s="380">
        <v>132710</v>
      </c>
      <c r="R263" s="380">
        <v>27700267</v>
      </c>
      <c r="S263" s="382"/>
      <c r="T263" s="220">
        <v>-5348669</v>
      </c>
      <c r="U263" s="220">
        <v>-1030012</v>
      </c>
      <c r="V263" s="380">
        <v>-6378681</v>
      </c>
      <c r="W263" s="488"/>
      <c r="X263" s="382"/>
      <c r="Y263" s="382"/>
      <c r="Z263" s="382"/>
    </row>
    <row r="264" spans="1:26">
      <c r="A264" s="374">
        <v>38400</v>
      </c>
      <c r="B264" s="375" t="s">
        <v>615</v>
      </c>
      <c r="C264" s="376">
        <v>2.5427746E-3</v>
      </c>
      <c r="D264" s="376">
        <v>2.4422582000000002E-3</v>
      </c>
      <c r="E264" s="377">
        <v>75503862</v>
      </c>
      <c r="F264" s="378">
        <v>60382892</v>
      </c>
      <c r="G264" s="378"/>
      <c r="H264" s="379">
        <v>4848159</v>
      </c>
      <c r="I264" s="380">
        <v>4834435</v>
      </c>
      <c r="J264" s="380">
        <v>522890</v>
      </c>
      <c r="K264" s="380">
        <v>586238</v>
      </c>
      <c r="L264" s="380">
        <v>10791722</v>
      </c>
      <c r="M264" s="380"/>
      <c r="N264" s="381">
        <v>6899275</v>
      </c>
      <c r="O264" s="380">
        <v>27481676</v>
      </c>
      <c r="P264" s="380">
        <v>0</v>
      </c>
      <c r="Q264" s="380">
        <v>167086</v>
      </c>
      <c r="R264" s="380">
        <v>34548037</v>
      </c>
      <c r="S264" s="382"/>
      <c r="T264" s="220">
        <v>-6734121</v>
      </c>
      <c r="U264" s="220">
        <v>-1002027</v>
      </c>
      <c r="V264" s="380">
        <v>-7736148</v>
      </c>
      <c r="W264" s="488"/>
      <c r="X264" s="382"/>
      <c r="Y264" s="382"/>
      <c r="Z264" s="382"/>
    </row>
    <row r="265" spans="1:26">
      <c r="A265" s="374">
        <v>38402</v>
      </c>
      <c r="B265" s="375" t="s">
        <v>616</v>
      </c>
      <c r="C265" s="376">
        <v>1.874845E-4</v>
      </c>
      <c r="D265" s="376">
        <v>1.869711E-4</v>
      </c>
      <c r="E265" s="377">
        <v>5780323</v>
      </c>
      <c r="F265" s="378">
        <v>4452167</v>
      </c>
      <c r="G265" s="378"/>
      <c r="H265" s="379">
        <v>781790</v>
      </c>
      <c r="I265" s="380">
        <v>356454</v>
      </c>
      <c r="J265" s="380">
        <v>38554</v>
      </c>
      <c r="K265" s="380">
        <v>43225</v>
      </c>
      <c r="L265" s="380">
        <v>1220023</v>
      </c>
      <c r="M265" s="380"/>
      <c r="N265" s="381">
        <v>438807</v>
      </c>
      <c r="O265" s="380">
        <v>2026286</v>
      </c>
      <c r="P265" s="380">
        <v>0</v>
      </c>
      <c r="Q265" s="380">
        <v>12320</v>
      </c>
      <c r="R265" s="380">
        <v>2477413</v>
      </c>
      <c r="S265" s="382"/>
      <c r="T265" s="220">
        <v>-496522</v>
      </c>
      <c r="U265" s="220">
        <v>645699</v>
      </c>
      <c r="V265" s="380">
        <v>149177</v>
      </c>
      <c r="W265" s="488"/>
      <c r="X265" s="382"/>
      <c r="Y265" s="382"/>
      <c r="Z265" s="382"/>
    </row>
    <row r="266" spans="1:26">
      <c r="A266" s="374">
        <v>38405</v>
      </c>
      <c r="B266" s="375" t="s">
        <v>617</v>
      </c>
      <c r="C266" s="376">
        <v>6.045566E-4</v>
      </c>
      <c r="D266" s="376">
        <v>6.0204219999999997E-4</v>
      </c>
      <c r="E266" s="377">
        <v>18612492</v>
      </c>
      <c r="F266" s="378">
        <v>14356316</v>
      </c>
      <c r="G266" s="378"/>
      <c r="H266" s="379">
        <v>424505</v>
      </c>
      <c r="I266" s="380">
        <v>1149410</v>
      </c>
      <c r="J266" s="380">
        <v>124319</v>
      </c>
      <c r="K266" s="380">
        <v>139381</v>
      </c>
      <c r="L266" s="380">
        <v>1837615</v>
      </c>
      <c r="M266" s="380"/>
      <c r="N266" s="381">
        <v>1862726</v>
      </c>
      <c r="O266" s="380">
        <v>6533897</v>
      </c>
      <c r="P266" s="380">
        <v>0</v>
      </c>
      <c r="Q266" s="380">
        <v>39725</v>
      </c>
      <c r="R266" s="380">
        <v>8436348</v>
      </c>
      <c r="S266" s="382"/>
      <c r="T266" s="220">
        <v>-1601070</v>
      </c>
      <c r="U266" s="220">
        <v>-577235</v>
      </c>
      <c r="V266" s="380">
        <v>-2178305</v>
      </c>
      <c r="W266" s="488"/>
      <c r="X266" s="382"/>
      <c r="Y266" s="382"/>
      <c r="Z266" s="382"/>
    </row>
    <row r="267" spans="1:26">
      <c r="A267" s="374">
        <v>38500</v>
      </c>
      <c r="B267" s="375" t="s">
        <v>618</v>
      </c>
      <c r="C267" s="376">
        <v>1.9970042999999998E-3</v>
      </c>
      <c r="D267" s="376">
        <v>1.8430661E-3</v>
      </c>
      <c r="E267" s="377">
        <v>56979482</v>
      </c>
      <c r="F267" s="378">
        <v>47422565</v>
      </c>
      <c r="G267" s="378"/>
      <c r="H267" s="379">
        <v>4534136</v>
      </c>
      <c r="I267" s="380">
        <v>3796792</v>
      </c>
      <c r="J267" s="380">
        <v>410659</v>
      </c>
      <c r="K267" s="380">
        <v>460410</v>
      </c>
      <c r="L267" s="380">
        <v>9201997</v>
      </c>
      <c r="M267" s="380"/>
      <c r="N267" s="381">
        <v>4676805</v>
      </c>
      <c r="O267" s="380">
        <v>21583126</v>
      </c>
      <c r="P267" s="380">
        <v>0</v>
      </c>
      <c r="Q267" s="380">
        <v>131223</v>
      </c>
      <c r="R267" s="380">
        <v>26391154</v>
      </c>
      <c r="S267" s="382"/>
      <c r="T267" s="220">
        <v>-5288740</v>
      </c>
      <c r="U267" s="220">
        <v>-1088908</v>
      </c>
      <c r="V267" s="380">
        <v>-6377648</v>
      </c>
      <c r="W267" s="488"/>
      <c r="X267" s="382"/>
      <c r="Y267" s="382"/>
      <c r="Z267" s="382"/>
    </row>
    <row r="268" spans="1:26">
      <c r="A268" s="374">
        <v>38600</v>
      </c>
      <c r="B268" s="375" t="s">
        <v>619</v>
      </c>
      <c r="C268" s="376">
        <v>2.4551336000000002E-3</v>
      </c>
      <c r="D268" s="376">
        <v>2.2982819E-3</v>
      </c>
      <c r="E268" s="377">
        <v>71052749</v>
      </c>
      <c r="F268" s="378">
        <v>58301694</v>
      </c>
      <c r="G268" s="378"/>
      <c r="H268" s="379">
        <v>4645716</v>
      </c>
      <c r="I268" s="380">
        <v>4667808</v>
      </c>
      <c r="J268" s="380">
        <v>504867</v>
      </c>
      <c r="K268" s="380">
        <v>566032</v>
      </c>
      <c r="L268" s="380">
        <v>10384423</v>
      </c>
      <c r="M268" s="380"/>
      <c r="N268" s="381">
        <v>8063964</v>
      </c>
      <c r="O268" s="380">
        <v>26534474</v>
      </c>
      <c r="P268" s="380">
        <v>0</v>
      </c>
      <c r="Q268" s="380">
        <v>161327</v>
      </c>
      <c r="R268" s="380">
        <v>34759765</v>
      </c>
      <c r="S268" s="382"/>
      <c r="T268" s="220">
        <v>-6502021</v>
      </c>
      <c r="U268" s="220">
        <v>-1203143</v>
      </c>
      <c r="V268" s="380">
        <v>-7705164</v>
      </c>
      <c r="W268" s="488"/>
      <c r="X268" s="382"/>
      <c r="Y268" s="382"/>
      <c r="Z268" s="382"/>
    </row>
    <row r="269" spans="1:26">
      <c r="A269" s="374">
        <v>38601</v>
      </c>
      <c r="B269" s="375" t="s">
        <v>620</v>
      </c>
      <c r="C269" s="376">
        <v>0</v>
      </c>
      <c r="D269" s="376">
        <v>3.3847299999999997E-5</v>
      </c>
      <c r="E269" s="377">
        <v>1046409</v>
      </c>
      <c r="F269" s="378">
        <v>0</v>
      </c>
      <c r="G269" s="378"/>
      <c r="H269" s="379">
        <v>59547</v>
      </c>
      <c r="I269" s="380">
        <v>0</v>
      </c>
      <c r="J269" s="380">
        <v>0</v>
      </c>
      <c r="K269" s="380">
        <v>0</v>
      </c>
      <c r="L269" s="380">
        <v>59547</v>
      </c>
      <c r="M269" s="380"/>
      <c r="N269" s="381">
        <v>1083988</v>
      </c>
      <c r="O269" s="380">
        <v>0</v>
      </c>
      <c r="P269" s="380">
        <v>0</v>
      </c>
      <c r="Q269" s="380">
        <v>0</v>
      </c>
      <c r="R269" s="380">
        <v>1083988</v>
      </c>
      <c r="S269" s="382"/>
      <c r="T269" s="220">
        <v>0</v>
      </c>
      <c r="U269" s="220">
        <v>-273007</v>
      </c>
      <c r="V269" s="380">
        <v>-273007</v>
      </c>
      <c r="W269" s="489"/>
      <c r="X269" s="382"/>
      <c r="Y269" s="382"/>
      <c r="Z269" s="382"/>
    </row>
    <row r="270" spans="1:26">
      <c r="A270" s="374">
        <v>38602</v>
      </c>
      <c r="B270" s="375" t="s">
        <v>621</v>
      </c>
      <c r="C270" s="376">
        <v>2.1768549999999999E-4</v>
      </c>
      <c r="D270" s="376">
        <v>2.1945990000000001E-4</v>
      </c>
      <c r="E270" s="377">
        <v>6784733</v>
      </c>
      <c r="F270" s="378">
        <v>5169345</v>
      </c>
      <c r="G270" s="378"/>
      <c r="H270" s="379">
        <v>335550</v>
      </c>
      <c r="I270" s="380">
        <v>413873</v>
      </c>
      <c r="J270" s="380">
        <v>44764</v>
      </c>
      <c r="K270" s="380">
        <v>50188</v>
      </c>
      <c r="L270" s="380">
        <v>844375</v>
      </c>
      <c r="M270" s="380"/>
      <c r="N270" s="381">
        <v>366316</v>
      </c>
      <c r="O270" s="380">
        <v>2352691</v>
      </c>
      <c r="P270" s="380">
        <v>0</v>
      </c>
      <c r="Q270" s="380">
        <v>14304</v>
      </c>
      <c r="R270" s="380">
        <v>2733311</v>
      </c>
      <c r="S270" s="382"/>
      <c r="T270" s="220">
        <v>-576506</v>
      </c>
      <c r="U270" s="220">
        <v>356562</v>
      </c>
      <c r="V270" s="380">
        <v>-219944</v>
      </c>
      <c r="W270" s="488"/>
      <c r="X270" s="382"/>
      <c r="Y270" s="382"/>
      <c r="Z270" s="382"/>
    </row>
    <row r="271" spans="1:26">
      <c r="A271" s="374">
        <v>38605</v>
      </c>
      <c r="B271" s="375" t="s">
        <v>622</v>
      </c>
      <c r="C271" s="376">
        <v>6.3254879999999998E-4</v>
      </c>
      <c r="D271" s="376">
        <v>6.3851680000000005E-4</v>
      </c>
      <c r="E271" s="377">
        <v>19740126</v>
      </c>
      <c r="F271" s="378">
        <v>15021043</v>
      </c>
      <c r="G271" s="378"/>
      <c r="H271" s="379">
        <v>967316</v>
      </c>
      <c r="I271" s="380">
        <v>1202630</v>
      </c>
      <c r="J271" s="380">
        <v>130076</v>
      </c>
      <c r="K271" s="380">
        <v>145834</v>
      </c>
      <c r="L271" s="380">
        <v>2445856</v>
      </c>
      <c r="M271" s="380"/>
      <c r="N271" s="381">
        <v>1825575</v>
      </c>
      <c r="O271" s="380">
        <v>6836430</v>
      </c>
      <c r="P271" s="380">
        <v>0</v>
      </c>
      <c r="Q271" s="380">
        <v>41565</v>
      </c>
      <c r="R271" s="380">
        <v>8703570</v>
      </c>
      <c r="S271" s="382"/>
      <c r="T271" s="220">
        <v>-1675202</v>
      </c>
      <c r="U271" s="220">
        <v>-788308</v>
      </c>
      <c r="V271" s="380">
        <v>-2463510</v>
      </c>
      <c r="W271" s="488"/>
      <c r="X271" s="382"/>
      <c r="Y271" s="382"/>
      <c r="Z271" s="382"/>
    </row>
    <row r="272" spans="1:26">
      <c r="A272" s="374">
        <v>38610</v>
      </c>
      <c r="B272" s="375" t="s">
        <v>623</v>
      </c>
      <c r="C272" s="376">
        <v>5.8905069999999995E-4</v>
      </c>
      <c r="D272" s="376">
        <v>5.666124E-4</v>
      </c>
      <c r="E272" s="377">
        <v>17517159</v>
      </c>
      <c r="F272" s="378">
        <v>13988100</v>
      </c>
      <c r="G272" s="378"/>
      <c r="H272" s="379">
        <v>1273299</v>
      </c>
      <c r="I272" s="380">
        <v>1119929</v>
      </c>
      <c r="J272" s="380">
        <v>121131</v>
      </c>
      <c r="K272" s="380">
        <v>135806</v>
      </c>
      <c r="L272" s="380">
        <v>2650165</v>
      </c>
      <c r="M272" s="380"/>
      <c r="N272" s="381">
        <v>284372</v>
      </c>
      <c r="O272" s="380">
        <v>6366314</v>
      </c>
      <c r="P272" s="380">
        <v>0</v>
      </c>
      <c r="Q272" s="380">
        <v>38707</v>
      </c>
      <c r="R272" s="380">
        <v>6689393</v>
      </c>
      <c r="S272" s="382"/>
      <c r="T272" s="220">
        <v>-1560003</v>
      </c>
      <c r="U272" s="220">
        <v>263252</v>
      </c>
      <c r="V272" s="380">
        <v>-1296751</v>
      </c>
      <c r="W272" s="488"/>
      <c r="X272" s="382"/>
      <c r="Y272" s="382"/>
      <c r="Z272" s="382"/>
    </row>
    <row r="273" spans="1:26">
      <c r="A273" s="374">
        <v>38620</v>
      </c>
      <c r="B273" s="375" t="s">
        <v>624</v>
      </c>
      <c r="C273" s="376">
        <v>4.3455769999999999E-4</v>
      </c>
      <c r="D273" s="376">
        <v>3.9993210000000001E-4</v>
      </c>
      <c r="E273" s="377">
        <v>12364138</v>
      </c>
      <c r="F273" s="378">
        <v>10319377</v>
      </c>
      <c r="G273" s="378"/>
      <c r="H273" s="379">
        <v>1249507</v>
      </c>
      <c r="I273" s="380">
        <v>826200</v>
      </c>
      <c r="J273" s="380">
        <v>89361</v>
      </c>
      <c r="K273" s="380">
        <v>100188</v>
      </c>
      <c r="L273" s="380">
        <v>2265256</v>
      </c>
      <c r="M273" s="380"/>
      <c r="N273" s="381">
        <v>589597</v>
      </c>
      <c r="O273" s="380">
        <v>4696592</v>
      </c>
      <c r="P273" s="380">
        <v>0</v>
      </c>
      <c r="Q273" s="380">
        <v>28555</v>
      </c>
      <c r="R273" s="380">
        <v>5314744</v>
      </c>
      <c r="S273" s="382"/>
      <c r="T273" s="220">
        <v>-1150855</v>
      </c>
      <c r="U273" s="220">
        <v>-136861</v>
      </c>
      <c r="V273" s="380">
        <v>-1287716</v>
      </c>
      <c r="W273" s="488"/>
      <c r="X273" s="382"/>
      <c r="Y273" s="382"/>
      <c r="Z273" s="382"/>
    </row>
    <row r="274" spans="1:26">
      <c r="A274" s="374">
        <v>38700</v>
      </c>
      <c r="B274" s="375" t="s">
        <v>625</v>
      </c>
      <c r="C274" s="376">
        <v>7.6910919999999999E-4</v>
      </c>
      <c r="D274" s="376">
        <v>7.2919179999999997E-4</v>
      </c>
      <c r="E274" s="377">
        <v>22543397</v>
      </c>
      <c r="F274" s="378">
        <v>18263922</v>
      </c>
      <c r="G274" s="378"/>
      <c r="H274" s="379">
        <v>1152144</v>
      </c>
      <c r="I274" s="380">
        <v>1462264</v>
      </c>
      <c r="J274" s="380">
        <v>158158</v>
      </c>
      <c r="K274" s="380">
        <v>177319</v>
      </c>
      <c r="L274" s="380">
        <v>2949885</v>
      </c>
      <c r="M274" s="380"/>
      <c r="N274" s="381">
        <v>1681642</v>
      </c>
      <c r="O274" s="380">
        <v>8312341</v>
      </c>
      <c r="P274" s="380">
        <v>0</v>
      </c>
      <c r="Q274" s="380">
        <v>50538</v>
      </c>
      <c r="R274" s="380">
        <v>10044521</v>
      </c>
      <c r="S274" s="382"/>
      <c r="T274" s="220">
        <v>-2036859</v>
      </c>
      <c r="U274" s="220">
        <v>-173952</v>
      </c>
      <c r="V274" s="380">
        <v>-2210811</v>
      </c>
      <c r="W274" s="488"/>
      <c r="X274" s="382"/>
      <c r="Y274" s="382"/>
      <c r="Z274" s="382"/>
    </row>
    <row r="275" spans="1:26">
      <c r="A275" s="374">
        <v>38701</v>
      </c>
      <c r="B275" s="375" t="s">
        <v>626</v>
      </c>
      <c r="C275" s="376">
        <v>5.6416000000000003E-5</v>
      </c>
      <c r="D275" s="376">
        <v>5.5239699999999999E-5</v>
      </c>
      <c r="E275" s="377">
        <v>1707768</v>
      </c>
      <c r="F275" s="378">
        <v>1339702</v>
      </c>
      <c r="G275" s="378"/>
      <c r="H275" s="379">
        <v>212327</v>
      </c>
      <c r="I275" s="380">
        <v>107261</v>
      </c>
      <c r="J275" s="380">
        <v>11601</v>
      </c>
      <c r="K275" s="380">
        <v>13007</v>
      </c>
      <c r="L275" s="380">
        <v>344196</v>
      </c>
      <c r="M275" s="380"/>
      <c r="N275" s="381">
        <v>5396</v>
      </c>
      <c r="O275" s="380">
        <v>609730</v>
      </c>
      <c r="P275" s="380">
        <v>0</v>
      </c>
      <c r="Q275" s="380">
        <v>3707</v>
      </c>
      <c r="R275" s="380">
        <v>618833</v>
      </c>
      <c r="S275" s="382"/>
      <c r="T275" s="220">
        <v>-149409</v>
      </c>
      <c r="U275" s="220">
        <v>36415</v>
      </c>
      <c r="V275" s="380">
        <v>-112994</v>
      </c>
      <c r="W275" s="488"/>
      <c r="X275" s="382"/>
      <c r="Y275" s="382"/>
      <c r="Z275" s="382"/>
    </row>
    <row r="276" spans="1:26">
      <c r="A276" s="374">
        <v>38800</v>
      </c>
      <c r="B276" s="375" t="s">
        <v>627</v>
      </c>
      <c r="C276" s="376">
        <v>1.3651439E-3</v>
      </c>
      <c r="D276" s="376">
        <v>1.2614118000000001E-3</v>
      </c>
      <c r="E276" s="377">
        <v>38997294</v>
      </c>
      <c r="F276" s="378">
        <v>32417870</v>
      </c>
      <c r="G276" s="378"/>
      <c r="H276" s="379">
        <v>3004312</v>
      </c>
      <c r="I276" s="380">
        <v>2595472</v>
      </c>
      <c r="J276" s="380">
        <v>280725</v>
      </c>
      <c r="K276" s="380">
        <v>314735</v>
      </c>
      <c r="L276" s="380">
        <v>6195244</v>
      </c>
      <c r="M276" s="380"/>
      <c r="N276" s="381">
        <v>2304814</v>
      </c>
      <c r="O276" s="380">
        <v>14754136</v>
      </c>
      <c r="P276" s="380">
        <v>0</v>
      </c>
      <c r="Q276" s="380">
        <v>89704</v>
      </c>
      <c r="R276" s="380">
        <v>17148654</v>
      </c>
      <c r="S276" s="382"/>
      <c r="T276" s="220">
        <v>-3615361</v>
      </c>
      <c r="U276" s="220">
        <v>-71239</v>
      </c>
      <c r="V276" s="380">
        <v>-3686600</v>
      </c>
      <c r="W276" s="488"/>
      <c r="X276" s="382"/>
      <c r="Y276" s="382"/>
      <c r="Z276" s="382"/>
    </row>
    <row r="277" spans="1:26">
      <c r="A277" s="374">
        <v>38801</v>
      </c>
      <c r="B277" s="375" t="s">
        <v>628</v>
      </c>
      <c r="C277" s="376">
        <v>1.309646E-4</v>
      </c>
      <c r="D277" s="376">
        <v>1.2747999999999999E-4</v>
      </c>
      <c r="E277" s="377">
        <v>3941120</v>
      </c>
      <c r="F277" s="378">
        <v>3109997</v>
      </c>
      <c r="G277" s="378"/>
      <c r="H277" s="379">
        <v>604596</v>
      </c>
      <c r="I277" s="380">
        <v>248996</v>
      </c>
      <c r="J277" s="380">
        <v>26931</v>
      </c>
      <c r="K277" s="380">
        <v>30194</v>
      </c>
      <c r="L277" s="380">
        <v>910717</v>
      </c>
      <c r="M277" s="380"/>
      <c r="N277" s="381">
        <v>310184</v>
      </c>
      <c r="O277" s="380">
        <v>1415433</v>
      </c>
      <c r="P277" s="380">
        <v>0</v>
      </c>
      <c r="Q277" s="380">
        <v>8606</v>
      </c>
      <c r="R277" s="380">
        <v>1734223</v>
      </c>
      <c r="S277" s="382"/>
      <c r="T277" s="220">
        <v>-346837</v>
      </c>
      <c r="U277" s="220">
        <v>243001</v>
      </c>
      <c r="V277" s="380">
        <v>-103836</v>
      </c>
      <c r="W277" s="488"/>
      <c r="X277" s="382"/>
      <c r="Y277" s="382"/>
      <c r="Z277" s="382"/>
    </row>
    <row r="278" spans="1:26">
      <c r="A278" s="374">
        <v>38900</v>
      </c>
      <c r="B278" s="375" t="s">
        <v>629</v>
      </c>
      <c r="C278" s="376">
        <v>2.9532529999999998E-4</v>
      </c>
      <c r="D278" s="376">
        <v>2.9064889999999999E-4</v>
      </c>
      <c r="E278" s="377">
        <v>8985583</v>
      </c>
      <c r="F278" s="378">
        <v>7013046</v>
      </c>
      <c r="G278" s="378"/>
      <c r="H278" s="379">
        <v>609133</v>
      </c>
      <c r="I278" s="380">
        <v>561485</v>
      </c>
      <c r="J278" s="380">
        <v>60730</v>
      </c>
      <c r="K278" s="380">
        <v>68087</v>
      </c>
      <c r="L278" s="380">
        <v>1299435</v>
      </c>
      <c r="M278" s="380"/>
      <c r="N278" s="381">
        <v>484281</v>
      </c>
      <c r="O278" s="380">
        <v>3191802</v>
      </c>
      <c r="P278" s="380">
        <v>0</v>
      </c>
      <c r="Q278" s="380">
        <v>19406</v>
      </c>
      <c r="R278" s="380">
        <v>3695489</v>
      </c>
      <c r="S278" s="382"/>
      <c r="T278" s="220">
        <v>-782118</v>
      </c>
      <c r="U278" s="220">
        <v>-72767</v>
      </c>
      <c r="V278" s="380">
        <v>-854885</v>
      </c>
      <c r="W278" s="488"/>
      <c r="X278" s="382"/>
      <c r="Y278" s="382"/>
      <c r="Z278" s="382"/>
    </row>
    <row r="279" spans="1:26">
      <c r="A279" s="374">
        <v>39000</v>
      </c>
      <c r="B279" s="375" t="s">
        <v>630</v>
      </c>
      <c r="C279" s="376">
        <v>1.3174132999999999E-2</v>
      </c>
      <c r="D279" s="376">
        <v>1.2762897800000001E-2</v>
      </c>
      <c r="E279" s="377">
        <v>394572560</v>
      </c>
      <c r="F279" s="378">
        <v>312844184</v>
      </c>
      <c r="G279" s="378"/>
      <c r="H279" s="379">
        <v>11947320</v>
      </c>
      <c r="I279" s="380">
        <v>25047242</v>
      </c>
      <c r="J279" s="380">
        <v>2709095</v>
      </c>
      <c r="K279" s="380">
        <v>3037303</v>
      </c>
      <c r="L279" s="380">
        <v>42740960</v>
      </c>
      <c r="M279" s="380"/>
      <c r="N279" s="381">
        <v>33312411</v>
      </c>
      <c r="O279" s="380">
        <v>142382754</v>
      </c>
      <c r="P279" s="380">
        <v>0</v>
      </c>
      <c r="Q279" s="380">
        <v>865672</v>
      </c>
      <c r="R279" s="380">
        <v>176560837</v>
      </c>
      <c r="S279" s="382"/>
      <c r="T279" s="220">
        <v>-34889533</v>
      </c>
      <c r="U279" s="220">
        <v>-5529173</v>
      </c>
      <c r="V279" s="380">
        <v>-40418706</v>
      </c>
      <c r="W279" s="488"/>
      <c r="X279" s="382"/>
      <c r="Y279" s="382"/>
      <c r="Z279" s="382"/>
    </row>
    <row r="280" spans="1:26">
      <c r="A280" s="374">
        <v>39100</v>
      </c>
      <c r="B280" s="375" t="s">
        <v>631</v>
      </c>
      <c r="C280" s="376">
        <v>1.4397589000000001E-3</v>
      </c>
      <c r="D280" s="376">
        <v>1.4973062E-3</v>
      </c>
      <c r="E280" s="377">
        <v>46290110</v>
      </c>
      <c r="F280" s="378">
        <v>34189741</v>
      </c>
      <c r="G280" s="378"/>
      <c r="H280" s="379">
        <v>0</v>
      </c>
      <c r="I280" s="380">
        <v>2737333</v>
      </c>
      <c r="J280" s="380">
        <v>296068</v>
      </c>
      <c r="K280" s="380">
        <v>331937</v>
      </c>
      <c r="L280" s="380">
        <v>3365338</v>
      </c>
      <c r="M280" s="380"/>
      <c r="N280" s="381">
        <v>11125891</v>
      </c>
      <c r="O280" s="380">
        <v>15560556</v>
      </c>
      <c r="P280" s="380">
        <v>0</v>
      </c>
      <c r="Q280" s="380">
        <v>94607</v>
      </c>
      <c r="R280" s="380">
        <v>26781054</v>
      </c>
      <c r="S280" s="382"/>
      <c r="T280" s="220">
        <v>-3812966</v>
      </c>
      <c r="U280" s="220">
        <v>-4743906</v>
      </c>
      <c r="V280" s="380">
        <v>-8556872</v>
      </c>
      <c r="W280" s="488"/>
      <c r="X280" s="382"/>
      <c r="Y280" s="382"/>
      <c r="Z280" s="382"/>
    </row>
    <row r="281" spans="1:26">
      <c r="A281" s="374">
        <v>39101</v>
      </c>
      <c r="B281" s="375" t="s">
        <v>632</v>
      </c>
      <c r="C281" s="376">
        <v>2.5461400000000001E-4</v>
      </c>
      <c r="D281" s="376">
        <v>2.441988E-4</v>
      </c>
      <c r="E281" s="377">
        <v>7549551</v>
      </c>
      <c r="F281" s="378">
        <v>6046281</v>
      </c>
      <c r="G281" s="378"/>
      <c r="H281" s="379">
        <v>1280553</v>
      </c>
      <c r="I281" s="380">
        <v>484083</v>
      </c>
      <c r="J281" s="380">
        <v>52358</v>
      </c>
      <c r="K281" s="380">
        <v>58701</v>
      </c>
      <c r="L281" s="380">
        <v>1875695</v>
      </c>
      <c r="M281" s="380"/>
      <c r="N281" s="381">
        <v>0</v>
      </c>
      <c r="O281" s="380">
        <v>2751805</v>
      </c>
      <c r="P281" s="380">
        <v>0</v>
      </c>
      <c r="Q281" s="380">
        <v>16731</v>
      </c>
      <c r="R281" s="380">
        <v>2768536</v>
      </c>
      <c r="S281" s="382"/>
      <c r="T281" s="220">
        <v>-674304</v>
      </c>
      <c r="U281" s="220">
        <v>723569</v>
      </c>
      <c r="V281" s="380">
        <v>49265</v>
      </c>
      <c r="W281" s="488"/>
      <c r="X281" s="382"/>
      <c r="Y281" s="382"/>
      <c r="Z281" s="382"/>
    </row>
    <row r="282" spans="1:26">
      <c r="A282" s="374">
        <v>39105</v>
      </c>
      <c r="B282" s="375" t="s">
        <v>633</v>
      </c>
      <c r="C282" s="376">
        <v>5.7343770000000001E-4</v>
      </c>
      <c r="D282" s="376">
        <v>6.2184679999999996E-4</v>
      </c>
      <c r="E282" s="377">
        <v>19224763</v>
      </c>
      <c r="F282" s="378">
        <v>13617340</v>
      </c>
      <c r="G282" s="378"/>
      <c r="H282" s="379">
        <v>290692</v>
      </c>
      <c r="I282" s="380">
        <v>1090245</v>
      </c>
      <c r="J282" s="380">
        <v>117920</v>
      </c>
      <c r="K282" s="380">
        <v>132206</v>
      </c>
      <c r="L282" s="380">
        <v>1631063</v>
      </c>
      <c r="M282" s="380"/>
      <c r="N282" s="381">
        <v>4277458</v>
      </c>
      <c r="O282" s="380">
        <v>6197572</v>
      </c>
      <c r="P282" s="380">
        <v>0</v>
      </c>
      <c r="Q282" s="380">
        <v>37681</v>
      </c>
      <c r="R282" s="380">
        <v>10512711</v>
      </c>
      <c r="S282" s="382"/>
      <c r="T282" s="220">
        <v>-1518657</v>
      </c>
      <c r="U282" s="220">
        <v>-2178441</v>
      </c>
      <c r="V282" s="380">
        <v>-3697098</v>
      </c>
      <c r="W282" s="488"/>
      <c r="X282" s="382"/>
      <c r="Y282" s="382"/>
      <c r="Z282" s="382"/>
    </row>
    <row r="283" spans="1:26">
      <c r="A283" s="374">
        <v>39200</v>
      </c>
      <c r="B283" s="375" t="s">
        <v>634</v>
      </c>
      <c r="C283" s="376">
        <v>5.7178882600000001E-2</v>
      </c>
      <c r="D283" s="376">
        <v>5.8509059099999997E-2</v>
      </c>
      <c r="E283" s="377">
        <v>1808842284</v>
      </c>
      <c r="F283" s="378">
        <v>1357818450</v>
      </c>
      <c r="G283" s="378"/>
      <c r="H283" s="379">
        <v>1413426</v>
      </c>
      <c r="I283" s="380">
        <v>108711009</v>
      </c>
      <c r="J283" s="380">
        <v>11758120</v>
      </c>
      <c r="K283" s="380">
        <v>13182622</v>
      </c>
      <c r="L283" s="380">
        <v>135065177</v>
      </c>
      <c r="M283" s="380"/>
      <c r="N283" s="381">
        <v>70271649</v>
      </c>
      <c r="O283" s="380">
        <v>617975148</v>
      </c>
      <c r="P283" s="380">
        <v>0</v>
      </c>
      <c r="Q283" s="380">
        <v>3757224</v>
      </c>
      <c r="R283" s="380">
        <v>692004021</v>
      </c>
      <c r="S283" s="382"/>
      <c r="T283" s="220">
        <v>-151428905</v>
      </c>
      <c r="U283" s="220">
        <v>2337644</v>
      </c>
      <c r="V283" s="380">
        <v>-149091261</v>
      </c>
      <c r="W283" s="488"/>
      <c r="X283" s="382"/>
      <c r="Y283" s="382"/>
      <c r="Z283" s="382"/>
    </row>
    <row r="284" spans="1:26">
      <c r="A284" s="374">
        <v>39201</v>
      </c>
      <c r="B284" s="375" t="s">
        <v>635</v>
      </c>
      <c r="C284" s="376">
        <v>2.0568219999999999E-4</v>
      </c>
      <c r="D284" s="376">
        <v>1.6581509999999999E-4</v>
      </c>
      <c r="E284" s="377">
        <v>5126272</v>
      </c>
      <c r="F284" s="378">
        <v>4884305</v>
      </c>
      <c r="G284" s="378"/>
      <c r="H284" s="379">
        <v>1217488</v>
      </c>
      <c r="I284" s="380">
        <v>391052</v>
      </c>
      <c r="J284" s="380">
        <v>42296</v>
      </c>
      <c r="K284" s="380">
        <v>47420</v>
      </c>
      <c r="L284" s="380">
        <v>1698256</v>
      </c>
      <c r="M284" s="380"/>
      <c r="N284" s="381">
        <v>376145</v>
      </c>
      <c r="O284" s="380">
        <v>2222962</v>
      </c>
      <c r="P284" s="380">
        <v>0</v>
      </c>
      <c r="Q284" s="380">
        <v>13515</v>
      </c>
      <c r="R284" s="380">
        <v>2612622</v>
      </c>
      <c r="S284" s="382"/>
      <c r="T284" s="220">
        <v>-544716</v>
      </c>
      <c r="U284" s="220">
        <v>152793</v>
      </c>
      <c r="V284" s="380">
        <v>-391923</v>
      </c>
      <c r="W284" s="488"/>
      <c r="X284" s="382"/>
      <c r="Y284" s="382"/>
      <c r="Z284" s="382"/>
    </row>
    <row r="285" spans="1:26">
      <c r="A285" s="374">
        <v>39204</v>
      </c>
      <c r="B285" s="375" t="s">
        <v>636</v>
      </c>
      <c r="C285" s="376">
        <v>2.254972E-4</v>
      </c>
      <c r="D285" s="376">
        <v>2.2786449999999999E-4</v>
      </c>
      <c r="E285" s="377">
        <v>7044566</v>
      </c>
      <c r="F285" s="378">
        <v>5354849</v>
      </c>
      <c r="G285" s="378"/>
      <c r="H285" s="379">
        <v>1923206</v>
      </c>
      <c r="I285" s="380">
        <v>428725</v>
      </c>
      <c r="J285" s="380">
        <v>46371</v>
      </c>
      <c r="K285" s="380">
        <v>51988</v>
      </c>
      <c r="L285" s="380">
        <v>2450290</v>
      </c>
      <c r="M285" s="380"/>
      <c r="N285" s="381">
        <v>1822368</v>
      </c>
      <c r="O285" s="380">
        <v>2437118</v>
      </c>
      <c r="P285" s="380">
        <v>0</v>
      </c>
      <c r="Q285" s="380">
        <v>14817</v>
      </c>
      <c r="R285" s="380">
        <v>4274303</v>
      </c>
      <c r="S285" s="382"/>
      <c r="T285" s="220">
        <v>-597194</v>
      </c>
      <c r="U285" s="220">
        <v>784482</v>
      </c>
      <c r="V285" s="380">
        <v>187288</v>
      </c>
      <c r="W285" s="488"/>
      <c r="X285" s="382"/>
      <c r="Y285" s="382"/>
      <c r="Z285" s="382"/>
    </row>
    <row r="286" spans="1:26">
      <c r="A286" s="374">
        <v>39205</v>
      </c>
      <c r="B286" s="375" t="s">
        <v>637</v>
      </c>
      <c r="C286" s="376">
        <v>4.8473722E-3</v>
      </c>
      <c r="D286" s="376">
        <v>4.8901563000000002E-3</v>
      </c>
      <c r="E286" s="377">
        <v>151182084</v>
      </c>
      <c r="F286" s="378">
        <v>115109829</v>
      </c>
      <c r="G286" s="378"/>
      <c r="H286" s="379">
        <v>9292363</v>
      </c>
      <c r="I286" s="380">
        <v>9216037</v>
      </c>
      <c r="J286" s="380">
        <v>996801</v>
      </c>
      <c r="K286" s="380">
        <v>1117564</v>
      </c>
      <c r="L286" s="380">
        <v>20622765</v>
      </c>
      <c r="M286" s="380"/>
      <c r="N286" s="381">
        <v>3530558</v>
      </c>
      <c r="O286" s="380">
        <v>52389194</v>
      </c>
      <c r="P286" s="380">
        <v>0</v>
      </c>
      <c r="Q286" s="380">
        <v>318521</v>
      </c>
      <c r="R286" s="380">
        <v>56238273</v>
      </c>
      <c r="S286" s="382"/>
      <c r="T286" s="220">
        <v>-12837472</v>
      </c>
      <c r="U286" s="220">
        <v>3347228</v>
      </c>
      <c r="V286" s="380">
        <v>-9490244</v>
      </c>
      <c r="W286" s="488"/>
      <c r="X286" s="382"/>
      <c r="Y286" s="382"/>
      <c r="Z286" s="382"/>
    </row>
    <row r="287" spans="1:26">
      <c r="A287" s="374">
        <v>39208</v>
      </c>
      <c r="B287" s="375" t="s">
        <v>638</v>
      </c>
      <c r="C287" s="376">
        <v>3.5448670000000002E-4</v>
      </c>
      <c r="D287" s="376">
        <v>3.5813110000000001E-4</v>
      </c>
      <c r="E287" s="377">
        <v>11071835</v>
      </c>
      <c r="F287" s="378">
        <v>8417943</v>
      </c>
      <c r="G287" s="378"/>
      <c r="H287" s="379">
        <v>546672</v>
      </c>
      <c r="I287" s="380">
        <v>673966</v>
      </c>
      <c r="J287" s="380">
        <v>72896</v>
      </c>
      <c r="K287" s="380">
        <v>81727</v>
      </c>
      <c r="L287" s="380">
        <v>1375261</v>
      </c>
      <c r="M287" s="380"/>
      <c r="N287" s="381">
        <v>893900</v>
      </c>
      <c r="O287" s="380">
        <v>3831204</v>
      </c>
      <c r="P287" s="380">
        <v>0</v>
      </c>
      <c r="Q287" s="380">
        <v>23293</v>
      </c>
      <c r="R287" s="380">
        <v>4748397</v>
      </c>
      <c r="S287" s="382"/>
      <c r="T287" s="220">
        <v>-938799</v>
      </c>
      <c r="U287" s="220">
        <v>-110548</v>
      </c>
      <c r="V287" s="380">
        <v>-1049347</v>
      </c>
      <c r="W287" s="488"/>
      <c r="X287" s="382"/>
      <c r="Y287" s="382"/>
      <c r="Z287" s="382"/>
    </row>
    <row r="288" spans="1:26">
      <c r="A288" s="374">
        <v>39209</v>
      </c>
      <c r="B288" s="375" t="s">
        <v>639</v>
      </c>
      <c r="C288" s="376">
        <v>0</v>
      </c>
      <c r="D288" s="376">
        <v>1.6546280000000001E-4</v>
      </c>
      <c r="E288" s="377">
        <v>5115381</v>
      </c>
      <c r="F288" s="378">
        <v>0</v>
      </c>
      <c r="G288" s="378"/>
      <c r="H288" s="379">
        <v>39176</v>
      </c>
      <c r="I288" s="380">
        <v>0</v>
      </c>
      <c r="J288" s="380">
        <v>0</v>
      </c>
      <c r="K288" s="380">
        <v>0</v>
      </c>
      <c r="L288" s="380">
        <v>39176</v>
      </c>
      <c r="M288" s="380"/>
      <c r="N288" s="381">
        <v>5200879</v>
      </c>
      <c r="O288" s="380">
        <v>0</v>
      </c>
      <c r="P288" s="380">
        <v>0</v>
      </c>
      <c r="Q288" s="380">
        <v>0</v>
      </c>
      <c r="R288" s="380">
        <v>5200879</v>
      </c>
      <c r="S288" s="382"/>
      <c r="T288" s="220">
        <v>0</v>
      </c>
      <c r="U288" s="220">
        <v>-1316289</v>
      </c>
      <c r="V288" s="380">
        <v>-1316289</v>
      </c>
      <c r="W288" s="489"/>
      <c r="X288" s="382"/>
      <c r="Y288" s="382"/>
      <c r="Z288" s="382"/>
    </row>
    <row r="289" spans="1:26">
      <c r="A289" s="374">
        <v>39220</v>
      </c>
      <c r="B289" s="375" t="s">
        <v>729</v>
      </c>
      <c r="C289" s="376">
        <v>5.41832E-5</v>
      </c>
      <c r="D289" s="376">
        <v>5.2191500000000003E-5</v>
      </c>
      <c r="E289" s="377">
        <v>1613531</v>
      </c>
      <c r="F289" s="378">
        <v>1286680</v>
      </c>
      <c r="G289" s="378"/>
      <c r="H289" s="379">
        <v>1141334</v>
      </c>
      <c r="I289" s="380">
        <v>103015</v>
      </c>
      <c r="J289" s="380">
        <v>11142</v>
      </c>
      <c r="K289" s="380">
        <v>12492</v>
      </c>
      <c r="L289" s="380">
        <v>1267983</v>
      </c>
      <c r="M289" s="380"/>
      <c r="N289" s="381">
        <v>284860</v>
      </c>
      <c r="O289" s="380">
        <v>585599</v>
      </c>
      <c r="P289" s="380">
        <v>0</v>
      </c>
      <c r="Q289" s="380">
        <v>3560</v>
      </c>
      <c r="R289" s="380">
        <v>874019</v>
      </c>
      <c r="S289" s="382"/>
      <c r="T289" s="220">
        <v>-143494</v>
      </c>
      <c r="U289" s="220">
        <v>389220</v>
      </c>
      <c r="V289" s="380">
        <v>245726</v>
      </c>
      <c r="W289" s="488"/>
      <c r="X289" s="382"/>
      <c r="Y289" s="382"/>
      <c r="Z289" s="382"/>
    </row>
    <row r="290" spans="1:26">
      <c r="A290" s="374">
        <v>39300</v>
      </c>
      <c r="B290" s="375" t="s">
        <v>640</v>
      </c>
      <c r="C290" s="376">
        <v>5.7483160000000003E-4</v>
      </c>
      <c r="D290" s="376">
        <v>5.5545819999999995E-4</v>
      </c>
      <c r="E290" s="377">
        <v>17172320</v>
      </c>
      <c r="F290" s="378">
        <v>13650441</v>
      </c>
      <c r="G290" s="378"/>
      <c r="H290" s="379">
        <v>639436</v>
      </c>
      <c r="I290" s="380">
        <v>1092895</v>
      </c>
      <c r="J290" s="380">
        <v>118207</v>
      </c>
      <c r="K290" s="380">
        <v>132528</v>
      </c>
      <c r="L290" s="380">
        <v>1983066</v>
      </c>
      <c r="M290" s="380"/>
      <c r="N290" s="381">
        <v>4017627</v>
      </c>
      <c r="O290" s="380">
        <v>6212637</v>
      </c>
      <c r="P290" s="380">
        <v>0</v>
      </c>
      <c r="Q290" s="380">
        <v>37772</v>
      </c>
      <c r="R290" s="380">
        <v>10268036</v>
      </c>
      <c r="S290" s="382"/>
      <c r="T290" s="220">
        <v>-1522347</v>
      </c>
      <c r="U290" s="220">
        <v>-1832964</v>
      </c>
      <c r="V290" s="380">
        <v>-3355311</v>
      </c>
      <c r="W290" s="488"/>
      <c r="X290" s="382"/>
      <c r="Y290" s="382"/>
      <c r="Z290" s="382"/>
    </row>
    <row r="291" spans="1:26">
      <c r="A291" s="374">
        <v>39301</v>
      </c>
      <c r="B291" s="375" t="s">
        <v>641</v>
      </c>
      <c r="C291" s="376">
        <v>3.4416899999999999E-5</v>
      </c>
      <c r="D291" s="376">
        <v>3.1907099999999998E-5</v>
      </c>
      <c r="E291" s="377">
        <v>986427</v>
      </c>
      <c r="F291" s="378">
        <v>817293</v>
      </c>
      <c r="G291" s="378"/>
      <c r="H291" s="379">
        <v>174995</v>
      </c>
      <c r="I291" s="380">
        <v>65435</v>
      </c>
      <c r="J291" s="380">
        <v>7077</v>
      </c>
      <c r="K291" s="380">
        <v>7935</v>
      </c>
      <c r="L291" s="380">
        <v>255442</v>
      </c>
      <c r="M291" s="380"/>
      <c r="N291" s="381">
        <v>308478</v>
      </c>
      <c r="O291" s="380">
        <v>371969</v>
      </c>
      <c r="P291" s="380">
        <v>0</v>
      </c>
      <c r="Q291" s="380">
        <v>2262</v>
      </c>
      <c r="R291" s="380">
        <v>682709</v>
      </c>
      <c r="S291" s="382"/>
      <c r="T291" s="220">
        <v>-91146</v>
      </c>
      <c r="U291" s="220">
        <v>-104076</v>
      </c>
      <c r="V291" s="380">
        <v>-195222</v>
      </c>
      <c r="W291" s="488"/>
      <c r="X291" s="382"/>
      <c r="Y291" s="382"/>
      <c r="Z291" s="382"/>
    </row>
    <row r="292" spans="1:26">
      <c r="A292" s="374">
        <v>39400</v>
      </c>
      <c r="B292" s="375" t="s">
        <v>642</v>
      </c>
      <c r="C292" s="376">
        <v>3.565493E-4</v>
      </c>
      <c r="D292" s="376">
        <v>3.8457120000000002E-4</v>
      </c>
      <c r="E292" s="377">
        <v>11889247</v>
      </c>
      <c r="F292" s="378">
        <v>8466923</v>
      </c>
      <c r="G292" s="378"/>
      <c r="H292" s="379">
        <v>0</v>
      </c>
      <c r="I292" s="380">
        <v>677887</v>
      </c>
      <c r="J292" s="380">
        <v>73320</v>
      </c>
      <c r="K292" s="380">
        <v>82203</v>
      </c>
      <c r="L292" s="380">
        <v>833410</v>
      </c>
      <c r="M292" s="380"/>
      <c r="N292" s="381">
        <v>3642270</v>
      </c>
      <c r="O292" s="380">
        <v>3853496</v>
      </c>
      <c r="P292" s="380">
        <v>0</v>
      </c>
      <c r="Q292" s="380">
        <v>23429</v>
      </c>
      <c r="R292" s="380">
        <v>7519195</v>
      </c>
      <c r="S292" s="382"/>
      <c r="T292" s="220">
        <v>-944262</v>
      </c>
      <c r="U292" s="220">
        <v>-1412457</v>
      </c>
      <c r="V292" s="380">
        <v>-2356719</v>
      </c>
      <c r="W292" s="488"/>
      <c r="X292" s="382"/>
      <c r="Y292" s="382"/>
      <c r="Z292" s="382"/>
    </row>
    <row r="293" spans="1:26">
      <c r="A293" s="374">
        <v>39401</v>
      </c>
      <c r="B293" s="375" t="s">
        <v>643</v>
      </c>
      <c r="C293" s="376">
        <v>4.4009289999999998E-4</v>
      </c>
      <c r="D293" s="376">
        <v>4.6883100000000001E-4</v>
      </c>
      <c r="E293" s="377">
        <v>14494189</v>
      </c>
      <c r="F293" s="378">
        <v>10450821</v>
      </c>
      <c r="G293" s="378"/>
      <c r="H293" s="379">
        <v>2695337</v>
      </c>
      <c r="I293" s="380">
        <v>836724</v>
      </c>
      <c r="J293" s="380">
        <v>90500</v>
      </c>
      <c r="K293" s="380">
        <v>101464</v>
      </c>
      <c r="L293" s="380">
        <v>3724025</v>
      </c>
      <c r="M293" s="380"/>
      <c r="N293" s="381">
        <v>931056</v>
      </c>
      <c r="O293" s="380">
        <v>4756415</v>
      </c>
      <c r="P293" s="380">
        <v>0</v>
      </c>
      <c r="Q293" s="380">
        <v>28918</v>
      </c>
      <c r="R293" s="380">
        <v>5716389</v>
      </c>
      <c r="S293" s="382"/>
      <c r="T293" s="220">
        <v>-1165514</v>
      </c>
      <c r="U293" s="220">
        <v>1608125</v>
      </c>
      <c r="V293" s="380">
        <v>442611</v>
      </c>
      <c r="W293" s="488"/>
      <c r="X293" s="382"/>
      <c r="Y293" s="382"/>
      <c r="Z293" s="382"/>
    </row>
    <row r="294" spans="1:26">
      <c r="A294" s="374">
        <v>39500</v>
      </c>
      <c r="B294" s="375" t="s">
        <v>644</v>
      </c>
      <c r="C294" s="376">
        <v>2.0075065999999998E-3</v>
      </c>
      <c r="D294" s="376">
        <v>1.7550769E-3</v>
      </c>
      <c r="E294" s="377">
        <v>54259244</v>
      </c>
      <c r="F294" s="378">
        <v>47671962</v>
      </c>
      <c r="G294" s="378"/>
      <c r="H294" s="379">
        <v>7941960</v>
      </c>
      <c r="I294" s="380">
        <v>3816760</v>
      </c>
      <c r="J294" s="380">
        <v>412819</v>
      </c>
      <c r="K294" s="380">
        <v>462832</v>
      </c>
      <c r="L294" s="380">
        <v>12634371</v>
      </c>
      <c r="M294" s="380"/>
      <c r="N294" s="381">
        <v>2051775</v>
      </c>
      <c r="O294" s="380">
        <v>21696632</v>
      </c>
      <c r="P294" s="380">
        <v>0</v>
      </c>
      <c r="Q294" s="380">
        <v>131913</v>
      </c>
      <c r="R294" s="380">
        <v>23880320</v>
      </c>
      <c r="S294" s="382"/>
      <c r="T294" s="220">
        <v>-5316552</v>
      </c>
      <c r="U294" s="220">
        <v>1991651</v>
      </c>
      <c r="V294" s="380">
        <v>-3324901</v>
      </c>
      <c r="W294" s="488"/>
      <c r="X294" s="382"/>
      <c r="Y294" s="382"/>
      <c r="Z294" s="382"/>
    </row>
    <row r="295" spans="1:26">
      <c r="A295" s="374">
        <v>39501</v>
      </c>
      <c r="B295" s="375" t="s">
        <v>645</v>
      </c>
      <c r="C295" s="376">
        <v>4.8806600000000001E-5</v>
      </c>
      <c r="D295" s="376">
        <v>5.16368E-5</v>
      </c>
      <c r="E295" s="377">
        <v>1596382</v>
      </c>
      <c r="F295" s="378">
        <v>1159003</v>
      </c>
      <c r="G295" s="378"/>
      <c r="H295" s="379">
        <v>84121</v>
      </c>
      <c r="I295" s="380">
        <v>92793</v>
      </c>
      <c r="J295" s="380">
        <v>10036</v>
      </c>
      <c r="K295" s="380">
        <v>11252</v>
      </c>
      <c r="L295" s="380">
        <v>198202</v>
      </c>
      <c r="M295" s="380"/>
      <c r="N295" s="381">
        <v>186636</v>
      </c>
      <c r="O295" s="380">
        <v>527490</v>
      </c>
      <c r="P295" s="380">
        <v>0</v>
      </c>
      <c r="Q295" s="380">
        <v>3207</v>
      </c>
      <c r="R295" s="380">
        <v>717333</v>
      </c>
      <c r="S295" s="382"/>
      <c r="T295" s="220">
        <v>-129256</v>
      </c>
      <c r="U295" s="220">
        <v>-61213</v>
      </c>
      <c r="V295" s="380">
        <v>-190469</v>
      </c>
      <c r="W295" s="488"/>
      <c r="X295" s="382"/>
      <c r="Y295" s="382"/>
      <c r="Z295" s="382"/>
    </row>
    <row r="296" spans="1:26">
      <c r="A296" s="374">
        <v>39600</v>
      </c>
      <c r="B296" s="375" t="s">
        <v>646</v>
      </c>
      <c r="C296" s="376">
        <v>5.0745367E-3</v>
      </c>
      <c r="D296" s="376">
        <v>5.1280561000000002E-3</v>
      </c>
      <c r="E296" s="377">
        <v>158536898</v>
      </c>
      <c r="F296" s="378">
        <v>120504271</v>
      </c>
      <c r="G296" s="378"/>
      <c r="H296" s="379">
        <v>240303</v>
      </c>
      <c r="I296" s="380">
        <v>9647933</v>
      </c>
      <c r="J296" s="380">
        <v>1043515</v>
      </c>
      <c r="K296" s="380">
        <v>1169937</v>
      </c>
      <c r="L296" s="380">
        <v>12101688</v>
      </c>
      <c r="M296" s="380"/>
      <c r="N296" s="381">
        <v>16389781</v>
      </c>
      <c r="O296" s="380">
        <v>54844331</v>
      </c>
      <c r="P296" s="380">
        <v>0</v>
      </c>
      <c r="Q296" s="380">
        <v>333448</v>
      </c>
      <c r="R296" s="380">
        <v>71567560</v>
      </c>
      <c r="S296" s="382"/>
      <c r="T296" s="220">
        <v>-13439079</v>
      </c>
      <c r="U296" s="220">
        <v>-3089387</v>
      </c>
      <c r="V296" s="380">
        <v>-16528466</v>
      </c>
      <c r="W296" s="488"/>
      <c r="X296" s="382"/>
      <c r="Y296" s="382"/>
      <c r="Z296" s="382"/>
    </row>
    <row r="297" spans="1:26">
      <c r="A297" s="374">
        <v>39605</v>
      </c>
      <c r="B297" s="375" t="s">
        <v>647</v>
      </c>
      <c r="C297" s="376">
        <v>8.1434110000000004E-4</v>
      </c>
      <c r="D297" s="376">
        <v>8.2317390000000005E-4</v>
      </c>
      <c r="E297" s="377">
        <v>25448910</v>
      </c>
      <c r="F297" s="378">
        <v>19338037</v>
      </c>
      <c r="G297" s="378"/>
      <c r="H297" s="379">
        <v>1058755</v>
      </c>
      <c r="I297" s="380">
        <v>1548261</v>
      </c>
      <c r="J297" s="380">
        <v>167459</v>
      </c>
      <c r="K297" s="380">
        <v>187747</v>
      </c>
      <c r="L297" s="380">
        <v>2962222</v>
      </c>
      <c r="M297" s="380"/>
      <c r="N297" s="381">
        <v>988804</v>
      </c>
      <c r="O297" s="380">
        <v>8801196</v>
      </c>
      <c r="P297" s="380">
        <v>0</v>
      </c>
      <c r="Q297" s="380">
        <v>53510</v>
      </c>
      <c r="R297" s="380">
        <v>9843510</v>
      </c>
      <c r="S297" s="382"/>
      <c r="T297" s="220">
        <v>-2156650</v>
      </c>
      <c r="U297" s="220">
        <v>108505</v>
      </c>
      <c r="V297" s="380">
        <v>-2048145</v>
      </c>
      <c r="W297" s="488"/>
      <c r="X297" s="382"/>
      <c r="Y297" s="382"/>
      <c r="Z297" s="382"/>
    </row>
    <row r="298" spans="1:26">
      <c r="A298" s="374">
        <v>39700</v>
      </c>
      <c r="B298" s="375" t="s">
        <v>648</v>
      </c>
      <c r="C298" s="376">
        <v>3.0210794E-3</v>
      </c>
      <c r="D298" s="376">
        <v>2.9649908000000001E-3</v>
      </c>
      <c r="E298" s="377">
        <v>91664450</v>
      </c>
      <c r="F298" s="378">
        <v>71741125</v>
      </c>
      <c r="G298" s="378"/>
      <c r="H298" s="379">
        <v>1587584</v>
      </c>
      <c r="I298" s="380">
        <v>5743809</v>
      </c>
      <c r="J298" s="380">
        <v>621247</v>
      </c>
      <c r="K298" s="380">
        <v>696511</v>
      </c>
      <c r="L298" s="380">
        <v>8649151</v>
      </c>
      <c r="M298" s="380"/>
      <c r="N298" s="381">
        <v>7120381</v>
      </c>
      <c r="O298" s="380">
        <v>32651075</v>
      </c>
      <c r="P298" s="380">
        <v>0</v>
      </c>
      <c r="Q298" s="380">
        <v>198515</v>
      </c>
      <c r="R298" s="380">
        <v>39969971</v>
      </c>
      <c r="S298" s="382"/>
      <c r="T298" s="220">
        <v>-8000834</v>
      </c>
      <c r="U298" s="220">
        <v>-2593384</v>
      </c>
      <c r="V298" s="380">
        <v>-10594218</v>
      </c>
      <c r="W298" s="488"/>
      <c r="X298" s="382"/>
      <c r="Y298" s="382"/>
      <c r="Z298" s="382"/>
    </row>
    <row r="299" spans="1:26">
      <c r="A299" s="374">
        <v>39703</v>
      </c>
      <c r="B299" s="375" t="s">
        <v>649</v>
      </c>
      <c r="C299" s="376">
        <v>2.142031E-4</v>
      </c>
      <c r="D299" s="376">
        <v>2.248703E-4</v>
      </c>
      <c r="E299" s="377">
        <v>6951999</v>
      </c>
      <c r="F299" s="378">
        <v>5086649</v>
      </c>
      <c r="G299" s="378"/>
      <c r="H299" s="379">
        <v>872410</v>
      </c>
      <c r="I299" s="380">
        <v>407252</v>
      </c>
      <c r="J299" s="380">
        <v>44048</v>
      </c>
      <c r="K299" s="380">
        <v>49385</v>
      </c>
      <c r="L299" s="380">
        <v>1373095</v>
      </c>
      <c r="M299" s="380"/>
      <c r="N299" s="381">
        <v>501678</v>
      </c>
      <c r="O299" s="380">
        <v>2315054</v>
      </c>
      <c r="P299" s="380">
        <v>0</v>
      </c>
      <c r="Q299" s="380">
        <v>14075</v>
      </c>
      <c r="R299" s="380">
        <v>2830807</v>
      </c>
      <c r="S299" s="382"/>
      <c r="T299" s="220">
        <v>-567284</v>
      </c>
      <c r="U299" s="220">
        <v>748462</v>
      </c>
      <c r="V299" s="380">
        <v>181178</v>
      </c>
      <c r="W299" s="488"/>
      <c r="X299" s="382"/>
      <c r="Y299" s="382"/>
      <c r="Z299" s="382"/>
    </row>
    <row r="300" spans="1:26">
      <c r="A300" s="374">
        <v>39705</v>
      </c>
      <c r="B300" s="375" t="s">
        <v>650</v>
      </c>
      <c r="C300" s="376">
        <v>7.7084620000000001E-4</v>
      </c>
      <c r="D300" s="376">
        <v>7.5113060000000001E-4</v>
      </c>
      <c r="E300" s="377">
        <v>23221648</v>
      </c>
      <c r="F300" s="378">
        <v>18305170</v>
      </c>
      <c r="G300" s="378"/>
      <c r="H300" s="379">
        <v>748303</v>
      </c>
      <c r="I300" s="380">
        <v>1465567</v>
      </c>
      <c r="J300" s="380">
        <v>158515</v>
      </c>
      <c r="K300" s="380">
        <v>177719</v>
      </c>
      <c r="L300" s="380">
        <v>2550104</v>
      </c>
      <c r="M300" s="380"/>
      <c r="N300" s="381">
        <v>216646</v>
      </c>
      <c r="O300" s="380">
        <v>8331114</v>
      </c>
      <c r="P300" s="380">
        <v>0</v>
      </c>
      <c r="Q300" s="380">
        <v>50652</v>
      </c>
      <c r="R300" s="380">
        <v>8598412</v>
      </c>
      <c r="S300" s="382"/>
      <c r="T300" s="220">
        <v>-2041461</v>
      </c>
      <c r="U300" s="220">
        <v>-94724</v>
      </c>
      <c r="V300" s="380">
        <v>-2136185</v>
      </c>
      <c r="W300" s="488"/>
      <c r="X300" s="382"/>
      <c r="Y300" s="382"/>
      <c r="Z300" s="382"/>
    </row>
    <row r="301" spans="1:26">
      <c r="A301" s="374">
        <v>39800</v>
      </c>
      <c r="B301" s="375" t="s">
        <v>651</v>
      </c>
      <c r="C301" s="376">
        <v>3.2993025999999998E-3</v>
      </c>
      <c r="D301" s="376">
        <v>3.2469624000000001E-3</v>
      </c>
      <c r="E301" s="377">
        <v>100381769</v>
      </c>
      <c r="F301" s="378">
        <v>78348050</v>
      </c>
      <c r="G301" s="378"/>
      <c r="H301" s="379">
        <v>1648032</v>
      </c>
      <c r="I301" s="380">
        <v>6272779</v>
      </c>
      <c r="J301" s="380">
        <v>678460</v>
      </c>
      <c r="K301" s="380">
        <v>760656</v>
      </c>
      <c r="L301" s="380">
        <v>9359927</v>
      </c>
      <c r="M301" s="380"/>
      <c r="N301" s="381">
        <v>9709683</v>
      </c>
      <c r="O301" s="380">
        <v>35658042</v>
      </c>
      <c r="P301" s="380">
        <v>0</v>
      </c>
      <c r="Q301" s="380">
        <v>216797</v>
      </c>
      <c r="R301" s="380">
        <v>45584522</v>
      </c>
      <c r="S301" s="382"/>
      <c r="T301" s="220">
        <v>-8737661</v>
      </c>
      <c r="U301" s="220">
        <v>-2979940</v>
      </c>
      <c r="V301" s="380">
        <v>-11717601</v>
      </c>
      <c r="W301" s="488"/>
      <c r="X301" s="382"/>
      <c r="Y301" s="382"/>
      <c r="Z301" s="382"/>
    </row>
    <row r="302" spans="1:26">
      <c r="A302" s="374">
        <v>39805</v>
      </c>
      <c r="B302" s="375" t="s">
        <v>652</v>
      </c>
      <c r="C302" s="376">
        <v>3.8807300000000001E-4</v>
      </c>
      <c r="D302" s="376">
        <v>3.7844959999999998E-4</v>
      </c>
      <c r="E302" s="377">
        <v>11699994</v>
      </c>
      <c r="F302" s="378">
        <v>9215512</v>
      </c>
      <c r="G302" s="378"/>
      <c r="H302" s="379">
        <v>508298</v>
      </c>
      <c r="I302" s="380">
        <v>737821</v>
      </c>
      <c r="J302" s="380">
        <v>79802</v>
      </c>
      <c r="K302" s="380">
        <v>89470</v>
      </c>
      <c r="L302" s="380">
        <v>1415391</v>
      </c>
      <c r="M302" s="380"/>
      <c r="N302" s="381">
        <v>927034</v>
      </c>
      <c r="O302" s="380">
        <v>4194197</v>
      </c>
      <c r="P302" s="380">
        <v>0</v>
      </c>
      <c r="Q302" s="380">
        <v>25500</v>
      </c>
      <c r="R302" s="380">
        <v>5146731</v>
      </c>
      <c r="S302" s="382"/>
      <c r="T302" s="220">
        <v>-1027747</v>
      </c>
      <c r="U302" s="220">
        <v>-183296</v>
      </c>
      <c r="V302" s="380">
        <v>-1211043</v>
      </c>
      <c r="W302" s="488"/>
      <c r="X302" s="382"/>
      <c r="Y302" s="382"/>
      <c r="Z302" s="382"/>
    </row>
    <row r="303" spans="1:26">
      <c r="A303" s="374">
        <v>39900</v>
      </c>
      <c r="B303" s="375" t="s">
        <v>653</v>
      </c>
      <c r="C303" s="376">
        <v>1.7682597999999999E-3</v>
      </c>
      <c r="D303" s="376">
        <v>1.6383671E-3</v>
      </c>
      <c r="E303" s="377">
        <v>50651091</v>
      </c>
      <c r="F303" s="378">
        <v>41990603</v>
      </c>
      <c r="G303" s="378"/>
      <c r="H303" s="379">
        <v>3851704</v>
      </c>
      <c r="I303" s="380">
        <v>3361893</v>
      </c>
      <c r="J303" s="380">
        <v>363620</v>
      </c>
      <c r="K303" s="380">
        <v>407673</v>
      </c>
      <c r="L303" s="380">
        <v>7984890</v>
      </c>
      <c r="M303" s="380"/>
      <c r="N303" s="381">
        <v>4894709</v>
      </c>
      <c r="O303" s="380">
        <v>19110912</v>
      </c>
      <c r="P303" s="380">
        <v>0</v>
      </c>
      <c r="Q303" s="380">
        <v>116192</v>
      </c>
      <c r="R303" s="380">
        <v>24121813</v>
      </c>
      <c r="S303" s="382"/>
      <c r="T303" s="220">
        <v>-4682946</v>
      </c>
      <c r="U303" s="220">
        <v>-449608</v>
      </c>
      <c r="V303" s="380">
        <v>-5132554</v>
      </c>
      <c r="W303" s="488"/>
      <c r="X303" s="382"/>
      <c r="Y303" s="382"/>
      <c r="Z303" s="382"/>
    </row>
    <row r="304" spans="1:26">
      <c r="A304" s="374">
        <v>40000</v>
      </c>
      <c r="B304" s="375" t="s">
        <v>654</v>
      </c>
      <c r="C304" s="376">
        <v>3.1009648000000002E-3</v>
      </c>
      <c r="D304" s="376">
        <v>3.0333382000000001E-3</v>
      </c>
      <c r="E304" s="377">
        <v>93777451</v>
      </c>
      <c r="F304" s="378">
        <v>73638151</v>
      </c>
      <c r="G304" s="378"/>
      <c r="H304" s="379">
        <v>18841809</v>
      </c>
      <c r="I304" s="380">
        <v>5895691</v>
      </c>
      <c r="J304" s="380">
        <v>637675</v>
      </c>
      <c r="K304" s="380">
        <v>714929</v>
      </c>
      <c r="L304" s="380">
        <v>26090104</v>
      </c>
      <c r="M304" s="380"/>
      <c r="N304" s="381">
        <v>2656507</v>
      </c>
      <c r="O304" s="380">
        <v>33514457</v>
      </c>
      <c r="P304" s="380">
        <v>0</v>
      </c>
      <c r="Q304" s="380">
        <v>203764</v>
      </c>
      <c r="R304" s="380">
        <v>36374728</v>
      </c>
      <c r="S304" s="382"/>
      <c r="T304" s="220">
        <v>-8212398</v>
      </c>
      <c r="U304" s="220">
        <v>2221387</v>
      </c>
      <c r="V304" s="380">
        <v>-5991011</v>
      </c>
      <c r="W304" s="488"/>
      <c r="X304" s="382"/>
      <c r="Y304" s="382"/>
      <c r="Z304" s="382"/>
    </row>
    <row r="305" spans="1:26">
      <c r="A305" s="374">
        <v>51000</v>
      </c>
      <c r="B305" s="375" t="s">
        <v>655</v>
      </c>
      <c r="C305" s="376">
        <v>2.5138954000000002E-2</v>
      </c>
      <c r="D305" s="376">
        <v>2.51196593E-2</v>
      </c>
      <c r="E305" s="377">
        <v>776589174</v>
      </c>
      <c r="F305" s="378">
        <v>596971014</v>
      </c>
      <c r="G305" s="378"/>
      <c r="H305" s="379">
        <v>46053131</v>
      </c>
      <c r="I305" s="380">
        <v>47795286</v>
      </c>
      <c r="J305" s="380">
        <v>5169511</v>
      </c>
      <c r="K305" s="380">
        <v>5795799</v>
      </c>
      <c r="L305" s="380">
        <v>104813727</v>
      </c>
      <c r="M305" s="380"/>
      <c r="N305" s="381">
        <v>51500556</v>
      </c>
      <c r="O305" s="380">
        <v>271695565</v>
      </c>
      <c r="P305" s="380">
        <v>0</v>
      </c>
      <c r="Q305" s="380">
        <v>1651880</v>
      </c>
      <c r="R305" s="380">
        <v>324848001</v>
      </c>
      <c r="S305" s="382"/>
      <c r="T305" s="220">
        <v>-66576403</v>
      </c>
      <c r="U305" s="220">
        <v>-16492371</v>
      </c>
      <c r="V305" s="380">
        <v>-83068774</v>
      </c>
      <c r="W305" s="488"/>
      <c r="X305" s="382"/>
      <c r="Y305" s="382"/>
      <c r="Z305" s="382"/>
    </row>
    <row r="306" spans="1:26">
      <c r="A306" s="476">
        <v>51000.1</v>
      </c>
      <c r="B306" s="375" t="s">
        <v>656</v>
      </c>
      <c r="C306" s="376">
        <v>3.7848400000000002E-5</v>
      </c>
      <c r="D306" s="376">
        <v>2.32612E-5</v>
      </c>
      <c r="E306" s="377">
        <v>719134</v>
      </c>
      <c r="F306" s="378">
        <v>898780</v>
      </c>
      <c r="G306" s="378"/>
      <c r="H306" s="379">
        <v>721141</v>
      </c>
      <c r="I306" s="380">
        <v>71959</v>
      </c>
      <c r="J306" s="380">
        <v>7783</v>
      </c>
      <c r="K306" s="380">
        <v>8726</v>
      </c>
      <c r="L306" s="380">
        <v>809609</v>
      </c>
      <c r="M306" s="380"/>
      <c r="N306" s="381">
        <v>129861</v>
      </c>
      <c r="O306" s="380">
        <v>409056</v>
      </c>
      <c r="P306" s="380">
        <v>0</v>
      </c>
      <c r="Q306" s="380">
        <v>2487</v>
      </c>
      <c r="R306" s="380">
        <v>541404</v>
      </c>
      <c r="S306" s="382"/>
      <c r="T306" s="220">
        <v>-110236</v>
      </c>
      <c r="U306" s="220">
        <v>207479</v>
      </c>
      <c r="V306" s="380">
        <v>107243</v>
      </c>
      <c r="W306" s="488"/>
      <c r="X306" s="382"/>
      <c r="Y306" s="382"/>
      <c r="Z306" s="382"/>
    </row>
    <row r="307" spans="1:26" s="265" customFormat="1">
      <c r="A307" s="476">
        <v>51000.2</v>
      </c>
      <c r="B307" s="375" t="s">
        <v>657</v>
      </c>
      <c r="C307" s="376">
        <v>7.7807099999999997E-4</v>
      </c>
      <c r="D307" s="376">
        <v>7.2486770000000005E-4</v>
      </c>
      <c r="E307" s="377">
        <v>22409715</v>
      </c>
      <c r="F307" s="378">
        <v>18476737</v>
      </c>
      <c r="G307" s="378"/>
      <c r="H307" s="379">
        <v>3487425</v>
      </c>
      <c r="I307" s="380">
        <v>1479303</v>
      </c>
      <c r="J307" s="380">
        <v>160001</v>
      </c>
      <c r="K307" s="380">
        <v>179385</v>
      </c>
      <c r="L307" s="380">
        <v>5306114</v>
      </c>
      <c r="M307" s="380"/>
      <c r="N307" s="381">
        <v>0</v>
      </c>
      <c r="O307" s="380">
        <v>8409198</v>
      </c>
      <c r="P307" s="380">
        <v>0</v>
      </c>
      <c r="Q307" s="380">
        <v>51127</v>
      </c>
      <c r="R307" s="380">
        <v>8460325</v>
      </c>
      <c r="S307" s="382"/>
      <c r="T307" s="220">
        <v>-2060593</v>
      </c>
      <c r="U307" s="220">
        <v>1330623</v>
      </c>
      <c r="V307" s="380">
        <v>-729970</v>
      </c>
      <c r="W307" s="488"/>
      <c r="X307" s="464"/>
      <c r="Y307" s="464"/>
      <c r="Z307" s="464"/>
    </row>
    <row r="308" spans="1:26">
      <c r="A308" s="374">
        <v>60000</v>
      </c>
      <c r="B308" s="375" t="s">
        <v>658</v>
      </c>
      <c r="C308" s="376">
        <v>1.289075E-4</v>
      </c>
      <c r="D308" s="376">
        <v>1.4332019999999999E-4</v>
      </c>
      <c r="E308" s="377">
        <v>4430829</v>
      </c>
      <c r="F308" s="378">
        <v>3061147</v>
      </c>
      <c r="G308" s="378"/>
      <c r="H308" s="379">
        <v>755748</v>
      </c>
      <c r="I308" s="380">
        <v>245085</v>
      </c>
      <c r="J308" s="380">
        <v>26508</v>
      </c>
      <c r="K308" s="380">
        <v>29720</v>
      </c>
      <c r="L308" s="380">
        <v>1057061</v>
      </c>
      <c r="M308" s="380"/>
      <c r="N308" s="381">
        <v>381866</v>
      </c>
      <c r="O308" s="380">
        <v>1393200</v>
      </c>
      <c r="P308" s="380">
        <v>0</v>
      </c>
      <c r="Q308" s="380">
        <v>8471</v>
      </c>
      <c r="R308" s="380">
        <v>1783537</v>
      </c>
      <c r="S308" s="382"/>
      <c r="T308" s="220">
        <v>-341390</v>
      </c>
      <c r="U308" s="220">
        <v>-30861</v>
      </c>
      <c r="V308" s="380">
        <v>-372251</v>
      </c>
      <c r="W308" s="488"/>
      <c r="X308" s="382"/>
      <c r="Y308" s="382"/>
      <c r="Z308" s="382"/>
    </row>
    <row r="309" spans="1:26">
      <c r="A309" s="374">
        <v>90901</v>
      </c>
      <c r="B309" s="375" t="s">
        <v>659</v>
      </c>
      <c r="C309" s="376">
        <v>8.2748870000000005E-4</v>
      </c>
      <c r="D309" s="376">
        <v>8.2658929999999996E-4</v>
      </c>
      <c r="E309" s="377">
        <v>25554499</v>
      </c>
      <c r="F309" s="378">
        <v>19650252</v>
      </c>
      <c r="G309" s="378"/>
      <c r="H309" s="379">
        <v>1138984</v>
      </c>
      <c r="I309" s="380">
        <v>1573258</v>
      </c>
      <c r="J309" s="380">
        <v>170163</v>
      </c>
      <c r="K309" s="380">
        <v>190778</v>
      </c>
      <c r="L309" s="380">
        <v>3073183</v>
      </c>
      <c r="M309" s="380"/>
      <c r="N309" s="381">
        <v>737495</v>
      </c>
      <c r="O309" s="380">
        <v>8943292</v>
      </c>
      <c r="P309" s="380">
        <v>0</v>
      </c>
      <c r="Q309" s="380">
        <v>54374</v>
      </c>
      <c r="R309" s="380">
        <v>9735161</v>
      </c>
      <c r="S309" s="382"/>
      <c r="T309" s="220">
        <v>-2191469</v>
      </c>
      <c r="U309" s="220">
        <v>832079</v>
      </c>
      <c r="V309" s="380">
        <v>-1359390</v>
      </c>
      <c r="W309" s="488"/>
      <c r="X309" s="382"/>
      <c r="Y309" s="382"/>
      <c r="Z309" s="382"/>
    </row>
    <row r="310" spans="1:26">
      <c r="A310" s="374">
        <v>91041</v>
      </c>
      <c r="B310" s="375" t="s">
        <v>660</v>
      </c>
      <c r="C310" s="376">
        <v>1.6973159999999999E-4</v>
      </c>
      <c r="D310" s="376">
        <v>1.6211970000000001E-4</v>
      </c>
      <c r="E310" s="377">
        <v>5012027</v>
      </c>
      <c r="F310" s="378">
        <v>4030591</v>
      </c>
      <c r="G310" s="378"/>
      <c r="H310" s="379">
        <v>514023</v>
      </c>
      <c r="I310" s="380">
        <v>322701</v>
      </c>
      <c r="J310" s="380">
        <v>34903</v>
      </c>
      <c r="K310" s="380">
        <v>39132</v>
      </c>
      <c r="L310" s="380">
        <v>910759</v>
      </c>
      <c r="M310" s="380"/>
      <c r="N310" s="381">
        <v>229676</v>
      </c>
      <c r="O310" s="380">
        <v>1834417</v>
      </c>
      <c r="P310" s="380">
        <v>0</v>
      </c>
      <c r="Q310" s="380">
        <v>11153</v>
      </c>
      <c r="R310" s="380">
        <v>2075246</v>
      </c>
      <c r="S310" s="382"/>
      <c r="T310" s="220">
        <v>-449505</v>
      </c>
      <c r="U310" s="220">
        <v>278283</v>
      </c>
      <c r="V310" s="380">
        <v>-171222</v>
      </c>
      <c r="W310" s="488"/>
      <c r="X310" s="382"/>
      <c r="Y310" s="382"/>
      <c r="Z310" s="382"/>
    </row>
    <row r="311" spans="1:26">
      <c r="A311" s="374">
        <v>91111</v>
      </c>
      <c r="B311" s="375" t="s">
        <v>661</v>
      </c>
      <c r="C311" s="376">
        <v>8.0976600000000007E-5</v>
      </c>
      <c r="D311" s="376">
        <v>8.8099100000000005E-5</v>
      </c>
      <c r="E311" s="377">
        <v>2723636</v>
      </c>
      <c r="F311" s="378">
        <v>1922939</v>
      </c>
      <c r="G311" s="378"/>
      <c r="H311" s="379">
        <v>424220</v>
      </c>
      <c r="I311" s="380">
        <v>153956</v>
      </c>
      <c r="J311" s="380">
        <v>16652</v>
      </c>
      <c r="K311" s="380">
        <v>18669</v>
      </c>
      <c r="L311" s="380">
        <v>613497</v>
      </c>
      <c r="M311" s="380"/>
      <c r="N311" s="381">
        <v>375868</v>
      </c>
      <c r="O311" s="380">
        <v>875175</v>
      </c>
      <c r="P311" s="380">
        <v>0</v>
      </c>
      <c r="Q311" s="380">
        <v>5321</v>
      </c>
      <c r="R311" s="380">
        <v>1256364</v>
      </c>
      <c r="S311" s="382"/>
      <c r="T311" s="220">
        <v>-214454</v>
      </c>
      <c r="U311" s="220">
        <v>72703</v>
      </c>
      <c r="V311" s="380">
        <v>-141751</v>
      </c>
      <c r="W311" s="488"/>
      <c r="X311" s="382"/>
      <c r="Y311" s="382"/>
      <c r="Z311" s="382"/>
    </row>
    <row r="312" spans="1:26">
      <c r="A312" s="374">
        <v>91151</v>
      </c>
      <c r="B312" s="375" t="s">
        <v>662</v>
      </c>
      <c r="C312" s="376">
        <v>2.5750829999999998E-4</v>
      </c>
      <c r="D312" s="376">
        <v>2.3962890000000001E-4</v>
      </c>
      <c r="E312" s="377">
        <v>7408270</v>
      </c>
      <c r="F312" s="378">
        <v>6115011</v>
      </c>
      <c r="G312" s="378"/>
      <c r="H312" s="379">
        <v>884734</v>
      </c>
      <c r="I312" s="380">
        <v>489586</v>
      </c>
      <c r="J312" s="380">
        <v>52953</v>
      </c>
      <c r="K312" s="380">
        <v>59369</v>
      </c>
      <c r="L312" s="380">
        <v>1486642</v>
      </c>
      <c r="M312" s="380"/>
      <c r="N312" s="381">
        <v>100558</v>
      </c>
      <c r="O312" s="380">
        <v>2783086</v>
      </c>
      <c r="P312" s="380">
        <v>0</v>
      </c>
      <c r="Q312" s="380">
        <v>16921</v>
      </c>
      <c r="R312" s="380">
        <v>2900565</v>
      </c>
      <c r="S312" s="382"/>
      <c r="T312" s="220">
        <v>-681967</v>
      </c>
      <c r="U312" s="220">
        <v>351283</v>
      </c>
      <c r="V312" s="380">
        <v>-330684</v>
      </c>
      <c r="W312" s="488"/>
      <c r="X312" s="382"/>
      <c r="Y312" s="382"/>
      <c r="Z312" s="382"/>
    </row>
    <row r="313" spans="1:26">
      <c r="A313" s="374">
        <v>98101</v>
      </c>
      <c r="B313" s="375" t="s">
        <v>663</v>
      </c>
      <c r="C313" s="376">
        <v>1.1056391000000001E-3</v>
      </c>
      <c r="D313" s="376">
        <v>1.0878856E-3</v>
      </c>
      <c r="E313" s="377">
        <v>33632629</v>
      </c>
      <c r="F313" s="378">
        <v>26255448</v>
      </c>
      <c r="G313" s="378"/>
      <c r="H313" s="379">
        <v>2709759</v>
      </c>
      <c r="I313" s="380">
        <v>2102090</v>
      </c>
      <c r="J313" s="380">
        <v>227361</v>
      </c>
      <c r="K313" s="380">
        <v>254906</v>
      </c>
      <c r="L313" s="380">
        <v>5294116</v>
      </c>
      <c r="M313" s="380"/>
      <c r="N313" s="381">
        <v>491610</v>
      </c>
      <c r="O313" s="380">
        <v>11949473</v>
      </c>
      <c r="P313" s="380">
        <v>0</v>
      </c>
      <c r="Q313" s="380">
        <v>72652</v>
      </c>
      <c r="R313" s="380">
        <v>12513735</v>
      </c>
      <c r="S313" s="382"/>
      <c r="T313" s="220">
        <v>-2928102</v>
      </c>
      <c r="U313" s="220">
        <v>1225354</v>
      </c>
      <c r="V313" s="380">
        <v>-1702748</v>
      </c>
      <c r="W313" s="488"/>
      <c r="X313" s="382"/>
      <c r="Y313" s="382"/>
      <c r="Z313" s="382"/>
    </row>
    <row r="314" spans="1:26">
      <c r="A314" s="374">
        <v>98103</v>
      </c>
      <c r="B314" s="375" t="s">
        <v>664</v>
      </c>
      <c r="C314" s="376">
        <v>1.9919149999999999E-4</v>
      </c>
      <c r="D314" s="376">
        <v>1.9894490000000001E-4</v>
      </c>
      <c r="E314" s="377">
        <v>6150500</v>
      </c>
      <c r="F314" s="378">
        <v>4730171</v>
      </c>
      <c r="G314" s="378"/>
      <c r="H314" s="379">
        <v>487499</v>
      </c>
      <c r="I314" s="380">
        <v>378712</v>
      </c>
      <c r="J314" s="380">
        <v>40961</v>
      </c>
      <c r="K314" s="380">
        <v>45924</v>
      </c>
      <c r="L314" s="380">
        <v>953096</v>
      </c>
      <c r="M314" s="380"/>
      <c r="N314" s="381">
        <v>181978</v>
      </c>
      <c r="O314" s="380">
        <v>2152812</v>
      </c>
      <c r="P314" s="380">
        <v>0</v>
      </c>
      <c r="Q314" s="380">
        <v>13089</v>
      </c>
      <c r="R314" s="380">
        <v>2347879</v>
      </c>
      <c r="S314" s="382"/>
      <c r="T314" s="220">
        <v>-527526</v>
      </c>
      <c r="U314" s="220">
        <v>100056</v>
      </c>
      <c r="V314" s="380">
        <v>-427470</v>
      </c>
      <c r="W314" s="488"/>
      <c r="X314" s="382"/>
      <c r="Y314" s="382"/>
      <c r="Z314" s="382"/>
    </row>
    <row r="315" spans="1:26">
      <c r="A315" s="374">
        <v>98111</v>
      </c>
      <c r="B315" s="375" t="s">
        <v>665</v>
      </c>
      <c r="C315" s="376">
        <v>3.9090899999999999E-4</v>
      </c>
      <c r="D315" s="376">
        <v>3.9554219999999999E-4</v>
      </c>
      <c r="E315" s="377">
        <v>12228422</v>
      </c>
      <c r="F315" s="378">
        <v>9282858</v>
      </c>
      <c r="G315" s="378"/>
      <c r="H315" s="379">
        <v>493211</v>
      </c>
      <c r="I315" s="380">
        <v>743213</v>
      </c>
      <c r="J315" s="380">
        <v>80386</v>
      </c>
      <c r="K315" s="380">
        <v>90124</v>
      </c>
      <c r="L315" s="380">
        <v>1406934</v>
      </c>
      <c r="M315" s="380"/>
      <c r="N315" s="381">
        <v>167131</v>
      </c>
      <c r="O315" s="380">
        <v>4224847</v>
      </c>
      <c r="P315" s="380">
        <v>0</v>
      </c>
      <c r="Q315" s="380">
        <v>25687</v>
      </c>
      <c r="R315" s="380">
        <v>4417665</v>
      </c>
      <c r="S315" s="382"/>
      <c r="T315" s="220">
        <v>-1035259</v>
      </c>
      <c r="U315" s="220">
        <v>243979</v>
      </c>
      <c r="V315" s="380">
        <v>-791280</v>
      </c>
      <c r="W315" s="488"/>
      <c r="X315" s="382"/>
      <c r="Y315" s="382"/>
      <c r="Z315" s="382"/>
    </row>
    <row r="316" spans="1:26">
      <c r="A316" s="374">
        <v>98131</v>
      </c>
      <c r="B316" s="375" t="s">
        <v>666</v>
      </c>
      <c r="C316" s="376">
        <v>9.0963400000000004E-5</v>
      </c>
      <c r="D316" s="376">
        <v>1.046402E-4</v>
      </c>
      <c r="E316" s="377">
        <v>3235014</v>
      </c>
      <c r="F316" s="378">
        <v>2160094</v>
      </c>
      <c r="G316" s="378"/>
      <c r="H316" s="379">
        <v>606317</v>
      </c>
      <c r="I316" s="380">
        <v>172944</v>
      </c>
      <c r="J316" s="380">
        <v>18705</v>
      </c>
      <c r="K316" s="380">
        <v>20972</v>
      </c>
      <c r="L316" s="380">
        <v>818938</v>
      </c>
      <c r="M316" s="380"/>
      <c r="N316" s="381">
        <v>459992</v>
      </c>
      <c r="O316" s="380">
        <v>983110</v>
      </c>
      <c r="P316" s="380">
        <v>0</v>
      </c>
      <c r="Q316" s="380">
        <v>5977</v>
      </c>
      <c r="R316" s="380">
        <v>1449079</v>
      </c>
      <c r="S316" s="382"/>
      <c r="T316" s="220">
        <v>-240901</v>
      </c>
      <c r="U316" s="220">
        <v>-63159</v>
      </c>
      <c r="V316" s="380">
        <v>-304060</v>
      </c>
      <c r="W316" s="488"/>
      <c r="X316" s="382"/>
      <c r="Y316" s="382"/>
      <c r="Z316" s="382"/>
    </row>
    <row r="317" spans="1:26">
      <c r="A317" s="374">
        <v>99401</v>
      </c>
      <c r="B317" s="375" t="s">
        <v>667</v>
      </c>
      <c r="C317" s="376">
        <v>3.229067E-4</v>
      </c>
      <c r="D317" s="376">
        <v>3.03307E-4</v>
      </c>
      <c r="E317" s="377">
        <v>9376916</v>
      </c>
      <c r="F317" s="378">
        <v>7668018</v>
      </c>
      <c r="G317" s="378"/>
      <c r="H317" s="379">
        <v>778326</v>
      </c>
      <c r="I317" s="380">
        <v>613924</v>
      </c>
      <c r="J317" s="380">
        <v>66402</v>
      </c>
      <c r="K317" s="380">
        <v>74446</v>
      </c>
      <c r="L317" s="380">
        <v>1533098</v>
      </c>
      <c r="M317" s="380"/>
      <c r="N317" s="381">
        <v>314920</v>
      </c>
      <c r="O317" s="380">
        <v>3489895</v>
      </c>
      <c r="P317" s="380">
        <v>0</v>
      </c>
      <c r="Q317" s="380">
        <v>21218</v>
      </c>
      <c r="R317" s="380">
        <v>3826033</v>
      </c>
      <c r="S317" s="382"/>
      <c r="T317" s="220">
        <v>-855165</v>
      </c>
      <c r="U317" s="220">
        <v>147255</v>
      </c>
      <c r="V317" s="380">
        <v>-707910</v>
      </c>
      <c r="W317" s="488"/>
      <c r="X317" s="382"/>
      <c r="Y317" s="382"/>
      <c r="Z317" s="382"/>
    </row>
    <row r="318" spans="1:26" s="334" customFormat="1">
      <c r="A318" s="374">
        <v>99521</v>
      </c>
      <c r="B318" s="375" t="s">
        <v>668</v>
      </c>
      <c r="C318" s="376">
        <v>2.1492519999999999E-4</v>
      </c>
      <c r="D318" s="376">
        <v>2.116265E-4</v>
      </c>
      <c r="E318" s="377">
        <v>6542559</v>
      </c>
      <c r="F318" s="378">
        <v>5103797</v>
      </c>
      <c r="G318" s="378"/>
      <c r="H318" s="379">
        <v>1060778</v>
      </c>
      <c r="I318" s="380">
        <v>408625</v>
      </c>
      <c r="J318" s="380">
        <v>44197</v>
      </c>
      <c r="K318" s="380">
        <v>49551</v>
      </c>
      <c r="L318" s="380">
        <v>1563151</v>
      </c>
      <c r="M318" s="380"/>
      <c r="N318" s="380">
        <v>0</v>
      </c>
      <c r="O318" s="380">
        <v>2322858</v>
      </c>
      <c r="P318" s="380">
        <v>0</v>
      </c>
      <c r="Q318" s="380">
        <v>14123</v>
      </c>
      <c r="R318" s="380">
        <v>2336981</v>
      </c>
      <c r="S318" s="383"/>
      <c r="T318" s="220">
        <v>-569194</v>
      </c>
      <c r="U318" s="220">
        <v>526264</v>
      </c>
      <c r="V318" s="380">
        <v>-42930</v>
      </c>
      <c r="W318" s="488"/>
      <c r="X318" s="383"/>
      <c r="Y318" s="383"/>
      <c r="Z318" s="383"/>
    </row>
    <row r="319" spans="1:26" s="307" customFormat="1" ht="16.5" thickBot="1">
      <c r="A319" s="374">
        <v>99831</v>
      </c>
      <c r="B319" s="375" t="s">
        <v>669</v>
      </c>
      <c r="C319" s="384">
        <v>1.1831899999999999E-5</v>
      </c>
      <c r="D319" s="376">
        <v>1.6735299999999999E-5</v>
      </c>
      <c r="E319" s="377">
        <v>517382</v>
      </c>
      <c r="F319" s="378">
        <v>280970</v>
      </c>
      <c r="G319" s="386"/>
      <c r="H319" s="379">
        <v>53468</v>
      </c>
      <c r="I319" s="380">
        <v>22495</v>
      </c>
      <c r="J319" s="380">
        <v>2433</v>
      </c>
      <c r="K319" s="380">
        <v>2728</v>
      </c>
      <c r="L319" s="380">
        <v>81124</v>
      </c>
      <c r="M319" s="380"/>
      <c r="N319" s="380">
        <v>288097</v>
      </c>
      <c r="O319" s="380">
        <v>127876</v>
      </c>
      <c r="P319" s="380">
        <v>0</v>
      </c>
      <c r="Q319" s="380">
        <v>777</v>
      </c>
      <c r="R319" s="380">
        <v>416750</v>
      </c>
      <c r="S319" s="383"/>
      <c r="T319" s="220">
        <v>-31335</v>
      </c>
      <c r="U319" s="220">
        <v>-32760</v>
      </c>
      <c r="V319" s="380">
        <v>-64095</v>
      </c>
      <c r="W319" s="490"/>
      <c r="X319" s="383"/>
      <c r="Y319" s="383"/>
      <c r="Z319" s="390"/>
    </row>
    <row r="320" spans="1:26" s="307" customFormat="1" ht="16.5" thickBot="1">
      <c r="A320" s="374" t="s">
        <v>805</v>
      </c>
      <c r="B320" s="423" t="s">
        <v>670</v>
      </c>
      <c r="C320" s="484">
        <v>0</v>
      </c>
      <c r="D320" s="376">
        <v>0</v>
      </c>
      <c r="E320" s="377">
        <v>0</v>
      </c>
      <c r="F320" s="378">
        <v>0</v>
      </c>
      <c r="G320" s="386"/>
      <c r="H320" s="380">
        <v>0</v>
      </c>
      <c r="I320" s="380">
        <v>0</v>
      </c>
      <c r="J320" s="380">
        <v>0</v>
      </c>
      <c r="K320" s="380">
        <v>0</v>
      </c>
      <c r="L320" s="380">
        <v>0</v>
      </c>
      <c r="M320" s="388"/>
      <c r="N320" s="380">
        <v>0</v>
      </c>
      <c r="O320" s="380">
        <v>0</v>
      </c>
      <c r="P320" s="380"/>
      <c r="Q320" s="380">
        <v>0</v>
      </c>
      <c r="R320" s="380">
        <v>0</v>
      </c>
      <c r="S320" s="390"/>
      <c r="T320" s="220">
        <v>0</v>
      </c>
      <c r="U320" s="220">
        <v>0</v>
      </c>
      <c r="V320" s="388">
        <v>0</v>
      </c>
      <c r="W320" s="477"/>
      <c r="X320" s="390"/>
      <c r="Y320" s="390"/>
      <c r="Z320" s="390"/>
    </row>
    <row r="321" spans="1:22" s="307" customFormat="1" ht="18" customHeight="1" thickBot="1">
      <c r="A321" s="308"/>
      <c r="B321" s="338" t="s">
        <v>325</v>
      </c>
      <c r="C321" s="485">
        <v>0.99999999999999967</v>
      </c>
      <c r="D321" s="340">
        <v>1.0000000000000007</v>
      </c>
      <c r="E321" s="341">
        <f>SUM(E10:E319)</f>
        <v>30915593468</v>
      </c>
      <c r="F321" s="341">
        <f>SUM(F10:F319)</f>
        <v>23746851755</v>
      </c>
      <c r="G321" s="343"/>
      <c r="H321" s="341">
        <f>SUM(H10:H319)</f>
        <v>1491837277</v>
      </c>
      <c r="I321" s="341">
        <f>SUM(I10:I319)</f>
        <v>1901244018</v>
      </c>
      <c r="J321" s="341">
        <f>SUM(J10:J319)</f>
        <v>205637452</v>
      </c>
      <c r="K321" s="341">
        <f>SUM(K10:K319)</f>
        <v>230550528</v>
      </c>
      <c r="L321" s="341">
        <f>SUM(L10:L319)</f>
        <v>3829269275</v>
      </c>
      <c r="M321" s="343"/>
      <c r="N321" s="341">
        <f>SUM(N10:N319)</f>
        <v>1491837384</v>
      </c>
      <c r="O321" s="341">
        <f>SUM(O10:O319)</f>
        <v>10807751393</v>
      </c>
      <c r="P321" s="341">
        <f>SUM(P10:P319)</f>
        <v>0</v>
      </c>
      <c r="Q321" s="341">
        <f>SUM(Q10:Q319)</f>
        <v>65709990</v>
      </c>
      <c r="R321" s="341">
        <f>SUM(R10:R319)</f>
        <v>12365298767</v>
      </c>
      <c r="T321" s="341">
        <f>SUM(T10:T320)</f>
        <v>-2648346225</v>
      </c>
      <c r="U321" s="341">
        <f>SUM(U10:U320)</f>
        <v>-22</v>
      </c>
      <c r="V321" s="341">
        <f>SUM(V10:V320)</f>
        <v>-2648336247</v>
      </c>
    </row>
    <row r="322" spans="1:22" ht="18" customHeight="1" thickBot="1">
      <c r="A322" s="317"/>
      <c r="B322" s="345"/>
      <c r="C322" s="486"/>
      <c r="D322" s="345"/>
      <c r="E322" s="345">
        <v>30915593468</v>
      </c>
      <c r="F322" s="347">
        <v>23746851754.599998</v>
      </c>
      <c r="G322" s="347"/>
      <c r="H322" s="348">
        <v>1491837277</v>
      </c>
      <c r="I322" s="319">
        <v>1901244018</v>
      </c>
      <c r="J322" s="319">
        <v>205637452</v>
      </c>
      <c r="K322" s="319">
        <v>230550528</v>
      </c>
      <c r="L322" s="347">
        <v>3829269275</v>
      </c>
      <c r="M322" s="347"/>
      <c r="N322" s="319">
        <v>1491837384</v>
      </c>
      <c r="O322" s="319">
        <v>10807751393</v>
      </c>
      <c r="P322" s="319">
        <v>0</v>
      </c>
      <c r="Q322" s="319">
        <v>65709990</v>
      </c>
      <c r="R322" s="347">
        <v>12365298767</v>
      </c>
      <c r="T322" s="475">
        <v>-2648336225</v>
      </c>
      <c r="U322" s="264">
        <v>-22</v>
      </c>
      <c r="V322" s="264">
        <v>-2648336247</v>
      </c>
    </row>
    <row r="323" spans="1:22" ht="18" customHeight="1" thickTop="1">
      <c r="B323" s="423" t="s">
        <v>670</v>
      </c>
      <c r="C323" s="479" t="s">
        <v>359</v>
      </c>
      <c r="F323" s="334"/>
      <c r="G323" s="334"/>
    </row>
    <row r="324" spans="1:22" ht="18" customHeight="1">
      <c r="A324" s="374"/>
      <c r="B324" s="423" t="s">
        <v>502</v>
      </c>
      <c r="C324" s="374">
        <v>33501</v>
      </c>
      <c r="F324" s="334"/>
      <c r="G324" s="334"/>
    </row>
    <row r="325" spans="1:22" ht="18" customHeight="1">
      <c r="A325" s="374"/>
      <c r="B325" s="423" t="s">
        <v>564</v>
      </c>
      <c r="C325" s="374">
        <v>36301</v>
      </c>
      <c r="F325" s="334"/>
      <c r="G325" s="334"/>
    </row>
    <row r="326" spans="1:22" ht="18" customHeight="1">
      <c r="A326" s="374"/>
      <c r="B326" s="423" t="s">
        <v>373</v>
      </c>
      <c r="C326" s="374">
        <v>10800</v>
      </c>
      <c r="F326" s="334"/>
      <c r="G326" s="334"/>
    </row>
    <row r="327" spans="1:22" ht="18" customHeight="1">
      <c r="A327" s="374"/>
      <c r="B327" s="423" t="s">
        <v>426</v>
      </c>
      <c r="C327" s="374">
        <v>30105</v>
      </c>
      <c r="F327" s="334"/>
      <c r="G327" s="334"/>
    </row>
    <row r="328" spans="1:22" ht="18" customHeight="1">
      <c r="A328" s="374"/>
      <c r="B328" s="423" t="s">
        <v>832</v>
      </c>
      <c r="C328" s="374">
        <v>32915</v>
      </c>
      <c r="F328" s="334"/>
      <c r="G328" s="334"/>
    </row>
    <row r="329" spans="1:22" ht="18" customHeight="1">
      <c r="A329" s="374"/>
      <c r="B329" s="423" t="s">
        <v>422</v>
      </c>
      <c r="C329" s="374">
        <v>30100</v>
      </c>
      <c r="F329" s="334"/>
      <c r="G329" s="334"/>
    </row>
    <row r="330" spans="1:22" ht="18" customHeight="1">
      <c r="A330" s="374"/>
      <c r="B330" s="423" t="s">
        <v>427</v>
      </c>
      <c r="C330" s="374">
        <v>30200</v>
      </c>
      <c r="F330" s="334"/>
      <c r="G330" s="334"/>
    </row>
    <row r="331" spans="1:22" ht="18" customHeight="1">
      <c r="A331" s="374"/>
      <c r="B331" s="423" t="s">
        <v>428</v>
      </c>
      <c r="C331" s="374">
        <v>30300</v>
      </c>
      <c r="F331" s="334"/>
      <c r="G331" s="334"/>
    </row>
    <row r="332" spans="1:22" ht="18" customHeight="1">
      <c r="A332" s="374"/>
      <c r="B332" s="423" t="s">
        <v>526</v>
      </c>
      <c r="C332" s="374">
        <v>34901</v>
      </c>
      <c r="F332" s="334"/>
      <c r="G332" s="334"/>
    </row>
    <row r="333" spans="1:22" ht="18" customHeight="1">
      <c r="A333" s="374"/>
      <c r="B333" s="423" t="s">
        <v>429</v>
      </c>
      <c r="C333" s="374">
        <v>30400</v>
      </c>
      <c r="F333" s="334"/>
      <c r="G333" s="334"/>
    </row>
    <row r="334" spans="1:22" ht="18" customHeight="1">
      <c r="A334" s="374"/>
      <c r="B334" s="423" t="s">
        <v>402</v>
      </c>
      <c r="C334" s="374">
        <v>20100</v>
      </c>
      <c r="F334" s="334"/>
      <c r="G334" s="334"/>
    </row>
    <row r="335" spans="1:22" ht="18" customHeight="1">
      <c r="A335" s="374"/>
      <c r="B335" s="423" t="s">
        <v>583</v>
      </c>
      <c r="C335" s="374">
        <v>36901</v>
      </c>
      <c r="F335" s="334"/>
      <c r="G335" s="334"/>
    </row>
    <row r="336" spans="1:22" ht="18" customHeight="1">
      <c r="A336" s="374"/>
      <c r="B336" s="423" t="s">
        <v>499</v>
      </c>
      <c r="C336" s="374">
        <v>33402</v>
      </c>
      <c r="F336" s="334"/>
      <c r="G336" s="334"/>
    </row>
    <row r="337" spans="1:26" ht="18" customHeight="1">
      <c r="A337" s="374"/>
      <c r="B337" s="423" t="s">
        <v>431</v>
      </c>
      <c r="C337" s="374">
        <v>30500</v>
      </c>
      <c r="F337" s="334"/>
      <c r="G337" s="334"/>
    </row>
    <row r="338" spans="1:26" s="333" customFormat="1" ht="18" customHeight="1">
      <c r="A338" s="374"/>
      <c r="B338" s="423" t="s">
        <v>598</v>
      </c>
      <c r="C338" s="374">
        <v>37610</v>
      </c>
      <c r="D338" s="3"/>
      <c r="E338" s="3"/>
      <c r="F338" s="334"/>
      <c r="G338" s="334"/>
      <c r="I338" s="264"/>
      <c r="J338" s="264"/>
      <c r="K338" s="264"/>
      <c r="L338" s="334"/>
      <c r="M338" s="334"/>
      <c r="N338" s="264"/>
      <c r="O338" s="264"/>
      <c r="P338" s="264"/>
      <c r="Q338" s="264"/>
      <c r="R338" s="334"/>
      <c r="S338" s="264"/>
      <c r="T338" s="264"/>
      <c r="U338" s="264"/>
      <c r="V338" s="264"/>
      <c r="W338" s="264"/>
      <c r="X338" s="264"/>
      <c r="Y338" s="264"/>
      <c r="Z338" s="264"/>
    </row>
    <row r="339" spans="1:26" s="333" customFormat="1" ht="18" customHeight="1">
      <c r="A339" s="374"/>
      <c r="B339" s="423" t="s">
        <v>445</v>
      </c>
      <c r="C339" s="374">
        <v>31110</v>
      </c>
      <c r="D339" s="3"/>
      <c r="E339" s="3"/>
      <c r="F339" s="334"/>
      <c r="G339" s="334"/>
      <c r="I339" s="264"/>
      <c r="J339" s="264"/>
      <c r="K339" s="264"/>
      <c r="L339" s="334"/>
      <c r="M339" s="334"/>
      <c r="N339" s="264"/>
      <c r="O339" s="264"/>
      <c r="P339" s="264"/>
      <c r="Q339" s="264"/>
      <c r="R339" s="334"/>
      <c r="S339" s="264"/>
      <c r="T339" s="264"/>
      <c r="U339" s="264"/>
      <c r="V339" s="264"/>
      <c r="W339" s="264"/>
      <c r="X339" s="264"/>
      <c r="Y339" s="264"/>
      <c r="Z339" s="264"/>
    </row>
    <row r="340" spans="1:26" s="333" customFormat="1" ht="18" customHeight="1">
      <c r="A340" s="374"/>
      <c r="B340" s="423" t="s">
        <v>444</v>
      </c>
      <c r="C340" s="374">
        <v>31105</v>
      </c>
      <c r="D340" s="3"/>
      <c r="E340" s="3"/>
      <c r="F340" s="334"/>
      <c r="G340" s="334"/>
      <c r="I340" s="264"/>
      <c r="J340" s="264"/>
      <c r="K340" s="264"/>
      <c r="L340" s="334"/>
      <c r="M340" s="334"/>
      <c r="N340" s="264"/>
      <c r="O340" s="264"/>
      <c r="P340" s="264"/>
      <c r="Q340" s="264"/>
      <c r="R340" s="334"/>
      <c r="S340" s="264"/>
      <c r="T340" s="264"/>
      <c r="U340" s="264"/>
      <c r="V340" s="264"/>
      <c r="W340" s="264"/>
      <c r="X340" s="264"/>
      <c r="Y340" s="264"/>
      <c r="Z340" s="264"/>
    </row>
    <row r="341" spans="1:26" s="333" customFormat="1" ht="18" customHeight="1">
      <c r="A341" s="374"/>
      <c r="B341" s="423" t="s">
        <v>432</v>
      </c>
      <c r="C341" s="374">
        <v>30600</v>
      </c>
      <c r="D341" s="3"/>
      <c r="E341" s="3"/>
      <c r="F341" s="334"/>
      <c r="G341" s="334"/>
      <c r="I341" s="264"/>
      <c r="J341" s="264"/>
      <c r="K341" s="264"/>
      <c r="L341" s="334"/>
      <c r="M341" s="334"/>
      <c r="N341" s="264"/>
      <c r="O341" s="264"/>
      <c r="P341" s="264"/>
      <c r="Q341" s="264"/>
      <c r="R341" s="334"/>
      <c r="S341" s="264"/>
      <c r="T341" s="264"/>
      <c r="U341" s="264"/>
      <c r="V341" s="264"/>
      <c r="W341" s="264"/>
      <c r="X341" s="264"/>
      <c r="Y341" s="264"/>
      <c r="Z341" s="264"/>
    </row>
    <row r="342" spans="1:26" s="333" customFormat="1" ht="18" customHeight="1">
      <c r="A342" s="374"/>
      <c r="B342" s="423" t="s">
        <v>396</v>
      </c>
      <c r="C342" s="374">
        <v>18600</v>
      </c>
      <c r="D342" s="3"/>
      <c r="E342" s="3"/>
      <c r="F342" s="334"/>
      <c r="G342" s="334"/>
      <c r="I342" s="264"/>
      <c r="J342" s="264"/>
      <c r="K342" s="264"/>
      <c r="L342" s="334"/>
      <c r="M342" s="334"/>
      <c r="N342" s="264"/>
      <c r="O342" s="264"/>
      <c r="P342" s="264"/>
      <c r="Q342" s="264"/>
      <c r="R342" s="334"/>
      <c r="S342" s="264"/>
      <c r="T342" s="264"/>
      <c r="U342" s="264"/>
      <c r="V342" s="264"/>
      <c r="W342" s="264"/>
      <c r="X342" s="264"/>
      <c r="Y342" s="264"/>
      <c r="Z342" s="264"/>
    </row>
    <row r="343" spans="1:26" s="333" customFormat="1" ht="18" customHeight="1">
      <c r="A343" s="374"/>
      <c r="B343" s="423" t="s">
        <v>492</v>
      </c>
      <c r="C343" s="374">
        <v>33206</v>
      </c>
      <c r="D343" s="3"/>
      <c r="E343" s="3"/>
      <c r="F343" s="334"/>
      <c r="G343" s="334"/>
      <c r="I343" s="264"/>
      <c r="J343" s="264"/>
      <c r="K343" s="264"/>
      <c r="L343" s="334"/>
      <c r="M343" s="334"/>
      <c r="N343" s="264"/>
      <c r="O343" s="264"/>
      <c r="P343" s="264"/>
      <c r="Q343" s="264"/>
      <c r="R343" s="334"/>
      <c r="S343" s="264"/>
      <c r="T343" s="264"/>
      <c r="U343" s="264"/>
      <c r="V343" s="264"/>
      <c r="W343" s="264"/>
      <c r="X343" s="264"/>
      <c r="Y343" s="264"/>
      <c r="Z343" s="264"/>
    </row>
    <row r="344" spans="1:26" s="333" customFormat="1" ht="18" customHeight="1">
      <c r="A344" s="374"/>
      <c r="B344" s="423" t="s">
        <v>435</v>
      </c>
      <c r="C344" s="374">
        <v>30705</v>
      </c>
      <c r="D344" s="3"/>
      <c r="E344" s="3"/>
      <c r="F344" s="334"/>
      <c r="G344" s="334"/>
      <c r="I344" s="264"/>
      <c r="J344" s="264"/>
      <c r="K344" s="264"/>
      <c r="L344" s="334"/>
      <c r="M344" s="334"/>
      <c r="N344" s="264"/>
      <c r="O344" s="264"/>
      <c r="P344" s="264"/>
      <c r="Q344" s="264"/>
      <c r="R344" s="334"/>
      <c r="S344" s="264"/>
      <c r="T344" s="264"/>
      <c r="U344" s="264"/>
      <c r="V344" s="264"/>
      <c r="W344" s="264"/>
      <c r="X344" s="264"/>
      <c r="Y344" s="264"/>
      <c r="Z344" s="264"/>
    </row>
    <row r="345" spans="1:26" s="333" customFormat="1" ht="18" customHeight="1">
      <c r="A345" s="374"/>
      <c r="B345" s="423" t="s">
        <v>434</v>
      </c>
      <c r="C345" s="374">
        <v>30700</v>
      </c>
      <c r="D345" s="3"/>
      <c r="E345" s="3"/>
      <c r="F345" s="334"/>
      <c r="G345" s="334"/>
      <c r="I345" s="264"/>
      <c r="J345" s="264"/>
      <c r="K345" s="264"/>
      <c r="L345" s="334"/>
      <c r="M345" s="334"/>
      <c r="N345" s="264"/>
      <c r="O345" s="264"/>
      <c r="P345" s="264"/>
      <c r="Q345" s="264"/>
      <c r="R345" s="334"/>
      <c r="S345" s="264"/>
      <c r="T345" s="264"/>
      <c r="U345" s="264"/>
      <c r="V345" s="264"/>
      <c r="W345" s="264"/>
      <c r="X345" s="264"/>
      <c r="Y345" s="264"/>
      <c r="Z345" s="264"/>
    </row>
    <row r="346" spans="1:26" s="333" customFormat="1" ht="18" customHeight="1">
      <c r="A346" s="374"/>
      <c r="B346" s="423" t="s">
        <v>436</v>
      </c>
      <c r="C346" s="374">
        <v>30800</v>
      </c>
      <c r="D346" s="3"/>
      <c r="E346" s="3"/>
      <c r="F346" s="334"/>
      <c r="G346" s="334"/>
      <c r="I346" s="264"/>
      <c r="J346" s="264"/>
      <c r="K346" s="264"/>
      <c r="L346" s="334"/>
      <c r="M346" s="334"/>
      <c r="N346" s="264"/>
      <c r="O346" s="264"/>
      <c r="P346" s="264"/>
      <c r="Q346" s="264"/>
      <c r="R346" s="334"/>
      <c r="S346" s="264"/>
      <c r="T346" s="264"/>
      <c r="U346" s="264"/>
      <c r="V346" s="264"/>
      <c r="W346" s="264"/>
      <c r="X346" s="264"/>
      <c r="Y346" s="264"/>
      <c r="Z346" s="264"/>
    </row>
    <row r="347" spans="1:26" s="333" customFormat="1" ht="18" customHeight="1">
      <c r="A347" s="374"/>
      <c r="B347" s="423" t="s">
        <v>605</v>
      </c>
      <c r="C347" s="374">
        <v>37901</v>
      </c>
      <c r="D347" s="3"/>
      <c r="E347" s="3"/>
      <c r="F347" s="334"/>
      <c r="G347" s="334"/>
      <c r="I347" s="264"/>
      <c r="J347" s="264"/>
      <c r="K347" s="264"/>
      <c r="L347" s="334"/>
      <c r="M347" s="334"/>
      <c r="N347" s="264"/>
      <c r="O347" s="264"/>
      <c r="P347" s="264"/>
      <c r="Q347" s="264"/>
      <c r="R347" s="334"/>
      <c r="S347" s="264"/>
      <c r="T347" s="264"/>
      <c r="U347" s="264"/>
      <c r="V347" s="264"/>
      <c r="W347" s="264"/>
      <c r="X347" s="264"/>
      <c r="Y347" s="264"/>
      <c r="Z347" s="264"/>
    </row>
    <row r="348" spans="1:26" s="333" customFormat="1" ht="18" customHeight="1">
      <c r="A348" s="374"/>
      <c r="B348" s="423" t="s">
        <v>438</v>
      </c>
      <c r="C348" s="374">
        <v>30905</v>
      </c>
      <c r="D348" s="3"/>
      <c r="E348" s="3"/>
      <c r="F348" s="334"/>
      <c r="G348" s="334"/>
      <c r="I348" s="264"/>
      <c r="J348" s="264"/>
      <c r="K348" s="264"/>
      <c r="L348" s="334"/>
      <c r="M348" s="334"/>
      <c r="N348" s="264"/>
      <c r="O348" s="264"/>
      <c r="P348" s="264"/>
      <c r="Q348" s="264"/>
      <c r="R348" s="334"/>
      <c r="S348" s="264"/>
      <c r="T348" s="264"/>
      <c r="U348" s="264"/>
      <c r="V348" s="264"/>
      <c r="W348" s="264"/>
      <c r="X348" s="264"/>
      <c r="Y348" s="264"/>
      <c r="Z348" s="264"/>
    </row>
    <row r="349" spans="1:26" s="333" customFormat="1" ht="18" customHeight="1">
      <c r="A349" s="374"/>
      <c r="B349" s="423" t="s">
        <v>659</v>
      </c>
      <c r="C349" s="374">
        <v>90901</v>
      </c>
      <c r="D349" s="3"/>
      <c r="E349" s="3"/>
      <c r="F349" s="334"/>
      <c r="G349" s="334"/>
      <c r="I349" s="264"/>
      <c r="J349" s="264"/>
      <c r="K349" s="264"/>
      <c r="L349" s="334"/>
      <c r="M349" s="334"/>
      <c r="N349" s="264"/>
      <c r="O349" s="264"/>
      <c r="P349" s="264"/>
      <c r="Q349" s="264"/>
      <c r="R349" s="334"/>
      <c r="S349" s="264"/>
      <c r="T349" s="264"/>
      <c r="U349" s="264"/>
      <c r="V349" s="264"/>
      <c r="W349" s="264"/>
      <c r="X349" s="264"/>
      <c r="Y349" s="264"/>
      <c r="Z349" s="264"/>
    </row>
    <row r="350" spans="1:26" s="333" customFormat="1" ht="18" customHeight="1">
      <c r="A350" s="374"/>
      <c r="B350" s="423" t="s">
        <v>437</v>
      </c>
      <c r="C350" s="374">
        <v>30900</v>
      </c>
      <c r="D350" s="3"/>
      <c r="E350" s="3"/>
      <c r="F350" s="334"/>
      <c r="G350" s="334"/>
      <c r="I350" s="264"/>
      <c r="J350" s="264"/>
      <c r="K350" s="264"/>
      <c r="L350" s="334"/>
      <c r="M350" s="334"/>
      <c r="N350" s="264"/>
      <c r="O350" s="264"/>
      <c r="P350" s="264"/>
      <c r="Q350" s="264"/>
      <c r="R350" s="334"/>
      <c r="S350" s="264"/>
      <c r="T350" s="264"/>
      <c r="U350" s="264"/>
      <c r="V350" s="264"/>
      <c r="W350" s="264"/>
      <c r="X350" s="264"/>
      <c r="Y350" s="264"/>
      <c r="Z350" s="264"/>
    </row>
    <row r="351" spans="1:26" s="333" customFormat="1" ht="18" customHeight="1">
      <c r="A351" s="374"/>
      <c r="B351" s="423" t="s">
        <v>520</v>
      </c>
      <c r="C351" s="374">
        <v>34505</v>
      </c>
      <c r="D351" s="3"/>
      <c r="E351" s="3"/>
      <c r="F351" s="334"/>
      <c r="G351" s="334"/>
      <c r="I351" s="264"/>
      <c r="J351" s="264"/>
      <c r="K351" s="264"/>
      <c r="L351" s="334"/>
      <c r="M351" s="334"/>
      <c r="N351" s="264"/>
      <c r="O351" s="264"/>
      <c r="P351" s="264"/>
      <c r="Q351" s="264"/>
      <c r="R351" s="334"/>
      <c r="S351" s="264"/>
      <c r="T351" s="264"/>
      <c r="U351" s="264"/>
      <c r="V351" s="264"/>
      <c r="W351" s="264"/>
      <c r="X351" s="264"/>
      <c r="Y351" s="264"/>
      <c r="Z351" s="264"/>
    </row>
    <row r="352" spans="1:26" s="333" customFormat="1" ht="18" customHeight="1">
      <c r="A352" s="374"/>
      <c r="B352" s="423" t="s">
        <v>628</v>
      </c>
      <c r="C352" s="374">
        <v>38801</v>
      </c>
      <c r="D352" s="3"/>
      <c r="E352" s="3"/>
      <c r="F352" s="334"/>
      <c r="G352" s="334"/>
      <c r="I352" s="264"/>
      <c r="J352" s="264"/>
      <c r="K352" s="264"/>
      <c r="L352" s="334"/>
      <c r="M352" s="334"/>
      <c r="N352" s="264"/>
      <c r="O352" s="264"/>
      <c r="P352" s="264"/>
      <c r="Q352" s="264"/>
      <c r="R352" s="334"/>
      <c r="S352" s="264"/>
      <c r="T352" s="264"/>
      <c r="U352" s="264"/>
      <c r="V352" s="264"/>
      <c r="W352" s="264"/>
      <c r="X352" s="264"/>
      <c r="Y352" s="264"/>
      <c r="Z352" s="264"/>
    </row>
    <row r="353" spans="1:26" s="333" customFormat="1" ht="18" customHeight="1">
      <c r="A353" s="374"/>
      <c r="B353" s="423" t="s">
        <v>620</v>
      </c>
      <c r="C353" s="374">
        <v>38601</v>
      </c>
      <c r="D353" s="3"/>
      <c r="E353" s="3"/>
      <c r="F353" s="334"/>
      <c r="G353" s="334"/>
      <c r="I353" s="264"/>
      <c r="J353" s="264"/>
      <c r="K353" s="264"/>
      <c r="L353" s="334"/>
      <c r="M353" s="334"/>
      <c r="N353" s="264"/>
      <c r="O353" s="264"/>
      <c r="P353" s="264"/>
      <c r="Q353" s="264"/>
      <c r="R353" s="334"/>
      <c r="S353" s="264"/>
      <c r="T353" s="264"/>
      <c r="U353" s="264"/>
      <c r="V353" s="264"/>
      <c r="W353" s="264"/>
      <c r="X353" s="264"/>
      <c r="Y353" s="264"/>
      <c r="Z353" s="264"/>
    </row>
    <row r="354" spans="1:26" s="333" customFormat="1" ht="18" customHeight="1">
      <c r="A354" s="374"/>
      <c r="B354" s="423" t="s">
        <v>440</v>
      </c>
      <c r="C354" s="374">
        <v>31005</v>
      </c>
      <c r="D354" s="3"/>
      <c r="E354" s="3"/>
      <c r="F354" s="334"/>
      <c r="G354" s="334"/>
      <c r="I354" s="264"/>
      <c r="J354" s="264"/>
      <c r="K354" s="264"/>
      <c r="L354" s="334"/>
      <c r="M354" s="334"/>
      <c r="N354" s="264"/>
      <c r="O354" s="264"/>
      <c r="P354" s="264"/>
      <c r="Q354" s="264"/>
      <c r="R354" s="334"/>
      <c r="S354" s="264"/>
      <c r="T354" s="264"/>
      <c r="U354" s="264"/>
      <c r="V354" s="264"/>
      <c r="W354" s="264"/>
      <c r="X354" s="264"/>
      <c r="Y354" s="264"/>
      <c r="Z354" s="264"/>
    </row>
    <row r="355" spans="1:26" s="333" customFormat="1" ht="18" customHeight="1">
      <c r="A355" s="374"/>
      <c r="B355" s="423" t="s">
        <v>439</v>
      </c>
      <c r="C355" s="374">
        <v>31000</v>
      </c>
      <c r="D355" s="3"/>
      <c r="E355" s="3"/>
      <c r="F355" s="334"/>
      <c r="G355" s="334"/>
      <c r="I355" s="264"/>
      <c r="J355" s="264"/>
      <c r="K355" s="264"/>
      <c r="L355" s="334"/>
      <c r="M355" s="334"/>
      <c r="N355" s="264"/>
      <c r="O355" s="264"/>
      <c r="P355" s="264"/>
      <c r="Q355" s="264"/>
      <c r="R355" s="334"/>
      <c r="S355" s="264"/>
      <c r="T355" s="264"/>
      <c r="U355" s="264"/>
      <c r="V355" s="264"/>
      <c r="W355" s="264"/>
      <c r="X355" s="264"/>
      <c r="Y355" s="264"/>
      <c r="Z355" s="264"/>
    </row>
    <row r="356" spans="1:26" s="333" customFormat="1" ht="18" customHeight="1">
      <c r="A356" s="374"/>
      <c r="B356" s="423" t="s">
        <v>441</v>
      </c>
      <c r="C356" s="374">
        <v>31100</v>
      </c>
      <c r="D356" s="3"/>
      <c r="E356" s="3"/>
      <c r="F356" s="334"/>
      <c r="G356" s="334"/>
      <c r="I356" s="264"/>
      <c r="J356" s="264"/>
      <c r="K356" s="264"/>
      <c r="L356" s="334"/>
      <c r="M356" s="334"/>
      <c r="N356" s="264"/>
      <c r="O356" s="264"/>
      <c r="P356" s="264"/>
      <c r="Q356" s="264"/>
      <c r="R356" s="334"/>
      <c r="S356" s="264"/>
      <c r="T356" s="264"/>
      <c r="U356" s="264"/>
      <c r="V356" s="264"/>
      <c r="W356" s="264"/>
      <c r="X356" s="264"/>
      <c r="Y356" s="264"/>
      <c r="Z356" s="264"/>
    </row>
    <row r="357" spans="1:26" s="333" customFormat="1" ht="18" customHeight="1">
      <c r="A357" s="374"/>
      <c r="B357" s="423" t="s">
        <v>446</v>
      </c>
      <c r="C357" s="374">
        <v>31200</v>
      </c>
      <c r="D357" s="3"/>
      <c r="E357" s="3"/>
      <c r="F357" s="334"/>
      <c r="G357" s="334"/>
      <c r="I357" s="264"/>
      <c r="J357" s="264"/>
      <c r="K357" s="264"/>
      <c r="L357" s="334"/>
      <c r="M357" s="334"/>
      <c r="N357" s="264"/>
      <c r="O357" s="264"/>
      <c r="P357" s="264"/>
      <c r="Q357" s="264"/>
      <c r="R357" s="334"/>
      <c r="S357" s="264"/>
      <c r="T357" s="264"/>
      <c r="U357" s="264"/>
      <c r="V357" s="264"/>
      <c r="W357" s="264"/>
      <c r="X357" s="264"/>
      <c r="Y357" s="264"/>
      <c r="Z357" s="264"/>
    </row>
    <row r="358" spans="1:26" s="333" customFormat="1" ht="18" customHeight="1">
      <c r="A358" s="374"/>
      <c r="B358" s="423" t="s">
        <v>448</v>
      </c>
      <c r="C358" s="374">
        <v>31300</v>
      </c>
      <c r="D358" s="3"/>
      <c r="E358" s="3"/>
      <c r="F358" s="334"/>
      <c r="G358" s="334"/>
      <c r="I358" s="264"/>
      <c r="J358" s="264"/>
      <c r="K358" s="264"/>
      <c r="L358" s="334"/>
      <c r="M358" s="334"/>
      <c r="N358" s="264"/>
      <c r="O358" s="264"/>
      <c r="P358" s="264"/>
      <c r="Q358" s="264"/>
      <c r="R358" s="334"/>
      <c r="S358" s="264"/>
      <c r="T358" s="264"/>
      <c r="U358" s="264"/>
      <c r="V358" s="264"/>
      <c r="W358" s="264"/>
      <c r="X358" s="264"/>
      <c r="Y358" s="264"/>
      <c r="Z358" s="264"/>
    </row>
    <row r="359" spans="1:26" s="333" customFormat="1" ht="18" customHeight="1">
      <c r="A359" s="374"/>
      <c r="B359" s="423" t="s">
        <v>452</v>
      </c>
      <c r="C359" s="374">
        <v>31405</v>
      </c>
      <c r="D359" s="3"/>
      <c r="E359" s="3"/>
      <c r="F359" s="334"/>
      <c r="G359" s="334"/>
      <c r="I359" s="264"/>
      <c r="J359" s="264"/>
      <c r="K359" s="264"/>
      <c r="L359" s="334"/>
      <c r="M359" s="334"/>
      <c r="N359" s="264"/>
      <c r="O359" s="264"/>
      <c r="P359" s="264"/>
      <c r="Q359" s="264"/>
      <c r="R359" s="334"/>
      <c r="S359" s="264"/>
      <c r="T359" s="264"/>
      <c r="U359" s="264"/>
      <c r="V359" s="264"/>
      <c r="W359" s="264"/>
      <c r="X359" s="264"/>
      <c r="Y359" s="264"/>
      <c r="Z359" s="264"/>
    </row>
    <row r="360" spans="1:26" s="333" customFormat="1" ht="18" customHeight="1">
      <c r="A360" s="374"/>
      <c r="B360" s="423" t="s">
        <v>451</v>
      </c>
      <c r="C360" s="374">
        <v>31400</v>
      </c>
      <c r="D360" s="3"/>
      <c r="E360" s="3"/>
      <c r="F360" s="334"/>
      <c r="G360" s="334"/>
      <c r="I360" s="264"/>
      <c r="J360" s="264"/>
      <c r="K360" s="264"/>
      <c r="L360" s="334"/>
      <c r="M360" s="334"/>
      <c r="N360" s="264"/>
      <c r="O360" s="264"/>
      <c r="P360" s="264"/>
      <c r="Q360" s="264"/>
      <c r="R360" s="334"/>
      <c r="S360" s="264"/>
      <c r="T360" s="264"/>
      <c r="U360" s="264"/>
      <c r="V360" s="264"/>
      <c r="W360" s="264"/>
      <c r="X360" s="264"/>
      <c r="Y360" s="264"/>
      <c r="Z360" s="264"/>
    </row>
    <row r="361" spans="1:26" s="333" customFormat="1" ht="18" customHeight="1">
      <c r="A361" s="374"/>
      <c r="B361" s="423" t="s">
        <v>453</v>
      </c>
      <c r="C361" s="374">
        <v>31500</v>
      </c>
      <c r="D361" s="3"/>
      <c r="E361" s="3"/>
      <c r="F361" s="334"/>
      <c r="G361" s="334"/>
      <c r="I361" s="264"/>
      <c r="J361" s="264"/>
      <c r="K361" s="264"/>
      <c r="L361" s="334"/>
      <c r="M361" s="334"/>
      <c r="N361" s="264"/>
      <c r="O361" s="264"/>
      <c r="P361" s="264"/>
      <c r="Q361" s="264"/>
      <c r="R361" s="334"/>
      <c r="S361" s="264"/>
      <c r="T361" s="264"/>
      <c r="U361" s="264"/>
      <c r="V361" s="264"/>
      <c r="W361" s="264"/>
      <c r="X361" s="264"/>
      <c r="Y361" s="264"/>
      <c r="Z361" s="264"/>
    </row>
    <row r="362" spans="1:26" s="333" customFormat="1" ht="18" customHeight="1">
      <c r="A362" s="374"/>
      <c r="B362" s="423" t="s">
        <v>571</v>
      </c>
      <c r="C362" s="374">
        <v>36501</v>
      </c>
      <c r="D362" s="3"/>
      <c r="E362" s="3"/>
      <c r="F362" s="334"/>
      <c r="G362" s="334"/>
      <c r="I362" s="264"/>
      <c r="J362" s="264"/>
      <c r="K362" s="264"/>
      <c r="L362" s="334"/>
      <c r="M362" s="334"/>
      <c r="N362" s="264"/>
      <c r="O362" s="264"/>
      <c r="P362" s="264"/>
      <c r="Q362" s="264"/>
      <c r="R362" s="334"/>
      <c r="S362" s="264"/>
      <c r="T362" s="264"/>
      <c r="U362" s="264"/>
      <c r="V362" s="264"/>
      <c r="W362" s="264"/>
      <c r="X362" s="264"/>
      <c r="Y362" s="264"/>
      <c r="Z362" s="264"/>
    </row>
    <row r="363" spans="1:26" s="333" customFormat="1" ht="18" customHeight="1">
      <c r="A363" s="374"/>
      <c r="B363" s="423" t="s">
        <v>573</v>
      </c>
      <c r="C363" s="374">
        <v>36505</v>
      </c>
      <c r="D363" s="3"/>
      <c r="E363" s="3"/>
      <c r="F363" s="334"/>
      <c r="G363" s="334"/>
      <c r="I363" s="264"/>
      <c r="J363" s="264"/>
      <c r="K363" s="264"/>
      <c r="L363" s="334"/>
      <c r="M363" s="334"/>
      <c r="N363" s="264"/>
      <c r="O363" s="264"/>
      <c r="P363" s="264"/>
      <c r="Q363" s="264"/>
      <c r="R363" s="334"/>
      <c r="S363" s="264"/>
      <c r="T363" s="264"/>
      <c r="U363" s="264"/>
      <c r="V363" s="264"/>
      <c r="W363" s="264"/>
      <c r="X363" s="264"/>
      <c r="Y363" s="264"/>
      <c r="Z363" s="264"/>
    </row>
    <row r="364" spans="1:26" s="333" customFormat="1" ht="18" customHeight="1">
      <c r="A364" s="374"/>
      <c r="B364" s="423" t="s">
        <v>449</v>
      </c>
      <c r="C364" s="374">
        <v>31301</v>
      </c>
      <c r="D364" s="3"/>
      <c r="E364" s="3"/>
      <c r="F364" s="334"/>
      <c r="G364" s="334"/>
      <c r="I364" s="264"/>
      <c r="J364" s="264"/>
      <c r="K364" s="264"/>
      <c r="L364" s="334"/>
      <c r="M364" s="334"/>
      <c r="N364" s="264"/>
      <c r="O364" s="264"/>
      <c r="P364" s="264"/>
      <c r="Q364" s="264"/>
      <c r="R364" s="334"/>
      <c r="S364" s="264"/>
      <c r="T364" s="264"/>
      <c r="U364" s="264"/>
      <c r="V364" s="264"/>
      <c r="W364" s="264"/>
      <c r="X364" s="264"/>
      <c r="Y364" s="264"/>
      <c r="Z364" s="264"/>
    </row>
    <row r="365" spans="1:26" s="333" customFormat="1" ht="18" customHeight="1">
      <c r="A365" s="374"/>
      <c r="B365" s="423" t="s">
        <v>455</v>
      </c>
      <c r="C365" s="374">
        <v>31605</v>
      </c>
      <c r="D365" s="3"/>
      <c r="E365" s="3"/>
      <c r="F365" s="264"/>
      <c r="G365" s="264"/>
      <c r="I365" s="264"/>
      <c r="J365" s="264"/>
      <c r="K365" s="264"/>
      <c r="L365" s="334"/>
      <c r="M365" s="334"/>
      <c r="N365" s="264"/>
      <c r="O365" s="264"/>
      <c r="P365" s="264"/>
      <c r="Q365" s="264"/>
      <c r="R365" s="334"/>
      <c r="S365" s="264"/>
      <c r="T365" s="264"/>
      <c r="U365" s="264"/>
      <c r="V365" s="264"/>
      <c r="W365" s="264"/>
      <c r="X365" s="264"/>
      <c r="Y365" s="264"/>
      <c r="Z365" s="264"/>
    </row>
    <row r="366" spans="1:26" s="333" customFormat="1" ht="18" customHeight="1">
      <c r="A366" s="374"/>
      <c r="B366" s="423" t="s">
        <v>454</v>
      </c>
      <c r="C366" s="374">
        <v>31600</v>
      </c>
      <c r="D366" s="3"/>
      <c r="E366" s="3"/>
      <c r="F366" s="264"/>
      <c r="G366" s="264"/>
      <c r="I366" s="264"/>
      <c r="J366" s="264"/>
      <c r="K366" s="264"/>
      <c r="L366" s="334"/>
      <c r="M366" s="334"/>
      <c r="N366" s="264"/>
      <c r="O366" s="264"/>
      <c r="P366" s="264"/>
      <c r="Q366" s="264"/>
      <c r="R366" s="334"/>
      <c r="S366" s="264"/>
      <c r="T366" s="264"/>
      <c r="U366" s="264"/>
      <c r="V366" s="264"/>
      <c r="W366" s="264"/>
      <c r="X366" s="264"/>
      <c r="Y366" s="264"/>
      <c r="Z366" s="264"/>
    </row>
    <row r="367" spans="1:26" s="333" customFormat="1" ht="18" customHeight="1">
      <c r="A367" s="374"/>
      <c r="B367" s="423" t="s">
        <v>639</v>
      </c>
      <c r="C367" s="374">
        <v>39209</v>
      </c>
      <c r="D367" s="3"/>
      <c r="E367" s="3"/>
      <c r="F367" s="264"/>
      <c r="G367" s="264"/>
      <c r="I367" s="264"/>
      <c r="J367" s="264"/>
      <c r="K367" s="264"/>
      <c r="L367" s="334"/>
      <c r="M367" s="334"/>
      <c r="N367" s="264"/>
      <c r="O367" s="264"/>
      <c r="P367" s="264"/>
      <c r="Q367" s="264"/>
      <c r="R367" s="334"/>
      <c r="S367" s="264"/>
      <c r="T367" s="264"/>
      <c r="U367" s="264"/>
      <c r="V367" s="264"/>
      <c r="W367" s="264"/>
      <c r="X367" s="264"/>
      <c r="Y367" s="264"/>
      <c r="Z367" s="264"/>
    </row>
    <row r="368" spans="1:26" s="333" customFormat="1" ht="18" customHeight="1">
      <c r="A368" s="374"/>
      <c r="B368" s="423" t="s">
        <v>456</v>
      </c>
      <c r="C368" s="374">
        <v>31700</v>
      </c>
      <c r="D368" s="3"/>
      <c r="E368" s="3"/>
      <c r="F368" s="264"/>
      <c r="G368" s="264"/>
      <c r="I368" s="264"/>
      <c r="J368" s="264"/>
      <c r="K368" s="264"/>
      <c r="L368" s="334"/>
      <c r="M368" s="334"/>
      <c r="N368" s="264"/>
      <c r="O368" s="264"/>
      <c r="P368" s="264"/>
      <c r="Q368" s="264"/>
      <c r="R368" s="334"/>
      <c r="S368" s="264"/>
      <c r="T368" s="264"/>
      <c r="U368" s="264"/>
      <c r="V368" s="264"/>
      <c r="W368" s="264"/>
      <c r="X368" s="264"/>
      <c r="Y368" s="264"/>
      <c r="Z368" s="264"/>
    </row>
    <row r="369" spans="1:26" s="333" customFormat="1" ht="18" customHeight="1">
      <c r="A369" s="374"/>
      <c r="B369" s="423" t="s">
        <v>457</v>
      </c>
      <c r="C369" s="374">
        <v>31800</v>
      </c>
      <c r="D369" s="3"/>
      <c r="E369" s="3"/>
      <c r="F369" s="264"/>
      <c r="G369" s="264"/>
      <c r="I369" s="264"/>
      <c r="J369" s="264"/>
      <c r="K369" s="264"/>
      <c r="L369" s="334"/>
      <c r="M369" s="334"/>
      <c r="N369" s="264"/>
      <c r="O369" s="264"/>
      <c r="P369" s="264"/>
      <c r="Q369" s="264"/>
      <c r="R369" s="334"/>
      <c r="S369" s="264"/>
      <c r="T369" s="264"/>
      <c r="U369" s="264"/>
      <c r="V369" s="264"/>
      <c r="W369" s="264"/>
      <c r="X369" s="264"/>
      <c r="Y369" s="264"/>
      <c r="Z369" s="264"/>
    </row>
    <row r="370" spans="1:26" s="3" customFormat="1" ht="18" customHeight="1">
      <c r="A370" s="374"/>
      <c r="B370" s="423" t="s">
        <v>458</v>
      </c>
      <c r="C370" s="374">
        <v>31805</v>
      </c>
      <c r="F370" s="264"/>
      <c r="G370" s="264"/>
      <c r="H370" s="333"/>
      <c r="I370" s="264"/>
      <c r="J370" s="264"/>
      <c r="K370" s="264"/>
      <c r="L370" s="334"/>
      <c r="M370" s="334"/>
      <c r="N370" s="264"/>
      <c r="O370" s="264"/>
      <c r="P370" s="264"/>
      <c r="Q370" s="264"/>
      <c r="R370" s="334"/>
      <c r="S370" s="264"/>
      <c r="T370" s="264"/>
      <c r="U370" s="264"/>
      <c r="V370" s="264"/>
      <c r="W370" s="264"/>
      <c r="X370" s="264"/>
      <c r="Y370" s="264"/>
      <c r="Z370" s="264"/>
    </row>
    <row r="371" spans="1:26" s="3" customFormat="1" ht="18" customHeight="1">
      <c r="A371" s="374"/>
      <c r="B371" s="423" t="s">
        <v>537</v>
      </c>
      <c r="C371" s="374">
        <v>35305</v>
      </c>
      <c r="F371" s="264"/>
      <c r="G371" s="264"/>
      <c r="H371" s="333"/>
      <c r="I371" s="264"/>
      <c r="J371" s="264"/>
      <c r="K371" s="264"/>
      <c r="L371" s="334"/>
      <c r="M371" s="334"/>
      <c r="N371" s="264"/>
      <c r="O371" s="264"/>
      <c r="P371" s="264"/>
      <c r="Q371" s="264"/>
      <c r="R371" s="334"/>
      <c r="S371" s="264"/>
      <c r="T371" s="264"/>
      <c r="U371" s="264"/>
      <c r="V371" s="264"/>
      <c r="W371" s="264"/>
      <c r="X371" s="264"/>
      <c r="Y371" s="264"/>
      <c r="Z371" s="264"/>
    </row>
    <row r="372" spans="1:26" s="3" customFormat="1" ht="18" customHeight="1">
      <c r="A372" s="374"/>
      <c r="B372" s="423" t="s">
        <v>488</v>
      </c>
      <c r="C372" s="374">
        <v>33202</v>
      </c>
      <c r="F372" s="264"/>
      <c r="G372" s="264"/>
      <c r="H372" s="333"/>
      <c r="I372" s="264"/>
      <c r="J372" s="264"/>
      <c r="K372" s="264"/>
      <c r="L372" s="334"/>
      <c r="M372" s="334"/>
      <c r="N372" s="264"/>
      <c r="O372" s="264"/>
      <c r="P372" s="264"/>
      <c r="Q372" s="264"/>
      <c r="R372" s="334"/>
      <c r="S372" s="264"/>
      <c r="T372" s="264"/>
      <c r="U372" s="264"/>
      <c r="V372" s="264"/>
      <c r="W372" s="264"/>
      <c r="X372" s="264"/>
      <c r="Y372" s="264"/>
      <c r="Z372" s="264"/>
    </row>
    <row r="373" spans="1:26" s="3" customFormat="1" ht="18" customHeight="1">
      <c r="A373" s="374"/>
      <c r="B373" s="423" t="s">
        <v>553</v>
      </c>
      <c r="C373" s="374">
        <v>36005</v>
      </c>
      <c r="F373" s="264"/>
      <c r="G373" s="264"/>
      <c r="H373" s="333"/>
      <c r="I373" s="264"/>
      <c r="J373" s="264"/>
      <c r="K373" s="264"/>
      <c r="L373" s="334"/>
      <c r="M373" s="334"/>
      <c r="N373" s="264"/>
      <c r="O373" s="264"/>
      <c r="P373" s="264"/>
      <c r="Q373" s="264"/>
      <c r="R373" s="334"/>
      <c r="S373" s="264"/>
      <c r="T373" s="264"/>
      <c r="U373" s="264"/>
      <c r="V373" s="264"/>
      <c r="W373" s="264"/>
      <c r="X373" s="264"/>
      <c r="Y373" s="264"/>
      <c r="Z373" s="264"/>
    </row>
    <row r="374" spans="1:26" s="3" customFormat="1" ht="18" customHeight="1">
      <c r="A374" s="374"/>
      <c r="B374" s="423" t="s">
        <v>581</v>
      </c>
      <c r="C374" s="374">
        <v>36810</v>
      </c>
      <c r="F374" s="264"/>
      <c r="G374" s="264"/>
      <c r="H374" s="333"/>
      <c r="I374" s="264"/>
      <c r="J374" s="264"/>
      <c r="K374" s="264"/>
      <c r="L374" s="334"/>
      <c r="M374" s="334"/>
      <c r="N374" s="264"/>
      <c r="O374" s="264"/>
      <c r="P374" s="264"/>
      <c r="Q374" s="264"/>
      <c r="R374" s="334"/>
      <c r="S374" s="264"/>
      <c r="T374" s="264"/>
      <c r="U374" s="264"/>
      <c r="V374" s="264"/>
      <c r="W374" s="264"/>
      <c r="X374" s="264"/>
      <c r="Y374" s="264"/>
      <c r="Z374" s="264"/>
    </row>
    <row r="375" spans="1:26" s="3" customFormat="1" ht="18" customHeight="1">
      <c r="A375" s="374"/>
      <c r="B375" s="423" t="s">
        <v>557</v>
      </c>
      <c r="C375" s="374">
        <v>36009</v>
      </c>
      <c r="F375" s="264"/>
      <c r="G375" s="264"/>
      <c r="H375" s="333"/>
      <c r="I375" s="264"/>
      <c r="J375" s="264"/>
      <c r="K375" s="264"/>
      <c r="L375" s="334"/>
      <c r="M375" s="334"/>
      <c r="N375" s="264"/>
      <c r="O375" s="264"/>
      <c r="P375" s="264"/>
      <c r="Q375" s="264"/>
      <c r="R375" s="334"/>
      <c r="S375" s="264"/>
      <c r="T375" s="264"/>
      <c r="U375" s="264"/>
      <c r="V375" s="264"/>
      <c r="W375" s="264"/>
      <c r="X375" s="264"/>
      <c r="Y375" s="264"/>
      <c r="Z375" s="264"/>
    </row>
    <row r="376" spans="1:26" s="3" customFormat="1" ht="18" customHeight="1">
      <c r="A376" s="374"/>
      <c r="B376" s="423" t="s">
        <v>548</v>
      </c>
      <c r="C376" s="374">
        <v>36000</v>
      </c>
      <c r="F376" s="264"/>
      <c r="G376" s="264"/>
      <c r="H376" s="333"/>
      <c r="I376" s="264"/>
      <c r="J376" s="264"/>
      <c r="K376" s="264"/>
      <c r="L376" s="334"/>
      <c r="M376" s="334"/>
      <c r="N376" s="264"/>
      <c r="O376" s="264"/>
      <c r="P376" s="264"/>
      <c r="Q376" s="264"/>
      <c r="R376" s="334"/>
      <c r="S376" s="264"/>
      <c r="T376" s="264"/>
      <c r="U376" s="264"/>
      <c r="V376" s="264"/>
      <c r="W376" s="264"/>
      <c r="X376" s="264"/>
      <c r="Y376" s="264"/>
      <c r="Z376" s="264"/>
    </row>
    <row r="377" spans="1:26" s="3" customFormat="1" ht="18" customHeight="1">
      <c r="A377" s="374"/>
      <c r="B377" s="423" t="s">
        <v>461</v>
      </c>
      <c r="C377" s="374">
        <v>31900</v>
      </c>
      <c r="F377" s="264"/>
      <c r="G377" s="264"/>
      <c r="H377" s="333"/>
      <c r="I377" s="264"/>
      <c r="J377" s="264"/>
      <c r="K377" s="264"/>
      <c r="L377" s="334"/>
      <c r="M377" s="334"/>
      <c r="N377" s="264"/>
      <c r="O377" s="264"/>
      <c r="P377" s="264"/>
      <c r="Q377" s="264"/>
      <c r="R377" s="334"/>
      <c r="S377" s="264"/>
      <c r="T377" s="264"/>
      <c r="U377" s="264"/>
      <c r="V377" s="264"/>
      <c r="W377" s="264"/>
      <c r="X377" s="264"/>
      <c r="Y377" s="264"/>
      <c r="Z377" s="264"/>
    </row>
    <row r="378" spans="1:26" s="3" customFormat="1" ht="18" customHeight="1">
      <c r="A378" s="374"/>
      <c r="B378" s="423" t="s">
        <v>462</v>
      </c>
      <c r="C378" s="374">
        <v>32000</v>
      </c>
      <c r="F378" s="264"/>
      <c r="G378" s="264"/>
      <c r="H378" s="333"/>
      <c r="I378" s="264"/>
      <c r="J378" s="264"/>
      <c r="K378" s="264"/>
      <c r="L378" s="334"/>
      <c r="M378" s="334"/>
      <c r="N378" s="264"/>
      <c r="O378" s="264"/>
      <c r="P378" s="264"/>
      <c r="Q378" s="264"/>
      <c r="R378" s="334"/>
      <c r="S378" s="264"/>
      <c r="T378" s="264"/>
      <c r="U378" s="264"/>
      <c r="V378" s="264"/>
      <c r="W378" s="264"/>
      <c r="X378" s="264"/>
      <c r="Y378" s="264"/>
      <c r="Z378" s="264"/>
    </row>
    <row r="379" spans="1:26" s="3" customFormat="1" ht="18" customHeight="1">
      <c r="A379" s="374"/>
      <c r="B379" s="423" t="s">
        <v>539</v>
      </c>
      <c r="C379" s="374">
        <v>35401</v>
      </c>
      <c r="F379" s="264"/>
      <c r="G379" s="264"/>
      <c r="H379" s="333"/>
      <c r="I379" s="264"/>
      <c r="J379" s="264"/>
      <c r="K379" s="264"/>
      <c r="L379" s="334"/>
      <c r="M379" s="334"/>
      <c r="N379" s="264"/>
      <c r="O379" s="264"/>
      <c r="P379" s="264"/>
      <c r="Q379" s="264"/>
      <c r="R379" s="334"/>
      <c r="S379" s="264"/>
      <c r="T379" s="264"/>
      <c r="U379" s="264"/>
      <c r="V379" s="264"/>
      <c r="W379" s="264"/>
      <c r="X379" s="264"/>
      <c r="Y379" s="264"/>
      <c r="Z379" s="264"/>
    </row>
    <row r="380" spans="1:26" s="3" customFormat="1" ht="18" customHeight="1">
      <c r="A380" s="374"/>
      <c r="B380" s="423" t="s">
        <v>465</v>
      </c>
      <c r="C380" s="374">
        <v>32200</v>
      </c>
      <c r="F380" s="264"/>
      <c r="G380" s="264"/>
      <c r="H380" s="333"/>
      <c r="I380" s="264"/>
      <c r="J380" s="264"/>
      <c r="K380" s="264"/>
      <c r="L380" s="334"/>
      <c r="M380" s="334"/>
      <c r="N380" s="264"/>
      <c r="O380" s="264"/>
      <c r="P380" s="264"/>
      <c r="Q380" s="264"/>
      <c r="R380" s="334"/>
      <c r="S380" s="264"/>
      <c r="T380" s="264"/>
      <c r="U380" s="264"/>
      <c r="V380" s="264"/>
      <c r="W380" s="264"/>
      <c r="X380" s="264"/>
      <c r="Y380" s="264"/>
      <c r="Z380" s="264"/>
    </row>
    <row r="381" spans="1:26" s="3" customFormat="1" ht="18" customHeight="1">
      <c r="A381" s="374"/>
      <c r="B381" s="423" t="s">
        <v>466</v>
      </c>
      <c r="C381" s="374">
        <v>32300</v>
      </c>
      <c r="F381" s="264"/>
      <c r="G381" s="264"/>
      <c r="H381" s="333"/>
      <c r="I381" s="264"/>
      <c r="J381" s="264"/>
      <c r="K381" s="264"/>
      <c r="L381" s="334"/>
      <c r="M381" s="334"/>
      <c r="N381" s="264"/>
      <c r="O381" s="264"/>
      <c r="P381" s="264"/>
      <c r="Q381" s="264"/>
      <c r="R381" s="334"/>
      <c r="S381" s="264"/>
      <c r="T381" s="264"/>
      <c r="U381" s="264"/>
      <c r="V381" s="264"/>
      <c r="W381" s="264"/>
      <c r="X381" s="264"/>
      <c r="Y381" s="264"/>
      <c r="Z381" s="264"/>
    </row>
    <row r="382" spans="1:26" s="3" customFormat="1" ht="18" customHeight="1">
      <c r="A382" s="374"/>
      <c r="B382" s="423" t="s">
        <v>467</v>
      </c>
      <c r="C382" s="374">
        <v>32305</v>
      </c>
      <c r="F382" s="264"/>
      <c r="G382" s="264"/>
      <c r="H382" s="333"/>
      <c r="I382" s="264"/>
      <c r="J382" s="264"/>
      <c r="K382" s="264"/>
      <c r="L382" s="334"/>
      <c r="M382" s="334"/>
      <c r="N382" s="264"/>
      <c r="O382" s="264"/>
      <c r="P382" s="264"/>
      <c r="Q382" s="264"/>
      <c r="R382" s="334"/>
      <c r="S382" s="264"/>
      <c r="T382" s="264"/>
      <c r="U382" s="264"/>
      <c r="V382" s="264"/>
      <c r="W382" s="264"/>
      <c r="X382" s="264"/>
      <c r="Y382" s="264"/>
      <c r="Z382" s="264"/>
    </row>
    <row r="383" spans="1:26" s="3" customFormat="1" ht="18" customHeight="1">
      <c r="A383" s="374"/>
      <c r="B383" s="423" t="s">
        <v>613</v>
      </c>
      <c r="C383" s="374">
        <v>38210</v>
      </c>
      <c r="F383" s="264"/>
      <c r="G383" s="264"/>
      <c r="H383" s="333"/>
      <c r="I383" s="264"/>
      <c r="J383" s="264"/>
      <c r="K383" s="264"/>
      <c r="L383" s="334"/>
      <c r="M383" s="334"/>
      <c r="N383" s="264"/>
      <c r="O383" s="264"/>
      <c r="P383" s="264"/>
      <c r="Q383" s="264"/>
      <c r="R383" s="334"/>
      <c r="S383" s="264"/>
      <c r="T383" s="264"/>
      <c r="U383" s="264"/>
      <c r="V383" s="264"/>
      <c r="W383" s="264"/>
      <c r="X383" s="264"/>
      <c r="Y383" s="264"/>
      <c r="Z383" s="264"/>
    </row>
    <row r="384" spans="1:26" s="3" customFormat="1" ht="18" customHeight="1">
      <c r="A384" s="374"/>
      <c r="B384" s="423" t="s">
        <v>423</v>
      </c>
      <c r="C384" s="374">
        <v>30102</v>
      </c>
      <c r="F384" s="264"/>
      <c r="G384" s="264"/>
      <c r="H384" s="333"/>
      <c r="I384" s="264"/>
      <c r="J384" s="264"/>
      <c r="K384" s="264"/>
      <c r="L384" s="334"/>
      <c r="M384" s="334"/>
      <c r="N384" s="264"/>
      <c r="O384" s="264"/>
      <c r="P384" s="264"/>
      <c r="Q384" s="264"/>
      <c r="R384" s="334"/>
      <c r="S384" s="264"/>
      <c r="T384" s="264"/>
      <c r="U384" s="264"/>
      <c r="V384" s="264"/>
      <c r="W384" s="264"/>
      <c r="X384" s="264"/>
      <c r="Y384" s="264"/>
      <c r="Z384" s="264"/>
    </row>
    <row r="385" spans="1:26" s="3" customFormat="1" ht="18" customHeight="1">
      <c r="A385" s="374"/>
      <c r="B385" s="423" t="s">
        <v>578</v>
      </c>
      <c r="C385" s="374">
        <v>36705</v>
      </c>
      <c r="F385" s="264"/>
      <c r="G385" s="264"/>
      <c r="H385" s="333"/>
      <c r="I385" s="264"/>
      <c r="J385" s="264"/>
      <c r="K385" s="264"/>
      <c r="L385" s="334"/>
      <c r="M385" s="334"/>
      <c r="N385" s="264"/>
      <c r="O385" s="264"/>
      <c r="P385" s="264"/>
      <c r="Q385" s="264"/>
      <c r="R385" s="334"/>
      <c r="S385" s="264"/>
      <c r="T385" s="264"/>
      <c r="U385" s="264"/>
      <c r="V385" s="264"/>
      <c r="W385" s="264"/>
      <c r="X385" s="264"/>
      <c r="Y385" s="264"/>
      <c r="Z385" s="264"/>
    </row>
    <row r="386" spans="1:26" s="3" customFormat="1" ht="18" customHeight="1">
      <c r="A386" s="374"/>
      <c r="B386" s="423" t="s">
        <v>586</v>
      </c>
      <c r="C386" s="374">
        <v>37005</v>
      </c>
      <c r="F386" s="264"/>
      <c r="G386" s="264"/>
      <c r="H386" s="333"/>
      <c r="I386" s="264"/>
      <c r="J386" s="264"/>
      <c r="K386" s="264"/>
      <c r="L386" s="334"/>
      <c r="M386" s="334"/>
      <c r="N386" s="264"/>
      <c r="O386" s="264"/>
      <c r="P386" s="264"/>
      <c r="Q386" s="264"/>
      <c r="R386" s="334"/>
      <c r="S386" s="264"/>
      <c r="T386" s="264"/>
      <c r="U386" s="264"/>
      <c r="V386" s="264"/>
      <c r="W386" s="264"/>
      <c r="X386" s="264"/>
      <c r="Y386" s="264"/>
      <c r="Z386" s="264"/>
    </row>
    <row r="387" spans="1:26" s="3" customFormat="1" ht="18" customHeight="1">
      <c r="A387" s="374"/>
      <c r="B387" s="423" t="s">
        <v>468</v>
      </c>
      <c r="C387" s="374">
        <v>32400</v>
      </c>
      <c r="F387" s="264"/>
      <c r="G387" s="264"/>
      <c r="H387" s="333"/>
      <c r="I387" s="264"/>
      <c r="J387" s="264"/>
      <c r="K387" s="264"/>
      <c r="L387" s="334"/>
      <c r="M387" s="334"/>
      <c r="N387" s="264"/>
      <c r="O387" s="264"/>
      <c r="P387" s="264"/>
      <c r="Q387" s="264"/>
      <c r="R387" s="334"/>
      <c r="S387" s="264"/>
      <c r="T387" s="264"/>
      <c r="U387" s="264"/>
      <c r="V387" s="264"/>
      <c r="W387" s="264"/>
      <c r="X387" s="264"/>
      <c r="Y387" s="264"/>
      <c r="Z387" s="264"/>
    </row>
    <row r="388" spans="1:26" s="3" customFormat="1" ht="18" customHeight="1">
      <c r="A388" s="374"/>
      <c r="B388" s="423" t="s">
        <v>549</v>
      </c>
      <c r="C388" s="374">
        <v>36001</v>
      </c>
      <c r="F388" s="264"/>
      <c r="G388" s="264"/>
      <c r="H388" s="333"/>
      <c r="I388" s="264"/>
      <c r="J388" s="264"/>
      <c r="K388" s="264"/>
      <c r="L388" s="334"/>
      <c r="M388" s="334"/>
      <c r="N388" s="264"/>
      <c r="O388" s="264"/>
      <c r="P388" s="264"/>
      <c r="Q388" s="264"/>
      <c r="R388" s="334"/>
      <c r="S388" s="264"/>
      <c r="T388" s="264"/>
      <c r="U388" s="264"/>
      <c r="V388" s="264"/>
      <c r="W388" s="264"/>
      <c r="X388" s="264"/>
      <c r="Y388" s="264"/>
      <c r="Z388" s="264"/>
    </row>
    <row r="389" spans="1:26" s="3" customFormat="1" ht="18" customHeight="1">
      <c r="A389" s="374"/>
      <c r="B389" s="423" t="s">
        <v>400</v>
      </c>
      <c r="C389" s="374">
        <v>19005</v>
      </c>
      <c r="F389" s="264"/>
      <c r="G389" s="264"/>
      <c r="H389" s="333"/>
      <c r="I389" s="264"/>
      <c r="J389" s="264"/>
      <c r="K389" s="264"/>
      <c r="L389" s="334"/>
      <c r="M389" s="334"/>
      <c r="N389" s="264"/>
      <c r="O389" s="264"/>
      <c r="P389" s="264"/>
      <c r="Q389" s="264"/>
      <c r="R389" s="334"/>
      <c r="S389" s="264"/>
      <c r="T389" s="264"/>
      <c r="U389" s="264"/>
      <c r="V389" s="264"/>
      <c r="W389" s="264"/>
      <c r="X389" s="264"/>
      <c r="Y389" s="264"/>
      <c r="Z389" s="264"/>
    </row>
    <row r="390" spans="1:26" s="3" customFormat="1" ht="18" customHeight="1">
      <c r="A390" s="374"/>
      <c r="B390" s="423" t="s">
        <v>551</v>
      </c>
      <c r="C390" s="374">
        <v>36003</v>
      </c>
      <c r="F390" s="264"/>
      <c r="G390" s="264"/>
      <c r="H390" s="333"/>
      <c r="I390" s="264"/>
      <c r="J390" s="264"/>
      <c r="K390" s="264"/>
      <c r="L390" s="334"/>
      <c r="M390" s="334"/>
      <c r="N390" s="264"/>
      <c r="O390" s="264"/>
      <c r="P390" s="264"/>
      <c r="Q390" s="264"/>
      <c r="R390" s="334"/>
      <c r="S390" s="264"/>
      <c r="T390" s="264"/>
      <c r="U390" s="264"/>
      <c r="V390" s="264"/>
      <c r="W390" s="264"/>
      <c r="X390" s="264"/>
      <c r="Y390" s="264"/>
      <c r="Z390" s="264"/>
    </row>
    <row r="391" spans="1:26" s="3" customFormat="1" ht="18" customHeight="1">
      <c r="A391" s="374"/>
      <c r="B391" s="423" t="s">
        <v>654</v>
      </c>
      <c r="C391" s="374">
        <v>40000</v>
      </c>
      <c r="F391" s="264"/>
      <c r="G391" s="264"/>
      <c r="H391" s="333"/>
      <c r="I391" s="264"/>
      <c r="J391" s="264"/>
      <c r="K391" s="264"/>
      <c r="L391" s="334"/>
      <c r="M391" s="334"/>
      <c r="N391" s="264"/>
      <c r="O391" s="264"/>
      <c r="P391" s="264"/>
      <c r="Q391" s="264"/>
      <c r="R391" s="334"/>
      <c r="S391" s="264"/>
      <c r="T391" s="264"/>
      <c r="U391" s="264"/>
      <c r="V391" s="264"/>
      <c r="W391" s="264"/>
      <c r="X391" s="264"/>
      <c r="Y391" s="264"/>
      <c r="Z391" s="264"/>
    </row>
    <row r="392" spans="1:26" s="3" customFormat="1" ht="18" customHeight="1">
      <c r="A392" s="374"/>
      <c r="B392" s="423" t="s">
        <v>484</v>
      </c>
      <c r="C392" s="374">
        <v>33027</v>
      </c>
      <c r="F392" s="264"/>
      <c r="G392" s="264"/>
      <c r="H392" s="333"/>
      <c r="I392" s="264"/>
      <c r="J392" s="264"/>
      <c r="K392" s="264"/>
      <c r="L392" s="334"/>
      <c r="M392" s="334"/>
      <c r="N392" s="264"/>
      <c r="O392" s="264"/>
      <c r="P392" s="264"/>
      <c r="Q392" s="264"/>
      <c r="R392" s="334"/>
      <c r="S392" s="264"/>
      <c r="T392" s="264"/>
      <c r="U392" s="264"/>
      <c r="V392" s="264"/>
      <c r="W392" s="264"/>
      <c r="X392" s="264"/>
      <c r="Y392" s="264"/>
      <c r="Z392" s="264"/>
    </row>
    <row r="393" spans="1:26" s="3" customFormat="1" ht="18" customHeight="1">
      <c r="A393" s="374"/>
      <c r="B393" s="423" t="s">
        <v>552</v>
      </c>
      <c r="C393" s="374">
        <v>36004</v>
      </c>
      <c r="F393" s="264"/>
      <c r="G393" s="264"/>
      <c r="H393" s="333"/>
      <c r="I393" s="264"/>
      <c r="J393" s="264"/>
      <c r="K393" s="264"/>
      <c r="L393" s="334"/>
      <c r="M393" s="334"/>
      <c r="N393" s="264"/>
      <c r="O393" s="264"/>
      <c r="P393" s="264"/>
      <c r="Q393" s="264"/>
      <c r="R393" s="334"/>
      <c r="S393" s="264"/>
      <c r="T393" s="264"/>
      <c r="U393" s="264"/>
      <c r="V393" s="264"/>
      <c r="W393" s="264"/>
      <c r="X393" s="264"/>
      <c r="Y393" s="264"/>
      <c r="Z393" s="264"/>
    </row>
    <row r="394" spans="1:26" s="3" customFormat="1" ht="18" customHeight="1">
      <c r="A394" s="374"/>
      <c r="B394" s="423" t="s">
        <v>472</v>
      </c>
      <c r="C394" s="374">
        <v>32505</v>
      </c>
      <c r="F394" s="264"/>
      <c r="G394" s="264"/>
      <c r="H394" s="333"/>
      <c r="I394" s="264"/>
      <c r="J394" s="264"/>
      <c r="K394" s="264"/>
      <c r="L394" s="334"/>
      <c r="M394" s="334"/>
      <c r="N394" s="264"/>
      <c r="O394" s="264"/>
      <c r="P394" s="264"/>
      <c r="Q394" s="264"/>
      <c r="R394" s="334"/>
      <c r="S394" s="264"/>
      <c r="T394" s="264"/>
      <c r="U394" s="264"/>
      <c r="V394" s="264"/>
      <c r="W394" s="264"/>
      <c r="X394" s="264"/>
      <c r="Y394" s="264"/>
      <c r="Z394" s="264"/>
    </row>
    <row r="395" spans="1:26" s="3" customFormat="1" ht="18" customHeight="1">
      <c r="A395" s="374"/>
      <c r="B395" s="423" t="s">
        <v>473</v>
      </c>
      <c r="C395" s="374">
        <v>32600</v>
      </c>
      <c r="F395" s="264"/>
      <c r="G395" s="264"/>
      <c r="H395" s="333"/>
      <c r="I395" s="264"/>
      <c r="J395" s="264"/>
      <c r="K395" s="264"/>
      <c r="L395" s="334"/>
      <c r="M395" s="334"/>
      <c r="N395" s="264"/>
      <c r="O395" s="264"/>
      <c r="P395" s="264"/>
      <c r="Q395" s="264"/>
      <c r="R395" s="334"/>
      <c r="S395" s="264"/>
      <c r="T395" s="264"/>
      <c r="U395" s="264"/>
      <c r="V395" s="264"/>
      <c r="W395" s="264"/>
      <c r="X395" s="264"/>
      <c r="Y395" s="264"/>
      <c r="Z395" s="264"/>
    </row>
    <row r="396" spans="1:26" s="3" customFormat="1" ht="18" customHeight="1">
      <c r="A396" s="374"/>
      <c r="B396" s="423" t="s">
        <v>475</v>
      </c>
      <c r="C396" s="374">
        <v>32700</v>
      </c>
      <c r="F396" s="264"/>
      <c r="G396" s="264"/>
      <c r="H396" s="333"/>
      <c r="I396" s="264"/>
      <c r="J396" s="264"/>
      <c r="K396" s="264"/>
      <c r="L396" s="334"/>
      <c r="M396" s="334"/>
      <c r="N396" s="264"/>
      <c r="O396" s="264"/>
      <c r="P396" s="264"/>
      <c r="Q396" s="264"/>
      <c r="R396" s="334"/>
      <c r="S396" s="264"/>
      <c r="T396" s="264"/>
      <c r="U396" s="264"/>
      <c r="V396" s="264"/>
      <c r="W396" s="264"/>
      <c r="X396" s="264"/>
      <c r="Y396" s="264"/>
      <c r="Z396" s="264"/>
    </row>
    <row r="397" spans="1:26" s="3" customFormat="1" ht="18" customHeight="1">
      <c r="A397" s="374"/>
      <c r="B397" s="423" t="s">
        <v>476</v>
      </c>
      <c r="C397" s="374">
        <v>32800</v>
      </c>
      <c r="F397" s="264"/>
      <c r="G397" s="264"/>
      <c r="H397" s="333"/>
      <c r="I397" s="264"/>
      <c r="J397" s="264"/>
      <c r="K397" s="264"/>
      <c r="L397" s="334"/>
      <c r="M397" s="334"/>
      <c r="N397" s="264"/>
      <c r="O397" s="264"/>
      <c r="P397" s="264"/>
      <c r="Q397" s="264"/>
      <c r="R397" s="334"/>
      <c r="S397" s="264"/>
      <c r="T397" s="264"/>
      <c r="U397" s="264"/>
      <c r="V397" s="264"/>
      <c r="W397" s="264"/>
      <c r="X397" s="264"/>
      <c r="Y397" s="264"/>
      <c r="Z397" s="264"/>
    </row>
    <row r="398" spans="1:26" s="3" customFormat="1" ht="18" customHeight="1">
      <c r="A398" s="374"/>
      <c r="B398" s="423" t="s">
        <v>479</v>
      </c>
      <c r="C398" s="374">
        <v>32905</v>
      </c>
      <c r="F398" s="264"/>
      <c r="G398" s="264"/>
      <c r="H398" s="333"/>
      <c r="I398" s="264"/>
      <c r="J398" s="264"/>
      <c r="K398" s="264"/>
      <c r="L398" s="334"/>
      <c r="M398" s="334"/>
      <c r="N398" s="264"/>
      <c r="O398" s="264"/>
      <c r="P398" s="264"/>
      <c r="Q398" s="264"/>
      <c r="R398" s="334"/>
      <c r="S398" s="264"/>
      <c r="T398" s="264"/>
      <c r="U398" s="264"/>
      <c r="V398" s="264"/>
      <c r="W398" s="264"/>
      <c r="X398" s="264"/>
      <c r="Y398" s="264"/>
      <c r="Z398" s="264"/>
    </row>
    <row r="399" spans="1:26" s="3" customFormat="1" ht="18" customHeight="1">
      <c r="A399" s="374"/>
      <c r="B399" s="423" t="s">
        <v>477</v>
      </c>
      <c r="C399" s="374">
        <v>32900</v>
      </c>
      <c r="F399" s="264"/>
      <c r="G399" s="264"/>
      <c r="H399" s="333"/>
      <c r="I399" s="264"/>
      <c r="J399" s="264"/>
      <c r="K399" s="264"/>
      <c r="L399" s="334"/>
      <c r="M399" s="334"/>
      <c r="N399" s="264"/>
      <c r="O399" s="264"/>
      <c r="P399" s="264"/>
      <c r="Q399" s="264"/>
      <c r="R399" s="334"/>
      <c r="S399" s="264"/>
      <c r="T399" s="264"/>
      <c r="U399" s="264"/>
      <c r="V399" s="264"/>
      <c r="W399" s="264"/>
      <c r="X399" s="264"/>
      <c r="Y399" s="264"/>
      <c r="Z399" s="264"/>
    </row>
    <row r="400" spans="1:26" s="3" customFormat="1" ht="18" customHeight="1">
      <c r="A400" s="374"/>
      <c r="B400" s="423" t="s">
        <v>482</v>
      </c>
      <c r="C400" s="374">
        <v>33000</v>
      </c>
      <c r="F400" s="264"/>
      <c r="G400" s="264"/>
      <c r="H400" s="333"/>
      <c r="I400" s="264"/>
      <c r="J400" s="264"/>
      <c r="K400" s="264"/>
      <c r="L400" s="334"/>
      <c r="M400" s="334"/>
      <c r="N400" s="264"/>
      <c r="O400" s="264"/>
      <c r="P400" s="264"/>
      <c r="Q400" s="264"/>
      <c r="R400" s="334"/>
      <c r="S400" s="264"/>
      <c r="T400" s="264"/>
      <c r="U400" s="264"/>
      <c r="V400" s="264"/>
      <c r="W400" s="264"/>
      <c r="X400" s="264"/>
      <c r="Y400" s="264"/>
      <c r="Z400" s="264"/>
    </row>
    <row r="401" spans="1:26" s="3" customFormat="1" ht="18" customHeight="1">
      <c r="A401" s="374"/>
      <c r="B401" s="423" t="s">
        <v>375</v>
      </c>
      <c r="C401" s="374">
        <v>10900</v>
      </c>
      <c r="F401" s="264"/>
      <c r="G401" s="264"/>
      <c r="H401" s="333"/>
      <c r="I401" s="264"/>
      <c r="J401" s="264"/>
      <c r="K401" s="264"/>
      <c r="L401" s="334"/>
      <c r="M401" s="334"/>
      <c r="N401" s="264"/>
      <c r="O401" s="264"/>
      <c r="P401" s="264"/>
      <c r="Q401" s="264"/>
      <c r="R401" s="334"/>
      <c r="S401" s="264"/>
      <c r="T401" s="264"/>
      <c r="U401" s="264"/>
      <c r="V401" s="264"/>
      <c r="W401" s="264"/>
      <c r="X401" s="264"/>
      <c r="Y401" s="264"/>
      <c r="Z401" s="264"/>
    </row>
    <row r="402" spans="1:26" s="3" customFormat="1" ht="18" customHeight="1">
      <c r="A402" s="374"/>
      <c r="B402" s="423" t="s">
        <v>395</v>
      </c>
      <c r="C402" s="374">
        <v>18400</v>
      </c>
      <c r="F402" s="264"/>
      <c r="G402" s="264"/>
      <c r="H402" s="333"/>
      <c r="I402" s="264"/>
      <c r="J402" s="264"/>
      <c r="K402" s="264"/>
      <c r="L402" s="334"/>
      <c r="M402" s="334"/>
      <c r="N402" s="264"/>
      <c r="O402" s="264"/>
      <c r="P402" s="264"/>
      <c r="Q402" s="264"/>
      <c r="R402" s="334"/>
      <c r="S402" s="264"/>
      <c r="T402" s="264"/>
      <c r="U402" s="264"/>
      <c r="V402" s="264"/>
      <c r="W402" s="264"/>
      <c r="X402" s="264"/>
      <c r="Y402" s="264"/>
      <c r="Z402" s="264"/>
    </row>
    <row r="403" spans="1:26" s="3" customFormat="1" ht="18" customHeight="1">
      <c r="A403" s="374"/>
      <c r="B403" s="423" t="s">
        <v>388</v>
      </c>
      <c r="C403" s="374">
        <v>12510</v>
      </c>
      <c r="F403" s="264"/>
      <c r="G403" s="264"/>
      <c r="H403" s="333"/>
      <c r="I403" s="264"/>
      <c r="J403" s="264"/>
      <c r="K403" s="264"/>
      <c r="L403" s="334"/>
      <c r="M403" s="334"/>
      <c r="N403" s="264"/>
      <c r="O403" s="264"/>
      <c r="P403" s="264"/>
      <c r="Q403" s="264"/>
      <c r="R403" s="334"/>
      <c r="S403" s="264"/>
      <c r="T403" s="264"/>
      <c r="U403" s="264"/>
      <c r="V403" s="264"/>
      <c r="W403" s="264"/>
      <c r="X403" s="264"/>
      <c r="Y403" s="264"/>
      <c r="Z403" s="264"/>
    </row>
    <row r="404" spans="1:26" s="3" customFormat="1" ht="18" customHeight="1">
      <c r="A404" s="374"/>
      <c r="B404" s="423" t="s">
        <v>372</v>
      </c>
      <c r="C404" s="374">
        <v>10700</v>
      </c>
      <c r="F404" s="264"/>
      <c r="G404" s="264"/>
      <c r="H404" s="333"/>
      <c r="I404" s="264"/>
      <c r="J404" s="264"/>
      <c r="K404" s="264"/>
      <c r="L404" s="334"/>
      <c r="M404" s="334"/>
      <c r="N404" s="264"/>
      <c r="O404" s="264"/>
      <c r="P404" s="264"/>
      <c r="Q404" s="264"/>
      <c r="R404" s="334"/>
      <c r="S404" s="264"/>
      <c r="T404" s="264"/>
      <c r="U404" s="264"/>
      <c r="V404" s="264"/>
      <c r="W404" s="264"/>
      <c r="X404" s="264"/>
      <c r="Y404" s="264"/>
      <c r="Z404" s="264"/>
    </row>
    <row r="405" spans="1:26" s="3" customFormat="1" ht="18" customHeight="1">
      <c r="A405" s="374"/>
      <c r="B405" s="423" t="s">
        <v>370</v>
      </c>
      <c r="C405" s="374">
        <v>10400</v>
      </c>
      <c r="F405" s="264"/>
      <c r="G405" s="264"/>
      <c r="H405" s="333"/>
      <c r="I405" s="264"/>
      <c r="J405" s="264"/>
      <c r="K405" s="264"/>
      <c r="L405" s="334"/>
      <c r="M405" s="334"/>
      <c r="N405" s="264"/>
      <c r="O405" s="264"/>
      <c r="P405" s="264"/>
      <c r="Q405" s="264"/>
      <c r="R405" s="334"/>
      <c r="S405" s="264"/>
      <c r="T405" s="264"/>
      <c r="U405" s="264"/>
      <c r="V405" s="264"/>
      <c r="W405" s="264"/>
      <c r="X405" s="264"/>
      <c r="Y405" s="264"/>
      <c r="Z405" s="264"/>
    </row>
    <row r="406" spans="1:26" s="3" customFormat="1" ht="18" customHeight="1">
      <c r="A406" s="374"/>
      <c r="B406" s="423" t="s">
        <v>417</v>
      </c>
      <c r="C406" s="374">
        <v>22000</v>
      </c>
      <c r="F406" s="264"/>
      <c r="G406" s="264"/>
      <c r="H406" s="333"/>
      <c r="I406" s="264"/>
      <c r="J406" s="264"/>
      <c r="K406" s="264"/>
      <c r="L406" s="334"/>
      <c r="M406" s="334"/>
      <c r="N406" s="264"/>
      <c r="O406" s="264"/>
      <c r="P406" s="264"/>
      <c r="Q406" s="264"/>
      <c r="R406" s="334"/>
      <c r="S406" s="264"/>
      <c r="T406" s="264"/>
      <c r="U406" s="264"/>
      <c r="V406" s="264"/>
      <c r="W406" s="264"/>
      <c r="X406" s="264"/>
      <c r="Y406" s="264"/>
      <c r="Z406" s="264"/>
    </row>
    <row r="407" spans="1:26" s="3" customFormat="1" ht="18" customHeight="1">
      <c r="A407" s="374"/>
      <c r="B407" s="423" t="s">
        <v>401</v>
      </c>
      <c r="C407" s="374">
        <v>19100</v>
      </c>
      <c r="F407" s="264"/>
      <c r="G407" s="264"/>
      <c r="H407" s="333"/>
      <c r="I407" s="264"/>
      <c r="J407" s="264"/>
      <c r="K407" s="264"/>
      <c r="L407" s="334"/>
      <c r="M407" s="334"/>
      <c r="N407" s="264"/>
      <c r="O407" s="264"/>
      <c r="P407" s="264"/>
      <c r="Q407" s="264"/>
      <c r="R407" s="334"/>
      <c r="S407" s="264"/>
      <c r="T407" s="264"/>
      <c r="U407" s="264"/>
      <c r="V407" s="264"/>
      <c r="W407" s="264"/>
      <c r="X407" s="264"/>
      <c r="Y407" s="264"/>
      <c r="Z407" s="264"/>
    </row>
    <row r="408" spans="1:26" s="3" customFormat="1" ht="18" customHeight="1">
      <c r="A408" s="374"/>
      <c r="B408" s="423" t="s">
        <v>829</v>
      </c>
      <c r="C408" s="374">
        <v>32904</v>
      </c>
      <c r="F408" s="264"/>
      <c r="G408" s="264"/>
      <c r="H408" s="333"/>
      <c r="I408" s="264"/>
      <c r="J408" s="264"/>
      <c r="K408" s="264"/>
      <c r="L408" s="334"/>
      <c r="M408" s="334"/>
      <c r="N408" s="264"/>
      <c r="O408" s="264"/>
      <c r="P408" s="264"/>
      <c r="Q408" s="264"/>
      <c r="R408" s="334"/>
      <c r="S408" s="264"/>
      <c r="T408" s="264"/>
      <c r="U408" s="264"/>
      <c r="V408" s="264"/>
      <c r="W408" s="264"/>
      <c r="X408" s="264"/>
      <c r="Y408" s="264"/>
      <c r="Z408" s="264"/>
    </row>
    <row r="409" spans="1:26" s="3" customFormat="1" ht="18" customHeight="1">
      <c r="A409" s="374"/>
      <c r="B409" s="423" t="s">
        <v>485</v>
      </c>
      <c r="C409" s="374">
        <v>33100</v>
      </c>
      <c r="F409" s="264"/>
      <c r="G409" s="264"/>
      <c r="H409" s="333"/>
      <c r="I409" s="264"/>
      <c r="J409" s="264"/>
      <c r="K409" s="264"/>
      <c r="L409" s="334"/>
      <c r="M409" s="334"/>
      <c r="N409" s="264"/>
      <c r="O409" s="264"/>
      <c r="P409" s="264"/>
      <c r="Q409" s="264"/>
      <c r="R409" s="334"/>
      <c r="S409" s="264"/>
      <c r="T409" s="264"/>
      <c r="U409" s="264"/>
      <c r="V409" s="264"/>
      <c r="W409" s="264"/>
      <c r="X409" s="264"/>
      <c r="Y409" s="264"/>
      <c r="Z409" s="264"/>
    </row>
    <row r="410" spans="1:26" s="3" customFormat="1" ht="18" customHeight="1">
      <c r="A410" s="374"/>
      <c r="B410" s="423" t="s">
        <v>487</v>
      </c>
      <c r="C410" s="374">
        <v>33200</v>
      </c>
      <c r="F410" s="264"/>
      <c r="G410" s="264"/>
      <c r="H410" s="333"/>
      <c r="I410" s="264"/>
      <c r="J410" s="264"/>
      <c r="K410" s="264"/>
      <c r="L410" s="334"/>
      <c r="M410" s="334"/>
      <c r="N410" s="264"/>
      <c r="O410" s="264"/>
      <c r="P410" s="264"/>
      <c r="Q410" s="264"/>
      <c r="R410" s="334"/>
      <c r="S410" s="264"/>
      <c r="T410" s="264"/>
      <c r="U410" s="264"/>
      <c r="V410" s="264"/>
      <c r="W410" s="264"/>
      <c r="X410" s="264"/>
      <c r="Y410" s="264"/>
      <c r="Z410" s="264"/>
    </row>
    <row r="411" spans="1:26" s="3" customFormat="1" ht="18" customHeight="1">
      <c r="A411" s="374"/>
      <c r="B411" s="423" t="s">
        <v>491</v>
      </c>
      <c r="C411" s="374">
        <v>33205</v>
      </c>
      <c r="F411" s="264"/>
      <c r="G411" s="264"/>
      <c r="H411" s="333"/>
      <c r="I411" s="264"/>
      <c r="J411" s="264"/>
      <c r="K411" s="264"/>
      <c r="L411" s="334"/>
      <c r="M411" s="334"/>
      <c r="N411" s="264"/>
      <c r="O411" s="264"/>
      <c r="P411" s="264"/>
      <c r="Q411" s="264"/>
      <c r="R411" s="334"/>
      <c r="S411" s="264"/>
      <c r="T411" s="264"/>
      <c r="U411" s="264"/>
      <c r="V411" s="264"/>
      <c r="W411" s="264"/>
      <c r="X411" s="264"/>
      <c r="Y411" s="264"/>
      <c r="Z411" s="264"/>
    </row>
    <row r="412" spans="1:26" s="3" customFormat="1" ht="18" customHeight="1">
      <c r="A412" s="374"/>
      <c r="B412" s="423" t="s">
        <v>404</v>
      </c>
      <c r="C412" s="374">
        <v>20300</v>
      </c>
      <c r="F412" s="264"/>
      <c r="G412" s="264"/>
      <c r="H412" s="333"/>
      <c r="I412" s="264"/>
      <c r="J412" s="264"/>
      <c r="K412" s="264"/>
      <c r="L412" s="334"/>
      <c r="M412" s="334"/>
      <c r="N412" s="264"/>
      <c r="O412" s="264"/>
      <c r="P412" s="264"/>
      <c r="Q412" s="264"/>
      <c r="R412" s="334"/>
      <c r="S412" s="264"/>
      <c r="T412" s="264"/>
      <c r="U412" s="264"/>
      <c r="V412" s="264"/>
      <c r="W412" s="264"/>
      <c r="X412" s="264"/>
      <c r="Y412" s="264"/>
      <c r="Z412" s="264"/>
    </row>
    <row r="413" spans="1:26" s="3" customFormat="1" ht="18" customHeight="1">
      <c r="A413" s="374"/>
      <c r="B413" s="423" t="s">
        <v>638</v>
      </c>
      <c r="C413" s="374">
        <v>39208</v>
      </c>
      <c r="F413" s="264"/>
      <c r="G413" s="264"/>
      <c r="H413" s="333"/>
      <c r="I413" s="264"/>
      <c r="J413" s="264"/>
      <c r="K413" s="264"/>
      <c r="L413" s="334"/>
      <c r="M413" s="334"/>
      <c r="N413" s="264"/>
      <c r="O413" s="264"/>
      <c r="P413" s="264"/>
      <c r="Q413" s="264"/>
      <c r="R413" s="334"/>
      <c r="S413" s="264"/>
      <c r="T413" s="264"/>
      <c r="U413" s="264"/>
      <c r="V413" s="264"/>
      <c r="W413" s="264"/>
      <c r="X413" s="264"/>
      <c r="Y413" s="264"/>
      <c r="Z413" s="264"/>
    </row>
    <row r="414" spans="1:26" s="3" customFormat="1" ht="18" customHeight="1">
      <c r="A414" s="374"/>
      <c r="B414" s="423" t="s">
        <v>464</v>
      </c>
      <c r="C414" s="374">
        <v>32100</v>
      </c>
      <c r="F414" s="264"/>
      <c r="G414" s="264"/>
      <c r="H414" s="333"/>
      <c r="I414" s="264"/>
      <c r="J414" s="264"/>
      <c r="K414" s="264"/>
      <c r="L414" s="334"/>
      <c r="M414" s="334"/>
      <c r="N414" s="264"/>
      <c r="O414" s="264"/>
      <c r="P414" s="264"/>
      <c r="Q414" s="264"/>
      <c r="R414" s="334"/>
      <c r="S414" s="264"/>
      <c r="T414" s="264"/>
      <c r="U414" s="264"/>
      <c r="V414" s="264"/>
      <c r="W414" s="264"/>
      <c r="X414" s="264"/>
      <c r="Y414" s="264"/>
      <c r="Z414" s="264"/>
    </row>
    <row r="415" spans="1:26" s="3" customFormat="1" ht="18" customHeight="1">
      <c r="A415" s="374"/>
      <c r="B415" s="423" t="s">
        <v>496</v>
      </c>
      <c r="C415" s="374">
        <v>33300</v>
      </c>
      <c r="F415" s="264"/>
      <c r="G415" s="264"/>
      <c r="H415" s="333"/>
      <c r="I415" s="264"/>
      <c r="J415" s="264"/>
      <c r="K415" s="264"/>
      <c r="L415" s="334"/>
      <c r="M415" s="334"/>
      <c r="N415" s="264"/>
      <c r="O415" s="264"/>
      <c r="P415" s="264"/>
      <c r="Q415" s="264"/>
      <c r="R415" s="334"/>
      <c r="S415" s="264"/>
      <c r="T415" s="264"/>
      <c r="U415" s="264"/>
      <c r="V415" s="264"/>
      <c r="W415" s="264"/>
      <c r="X415" s="264"/>
      <c r="Y415" s="264"/>
      <c r="Z415" s="264"/>
    </row>
    <row r="416" spans="1:26" s="3" customFormat="1" ht="18" customHeight="1">
      <c r="A416" s="374"/>
      <c r="B416" s="423" t="s">
        <v>497</v>
      </c>
      <c r="C416" s="374">
        <v>33305</v>
      </c>
      <c r="F416" s="264"/>
      <c r="G416" s="264"/>
      <c r="H416" s="333"/>
      <c r="I416" s="264"/>
      <c r="J416" s="264"/>
      <c r="K416" s="264"/>
      <c r="L416" s="334"/>
      <c r="M416" s="334"/>
      <c r="N416" s="264"/>
      <c r="O416" s="264"/>
      <c r="P416" s="264"/>
      <c r="Q416" s="264"/>
      <c r="R416" s="334"/>
      <c r="S416" s="264"/>
      <c r="T416" s="264"/>
      <c r="U416" s="264"/>
      <c r="V416" s="264"/>
      <c r="W416" s="264"/>
      <c r="X416" s="264"/>
      <c r="Y416" s="264"/>
      <c r="Z416" s="264"/>
    </row>
    <row r="417" spans="1:26" s="3" customFormat="1" ht="18" customHeight="1">
      <c r="A417" s="374"/>
      <c r="B417" s="423" t="s">
        <v>585</v>
      </c>
      <c r="C417" s="374">
        <v>37000</v>
      </c>
      <c r="F417" s="264"/>
      <c r="G417" s="264"/>
      <c r="H417" s="333"/>
      <c r="I417" s="264"/>
      <c r="J417" s="264"/>
      <c r="K417" s="264"/>
      <c r="L417" s="334"/>
      <c r="M417" s="334"/>
      <c r="N417" s="264"/>
      <c r="O417" s="264"/>
      <c r="P417" s="264"/>
      <c r="Q417" s="264"/>
      <c r="R417" s="334"/>
      <c r="S417" s="264"/>
      <c r="T417" s="264"/>
      <c r="U417" s="264"/>
      <c r="V417" s="264"/>
      <c r="W417" s="264"/>
      <c r="X417" s="264"/>
      <c r="Y417" s="264"/>
      <c r="Z417" s="264"/>
    </row>
    <row r="418" spans="1:26" s="3" customFormat="1" ht="18" customHeight="1">
      <c r="A418" s="374"/>
      <c r="B418" s="423" t="s">
        <v>405</v>
      </c>
      <c r="C418" s="374">
        <v>20400</v>
      </c>
      <c r="F418" s="264"/>
      <c r="G418" s="264"/>
      <c r="H418" s="333"/>
      <c r="I418" s="264"/>
      <c r="J418" s="264"/>
      <c r="K418" s="264"/>
      <c r="L418" s="334"/>
      <c r="M418" s="334"/>
      <c r="N418" s="264"/>
      <c r="O418" s="264"/>
      <c r="P418" s="264"/>
      <c r="Q418" s="264"/>
      <c r="R418" s="334"/>
      <c r="S418" s="264"/>
      <c r="T418" s="264"/>
      <c r="U418" s="264"/>
      <c r="V418" s="264"/>
      <c r="W418" s="264"/>
      <c r="X418" s="264"/>
      <c r="Y418" s="264"/>
      <c r="Z418" s="264"/>
    </row>
    <row r="419" spans="1:26" s="3" customFormat="1" ht="18" customHeight="1">
      <c r="A419" s="374"/>
      <c r="B419" s="423" t="s">
        <v>624</v>
      </c>
      <c r="C419" s="374">
        <v>38620</v>
      </c>
      <c r="F419" s="264"/>
      <c r="G419" s="264"/>
      <c r="H419" s="333"/>
      <c r="I419" s="264"/>
      <c r="J419" s="264"/>
      <c r="K419" s="264"/>
      <c r="L419" s="334"/>
      <c r="M419" s="334"/>
      <c r="N419" s="264"/>
      <c r="O419" s="264"/>
      <c r="P419" s="264"/>
      <c r="Q419" s="264"/>
      <c r="R419" s="334"/>
      <c r="S419" s="264"/>
      <c r="T419" s="264"/>
      <c r="U419" s="264"/>
      <c r="V419" s="264"/>
      <c r="W419" s="264"/>
      <c r="X419" s="264"/>
      <c r="Y419" s="264"/>
      <c r="Z419" s="264"/>
    </row>
    <row r="420" spans="1:26" s="3" customFormat="1" ht="18" customHeight="1">
      <c r="A420" s="374"/>
      <c r="B420" s="423" t="s">
        <v>635</v>
      </c>
      <c r="C420" s="374">
        <v>39201</v>
      </c>
      <c r="F420" s="264"/>
      <c r="G420" s="264"/>
      <c r="H420" s="333"/>
      <c r="I420" s="264"/>
      <c r="J420" s="264"/>
      <c r="K420" s="264"/>
      <c r="L420" s="334"/>
      <c r="M420" s="334"/>
      <c r="N420" s="264"/>
      <c r="O420" s="264"/>
      <c r="P420" s="264"/>
      <c r="Q420" s="264"/>
      <c r="R420" s="334"/>
      <c r="S420" s="264"/>
      <c r="T420" s="264"/>
      <c r="U420" s="264"/>
      <c r="V420" s="264"/>
      <c r="W420" s="264"/>
      <c r="X420" s="264"/>
      <c r="Y420" s="264"/>
      <c r="Z420" s="264"/>
    </row>
    <row r="421" spans="1:26" s="3" customFormat="1" ht="18" customHeight="1">
      <c r="A421" s="374"/>
      <c r="B421" s="423" t="s">
        <v>380</v>
      </c>
      <c r="C421" s="374">
        <v>11300</v>
      </c>
      <c r="F421" s="264"/>
      <c r="G421" s="264"/>
      <c r="H421" s="333"/>
      <c r="I421" s="264"/>
      <c r="J421" s="264"/>
      <c r="K421" s="264"/>
      <c r="L421" s="334"/>
      <c r="M421" s="334"/>
      <c r="N421" s="264"/>
      <c r="O421" s="264"/>
      <c r="P421" s="264"/>
      <c r="Q421" s="264"/>
      <c r="R421" s="334"/>
      <c r="S421" s="264"/>
      <c r="T421" s="264"/>
      <c r="U421" s="264"/>
      <c r="V421" s="264"/>
      <c r="W421" s="264"/>
      <c r="X421" s="264"/>
      <c r="Y421" s="264"/>
      <c r="Z421" s="264"/>
    </row>
    <row r="422" spans="1:26" s="3" customFormat="1" ht="18" customHeight="1">
      <c r="A422" s="374"/>
      <c r="B422" s="423" t="s">
        <v>443</v>
      </c>
      <c r="C422" s="374">
        <v>31102</v>
      </c>
      <c r="F422" s="264"/>
      <c r="G422" s="264"/>
      <c r="H422" s="333"/>
      <c r="I422" s="264"/>
      <c r="J422" s="264"/>
      <c r="K422" s="264"/>
      <c r="L422" s="334"/>
      <c r="M422" s="334"/>
      <c r="N422" s="264"/>
      <c r="O422" s="264"/>
      <c r="P422" s="264"/>
      <c r="Q422" s="264"/>
      <c r="R422" s="334"/>
      <c r="S422" s="264"/>
      <c r="T422" s="264"/>
      <c r="U422" s="264"/>
      <c r="V422" s="264"/>
      <c r="W422" s="264"/>
      <c r="X422" s="264"/>
      <c r="Y422" s="264"/>
      <c r="Z422" s="264"/>
    </row>
    <row r="423" spans="1:26" s="3" customFormat="1" ht="18" customHeight="1">
      <c r="A423" s="374"/>
      <c r="B423" s="423" t="s">
        <v>442</v>
      </c>
      <c r="C423" s="374">
        <v>31101</v>
      </c>
      <c r="F423" s="264"/>
      <c r="G423" s="264"/>
      <c r="H423" s="333"/>
      <c r="I423" s="264"/>
      <c r="J423" s="264"/>
      <c r="K423" s="264"/>
      <c r="L423" s="334"/>
      <c r="M423" s="334"/>
      <c r="N423" s="264"/>
      <c r="O423" s="264"/>
      <c r="P423" s="264"/>
      <c r="Q423" s="264"/>
      <c r="R423" s="334"/>
      <c r="S423" s="264"/>
      <c r="T423" s="264"/>
      <c r="U423" s="264"/>
      <c r="V423" s="264"/>
      <c r="W423" s="264"/>
      <c r="X423" s="264"/>
      <c r="Y423" s="264"/>
      <c r="Z423" s="264"/>
    </row>
    <row r="424" spans="1:26" s="3" customFormat="1" ht="18" customHeight="1">
      <c r="A424" s="374"/>
      <c r="B424" s="423" t="s">
        <v>406</v>
      </c>
      <c r="C424" s="374">
        <v>20600</v>
      </c>
      <c r="F424" s="264"/>
      <c r="G424" s="264"/>
      <c r="H424" s="333"/>
      <c r="I424" s="264"/>
      <c r="J424" s="264"/>
      <c r="K424" s="264"/>
      <c r="L424" s="334"/>
      <c r="M424" s="334"/>
      <c r="N424" s="264"/>
      <c r="O424" s="264"/>
      <c r="P424" s="264"/>
      <c r="Q424" s="264"/>
      <c r="R424" s="334"/>
      <c r="S424" s="264"/>
      <c r="T424" s="264"/>
      <c r="U424" s="264"/>
      <c r="V424" s="264"/>
      <c r="W424" s="264"/>
      <c r="X424" s="264"/>
      <c r="Y424" s="264"/>
      <c r="Z424" s="264"/>
    </row>
    <row r="425" spans="1:26" s="3" customFormat="1" ht="18" customHeight="1">
      <c r="A425" s="374"/>
      <c r="B425" s="423" t="s">
        <v>474</v>
      </c>
      <c r="C425" s="374">
        <v>32605</v>
      </c>
      <c r="F425" s="264"/>
      <c r="G425" s="264"/>
      <c r="H425" s="333"/>
      <c r="I425" s="264"/>
      <c r="J425" s="264"/>
      <c r="K425" s="264"/>
      <c r="L425" s="334"/>
      <c r="M425" s="334"/>
      <c r="N425" s="264"/>
      <c r="O425" s="264"/>
      <c r="P425" s="264"/>
      <c r="Q425" s="264"/>
      <c r="R425" s="334"/>
      <c r="S425" s="264"/>
      <c r="T425" s="264"/>
      <c r="U425" s="264"/>
      <c r="V425" s="264"/>
      <c r="W425" s="264"/>
      <c r="X425" s="264"/>
      <c r="Y425" s="264"/>
      <c r="Z425" s="264"/>
    </row>
    <row r="426" spans="1:26" s="3" customFormat="1" ht="18" customHeight="1">
      <c r="A426" s="374"/>
      <c r="B426" s="423" t="s">
        <v>567</v>
      </c>
      <c r="C426" s="374">
        <v>36310</v>
      </c>
      <c r="F426" s="264"/>
      <c r="G426" s="264"/>
      <c r="H426" s="333"/>
      <c r="I426" s="264"/>
      <c r="J426" s="264"/>
      <c r="K426" s="264"/>
      <c r="L426" s="334"/>
      <c r="M426" s="334"/>
      <c r="N426" s="264"/>
      <c r="O426" s="264"/>
      <c r="P426" s="264"/>
      <c r="Q426" s="264"/>
      <c r="R426" s="334"/>
      <c r="S426" s="264"/>
      <c r="T426" s="264"/>
      <c r="U426" s="264"/>
      <c r="V426" s="264"/>
      <c r="W426" s="264"/>
      <c r="X426" s="264"/>
      <c r="Y426" s="264"/>
      <c r="Z426" s="264"/>
    </row>
    <row r="427" spans="1:26" s="3" customFormat="1" ht="18" customHeight="1">
      <c r="A427" s="374"/>
      <c r="B427" s="423" t="s">
        <v>500</v>
      </c>
      <c r="C427" s="374">
        <v>33405</v>
      </c>
      <c r="F427" s="264"/>
      <c r="G427" s="264"/>
      <c r="H427" s="333"/>
      <c r="I427" s="264"/>
      <c r="J427" s="264"/>
      <c r="K427" s="264"/>
      <c r="L427" s="334"/>
      <c r="M427" s="334"/>
      <c r="N427" s="264"/>
      <c r="O427" s="264"/>
      <c r="P427" s="264"/>
      <c r="Q427" s="264"/>
      <c r="R427" s="334"/>
      <c r="S427" s="264"/>
      <c r="T427" s="264"/>
      <c r="U427" s="264"/>
      <c r="V427" s="264"/>
      <c r="W427" s="264"/>
      <c r="X427" s="264"/>
      <c r="Y427" s="264"/>
      <c r="Z427" s="264"/>
    </row>
    <row r="428" spans="1:26" s="3" customFormat="1" ht="18" customHeight="1">
      <c r="A428" s="374"/>
      <c r="B428" s="423" t="s">
        <v>501</v>
      </c>
      <c r="C428" s="374">
        <v>33500</v>
      </c>
      <c r="F428" s="264"/>
      <c r="G428" s="264"/>
      <c r="H428" s="333"/>
      <c r="I428" s="264"/>
      <c r="J428" s="264"/>
      <c r="K428" s="264"/>
      <c r="L428" s="334"/>
      <c r="M428" s="334"/>
      <c r="N428" s="264"/>
      <c r="O428" s="264"/>
      <c r="P428" s="264"/>
      <c r="Q428" s="264"/>
      <c r="R428" s="334"/>
      <c r="S428" s="264"/>
      <c r="T428" s="264"/>
      <c r="U428" s="264"/>
      <c r="V428" s="264"/>
      <c r="W428" s="264"/>
      <c r="X428" s="264"/>
      <c r="Y428" s="264"/>
      <c r="Z428" s="264"/>
    </row>
    <row r="429" spans="1:26" s="3" customFormat="1" ht="18" customHeight="1">
      <c r="A429" s="374"/>
      <c r="B429" s="423" t="s">
        <v>504</v>
      </c>
      <c r="C429" s="374">
        <v>33605</v>
      </c>
      <c r="F429" s="264"/>
      <c r="G429" s="264"/>
      <c r="H429" s="333"/>
      <c r="I429" s="264"/>
      <c r="J429" s="264"/>
      <c r="K429" s="264"/>
      <c r="L429" s="334"/>
      <c r="M429" s="334"/>
      <c r="N429" s="264"/>
      <c r="O429" s="264"/>
      <c r="P429" s="264"/>
      <c r="Q429" s="264"/>
      <c r="R429" s="334"/>
      <c r="S429" s="264"/>
      <c r="T429" s="264"/>
      <c r="U429" s="264"/>
      <c r="V429" s="264"/>
      <c r="W429" s="264"/>
      <c r="X429" s="264"/>
      <c r="Y429" s="264"/>
      <c r="Z429" s="264"/>
    </row>
    <row r="430" spans="1:26" s="3" customFormat="1" ht="18" customHeight="1">
      <c r="A430" s="374"/>
      <c r="B430" s="423" t="s">
        <v>575</v>
      </c>
      <c r="C430" s="374">
        <v>36601</v>
      </c>
      <c r="F430" s="264"/>
      <c r="G430" s="264"/>
      <c r="H430" s="333"/>
      <c r="I430" s="264"/>
      <c r="J430" s="264"/>
      <c r="K430" s="264"/>
      <c r="L430" s="334"/>
      <c r="M430" s="334"/>
      <c r="N430" s="264"/>
      <c r="O430" s="264"/>
      <c r="P430" s="264"/>
      <c r="Q430" s="264"/>
      <c r="R430" s="334"/>
      <c r="S430" s="264"/>
      <c r="T430" s="264"/>
      <c r="U430" s="264"/>
      <c r="V430" s="264"/>
      <c r="W430" s="264"/>
      <c r="X430" s="264"/>
      <c r="Y430" s="264"/>
      <c r="Z430" s="264"/>
    </row>
    <row r="431" spans="1:26" s="3" customFormat="1" ht="18" customHeight="1">
      <c r="A431" s="374"/>
      <c r="B431" s="423" t="s">
        <v>503</v>
      </c>
      <c r="C431" s="374">
        <v>33600</v>
      </c>
      <c r="F431" s="264"/>
      <c r="G431" s="264"/>
      <c r="H431" s="333"/>
      <c r="I431" s="264"/>
      <c r="J431" s="264"/>
      <c r="K431" s="264"/>
      <c r="L431" s="334"/>
      <c r="M431" s="334"/>
      <c r="N431" s="264"/>
      <c r="O431" s="264"/>
      <c r="P431" s="264"/>
      <c r="Q431" s="264"/>
      <c r="R431" s="334"/>
      <c r="S431" s="264"/>
      <c r="T431" s="264"/>
      <c r="U431" s="264"/>
      <c r="V431" s="264"/>
      <c r="W431" s="264"/>
      <c r="X431" s="264"/>
      <c r="Y431" s="264"/>
      <c r="Z431" s="264"/>
    </row>
    <row r="432" spans="1:26" s="3" customFormat="1" ht="18" customHeight="1">
      <c r="A432" s="374"/>
      <c r="B432" s="423" t="s">
        <v>505</v>
      </c>
      <c r="C432" s="374">
        <v>33700</v>
      </c>
      <c r="F432" s="264"/>
      <c r="G432" s="264"/>
      <c r="H432" s="333"/>
      <c r="I432" s="264"/>
      <c r="J432" s="264"/>
      <c r="K432" s="264"/>
      <c r="L432" s="334"/>
      <c r="M432" s="334"/>
      <c r="N432" s="264"/>
      <c r="O432" s="264"/>
      <c r="P432" s="264"/>
      <c r="Q432" s="264"/>
      <c r="R432" s="334"/>
      <c r="S432" s="264"/>
      <c r="T432" s="264"/>
      <c r="U432" s="264"/>
      <c r="V432" s="264"/>
      <c r="W432" s="264"/>
      <c r="X432" s="264"/>
      <c r="Y432" s="264"/>
      <c r="Z432" s="264"/>
    </row>
    <row r="433" spans="1:26" s="3" customFormat="1" ht="18" customHeight="1">
      <c r="A433" s="374"/>
      <c r="B433" s="423" t="s">
        <v>386</v>
      </c>
      <c r="C433" s="374">
        <v>12160</v>
      </c>
      <c r="F433" s="264"/>
      <c r="G433" s="264"/>
      <c r="H433" s="333"/>
      <c r="I433" s="264"/>
      <c r="J433" s="264"/>
      <c r="K433" s="264"/>
      <c r="L433" s="334"/>
      <c r="M433" s="334"/>
      <c r="N433" s="264"/>
      <c r="O433" s="264"/>
      <c r="P433" s="264"/>
      <c r="Q433" s="264"/>
      <c r="R433" s="334"/>
      <c r="S433" s="264"/>
      <c r="T433" s="264"/>
      <c r="U433" s="264"/>
      <c r="V433" s="264"/>
      <c r="W433" s="264"/>
      <c r="X433" s="264"/>
      <c r="Y433" s="264"/>
      <c r="Z433" s="264"/>
    </row>
    <row r="434" spans="1:26" s="3" customFormat="1" ht="18" customHeight="1">
      <c r="A434" s="374"/>
      <c r="B434" s="423" t="s">
        <v>384</v>
      </c>
      <c r="C434" s="374">
        <v>12100</v>
      </c>
      <c r="F434" s="264"/>
      <c r="G434" s="264"/>
      <c r="H434" s="333"/>
      <c r="I434" s="264"/>
      <c r="J434" s="264"/>
      <c r="K434" s="264"/>
      <c r="L434" s="334"/>
      <c r="M434" s="334"/>
      <c r="N434" s="264"/>
      <c r="O434" s="264"/>
      <c r="P434" s="264"/>
      <c r="Q434" s="264"/>
      <c r="R434" s="334"/>
      <c r="S434" s="264"/>
      <c r="T434" s="264"/>
      <c r="U434" s="264"/>
      <c r="V434" s="264"/>
      <c r="W434" s="264"/>
      <c r="X434" s="264"/>
      <c r="Y434" s="264"/>
      <c r="Z434" s="264"/>
    </row>
    <row r="435" spans="1:26" s="3" customFormat="1" ht="18" customHeight="1">
      <c r="A435" s="374"/>
      <c r="B435" s="423" t="s">
        <v>506</v>
      </c>
      <c r="C435" s="374">
        <v>33800</v>
      </c>
      <c r="F435" s="264"/>
      <c r="G435" s="264"/>
      <c r="H435" s="333"/>
      <c r="I435" s="264"/>
      <c r="J435" s="264"/>
      <c r="K435" s="264"/>
      <c r="L435" s="334"/>
      <c r="M435" s="334"/>
      <c r="N435" s="264"/>
      <c r="O435" s="264"/>
      <c r="P435" s="264"/>
      <c r="Q435" s="264"/>
      <c r="R435" s="334"/>
      <c r="S435" s="264"/>
      <c r="T435" s="264"/>
      <c r="U435" s="264"/>
      <c r="V435" s="264"/>
      <c r="W435" s="264"/>
      <c r="X435" s="264"/>
      <c r="Y435" s="264"/>
      <c r="Z435" s="264"/>
    </row>
    <row r="436" spans="1:26" s="3" customFormat="1" ht="18" customHeight="1">
      <c r="A436" s="374"/>
      <c r="B436" s="423" t="s">
        <v>433</v>
      </c>
      <c r="C436" s="374">
        <v>30601</v>
      </c>
      <c r="F436" s="264"/>
      <c r="G436" s="264"/>
      <c r="H436" s="333"/>
      <c r="I436" s="264"/>
      <c r="J436" s="264"/>
      <c r="K436" s="264"/>
      <c r="L436" s="334"/>
      <c r="M436" s="334"/>
      <c r="N436" s="264"/>
      <c r="O436" s="264"/>
      <c r="P436" s="264"/>
      <c r="Q436" s="264"/>
      <c r="R436" s="334"/>
      <c r="S436" s="264"/>
      <c r="T436" s="264"/>
      <c r="U436" s="264"/>
      <c r="V436" s="264"/>
      <c r="W436" s="264"/>
      <c r="X436" s="264"/>
      <c r="Y436" s="264"/>
      <c r="Z436" s="264"/>
    </row>
    <row r="437" spans="1:26" s="3" customFormat="1" ht="18" customHeight="1">
      <c r="A437" s="374"/>
      <c r="B437" s="423" t="s">
        <v>507</v>
      </c>
      <c r="C437" s="374">
        <v>33900</v>
      </c>
      <c r="F437" s="264"/>
      <c r="G437" s="264"/>
      <c r="H437" s="333"/>
      <c r="I437" s="264"/>
      <c r="J437" s="264"/>
      <c r="K437" s="264"/>
      <c r="L437" s="334"/>
      <c r="M437" s="334"/>
      <c r="N437" s="264"/>
      <c r="O437" s="264"/>
      <c r="P437" s="264"/>
      <c r="Q437" s="264"/>
      <c r="R437" s="334"/>
      <c r="S437" s="264"/>
      <c r="T437" s="264"/>
      <c r="U437" s="264"/>
      <c r="V437" s="264"/>
      <c r="W437" s="264"/>
      <c r="X437" s="264"/>
      <c r="Y437" s="264"/>
      <c r="Z437" s="264"/>
    </row>
    <row r="438" spans="1:26" s="3" customFormat="1" ht="18" customHeight="1">
      <c r="A438" s="374"/>
      <c r="B438" s="423" t="s">
        <v>616</v>
      </c>
      <c r="C438" s="374">
        <v>38402</v>
      </c>
      <c r="F438" s="264"/>
      <c r="G438" s="264"/>
      <c r="H438" s="333"/>
      <c r="I438" s="264"/>
      <c r="J438" s="264"/>
      <c r="K438" s="264"/>
      <c r="L438" s="334"/>
      <c r="M438" s="334"/>
      <c r="N438" s="264"/>
      <c r="O438" s="264"/>
      <c r="P438" s="264"/>
      <c r="Q438" s="264"/>
      <c r="R438" s="334"/>
      <c r="S438" s="264"/>
      <c r="T438" s="264"/>
      <c r="U438" s="264"/>
      <c r="V438" s="264"/>
      <c r="W438" s="264"/>
      <c r="X438" s="264"/>
      <c r="Y438" s="264"/>
      <c r="Z438" s="264"/>
    </row>
    <row r="439" spans="1:26" s="3" customFormat="1" ht="18" customHeight="1">
      <c r="A439" s="374"/>
      <c r="B439" s="423" t="s">
        <v>508</v>
      </c>
      <c r="C439" s="374">
        <v>34000</v>
      </c>
      <c r="F439" s="264"/>
      <c r="G439" s="264"/>
      <c r="H439" s="333"/>
      <c r="I439" s="264"/>
      <c r="J439" s="264"/>
      <c r="K439" s="264"/>
      <c r="L439" s="334"/>
      <c r="M439" s="334"/>
      <c r="N439" s="264"/>
      <c r="O439" s="264"/>
      <c r="P439" s="264"/>
      <c r="Q439" s="264"/>
      <c r="R439" s="334"/>
      <c r="S439" s="264"/>
      <c r="T439" s="264"/>
      <c r="U439" s="264"/>
      <c r="V439" s="264"/>
      <c r="W439" s="264"/>
      <c r="X439" s="264"/>
      <c r="Y439" s="264"/>
      <c r="Z439" s="264"/>
    </row>
    <row r="440" spans="1:26" s="3" customFormat="1" ht="18" customHeight="1">
      <c r="A440" s="374"/>
      <c r="B440" s="423" t="s">
        <v>509</v>
      </c>
      <c r="C440" s="374">
        <v>34100</v>
      </c>
      <c r="F440" s="264"/>
      <c r="G440" s="264"/>
      <c r="H440" s="333"/>
      <c r="I440" s="264"/>
      <c r="J440" s="264"/>
      <c r="K440" s="264"/>
      <c r="L440" s="334"/>
      <c r="M440" s="334"/>
      <c r="N440" s="264"/>
      <c r="O440" s="264"/>
      <c r="P440" s="264"/>
      <c r="Q440" s="264"/>
      <c r="R440" s="334"/>
      <c r="S440" s="264"/>
      <c r="T440" s="264"/>
      <c r="U440" s="264"/>
      <c r="V440" s="264"/>
      <c r="W440" s="264"/>
      <c r="X440" s="264"/>
      <c r="Y440" s="264"/>
      <c r="Z440" s="264"/>
    </row>
    <row r="441" spans="1:26" s="3" customFormat="1" ht="18" customHeight="1">
      <c r="A441" s="374"/>
      <c r="B441" s="423" t="s">
        <v>510</v>
      </c>
      <c r="C441" s="374">
        <v>34105</v>
      </c>
      <c r="F441" s="264"/>
      <c r="G441" s="264"/>
      <c r="H441" s="333"/>
      <c r="I441" s="264"/>
      <c r="J441" s="264"/>
      <c r="K441" s="264"/>
      <c r="L441" s="334"/>
      <c r="M441" s="334"/>
      <c r="N441" s="264"/>
      <c r="O441" s="264"/>
      <c r="P441" s="264"/>
      <c r="Q441" s="264"/>
      <c r="R441" s="334"/>
      <c r="S441" s="264"/>
      <c r="T441" s="264"/>
      <c r="U441" s="264"/>
      <c r="V441" s="264"/>
      <c r="W441" s="264"/>
      <c r="X441" s="264"/>
      <c r="Y441" s="264"/>
      <c r="Z441" s="264"/>
    </row>
    <row r="442" spans="1:26" s="3" customFormat="1" ht="18" customHeight="1">
      <c r="A442" s="374"/>
      <c r="B442" s="423" t="s">
        <v>512</v>
      </c>
      <c r="C442" s="374">
        <v>34205</v>
      </c>
      <c r="F442" s="264"/>
      <c r="G442" s="264"/>
      <c r="H442" s="333"/>
      <c r="I442" s="264"/>
      <c r="J442" s="264"/>
      <c r="K442" s="264"/>
      <c r="L442" s="334"/>
      <c r="M442" s="334"/>
      <c r="N442" s="264"/>
      <c r="O442" s="264"/>
      <c r="P442" s="264"/>
      <c r="Q442" s="264"/>
      <c r="R442" s="334"/>
      <c r="S442" s="264"/>
      <c r="T442" s="264"/>
      <c r="U442" s="264"/>
      <c r="V442" s="264"/>
      <c r="W442" s="264"/>
      <c r="X442" s="264"/>
      <c r="Y442" s="264"/>
      <c r="Z442" s="264"/>
    </row>
    <row r="443" spans="1:26" s="3" customFormat="1">
      <c r="A443" s="374"/>
      <c r="B443" s="423" t="s">
        <v>511</v>
      </c>
      <c r="C443" s="374">
        <v>34200</v>
      </c>
      <c r="F443" s="264"/>
      <c r="G443" s="264"/>
      <c r="H443" s="333"/>
      <c r="I443" s="264"/>
      <c r="J443" s="264"/>
      <c r="K443" s="264"/>
      <c r="L443" s="334"/>
      <c r="M443" s="334"/>
      <c r="N443" s="264"/>
      <c r="O443" s="264"/>
      <c r="P443" s="264"/>
      <c r="Q443" s="264"/>
      <c r="R443" s="334"/>
      <c r="S443" s="264"/>
      <c r="T443" s="264"/>
      <c r="U443" s="264"/>
      <c r="V443" s="264"/>
      <c r="W443" s="264"/>
      <c r="X443" s="264"/>
      <c r="Y443" s="264"/>
      <c r="Z443" s="264"/>
    </row>
    <row r="444" spans="1:26" s="3" customFormat="1">
      <c r="A444" s="374"/>
      <c r="B444" s="423" t="s">
        <v>641</v>
      </c>
      <c r="C444" s="374">
        <v>39301</v>
      </c>
      <c r="F444" s="264"/>
      <c r="G444" s="264"/>
      <c r="H444" s="333"/>
      <c r="I444" s="264"/>
      <c r="J444" s="264"/>
      <c r="K444" s="264"/>
      <c r="L444" s="334"/>
      <c r="M444" s="334"/>
      <c r="N444" s="264"/>
      <c r="O444" s="264"/>
      <c r="P444" s="264"/>
      <c r="Q444" s="264"/>
      <c r="R444" s="334"/>
      <c r="S444" s="264"/>
      <c r="T444" s="264"/>
      <c r="U444" s="264"/>
      <c r="V444" s="264"/>
      <c r="W444" s="264"/>
      <c r="X444" s="264"/>
      <c r="Y444" s="264"/>
      <c r="Z444" s="264"/>
    </row>
    <row r="445" spans="1:26" s="3" customFormat="1">
      <c r="A445" s="374"/>
      <c r="B445" s="423" t="s">
        <v>515</v>
      </c>
      <c r="C445" s="374">
        <v>34300</v>
      </c>
      <c r="F445" s="264"/>
      <c r="G445" s="264"/>
      <c r="H445" s="333"/>
      <c r="I445" s="264"/>
      <c r="J445" s="264"/>
      <c r="K445" s="264"/>
      <c r="L445" s="334"/>
      <c r="M445" s="334"/>
      <c r="N445" s="264"/>
      <c r="O445" s="264"/>
      <c r="P445" s="264"/>
      <c r="Q445" s="264"/>
      <c r="R445" s="334"/>
      <c r="S445" s="264"/>
      <c r="T445" s="264"/>
      <c r="U445" s="264"/>
      <c r="V445" s="264"/>
      <c r="W445" s="264"/>
      <c r="X445" s="264"/>
      <c r="Y445" s="264"/>
      <c r="Z445" s="264"/>
    </row>
    <row r="446" spans="1:26" s="3" customFormat="1">
      <c r="A446" s="374"/>
      <c r="B446" s="423" t="s">
        <v>516</v>
      </c>
      <c r="C446" s="374">
        <v>34400</v>
      </c>
      <c r="F446" s="264"/>
      <c r="G446" s="264"/>
      <c r="H446" s="333"/>
      <c r="I446" s="264"/>
      <c r="J446" s="264"/>
      <c r="K446" s="264"/>
      <c r="L446" s="334"/>
      <c r="M446" s="334"/>
      <c r="N446" s="264"/>
      <c r="O446" s="264"/>
      <c r="P446" s="264"/>
      <c r="Q446" s="264"/>
      <c r="R446" s="334"/>
      <c r="S446" s="264"/>
      <c r="T446" s="264"/>
      <c r="U446" s="264"/>
      <c r="V446" s="264"/>
      <c r="W446" s="264"/>
      <c r="X446" s="264"/>
      <c r="Y446" s="264"/>
      <c r="Z446" s="264"/>
    </row>
    <row r="447" spans="1:26" s="3" customFormat="1">
      <c r="A447" s="374"/>
      <c r="B447" s="423" t="s">
        <v>517</v>
      </c>
      <c r="C447" s="374">
        <v>34405</v>
      </c>
      <c r="F447" s="264"/>
      <c r="G447" s="264"/>
      <c r="H447" s="333"/>
      <c r="I447" s="264"/>
      <c r="J447" s="264"/>
      <c r="K447" s="264"/>
      <c r="L447" s="334"/>
      <c r="M447" s="334"/>
      <c r="N447" s="264"/>
      <c r="O447" s="264"/>
      <c r="P447" s="264"/>
      <c r="Q447" s="264"/>
      <c r="R447" s="334"/>
      <c r="S447" s="264"/>
      <c r="T447" s="264"/>
      <c r="U447" s="264"/>
      <c r="V447" s="264"/>
      <c r="W447" s="264"/>
      <c r="X447" s="264"/>
      <c r="Y447" s="264"/>
      <c r="Z447" s="264"/>
    </row>
    <row r="448" spans="1:26" s="3" customFormat="1">
      <c r="A448" s="374"/>
      <c r="B448" s="423" t="s">
        <v>387</v>
      </c>
      <c r="C448" s="374">
        <v>12220</v>
      </c>
      <c r="F448" s="264"/>
      <c r="G448" s="264"/>
      <c r="H448" s="333"/>
      <c r="I448" s="264"/>
      <c r="J448" s="264"/>
      <c r="K448" s="264"/>
      <c r="L448" s="334"/>
      <c r="M448" s="334"/>
      <c r="N448" s="264"/>
      <c r="O448" s="264"/>
      <c r="P448" s="264"/>
      <c r="Q448" s="264"/>
      <c r="R448" s="334"/>
      <c r="S448" s="264"/>
      <c r="T448" s="264"/>
      <c r="U448" s="264"/>
      <c r="V448" s="264"/>
      <c r="W448" s="264"/>
      <c r="X448" s="264"/>
      <c r="Y448" s="264"/>
      <c r="Z448" s="264"/>
    </row>
    <row r="449" spans="1:26" s="3" customFormat="1">
      <c r="A449" s="374"/>
      <c r="B449" s="423" t="s">
        <v>489</v>
      </c>
      <c r="C449" s="374">
        <v>33203</v>
      </c>
      <c r="F449" s="264"/>
      <c r="G449" s="264"/>
      <c r="H449" s="333"/>
      <c r="I449" s="264"/>
      <c r="J449" s="264"/>
      <c r="K449" s="264"/>
      <c r="L449" s="334"/>
      <c r="M449" s="334"/>
      <c r="N449" s="264"/>
      <c r="O449" s="264"/>
      <c r="P449" s="264"/>
      <c r="Q449" s="264"/>
      <c r="R449" s="334"/>
      <c r="S449" s="264"/>
      <c r="T449" s="264"/>
      <c r="U449" s="264"/>
      <c r="V449" s="264"/>
      <c r="W449" s="264"/>
      <c r="X449" s="264"/>
      <c r="Y449" s="264"/>
      <c r="Z449" s="264"/>
    </row>
    <row r="450" spans="1:26" s="3" customFormat="1">
      <c r="A450" s="374"/>
      <c r="B450" s="423" t="s">
        <v>643</v>
      </c>
      <c r="C450" s="374">
        <v>39401</v>
      </c>
      <c r="F450" s="264"/>
      <c r="G450" s="264"/>
      <c r="H450" s="333"/>
      <c r="I450" s="264"/>
      <c r="J450" s="264"/>
      <c r="K450" s="264"/>
      <c r="L450" s="334"/>
      <c r="M450" s="334"/>
      <c r="N450" s="264"/>
      <c r="O450" s="264"/>
      <c r="P450" s="264"/>
      <c r="Q450" s="264"/>
      <c r="R450" s="334"/>
      <c r="S450" s="264"/>
      <c r="T450" s="264"/>
      <c r="U450" s="264"/>
      <c r="V450" s="264"/>
      <c r="W450" s="264"/>
      <c r="X450" s="264"/>
      <c r="Y450" s="264"/>
      <c r="Z450" s="264"/>
    </row>
    <row r="451" spans="1:26" s="3" customFormat="1">
      <c r="A451" s="374"/>
      <c r="B451" s="423" t="s">
        <v>518</v>
      </c>
      <c r="C451" s="374">
        <v>34500</v>
      </c>
      <c r="F451" s="264"/>
      <c r="G451" s="264"/>
      <c r="H451" s="333"/>
      <c r="I451" s="264"/>
      <c r="J451" s="264"/>
      <c r="K451" s="264"/>
      <c r="L451" s="334"/>
      <c r="M451" s="334"/>
      <c r="N451" s="264"/>
      <c r="O451" s="264"/>
      <c r="P451" s="264"/>
      <c r="Q451" s="264"/>
      <c r="R451" s="334"/>
      <c r="S451" s="264"/>
      <c r="T451" s="264"/>
      <c r="U451" s="264"/>
      <c r="V451" s="264"/>
      <c r="W451" s="264"/>
      <c r="X451" s="264"/>
      <c r="Y451" s="264"/>
      <c r="Z451" s="264"/>
    </row>
    <row r="452" spans="1:26" s="3" customFormat="1">
      <c r="A452" s="374"/>
      <c r="B452" s="423" t="s">
        <v>521</v>
      </c>
      <c r="C452" s="374">
        <v>34600</v>
      </c>
      <c r="F452" s="264"/>
      <c r="G452" s="264"/>
      <c r="H452" s="333"/>
      <c r="I452" s="264"/>
      <c r="J452" s="264"/>
      <c r="K452" s="264"/>
      <c r="L452" s="334"/>
      <c r="M452" s="334"/>
      <c r="N452" s="264"/>
      <c r="O452" s="264"/>
      <c r="P452" s="264"/>
      <c r="Q452" s="264"/>
      <c r="R452" s="334"/>
      <c r="S452" s="264"/>
      <c r="T452" s="264"/>
      <c r="U452" s="264"/>
      <c r="V452" s="264"/>
      <c r="W452" s="264"/>
      <c r="X452" s="264"/>
      <c r="Y452" s="264"/>
      <c r="Z452" s="264"/>
    </row>
    <row r="453" spans="1:26" s="3" customFormat="1">
      <c r="A453" s="374"/>
      <c r="B453" s="423" t="s">
        <v>459</v>
      </c>
      <c r="C453" s="374">
        <v>31810</v>
      </c>
      <c r="F453" s="264"/>
      <c r="G453" s="264"/>
      <c r="H453" s="333"/>
      <c r="I453" s="264"/>
      <c r="J453" s="264"/>
      <c r="K453" s="264"/>
      <c r="L453" s="334"/>
      <c r="M453" s="334"/>
      <c r="N453" s="264"/>
      <c r="O453" s="264"/>
      <c r="P453" s="264"/>
      <c r="Q453" s="264"/>
      <c r="R453" s="334"/>
      <c r="S453" s="264"/>
      <c r="T453" s="264"/>
      <c r="U453" s="264"/>
      <c r="V453" s="264"/>
      <c r="W453" s="264"/>
      <c r="X453" s="264"/>
      <c r="Y453" s="264"/>
      <c r="Z453" s="264"/>
    </row>
    <row r="454" spans="1:26" s="3" customFormat="1">
      <c r="A454" s="374"/>
      <c r="B454" s="423" t="s">
        <v>655</v>
      </c>
      <c r="C454" s="374">
        <v>51000</v>
      </c>
      <c r="F454" s="264"/>
      <c r="G454" s="264"/>
      <c r="H454" s="333"/>
      <c r="I454" s="264"/>
      <c r="J454" s="264"/>
      <c r="K454" s="264"/>
      <c r="L454" s="334"/>
      <c r="M454" s="334"/>
      <c r="N454" s="264"/>
      <c r="O454" s="264"/>
      <c r="P454" s="264"/>
      <c r="Q454" s="264"/>
      <c r="R454" s="334"/>
      <c r="S454" s="264"/>
      <c r="T454" s="264"/>
      <c r="U454" s="264"/>
      <c r="V454" s="264"/>
      <c r="W454" s="264"/>
      <c r="X454" s="264"/>
      <c r="Y454" s="264"/>
      <c r="Z454" s="264"/>
    </row>
    <row r="455" spans="1:26" s="3" customFormat="1">
      <c r="A455" s="374"/>
      <c r="B455" s="423" t="s">
        <v>523</v>
      </c>
      <c r="C455" s="374">
        <v>34700</v>
      </c>
      <c r="F455" s="264"/>
      <c r="G455" s="264"/>
      <c r="H455" s="333"/>
      <c r="I455" s="264"/>
      <c r="J455" s="264"/>
      <c r="K455" s="264"/>
      <c r="L455" s="334"/>
      <c r="M455" s="334"/>
      <c r="N455" s="264"/>
      <c r="O455" s="264"/>
      <c r="P455" s="264"/>
      <c r="Q455" s="264"/>
      <c r="R455" s="334"/>
      <c r="S455" s="264"/>
      <c r="T455" s="264"/>
      <c r="U455" s="264"/>
      <c r="V455" s="264"/>
      <c r="W455" s="264"/>
      <c r="X455" s="264"/>
      <c r="Y455" s="264"/>
      <c r="Z455" s="264"/>
    </row>
    <row r="456" spans="1:26" s="3" customFormat="1">
      <c r="A456" s="374"/>
      <c r="B456" s="423" t="s">
        <v>524</v>
      </c>
      <c r="C456" s="374">
        <v>34800</v>
      </c>
      <c r="F456" s="264"/>
      <c r="G456" s="264"/>
      <c r="H456" s="333"/>
      <c r="I456" s="264"/>
      <c r="J456" s="264"/>
      <c r="K456" s="264"/>
      <c r="L456" s="334"/>
      <c r="M456" s="334"/>
      <c r="N456" s="264"/>
      <c r="O456" s="264"/>
      <c r="P456" s="264"/>
      <c r="Q456" s="264"/>
      <c r="R456" s="334"/>
      <c r="S456" s="264"/>
      <c r="T456" s="264"/>
      <c r="U456" s="264"/>
      <c r="V456" s="264"/>
      <c r="W456" s="264"/>
      <c r="X456" s="264"/>
      <c r="Y456" s="264"/>
      <c r="Z456" s="264"/>
    </row>
    <row r="457" spans="1:26" s="3" customFormat="1">
      <c r="A457" s="374"/>
      <c r="B457" s="423" t="s">
        <v>377</v>
      </c>
      <c r="C457" s="374">
        <v>10930</v>
      </c>
      <c r="F457" s="264"/>
      <c r="G457" s="264"/>
      <c r="H457" s="333"/>
      <c r="I457" s="264"/>
      <c r="J457" s="264"/>
      <c r="K457" s="264"/>
      <c r="L457" s="334"/>
      <c r="M457" s="334"/>
      <c r="N457" s="264"/>
      <c r="O457" s="264"/>
      <c r="P457" s="264"/>
      <c r="Q457" s="264"/>
      <c r="R457" s="334"/>
      <c r="S457" s="264"/>
      <c r="T457" s="264"/>
      <c r="U457" s="264"/>
      <c r="V457" s="264"/>
      <c r="W457" s="264"/>
      <c r="X457" s="264"/>
      <c r="Y457" s="264"/>
      <c r="Z457" s="264"/>
    </row>
    <row r="458" spans="1:26" s="3" customFormat="1">
      <c r="A458" s="374"/>
      <c r="B458" s="423" t="s">
        <v>389</v>
      </c>
      <c r="C458" s="374">
        <v>12600</v>
      </c>
      <c r="F458" s="264"/>
      <c r="G458" s="264"/>
      <c r="H458" s="333"/>
      <c r="I458" s="264"/>
      <c r="J458" s="264"/>
      <c r="K458" s="264"/>
      <c r="L458" s="334"/>
      <c r="M458" s="334"/>
      <c r="N458" s="264"/>
      <c r="O458" s="264"/>
      <c r="P458" s="264"/>
      <c r="Q458" s="264"/>
      <c r="R458" s="334"/>
      <c r="S458" s="264"/>
      <c r="T458" s="264"/>
      <c r="U458" s="264"/>
      <c r="V458" s="264"/>
      <c r="W458" s="264"/>
      <c r="X458" s="264"/>
      <c r="Y458" s="264"/>
      <c r="Z458" s="264"/>
    </row>
    <row r="459" spans="1:26" s="3" customFormat="1">
      <c r="A459" s="374"/>
      <c r="B459" s="423" t="s">
        <v>493</v>
      </c>
      <c r="C459" s="374">
        <v>33207</v>
      </c>
      <c r="F459" s="264"/>
      <c r="G459" s="264"/>
      <c r="H459" s="333"/>
      <c r="I459" s="264"/>
      <c r="J459" s="264"/>
      <c r="K459" s="264"/>
      <c r="L459" s="334"/>
      <c r="M459" s="334"/>
      <c r="N459" s="264"/>
      <c r="O459" s="264"/>
      <c r="P459" s="264"/>
      <c r="Q459" s="264"/>
      <c r="R459" s="334"/>
      <c r="S459" s="264"/>
      <c r="T459" s="264"/>
      <c r="U459" s="264"/>
      <c r="V459" s="264"/>
      <c r="W459" s="264"/>
      <c r="X459" s="264"/>
      <c r="Y459" s="264"/>
      <c r="Z459" s="264"/>
    </row>
    <row r="460" spans="1:26" s="3" customFormat="1">
      <c r="A460" s="374"/>
      <c r="B460" s="423" t="s">
        <v>478</v>
      </c>
      <c r="C460" s="374">
        <v>32901</v>
      </c>
      <c r="F460" s="264"/>
      <c r="G460" s="264"/>
      <c r="H460" s="333"/>
      <c r="I460" s="264"/>
      <c r="J460" s="264"/>
      <c r="K460" s="264"/>
      <c r="L460" s="334"/>
      <c r="M460" s="334"/>
      <c r="N460" s="264"/>
      <c r="O460" s="264"/>
      <c r="P460" s="264"/>
      <c r="Q460" s="264"/>
      <c r="R460" s="334"/>
      <c r="S460" s="264"/>
      <c r="T460" s="264"/>
      <c r="U460" s="264"/>
      <c r="V460" s="264"/>
      <c r="W460" s="264"/>
      <c r="X460" s="264"/>
      <c r="Y460" s="264"/>
      <c r="Z460" s="264"/>
    </row>
    <row r="461" spans="1:26" s="3" customFormat="1">
      <c r="A461" s="374"/>
      <c r="B461" s="423" t="s">
        <v>525</v>
      </c>
      <c r="C461" s="374">
        <v>34900</v>
      </c>
      <c r="F461" s="264"/>
      <c r="G461" s="264"/>
      <c r="H461" s="333"/>
      <c r="I461" s="264"/>
      <c r="J461" s="264"/>
      <c r="K461" s="264"/>
      <c r="L461" s="334"/>
      <c r="M461" s="334"/>
      <c r="N461" s="264"/>
      <c r="O461" s="264"/>
      <c r="P461" s="264"/>
      <c r="Q461" s="264"/>
      <c r="R461" s="334"/>
      <c r="S461" s="264"/>
      <c r="T461" s="264"/>
      <c r="U461" s="264"/>
      <c r="V461" s="264"/>
      <c r="W461" s="264"/>
      <c r="X461" s="264"/>
      <c r="Y461" s="264"/>
      <c r="Z461" s="264"/>
    </row>
    <row r="462" spans="1:26" s="3" customFormat="1">
      <c r="A462" s="374"/>
      <c r="B462" s="423" t="s">
        <v>610</v>
      </c>
      <c r="C462" s="374">
        <v>38105</v>
      </c>
      <c r="F462" s="264"/>
      <c r="G462" s="264"/>
      <c r="H462" s="333"/>
      <c r="I462" s="264"/>
      <c r="J462" s="264"/>
      <c r="K462" s="264"/>
      <c r="L462" s="334"/>
      <c r="M462" s="334"/>
      <c r="N462" s="264"/>
      <c r="O462" s="264"/>
      <c r="P462" s="264"/>
      <c r="Q462" s="264"/>
      <c r="R462" s="334"/>
      <c r="S462" s="264"/>
      <c r="T462" s="264"/>
      <c r="U462" s="264"/>
      <c r="V462" s="264"/>
      <c r="W462" s="264"/>
      <c r="X462" s="264"/>
      <c r="Y462" s="264"/>
      <c r="Z462" s="264"/>
    </row>
    <row r="463" spans="1:26" s="3" customFormat="1">
      <c r="A463" s="374"/>
      <c r="B463" s="423" t="s">
        <v>530</v>
      </c>
      <c r="C463" s="374">
        <v>35000</v>
      </c>
      <c r="F463" s="264"/>
      <c r="G463" s="264"/>
      <c r="H463" s="333"/>
      <c r="I463" s="264"/>
      <c r="J463" s="264"/>
      <c r="K463" s="264"/>
      <c r="L463" s="334"/>
      <c r="M463" s="334"/>
      <c r="N463" s="264"/>
      <c r="O463" s="264"/>
      <c r="P463" s="264"/>
      <c r="Q463" s="264"/>
      <c r="R463" s="334"/>
      <c r="S463" s="264"/>
      <c r="T463" s="264"/>
      <c r="U463" s="264"/>
      <c r="V463" s="264"/>
      <c r="W463" s="264"/>
      <c r="X463" s="264"/>
      <c r="Y463" s="264"/>
      <c r="Z463" s="264"/>
    </row>
    <row r="464" spans="1:26" s="3" customFormat="1">
      <c r="A464" s="374"/>
      <c r="B464" s="423" t="s">
        <v>486</v>
      </c>
      <c r="C464" s="374">
        <v>33105</v>
      </c>
      <c r="F464" s="264"/>
      <c r="G464" s="264"/>
      <c r="H464" s="333"/>
      <c r="I464" s="264"/>
      <c r="J464" s="264"/>
      <c r="K464" s="264"/>
      <c r="L464" s="334"/>
      <c r="M464" s="334"/>
      <c r="N464" s="264"/>
      <c r="O464" s="264"/>
      <c r="P464" s="264"/>
      <c r="Q464" s="264"/>
      <c r="R464" s="334"/>
      <c r="S464" s="264"/>
      <c r="T464" s="264"/>
      <c r="U464" s="264"/>
      <c r="V464" s="264"/>
      <c r="W464" s="264"/>
      <c r="X464" s="264"/>
      <c r="Y464" s="264"/>
      <c r="Z464" s="264"/>
    </row>
    <row r="465" spans="1:26" s="3" customFormat="1">
      <c r="A465" s="374"/>
      <c r="B465" s="423" t="s">
        <v>532</v>
      </c>
      <c r="C465" s="374">
        <v>35100</v>
      </c>
      <c r="F465" s="264"/>
      <c r="G465" s="264"/>
      <c r="H465" s="333"/>
      <c r="I465" s="264"/>
      <c r="J465" s="264"/>
      <c r="K465" s="264"/>
      <c r="L465" s="334"/>
      <c r="M465" s="334"/>
      <c r="N465" s="264"/>
      <c r="O465" s="264"/>
      <c r="P465" s="264"/>
      <c r="Q465" s="264"/>
      <c r="R465" s="334"/>
      <c r="S465" s="264"/>
      <c r="T465" s="264"/>
      <c r="U465" s="264"/>
      <c r="V465" s="264"/>
      <c r="W465" s="264"/>
      <c r="X465" s="264"/>
      <c r="Y465" s="264"/>
      <c r="Z465" s="264"/>
    </row>
    <row r="466" spans="1:26" s="3" customFormat="1">
      <c r="A466" s="374"/>
      <c r="B466" s="423" t="s">
        <v>533</v>
      </c>
      <c r="C466" s="374">
        <v>35105</v>
      </c>
      <c r="F466" s="264"/>
      <c r="G466" s="264"/>
      <c r="H466" s="333"/>
      <c r="I466" s="264"/>
      <c r="J466" s="264"/>
      <c r="K466" s="264"/>
      <c r="L466" s="334"/>
      <c r="M466" s="334"/>
      <c r="N466" s="264"/>
      <c r="O466" s="264"/>
      <c r="P466" s="264"/>
      <c r="Q466" s="264"/>
      <c r="R466" s="334"/>
      <c r="S466" s="264"/>
      <c r="T466" s="264"/>
      <c r="U466" s="264"/>
      <c r="V466" s="264"/>
      <c r="W466" s="264"/>
      <c r="X466" s="264"/>
      <c r="Y466" s="264"/>
      <c r="Z466" s="264"/>
    </row>
    <row r="467" spans="1:26" s="3" customFormat="1">
      <c r="A467" s="374"/>
      <c r="B467" s="423" t="s">
        <v>535</v>
      </c>
      <c r="C467" s="374">
        <v>35200</v>
      </c>
      <c r="F467" s="264"/>
      <c r="G467" s="264"/>
      <c r="H467" s="333"/>
      <c r="I467" s="264"/>
      <c r="J467" s="264"/>
      <c r="K467" s="264"/>
      <c r="L467" s="334"/>
      <c r="M467" s="334"/>
      <c r="N467" s="264"/>
      <c r="O467" s="264"/>
      <c r="P467" s="264"/>
      <c r="Q467" s="264"/>
      <c r="R467" s="334"/>
      <c r="S467" s="264"/>
      <c r="T467" s="264"/>
      <c r="U467" s="264"/>
      <c r="V467" s="264"/>
      <c r="W467" s="264"/>
      <c r="X467" s="264"/>
      <c r="Y467" s="264"/>
      <c r="Z467" s="264"/>
    </row>
    <row r="468" spans="1:26" s="3" customFormat="1">
      <c r="A468" s="374"/>
      <c r="B468" s="423" t="s">
        <v>450</v>
      </c>
      <c r="C468" s="374">
        <v>31320</v>
      </c>
      <c r="F468" s="264"/>
      <c r="G468" s="264"/>
      <c r="H468" s="333"/>
      <c r="I468" s="264"/>
      <c r="J468" s="264"/>
      <c r="K468" s="264"/>
      <c r="L468" s="334"/>
      <c r="M468" s="334"/>
      <c r="N468" s="264"/>
      <c r="O468" s="264"/>
      <c r="P468" s="264"/>
      <c r="Q468" s="264"/>
      <c r="R468" s="334"/>
      <c r="S468" s="264"/>
      <c r="T468" s="264"/>
      <c r="U468" s="264"/>
      <c r="V468" s="264"/>
      <c r="W468" s="264"/>
      <c r="X468" s="264"/>
      <c r="Y468" s="264"/>
      <c r="Z468" s="264"/>
    </row>
    <row r="469" spans="1:26" s="3" customFormat="1">
      <c r="A469" s="374"/>
      <c r="B469" s="423" t="s">
        <v>550</v>
      </c>
      <c r="C469" s="374">
        <v>36002</v>
      </c>
      <c r="F469" s="264"/>
      <c r="G469" s="264"/>
      <c r="H469" s="333"/>
      <c r="I469" s="264"/>
      <c r="J469" s="264"/>
      <c r="K469" s="264"/>
      <c r="L469" s="334"/>
      <c r="M469" s="334"/>
      <c r="N469" s="264"/>
      <c r="O469" s="264"/>
      <c r="P469" s="264"/>
      <c r="Q469" s="264"/>
      <c r="R469" s="334"/>
      <c r="S469" s="264"/>
      <c r="T469" s="264"/>
      <c r="U469" s="264"/>
      <c r="V469" s="264"/>
      <c r="W469" s="264"/>
      <c r="X469" s="264"/>
      <c r="Y469" s="264"/>
      <c r="Z469" s="264"/>
    </row>
    <row r="470" spans="1:26" s="3" customFormat="1">
      <c r="A470" s="374"/>
      <c r="B470" s="423" t="s">
        <v>559</v>
      </c>
      <c r="C470" s="374">
        <v>36102</v>
      </c>
      <c r="F470" s="264"/>
      <c r="G470" s="264"/>
      <c r="H470" s="333"/>
      <c r="I470" s="264"/>
      <c r="J470" s="264"/>
      <c r="K470" s="264"/>
      <c r="L470" s="334"/>
      <c r="M470" s="334"/>
      <c r="N470" s="264"/>
      <c r="O470" s="264"/>
      <c r="P470" s="264"/>
      <c r="Q470" s="264"/>
      <c r="R470" s="334"/>
      <c r="S470" s="264"/>
      <c r="T470" s="264"/>
      <c r="U470" s="264"/>
      <c r="V470" s="264"/>
      <c r="W470" s="264"/>
      <c r="X470" s="264"/>
      <c r="Y470" s="264"/>
      <c r="Z470" s="264"/>
    </row>
    <row r="471" spans="1:26" s="3" customFormat="1">
      <c r="A471" s="374"/>
      <c r="B471" s="423" t="s">
        <v>494</v>
      </c>
      <c r="C471" s="374">
        <v>33208</v>
      </c>
      <c r="F471" s="264"/>
      <c r="G471" s="264"/>
      <c r="H471" s="333"/>
      <c r="I471" s="264"/>
      <c r="J471" s="264"/>
      <c r="K471" s="264"/>
      <c r="L471" s="334"/>
      <c r="M471" s="334"/>
      <c r="N471" s="264"/>
      <c r="O471" s="264"/>
      <c r="P471" s="264"/>
      <c r="Q471" s="264"/>
      <c r="R471" s="334"/>
      <c r="S471" s="264"/>
      <c r="T471" s="264"/>
      <c r="U471" s="264"/>
      <c r="V471" s="264"/>
      <c r="W471" s="264"/>
      <c r="X471" s="264"/>
      <c r="Y471" s="264"/>
      <c r="Z471" s="264"/>
    </row>
    <row r="472" spans="1:26" s="3" customFormat="1">
      <c r="A472" s="374"/>
      <c r="B472" s="423" t="s">
        <v>390</v>
      </c>
      <c r="C472" s="374">
        <v>12700</v>
      </c>
      <c r="F472" s="264"/>
      <c r="G472" s="264"/>
      <c r="H472" s="333"/>
      <c r="I472" s="264"/>
      <c r="J472" s="264"/>
      <c r="K472" s="264"/>
      <c r="L472" s="334"/>
      <c r="M472" s="334"/>
      <c r="N472" s="264"/>
      <c r="O472" s="264"/>
      <c r="P472" s="264"/>
      <c r="Q472" s="264"/>
      <c r="R472" s="334"/>
      <c r="S472" s="264"/>
      <c r="T472" s="264"/>
      <c r="U472" s="264"/>
      <c r="V472" s="264"/>
      <c r="W472" s="264"/>
      <c r="X472" s="264"/>
      <c r="Y472" s="264"/>
      <c r="Z472" s="264"/>
    </row>
    <row r="473" spans="1:26" s="3" customFormat="1">
      <c r="A473" s="374"/>
      <c r="B473" s="423" t="s">
        <v>554</v>
      </c>
      <c r="C473" s="374">
        <v>36006</v>
      </c>
      <c r="F473" s="264"/>
      <c r="G473" s="264"/>
      <c r="H473" s="333"/>
      <c r="I473" s="264"/>
      <c r="J473" s="264"/>
      <c r="K473" s="264"/>
      <c r="L473" s="334"/>
      <c r="M473" s="334"/>
      <c r="N473" s="264"/>
      <c r="O473" s="264"/>
      <c r="P473" s="264"/>
      <c r="Q473" s="264"/>
      <c r="R473" s="334"/>
      <c r="S473" s="264"/>
      <c r="T473" s="264"/>
      <c r="U473" s="264"/>
      <c r="V473" s="264"/>
      <c r="W473" s="264"/>
      <c r="X473" s="264"/>
      <c r="Y473" s="264"/>
      <c r="Z473" s="264"/>
    </row>
    <row r="474" spans="1:26" s="3" customFormat="1">
      <c r="A474" s="374"/>
      <c r="B474" s="423" t="s">
        <v>658</v>
      </c>
      <c r="C474" s="374">
        <v>60000</v>
      </c>
      <c r="F474" s="264"/>
      <c r="G474" s="264"/>
      <c r="H474" s="333"/>
      <c r="I474" s="264"/>
      <c r="J474" s="264"/>
      <c r="K474" s="264"/>
      <c r="L474" s="334"/>
      <c r="M474" s="334"/>
      <c r="N474" s="264"/>
      <c r="O474" s="264"/>
      <c r="P474" s="264"/>
      <c r="Q474" s="264"/>
      <c r="R474" s="334"/>
      <c r="S474" s="264"/>
      <c r="T474" s="264"/>
      <c r="U474" s="264"/>
      <c r="V474" s="264"/>
      <c r="W474" s="264"/>
      <c r="X474" s="264"/>
      <c r="Y474" s="264"/>
      <c r="Z474" s="264"/>
    </row>
    <row r="475" spans="1:26" s="3" customFormat="1">
      <c r="A475" s="374"/>
      <c r="B475" s="423" t="s">
        <v>540</v>
      </c>
      <c r="C475" s="374">
        <v>35405</v>
      </c>
      <c r="F475" s="264"/>
      <c r="G475" s="264"/>
      <c r="H475" s="333"/>
      <c r="I475" s="264"/>
      <c r="J475" s="264"/>
      <c r="K475" s="264"/>
      <c r="L475" s="334"/>
      <c r="M475" s="334"/>
      <c r="N475" s="264"/>
      <c r="O475" s="264"/>
      <c r="P475" s="264"/>
      <c r="Q475" s="264"/>
      <c r="R475" s="334"/>
      <c r="S475" s="264"/>
      <c r="T475" s="264"/>
      <c r="U475" s="264"/>
      <c r="V475" s="264"/>
      <c r="W475" s="264"/>
      <c r="X475" s="264"/>
      <c r="Y475" s="264"/>
      <c r="Z475" s="264"/>
    </row>
    <row r="476" spans="1:26" s="3" customFormat="1">
      <c r="A476" s="374"/>
      <c r="B476" s="423" t="s">
        <v>538</v>
      </c>
      <c r="C476" s="374">
        <v>35400</v>
      </c>
      <c r="F476" s="264"/>
      <c r="G476" s="264"/>
      <c r="H476" s="333"/>
      <c r="I476" s="264"/>
      <c r="J476" s="264"/>
      <c r="K476" s="264"/>
      <c r="L476" s="334"/>
      <c r="M476" s="334"/>
      <c r="N476" s="264"/>
      <c r="O476" s="264"/>
      <c r="P476" s="264"/>
      <c r="Q476" s="264"/>
      <c r="R476" s="334"/>
      <c r="S476" s="264"/>
      <c r="T476" s="264"/>
      <c r="U476" s="264"/>
      <c r="V476" s="264"/>
      <c r="W476" s="264"/>
      <c r="X476" s="264"/>
      <c r="Y476" s="264"/>
      <c r="Z476" s="264"/>
    </row>
    <row r="477" spans="1:26" s="3" customFormat="1">
      <c r="A477" s="374"/>
      <c r="B477" s="423" t="s">
        <v>480</v>
      </c>
      <c r="C477" s="374">
        <v>32910</v>
      </c>
      <c r="F477" s="264"/>
      <c r="G477" s="264"/>
      <c r="H477" s="333"/>
      <c r="I477" s="264"/>
      <c r="J477" s="264"/>
      <c r="K477" s="264"/>
      <c r="L477" s="334"/>
      <c r="M477" s="334"/>
      <c r="N477" s="264"/>
      <c r="O477" s="264"/>
      <c r="P477" s="264"/>
      <c r="Q477" s="264"/>
      <c r="R477" s="334"/>
      <c r="S477" s="264"/>
      <c r="T477" s="264"/>
      <c r="U477" s="264"/>
      <c r="V477" s="264"/>
      <c r="W477" s="264"/>
      <c r="X477" s="264"/>
      <c r="Y477" s="264"/>
      <c r="Z477" s="264"/>
    </row>
    <row r="478" spans="1:26" s="3" customFormat="1">
      <c r="A478" s="374"/>
      <c r="B478" s="423" t="s">
        <v>541</v>
      </c>
      <c r="C478" s="374">
        <v>35500</v>
      </c>
      <c r="F478" s="264"/>
      <c r="G478" s="264"/>
      <c r="H478" s="333"/>
      <c r="I478" s="264"/>
      <c r="J478" s="264"/>
      <c r="K478" s="264"/>
      <c r="L478" s="334"/>
      <c r="M478" s="334"/>
      <c r="N478" s="264"/>
      <c r="O478" s="264"/>
      <c r="P478" s="264"/>
      <c r="Q478" s="264"/>
      <c r="R478" s="334"/>
      <c r="S478" s="264"/>
      <c r="T478" s="264"/>
      <c r="U478" s="264"/>
      <c r="V478" s="264"/>
      <c r="W478" s="264"/>
      <c r="X478" s="264"/>
      <c r="Y478" s="264"/>
      <c r="Z478" s="264"/>
    </row>
    <row r="479" spans="1:26" s="3" customFormat="1">
      <c r="A479" s="374"/>
      <c r="B479" s="423" t="s">
        <v>385</v>
      </c>
      <c r="C479" s="374">
        <v>12150</v>
      </c>
      <c r="F479" s="264"/>
      <c r="G479" s="264"/>
      <c r="H479" s="333"/>
      <c r="I479" s="264"/>
      <c r="J479" s="264"/>
      <c r="K479" s="264"/>
      <c r="L479" s="334"/>
      <c r="M479" s="334"/>
      <c r="N479" s="264"/>
      <c r="O479" s="264"/>
      <c r="P479" s="264"/>
      <c r="Q479" s="264"/>
      <c r="R479" s="334"/>
      <c r="S479" s="264"/>
      <c r="T479" s="264"/>
      <c r="U479" s="264"/>
      <c r="V479" s="264"/>
      <c r="W479" s="264"/>
      <c r="X479" s="264"/>
      <c r="Y479" s="264"/>
      <c r="Z479" s="264"/>
    </row>
    <row r="480" spans="1:26" s="3" customFormat="1">
      <c r="A480" s="374"/>
      <c r="B480" s="423" t="s">
        <v>542</v>
      </c>
      <c r="C480" s="374">
        <v>35600</v>
      </c>
      <c r="F480" s="264"/>
      <c r="G480" s="264"/>
      <c r="H480" s="333"/>
      <c r="I480" s="264"/>
      <c r="J480" s="264"/>
      <c r="K480" s="264"/>
      <c r="L480" s="334"/>
      <c r="M480" s="334"/>
      <c r="N480" s="264"/>
      <c r="O480" s="264"/>
      <c r="P480" s="264"/>
      <c r="Q480" s="264"/>
      <c r="R480" s="334"/>
      <c r="S480" s="264"/>
      <c r="T480" s="264"/>
      <c r="U480" s="264"/>
      <c r="V480" s="264"/>
      <c r="W480" s="264"/>
      <c r="X480" s="264"/>
      <c r="Y480" s="264"/>
      <c r="Z480" s="264"/>
    </row>
    <row r="481" spans="1:26" s="3" customFormat="1">
      <c r="A481" s="374"/>
      <c r="B481" s="423" t="s">
        <v>543</v>
      </c>
      <c r="C481" s="374">
        <v>35700</v>
      </c>
      <c r="F481" s="264"/>
      <c r="G481" s="264"/>
      <c r="H481" s="333"/>
      <c r="I481" s="264"/>
      <c r="J481" s="264"/>
      <c r="K481" s="264"/>
      <c r="L481" s="334"/>
      <c r="M481" s="334"/>
      <c r="N481" s="264"/>
      <c r="O481" s="264"/>
      <c r="P481" s="264"/>
      <c r="Q481" s="264"/>
      <c r="R481" s="334"/>
      <c r="S481" s="264"/>
      <c r="T481" s="264"/>
      <c r="U481" s="264"/>
      <c r="V481" s="264"/>
      <c r="W481" s="264"/>
      <c r="X481" s="264"/>
      <c r="Y481" s="264"/>
      <c r="Z481" s="264"/>
    </row>
    <row r="482" spans="1:26" s="3" customFormat="1">
      <c r="A482" s="374"/>
      <c r="B482" s="423" t="s">
        <v>545</v>
      </c>
      <c r="C482" s="374">
        <v>35805</v>
      </c>
      <c r="F482" s="264"/>
      <c r="G482" s="264"/>
      <c r="H482" s="333"/>
      <c r="I482" s="264"/>
      <c r="J482" s="264"/>
      <c r="K482" s="264"/>
      <c r="L482" s="334"/>
      <c r="M482" s="334"/>
      <c r="N482" s="264"/>
      <c r="O482" s="264"/>
      <c r="P482" s="264"/>
      <c r="Q482" s="264"/>
      <c r="R482" s="334"/>
      <c r="S482" s="264"/>
      <c r="T482" s="264"/>
      <c r="U482" s="264"/>
      <c r="V482" s="264"/>
      <c r="W482" s="264"/>
      <c r="X482" s="264"/>
      <c r="Y482" s="264"/>
      <c r="Z482" s="264"/>
    </row>
    <row r="483" spans="1:26" s="3" customFormat="1">
      <c r="A483" s="374"/>
      <c r="B483" s="423" t="s">
        <v>544</v>
      </c>
      <c r="C483" s="374">
        <v>35800</v>
      </c>
      <c r="F483" s="264"/>
      <c r="G483" s="264"/>
      <c r="H483" s="333"/>
      <c r="I483" s="264"/>
      <c r="J483" s="264"/>
      <c r="K483" s="264"/>
      <c r="L483" s="334"/>
      <c r="M483" s="334"/>
      <c r="N483" s="264"/>
      <c r="O483" s="264"/>
      <c r="P483" s="264"/>
      <c r="Q483" s="264"/>
      <c r="R483" s="334"/>
      <c r="S483" s="264"/>
      <c r="T483" s="264"/>
      <c r="U483" s="264"/>
      <c r="V483" s="264"/>
      <c r="W483" s="264"/>
      <c r="X483" s="264"/>
      <c r="Y483" s="264"/>
      <c r="Z483" s="264"/>
    </row>
    <row r="484" spans="1:26" s="3" customFormat="1">
      <c r="A484" s="374"/>
      <c r="B484" s="423" t="s">
        <v>560</v>
      </c>
      <c r="C484" s="374">
        <v>36105</v>
      </c>
      <c r="F484" s="264"/>
      <c r="G484" s="264"/>
      <c r="H484" s="333"/>
      <c r="I484" s="264"/>
      <c r="J484" s="264"/>
      <c r="K484" s="264"/>
      <c r="L484" s="334"/>
      <c r="M484" s="334"/>
      <c r="N484" s="264"/>
      <c r="O484" s="264"/>
      <c r="P484" s="264"/>
      <c r="Q484" s="264"/>
      <c r="R484" s="334"/>
      <c r="S484" s="264"/>
      <c r="T484" s="264"/>
      <c r="U484" s="264"/>
      <c r="V484" s="264"/>
      <c r="W484" s="264"/>
      <c r="X484" s="264"/>
      <c r="Y484" s="264"/>
      <c r="Z484" s="264"/>
    </row>
    <row r="485" spans="1:26" s="3" customFormat="1">
      <c r="A485" s="374"/>
      <c r="B485" s="423" t="s">
        <v>546</v>
      </c>
      <c r="C485" s="374">
        <v>35900</v>
      </c>
      <c r="F485" s="264"/>
      <c r="G485" s="264"/>
      <c r="H485" s="333"/>
      <c r="I485" s="264"/>
      <c r="J485" s="264"/>
      <c r="K485" s="264"/>
      <c r="L485" s="334"/>
      <c r="M485" s="334"/>
      <c r="N485" s="264"/>
      <c r="O485" s="264"/>
      <c r="P485" s="264"/>
      <c r="Q485" s="264"/>
      <c r="R485" s="334"/>
      <c r="S485" s="264"/>
      <c r="T485" s="264"/>
      <c r="U485" s="264"/>
      <c r="V485" s="264"/>
      <c r="W485" s="264"/>
      <c r="X485" s="264"/>
      <c r="Y485" s="264"/>
      <c r="Z485" s="264"/>
    </row>
    <row r="486" spans="1:26" s="3" customFormat="1">
      <c r="A486" s="374"/>
      <c r="B486" s="423" t="s">
        <v>547</v>
      </c>
      <c r="C486" s="374">
        <v>35905</v>
      </c>
      <c r="F486" s="264"/>
      <c r="G486" s="264"/>
      <c r="H486" s="333"/>
      <c r="I486" s="264"/>
      <c r="J486" s="264"/>
      <c r="K486" s="264"/>
      <c r="L486" s="334"/>
      <c r="M486" s="334"/>
      <c r="N486" s="264"/>
      <c r="O486" s="264"/>
      <c r="P486" s="264"/>
      <c r="Q486" s="264"/>
      <c r="R486" s="334"/>
      <c r="S486" s="264"/>
      <c r="T486" s="264"/>
      <c r="U486" s="264"/>
      <c r="V486" s="264"/>
      <c r="W486" s="264"/>
      <c r="X486" s="264"/>
      <c r="Y486" s="264"/>
      <c r="Z486" s="264"/>
    </row>
    <row r="487" spans="1:26" s="3" customFormat="1">
      <c r="A487" s="374"/>
      <c r="B487" s="423" t="s">
        <v>621</v>
      </c>
      <c r="C487" s="374">
        <v>38602</v>
      </c>
      <c r="F487" s="264"/>
      <c r="G487" s="264"/>
      <c r="H487" s="333"/>
      <c r="I487" s="264"/>
      <c r="J487" s="264"/>
      <c r="K487" s="264"/>
      <c r="L487" s="334"/>
      <c r="M487" s="334"/>
      <c r="N487" s="264"/>
      <c r="O487" s="264"/>
      <c r="P487" s="264"/>
      <c r="Q487" s="264"/>
      <c r="R487" s="334"/>
      <c r="S487" s="264"/>
      <c r="T487" s="264"/>
      <c r="U487" s="264"/>
      <c r="V487" s="264"/>
      <c r="W487" s="264"/>
      <c r="X487" s="264"/>
      <c r="Y487" s="264"/>
      <c r="Z487" s="264"/>
    </row>
    <row r="488" spans="1:26" s="3" customFormat="1">
      <c r="A488" s="374"/>
      <c r="B488" s="423" t="s">
        <v>528</v>
      </c>
      <c r="C488" s="374">
        <v>34905</v>
      </c>
      <c r="F488" s="264"/>
      <c r="G488" s="264"/>
      <c r="H488" s="333"/>
      <c r="I488" s="264"/>
      <c r="J488" s="264"/>
      <c r="K488" s="264"/>
      <c r="L488" s="334"/>
      <c r="M488" s="334"/>
      <c r="N488" s="264"/>
      <c r="O488" s="264"/>
      <c r="P488" s="264"/>
      <c r="Q488" s="264"/>
      <c r="R488" s="334"/>
      <c r="S488" s="264"/>
      <c r="T488" s="264"/>
      <c r="U488" s="264"/>
      <c r="V488" s="264"/>
      <c r="W488" s="264"/>
      <c r="X488" s="264"/>
      <c r="Y488" s="264"/>
      <c r="Z488" s="264"/>
    </row>
    <row r="489" spans="1:26" s="3" customFormat="1">
      <c r="A489" s="374"/>
      <c r="B489" s="423" t="s">
        <v>558</v>
      </c>
      <c r="C489" s="374">
        <v>36100</v>
      </c>
      <c r="F489" s="264"/>
      <c r="G489" s="264"/>
      <c r="H489" s="333"/>
      <c r="I489" s="264"/>
      <c r="J489" s="264"/>
      <c r="K489" s="264"/>
      <c r="L489" s="334"/>
      <c r="M489" s="334"/>
      <c r="N489" s="264"/>
      <c r="O489" s="264"/>
      <c r="P489" s="264"/>
      <c r="Q489" s="264"/>
      <c r="R489" s="334"/>
      <c r="S489" s="264"/>
      <c r="T489" s="264"/>
      <c r="U489" s="264"/>
      <c r="V489" s="264"/>
      <c r="W489" s="264"/>
      <c r="X489" s="264"/>
      <c r="Y489" s="264"/>
      <c r="Z489" s="264"/>
    </row>
    <row r="490" spans="1:26" s="3" customFormat="1">
      <c r="A490" s="374"/>
      <c r="B490" s="423" t="s">
        <v>562</v>
      </c>
      <c r="C490" s="374">
        <v>36205</v>
      </c>
      <c r="F490" s="264"/>
      <c r="G490" s="264"/>
      <c r="H490" s="333"/>
      <c r="I490" s="264"/>
      <c r="J490" s="264"/>
      <c r="K490" s="264"/>
      <c r="L490" s="334"/>
      <c r="M490" s="334"/>
      <c r="N490" s="264"/>
      <c r="O490" s="264"/>
      <c r="P490" s="264"/>
      <c r="Q490" s="264"/>
      <c r="R490" s="334"/>
      <c r="S490" s="264"/>
      <c r="T490" s="264"/>
      <c r="U490" s="264"/>
      <c r="V490" s="264"/>
      <c r="W490" s="264"/>
      <c r="X490" s="264"/>
      <c r="Y490" s="264"/>
      <c r="Z490" s="264"/>
    </row>
    <row r="491" spans="1:26" s="3" customFormat="1">
      <c r="A491" s="374"/>
      <c r="B491" s="423" t="s">
        <v>561</v>
      </c>
      <c r="C491" s="374">
        <v>36200</v>
      </c>
      <c r="F491" s="264"/>
      <c r="G491" s="264"/>
      <c r="H491" s="333"/>
      <c r="I491" s="264"/>
      <c r="J491" s="264"/>
      <c r="K491" s="264"/>
      <c r="L491" s="334"/>
      <c r="M491" s="334"/>
      <c r="N491" s="264"/>
      <c r="O491" s="264"/>
      <c r="P491" s="264"/>
      <c r="Q491" s="264"/>
      <c r="R491" s="334"/>
      <c r="S491" s="264"/>
      <c r="T491" s="264"/>
      <c r="U491" s="264"/>
      <c r="V491" s="264"/>
      <c r="W491" s="264"/>
      <c r="X491" s="264"/>
      <c r="Y491" s="264"/>
      <c r="Z491" s="264"/>
    </row>
    <row r="492" spans="1:26" s="3" customFormat="1">
      <c r="A492" s="374"/>
      <c r="B492" s="423" t="s">
        <v>563</v>
      </c>
      <c r="C492" s="374">
        <v>36300</v>
      </c>
      <c r="F492" s="264"/>
      <c r="G492" s="264"/>
      <c r="H492" s="333"/>
      <c r="I492" s="264"/>
      <c r="J492" s="264"/>
      <c r="K492" s="264"/>
      <c r="L492" s="334"/>
      <c r="M492" s="334"/>
      <c r="N492" s="264"/>
      <c r="O492" s="264"/>
      <c r="P492" s="264"/>
      <c r="Q492" s="264"/>
      <c r="R492" s="334"/>
      <c r="S492" s="264"/>
      <c r="T492" s="264"/>
      <c r="U492" s="264"/>
      <c r="V492" s="264"/>
      <c r="W492" s="264"/>
      <c r="X492" s="264"/>
      <c r="Y492" s="264"/>
      <c r="Z492" s="264"/>
    </row>
    <row r="493" spans="1:26" s="3" customFormat="1">
      <c r="A493" s="374"/>
      <c r="B493" s="423" t="s">
        <v>529</v>
      </c>
      <c r="C493" s="374">
        <v>34910</v>
      </c>
      <c r="F493" s="264"/>
      <c r="G493" s="264"/>
      <c r="H493" s="333"/>
      <c r="I493" s="264"/>
      <c r="J493" s="264"/>
      <c r="K493" s="264"/>
      <c r="L493" s="334"/>
      <c r="M493" s="334"/>
      <c r="N493" s="264"/>
      <c r="O493" s="264"/>
      <c r="P493" s="264"/>
      <c r="Q493" s="264"/>
      <c r="R493" s="334"/>
      <c r="S493" s="264"/>
      <c r="T493" s="264"/>
      <c r="U493" s="264"/>
      <c r="V493" s="264"/>
      <c r="W493" s="264"/>
      <c r="X493" s="264"/>
      <c r="Y493" s="264"/>
      <c r="Z493" s="264"/>
    </row>
    <row r="494" spans="1:26" s="3" customFormat="1">
      <c r="A494" s="374"/>
      <c r="B494" s="423" t="s">
        <v>623</v>
      </c>
      <c r="C494" s="374">
        <v>38610</v>
      </c>
      <c r="F494" s="264"/>
      <c r="G494" s="264"/>
      <c r="H494" s="333"/>
      <c r="I494" s="264"/>
      <c r="J494" s="264"/>
      <c r="K494" s="264"/>
      <c r="L494" s="334"/>
      <c r="M494" s="334"/>
      <c r="N494" s="264"/>
      <c r="O494" s="264"/>
      <c r="P494" s="264"/>
      <c r="Q494" s="264"/>
      <c r="R494" s="334"/>
      <c r="S494" s="264"/>
      <c r="T494" s="264"/>
      <c r="U494" s="264"/>
      <c r="V494" s="264"/>
      <c r="W494" s="264"/>
      <c r="X494" s="264"/>
      <c r="Y494" s="264"/>
      <c r="Z494" s="264"/>
    </row>
    <row r="495" spans="1:26" s="3" customFormat="1">
      <c r="A495" s="374"/>
      <c r="B495" s="423" t="s">
        <v>519</v>
      </c>
      <c r="C495" s="374">
        <v>34501</v>
      </c>
      <c r="F495" s="264"/>
      <c r="G495" s="264"/>
      <c r="H495" s="333"/>
      <c r="I495" s="264"/>
      <c r="J495" s="264"/>
      <c r="K495" s="264"/>
      <c r="L495" s="334"/>
      <c r="M495" s="334"/>
      <c r="N495" s="264"/>
      <c r="O495" s="264"/>
      <c r="P495" s="264"/>
      <c r="Q495" s="264"/>
      <c r="R495" s="334"/>
      <c r="S495" s="264"/>
      <c r="T495" s="264"/>
      <c r="U495" s="264"/>
      <c r="V495" s="264"/>
      <c r="W495" s="264"/>
      <c r="X495" s="264"/>
      <c r="Y495" s="264"/>
      <c r="Z495" s="264"/>
    </row>
    <row r="496" spans="1:26" s="3" customFormat="1">
      <c r="A496" s="374"/>
      <c r="B496" s="423" t="s">
        <v>626</v>
      </c>
      <c r="C496" s="374">
        <v>38701</v>
      </c>
      <c r="F496" s="264"/>
      <c r="G496" s="264"/>
      <c r="H496" s="333"/>
      <c r="I496" s="264"/>
      <c r="J496" s="264"/>
      <c r="K496" s="264"/>
      <c r="L496" s="334"/>
      <c r="M496" s="334"/>
      <c r="N496" s="264"/>
      <c r="O496" s="264"/>
      <c r="P496" s="264"/>
      <c r="Q496" s="264"/>
      <c r="R496" s="334"/>
      <c r="S496" s="264"/>
      <c r="T496" s="264"/>
      <c r="U496" s="264"/>
      <c r="V496" s="264"/>
      <c r="W496" s="264"/>
      <c r="X496" s="264"/>
      <c r="Y496" s="264"/>
      <c r="Z496" s="264"/>
    </row>
    <row r="497" spans="1:26" s="3" customFormat="1">
      <c r="A497" s="374"/>
      <c r="B497" s="423" t="s">
        <v>407</v>
      </c>
      <c r="C497" s="374">
        <v>20700</v>
      </c>
      <c r="F497" s="264"/>
      <c r="G497" s="264"/>
      <c r="H497" s="333"/>
      <c r="I497" s="264"/>
      <c r="J497" s="264"/>
      <c r="K497" s="264"/>
      <c r="L497" s="334"/>
      <c r="M497" s="334"/>
      <c r="N497" s="264"/>
      <c r="O497" s="264"/>
      <c r="P497" s="264"/>
      <c r="Q497" s="264"/>
      <c r="R497" s="334"/>
      <c r="S497" s="264"/>
      <c r="T497" s="264"/>
      <c r="U497" s="264"/>
      <c r="V497" s="264"/>
      <c r="W497" s="264"/>
      <c r="X497" s="264"/>
      <c r="Y497" s="264"/>
      <c r="Z497" s="264"/>
    </row>
    <row r="498" spans="1:26" s="3" customFormat="1">
      <c r="A498" s="374"/>
      <c r="B498" s="423" t="s">
        <v>398</v>
      </c>
      <c r="C498" s="374">
        <v>18740</v>
      </c>
      <c r="F498" s="264"/>
      <c r="G498" s="264"/>
      <c r="H498" s="333"/>
      <c r="I498" s="264"/>
      <c r="J498" s="264"/>
      <c r="K498" s="264"/>
      <c r="L498" s="334"/>
      <c r="M498" s="334"/>
      <c r="N498" s="264"/>
      <c r="O498" s="264"/>
      <c r="P498" s="264"/>
      <c r="Q498" s="264"/>
      <c r="R498" s="334"/>
      <c r="S498" s="264"/>
      <c r="T498" s="264"/>
      <c r="U498" s="264"/>
      <c r="V498" s="264"/>
      <c r="W498" s="264"/>
      <c r="X498" s="264"/>
      <c r="Y498" s="264"/>
      <c r="Z498" s="264"/>
    </row>
    <row r="499" spans="1:26" s="3" customFormat="1">
      <c r="A499" s="374"/>
      <c r="B499" s="423" t="s">
        <v>408</v>
      </c>
      <c r="C499" s="374">
        <v>20800</v>
      </c>
      <c r="F499" s="264"/>
      <c r="G499" s="264"/>
      <c r="H499" s="333"/>
      <c r="I499" s="264"/>
      <c r="J499" s="264"/>
      <c r="K499" s="264"/>
      <c r="L499" s="334"/>
      <c r="M499" s="334"/>
      <c r="N499" s="264"/>
      <c r="O499" s="264"/>
      <c r="P499" s="264"/>
      <c r="Q499" s="264"/>
      <c r="R499" s="334"/>
      <c r="S499" s="264"/>
      <c r="T499" s="264"/>
      <c r="U499" s="264"/>
      <c r="V499" s="264"/>
      <c r="W499" s="264"/>
      <c r="X499" s="264"/>
      <c r="Y499" s="264"/>
      <c r="Z499" s="264"/>
    </row>
    <row r="500" spans="1:26" s="3" customFormat="1">
      <c r="A500" s="374"/>
      <c r="B500" s="423" t="s">
        <v>381</v>
      </c>
      <c r="C500" s="374">
        <v>11310</v>
      </c>
      <c r="F500" s="264"/>
      <c r="G500" s="264"/>
      <c r="H500" s="333"/>
      <c r="I500" s="264"/>
      <c r="J500" s="264"/>
      <c r="K500" s="264"/>
      <c r="L500" s="334"/>
      <c r="M500" s="334"/>
      <c r="N500" s="264"/>
      <c r="O500" s="264"/>
      <c r="P500" s="264"/>
      <c r="Q500" s="264"/>
      <c r="R500" s="334"/>
      <c r="S500" s="264"/>
      <c r="T500" s="264"/>
      <c r="U500" s="264"/>
      <c r="V500" s="264"/>
      <c r="W500" s="264"/>
      <c r="X500" s="264"/>
      <c r="Y500" s="264"/>
      <c r="Z500" s="264"/>
    </row>
    <row r="501" spans="1:26" s="3" customFormat="1">
      <c r="A501" s="374"/>
      <c r="B501" s="423" t="s">
        <v>397</v>
      </c>
      <c r="C501" s="374">
        <v>18690</v>
      </c>
      <c r="F501" s="264"/>
      <c r="G501" s="264"/>
      <c r="H501" s="333"/>
      <c r="I501" s="264"/>
      <c r="J501" s="264"/>
      <c r="K501" s="264"/>
      <c r="L501" s="334"/>
      <c r="M501" s="334"/>
      <c r="N501" s="264"/>
      <c r="O501" s="264"/>
      <c r="P501" s="264"/>
      <c r="Q501" s="264"/>
      <c r="R501" s="334"/>
      <c r="S501" s="264"/>
      <c r="T501" s="264"/>
      <c r="U501" s="264"/>
      <c r="V501" s="264"/>
      <c r="W501" s="264"/>
      <c r="X501" s="264"/>
      <c r="Y501" s="264"/>
      <c r="Z501" s="264"/>
    </row>
    <row r="502" spans="1:26" s="3" customFormat="1">
      <c r="A502" s="374"/>
      <c r="B502" s="423" t="s">
        <v>379</v>
      </c>
      <c r="C502" s="374">
        <v>10950</v>
      </c>
      <c r="F502" s="264"/>
      <c r="G502" s="264"/>
      <c r="H502" s="333"/>
      <c r="I502" s="264"/>
      <c r="J502" s="264"/>
      <c r="K502" s="264"/>
      <c r="L502" s="334"/>
      <c r="M502" s="334"/>
      <c r="N502" s="264"/>
      <c r="O502" s="264"/>
      <c r="P502" s="264"/>
      <c r="Q502" s="264"/>
      <c r="R502" s="334"/>
      <c r="S502" s="264"/>
      <c r="T502" s="264"/>
      <c r="U502" s="264"/>
      <c r="V502" s="264"/>
      <c r="W502" s="264"/>
      <c r="X502" s="264"/>
      <c r="Y502" s="264"/>
      <c r="Z502" s="264"/>
    </row>
    <row r="503" spans="1:26" s="3" customFormat="1">
      <c r="A503" s="374"/>
      <c r="B503" s="423" t="s">
        <v>403</v>
      </c>
      <c r="C503" s="374">
        <v>20200</v>
      </c>
      <c r="F503" s="264"/>
      <c r="G503" s="264"/>
      <c r="H503" s="333"/>
      <c r="I503" s="264"/>
      <c r="J503" s="264"/>
      <c r="K503" s="264"/>
      <c r="L503" s="334"/>
      <c r="M503" s="334"/>
      <c r="N503" s="264"/>
      <c r="O503" s="264"/>
      <c r="P503" s="264"/>
      <c r="Q503" s="264"/>
      <c r="R503" s="334"/>
      <c r="S503" s="264"/>
      <c r="T503" s="264"/>
      <c r="U503" s="264"/>
      <c r="V503" s="264"/>
      <c r="W503" s="264"/>
      <c r="X503" s="264"/>
      <c r="Y503" s="264"/>
      <c r="Z503" s="264"/>
    </row>
    <row r="504" spans="1:26" s="3" customFormat="1">
      <c r="A504" s="374"/>
      <c r="B504" s="423" t="s">
        <v>399</v>
      </c>
      <c r="C504" s="374">
        <v>18780</v>
      </c>
      <c r="F504" s="264"/>
      <c r="G504" s="264"/>
      <c r="H504" s="333"/>
      <c r="I504" s="264"/>
      <c r="J504" s="264"/>
      <c r="K504" s="264"/>
      <c r="L504" s="334"/>
      <c r="M504" s="334"/>
      <c r="N504" s="264"/>
      <c r="O504" s="264"/>
      <c r="P504" s="264"/>
      <c r="Q504" s="264"/>
      <c r="R504" s="334"/>
      <c r="S504" s="264"/>
      <c r="T504" s="264"/>
      <c r="U504" s="264"/>
      <c r="V504" s="264"/>
      <c r="W504" s="264"/>
      <c r="X504" s="264"/>
      <c r="Y504" s="264"/>
      <c r="Z504" s="264"/>
    </row>
    <row r="505" spans="1:26" s="3" customFormat="1">
      <c r="A505" s="374"/>
      <c r="B505" s="423" t="s">
        <v>411</v>
      </c>
      <c r="C505" s="374">
        <v>21300</v>
      </c>
      <c r="F505" s="264"/>
      <c r="G505" s="264"/>
      <c r="H505" s="333"/>
      <c r="I505" s="264"/>
      <c r="J505" s="264"/>
      <c r="K505" s="264"/>
      <c r="L505" s="334"/>
      <c r="M505" s="334"/>
      <c r="N505" s="264"/>
      <c r="O505" s="264"/>
      <c r="P505" s="264"/>
      <c r="Q505" s="264"/>
      <c r="R505" s="334"/>
      <c r="S505" s="264"/>
      <c r="T505" s="264"/>
      <c r="U505" s="264"/>
      <c r="V505" s="264"/>
      <c r="W505" s="264"/>
      <c r="X505" s="264"/>
      <c r="Y505" s="264"/>
      <c r="Z505" s="264"/>
    </row>
    <row r="506" spans="1:26" s="3" customFormat="1">
      <c r="A506" s="374"/>
      <c r="B506" s="423" t="s">
        <v>483</v>
      </c>
      <c r="C506" s="374">
        <v>33001</v>
      </c>
      <c r="F506" s="264"/>
      <c r="G506" s="264"/>
      <c r="H506" s="333"/>
      <c r="I506" s="264"/>
      <c r="J506" s="264"/>
      <c r="K506" s="264"/>
      <c r="L506" s="334"/>
      <c r="M506" s="334"/>
      <c r="N506" s="264"/>
      <c r="O506" s="264"/>
      <c r="P506" s="264"/>
      <c r="Q506" s="264"/>
      <c r="R506" s="334"/>
      <c r="S506" s="264"/>
      <c r="T506" s="264"/>
      <c r="U506" s="264"/>
      <c r="V506" s="264"/>
      <c r="W506" s="264"/>
      <c r="X506" s="264"/>
      <c r="Y506" s="264"/>
      <c r="Z506" s="264"/>
    </row>
    <row r="507" spans="1:26" s="3" customFormat="1">
      <c r="A507" s="374"/>
      <c r="B507" s="423" t="s">
        <v>569</v>
      </c>
      <c r="C507" s="374">
        <v>36405</v>
      </c>
      <c r="F507" s="264"/>
      <c r="G507" s="264"/>
      <c r="H507" s="333"/>
      <c r="I507" s="264"/>
      <c r="J507" s="264"/>
      <c r="K507" s="264"/>
      <c r="L507" s="334"/>
      <c r="M507" s="334"/>
      <c r="N507" s="264"/>
      <c r="O507" s="264"/>
      <c r="P507" s="264"/>
      <c r="Q507" s="264"/>
      <c r="R507" s="334"/>
      <c r="S507" s="264"/>
      <c r="T507" s="264"/>
      <c r="U507" s="264"/>
      <c r="V507" s="264"/>
      <c r="W507" s="264"/>
      <c r="X507" s="264"/>
      <c r="Y507" s="264"/>
      <c r="Z507" s="264"/>
    </row>
    <row r="508" spans="1:26" s="3" customFormat="1">
      <c r="A508" s="374"/>
      <c r="B508" s="423" t="s">
        <v>568</v>
      </c>
      <c r="C508" s="374">
        <v>36400</v>
      </c>
      <c r="F508" s="264"/>
      <c r="G508" s="264"/>
      <c r="H508" s="333"/>
      <c r="I508" s="264"/>
      <c r="J508" s="264"/>
      <c r="K508" s="264"/>
      <c r="L508" s="334"/>
      <c r="M508" s="334"/>
      <c r="N508" s="264"/>
      <c r="O508" s="264"/>
      <c r="P508" s="264"/>
      <c r="Q508" s="264"/>
      <c r="R508" s="334"/>
      <c r="S508" s="264"/>
      <c r="T508" s="264"/>
      <c r="U508" s="264"/>
      <c r="V508" s="264"/>
      <c r="W508" s="264"/>
      <c r="X508" s="264"/>
      <c r="Y508" s="264"/>
      <c r="Z508" s="264"/>
    </row>
    <row r="509" spans="1:26" s="3" customFormat="1">
      <c r="A509" s="374"/>
      <c r="B509" s="423" t="s">
        <v>656</v>
      </c>
      <c r="C509" s="476">
        <v>51000.1</v>
      </c>
      <c r="F509" s="264"/>
      <c r="G509" s="264"/>
      <c r="H509" s="333"/>
      <c r="I509" s="264"/>
      <c r="J509" s="264"/>
      <c r="K509" s="264"/>
      <c r="L509" s="334"/>
      <c r="M509" s="334"/>
      <c r="N509" s="264"/>
      <c r="O509" s="264"/>
      <c r="P509" s="264"/>
      <c r="Q509" s="264"/>
      <c r="R509" s="334"/>
      <c r="S509" s="264"/>
      <c r="T509" s="264"/>
      <c r="U509" s="264"/>
      <c r="V509" s="264"/>
      <c r="W509" s="264"/>
      <c r="X509" s="264"/>
      <c r="Y509" s="264"/>
      <c r="Z509" s="264"/>
    </row>
    <row r="510" spans="1:26" s="3" customFormat="1">
      <c r="A510" s="374"/>
      <c r="B510" s="423" t="s">
        <v>657</v>
      </c>
      <c r="C510" s="476">
        <v>51000.2</v>
      </c>
      <c r="F510" s="264"/>
      <c r="G510" s="264"/>
      <c r="H510" s="333"/>
      <c r="I510" s="264"/>
      <c r="J510" s="264"/>
      <c r="K510" s="264"/>
      <c r="L510" s="334"/>
      <c r="M510" s="334"/>
      <c r="N510" s="264"/>
      <c r="O510" s="264"/>
      <c r="P510" s="264"/>
      <c r="Q510" s="264"/>
      <c r="R510" s="334"/>
      <c r="S510" s="264"/>
      <c r="T510" s="264"/>
      <c r="U510" s="264"/>
      <c r="V510" s="264"/>
      <c r="W510" s="264"/>
      <c r="X510" s="264"/>
      <c r="Y510" s="264"/>
      <c r="Z510" s="264"/>
    </row>
    <row r="511" spans="1:26" s="3" customFormat="1">
      <c r="A511" s="374"/>
      <c r="B511" s="423" t="s">
        <v>534</v>
      </c>
      <c r="C511" s="374">
        <v>35106</v>
      </c>
      <c r="F511" s="264"/>
      <c r="G511" s="264"/>
      <c r="H511" s="333"/>
      <c r="I511" s="264"/>
      <c r="J511" s="264"/>
      <c r="K511" s="264"/>
      <c r="L511" s="334"/>
      <c r="M511" s="334"/>
      <c r="N511" s="264"/>
      <c r="O511" s="264"/>
      <c r="P511" s="264"/>
      <c r="Q511" s="264"/>
      <c r="R511" s="334"/>
      <c r="S511" s="264"/>
      <c r="T511" s="264"/>
      <c r="U511" s="264"/>
      <c r="V511" s="264"/>
      <c r="W511" s="264"/>
      <c r="X511" s="264"/>
      <c r="Y511" s="264"/>
      <c r="Z511" s="264"/>
    </row>
    <row r="512" spans="1:26" s="3" customFormat="1">
      <c r="A512" s="374"/>
      <c r="B512" s="423" t="s">
        <v>471</v>
      </c>
      <c r="C512" s="374">
        <v>32500</v>
      </c>
      <c r="F512" s="264"/>
      <c r="G512" s="264"/>
      <c r="H512" s="333"/>
      <c r="I512" s="264"/>
      <c r="J512" s="264"/>
      <c r="K512" s="264"/>
      <c r="L512" s="334"/>
      <c r="M512" s="334"/>
      <c r="N512" s="264"/>
      <c r="O512" s="264"/>
      <c r="P512" s="264"/>
      <c r="Q512" s="264"/>
      <c r="R512" s="334"/>
      <c r="S512" s="264"/>
      <c r="T512" s="264"/>
      <c r="U512" s="264"/>
      <c r="V512" s="264"/>
      <c r="W512" s="264"/>
      <c r="X512" s="264"/>
      <c r="Y512" s="264"/>
      <c r="Z512" s="264"/>
    </row>
    <row r="513" spans="1:26" s="3" customFormat="1">
      <c r="A513" s="374"/>
      <c r="B513" s="423" t="s">
        <v>570</v>
      </c>
      <c r="C513" s="374">
        <v>36500</v>
      </c>
      <c r="F513" s="264"/>
      <c r="G513" s="264"/>
      <c r="H513" s="333"/>
      <c r="I513" s="264"/>
      <c r="J513" s="264"/>
      <c r="K513" s="264"/>
      <c r="L513" s="334"/>
      <c r="M513" s="334"/>
      <c r="N513" s="264"/>
      <c r="O513" s="264"/>
      <c r="P513" s="264"/>
      <c r="Q513" s="264"/>
      <c r="R513" s="334"/>
      <c r="S513" s="264"/>
      <c r="T513" s="264"/>
      <c r="U513" s="264"/>
      <c r="V513" s="264"/>
      <c r="W513" s="264"/>
      <c r="X513" s="264"/>
      <c r="Y513" s="264"/>
      <c r="Z513" s="264"/>
    </row>
    <row r="514" spans="1:26" s="3" customFormat="1">
      <c r="A514" s="374"/>
      <c r="B514" s="423" t="s">
        <v>460</v>
      </c>
      <c r="C514" s="374">
        <v>31820</v>
      </c>
      <c r="F514" s="264"/>
      <c r="G514" s="264"/>
      <c r="H514" s="333"/>
      <c r="I514" s="264"/>
      <c r="J514" s="264"/>
      <c r="K514" s="264"/>
      <c r="L514" s="334"/>
      <c r="M514" s="334"/>
      <c r="N514" s="264"/>
      <c r="O514" s="264"/>
      <c r="P514" s="264"/>
      <c r="Q514" s="264"/>
      <c r="R514" s="334"/>
      <c r="S514" s="264"/>
      <c r="T514" s="264"/>
      <c r="U514" s="264"/>
      <c r="V514" s="264"/>
      <c r="W514" s="264"/>
      <c r="X514" s="264"/>
      <c r="Y514" s="264"/>
      <c r="Z514" s="264"/>
    </row>
    <row r="515" spans="1:26" s="3" customFormat="1">
      <c r="A515" s="374"/>
      <c r="B515" s="423" t="s">
        <v>711</v>
      </c>
      <c r="C515" s="374">
        <v>18640</v>
      </c>
      <c r="F515" s="264"/>
      <c r="G515" s="264"/>
      <c r="H515" s="333"/>
      <c r="I515" s="264"/>
      <c r="J515" s="264"/>
      <c r="K515" s="264"/>
      <c r="L515" s="334"/>
      <c r="M515" s="334"/>
      <c r="N515" s="264"/>
      <c r="O515" s="264"/>
      <c r="P515" s="264"/>
      <c r="Q515" s="264"/>
      <c r="R515" s="334"/>
      <c r="S515" s="264"/>
      <c r="T515" s="264"/>
      <c r="U515" s="264"/>
      <c r="V515" s="264"/>
      <c r="W515" s="264"/>
      <c r="X515" s="264"/>
      <c r="Y515" s="264"/>
      <c r="Z515" s="264"/>
    </row>
    <row r="516" spans="1:26" s="3" customFormat="1">
      <c r="A516" s="374"/>
      <c r="B516" s="423" t="s">
        <v>710</v>
      </c>
      <c r="C516" s="374">
        <v>11050</v>
      </c>
      <c r="F516" s="264"/>
      <c r="G516" s="264"/>
      <c r="H516" s="333"/>
      <c r="I516" s="264"/>
      <c r="J516" s="264"/>
      <c r="K516" s="264"/>
      <c r="L516" s="334"/>
      <c r="M516" s="334"/>
      <c r="N516" s="264"/>
      <c r="O516" s="264"/>
      <c r="P516" s="264"/>
      <c r="Q516" s="264"/>
      <c r="R516" s="334"/>
      <c r="S516" s="264"/>
      <c r="T516" s="264"/>
      <c r="U516" s="264"/>
      <c r="V516" s="264"/>
      <c r="W516" s="264"/>
      <c r="X516" s="264"/>
      <c r="Y516" s="264"/>
      <c r="Z516" s="264"/>
    </row>
    <row r="517" spans="1:26" s="3" customFormat="1">
      <c r="A517" s="374"/>
      <c r="B517" s="423" t="s">
        <v>369</v>
      </c>
      <c r="C517" s="374">
        <v>10200</v>
      </c>
      <c r="F517" s="264"/>
      <c r="G517" s="264"/>
      <c r="H517" s="333"/>
      <c r="I517" s="264"/>
      <c r="J517" s="264"/>
      <c r="K517" s="264"/>
      <c r="L517" s="334"/>
      <c r="M517" s="334"/>
      <c r="N517" s="264"/>
      <c r="O517" s="264"/>
      <c r="P517" s="264"/>
      <c r="Q517" s="264"/>
      <c r="R517" s="334"/>
      <c r="S517" s="264"/>
      <c r="T517" s="264"/>
      <c r="U517" s="264"/>
      <c r="V517" s="264"/>
      <c r="W517" s="264"/>
      <c r="X517" s="264"/>
      <c r="Y517" s="264"/>
      <c r="Z517" s="264"/>
    </row>
    <row r="518" spans="1:26" s="3" customFormat="1">
      <c r="A518" s="374"/>
      <c r="B518" s="423" t="s">
        <v>729</v>
      </c>
      <c r="C518" s="374">
        <v>39220</v>
      </c>
      <c r="F518" s="264"/>
      <c r="G518" s="264"/>
      <c r="H518" s="333"/>
      <c r="I518" s="264"/>
      <c r="J518" s="264"/>
      <c r="K518" s="264"/>
      <c r="L518" s="334"/>
      <c r="M518" s="334"/>
      <c r="N518" s="264"/>
      <c r="O518" s="264"/>
      <c r="P518" s="264"/>
      <c r="Q518" s="264"/>
      <c r="R518" s="334"/>
      <c r="S518" s="264"/>
      <c r="T518" s="264"/>
      <c r="U518" s="264"/>
      <c r="V518" s="264"/>
      <c r="W518" s="264"/>
      <c r="X518" s="264"/>
      <c r="Y518" s="264"/>
      <c r="Z518" s="264"/>
    </row>
    <row r="519" spans="1:26" s="3" customFormat="1">
      <c r="A519" s="374"/>
      <c r="B519" s="423" t="s">
        <v>712</v>
      </c>
      <c r="C519" s="374">
        <v>36303</v>
      </c>
      <c r="F519" s="264"/>
      <c r="G519" s="264"/>
      <c r="H519" s="333"/>
      <c r="I519" s="264"/>
      <c r="J519" s="264"/>
      <c r="K519" s="264"/>
      <c r="L519" s="334"/>
      <c r="M519" s="334"/>
      <c r="N519" s="264"/>
      <c r="O519" s="264"/>
      <c r="P519" s="264"/>
      <c r="Q519" s="264"/>
      <c r="R519" s="334"/>
      <c r="S519" s="264"/>
      <c r="T519" s="264"/>
      <c r="U519" s="264"/>
      <c r="V519" s="264"/>
      <c r="W519" s="264"/>
      <c r="X519" s="264"/>
      <c r="Y519" s="264"/>
      <c r="Z519" s="264"/>
    </row>
    <row r="520" spans="1:26" s="3" customFormat="1">
      <c r="A520" s="374"/>
      <c r="B520" s="423" t="s">
        <v>574</v>
      </c>
      <c r="C520" s="374">
        <v>36600</v>
      </c>
      <c r="F520" s="264"/>
      <c r="G520" s="264"/>
      <c r="H520" s="333"/>
      <c r="I520" s="264"/>
      <c r="J520" s="264"/>
      <c r="K520" s="264"/>
      <c r="L520" s="334"/>
      <c r="M520" s="334"/>
      <c r="N520" s="264"/>
      <c r="O520" s="264"/>
      <c r="P520" s="264"/>
      <c r="Q520" s="264"/>
      <c r="R520" s="334"/>
      <c r="S520" s="264"/>
      <c r="T520" s="264"/>
      <c r="U520" s="264"/>
      <c r="V520" s="264"/>
      <c r="W520" s="264"/>
      <c r="X520" s="264"/>
      <c r="Y520" s="264"/>
      <c r="Z520" s="264"/>
    </row>
    <row r="521" spans="1:26" s="3" customFormat="1">
      <c r="A521" s="374"/>
      <c r="B521" s="423" t="s">
        <v>728</v>
      </c>
      <c r="C521" s="374">
        <v>37001</v>
      </c>
      <c r="F521" s="264"/>
      <c r="G521" s="264"/>
      <c r="H521" s="333"/>
      <c r="I521" s="264"/>
      <c r="J521" s="264"/>
      <c r="K521" s="264"/>
      <c r="L521" s="334"/>
      <c r="M521" s="334"/>
      <c r="N521" s="264"/>
      <c r="O521" s="264"/>
      <c r="P521" s="264"/>
      <c r="Q521" s="264"/>
      <c r="R521" s="334"/>
      <c r="S521" s="264"/>
      <c r="T521" s="264"/>
      <c r="U521" s="264"/>
      <c r="V521" s="264"/>
      <c r="W521" s="264"/>
      <c r="X521" s="264"/>
      <c r="Y521" s="264"/>
      <c r="Z521" s="264"/>
    </row>
    <row r="522" spans="1:26" s="3" customFormat="1">
      <c r="A522" s="374"/>
      <c r="B522" s="423" t="s">
        <v>374</v>
      </c>
      <c r="C522" s="374">
        <v>10850</v>
      </c>
      <c r="F522" s="264"/>
      <c r="G522" s="264"/>
      <c r="H522" s="333"/>
      <c r="I522" s="264"/>
      <c r="J522" s="264"/>
      <c r="K522" s="264"/>
      <c r="L522" s="334"/>
      <c r="M522" s="334"/>
      <c r="N522" s="264"/>
      <c r="O522" s="264"/>
      <c r="P522" s="264"/>
      <c r="Q522" s="264"/>
      <c r="R522" s="334"/>
      <c r="S522" s="264"/>
      <c r="T522" s="264"/>
      <c r="U522" s="264"/>
      <c r="V522" s="264"/>
      <c r="W522" s="264"/>
      <c r="X522" s="264"/>
      <c r="Y522" s="264"/>
      <c r="Z522" s="264"/>
    </row>
    <row r="523" spans="1:26" s="3" customFormat="1">
      <c r="A523" s="374"/>
      <c r="B523" s="423" t="s">
        <v>376</v>
      </c>
      <c r="C523" s="374">
        <v>10910</v>
      </c>
      <c r="F523" s="264"/>
      <c r="G523" s="264"/>
      <c r="H523" s="333"/>
      <c r="I523" s="264"/>
      <c r="J523" s="264"/>
      <c r="K523" s="264"/>
      <c r="L523" s="334"/>
      <c r="M523" s="334"/>
      <c r="N523" s="264"/>
      <c r="O523" s="264"/>
      <c r="P523" s="264"/>
      <c r="Q523" s="264"/>
      <c r="R523" s="334"/>
      <c r="S523" s="264"/>
      <c r="T523" s="264"/>
      <c r="U523" s="264"/>
      <c r="V523" s="264"/>
      <c r="W523" s="264"/>
      <c r="X523" s="264"/>
      <c r="Y523" s="264"/>
      <c r="Z523" s="264"/>
    </row>
    <row r="524" spans="1:26" s="3" customFormat="1">
      <c r="A524" s="374"/>
      <c r="B524" s="423" t="s">
        <v>378</v>
      </c>
      <c r="C524" s="374">
        <v>10940</v>
      </c>
      <c r="F524" s="264"/>
      <c r="G524" s="264"/>
      <c r="H524" s="333"/>
      <c r="I524" s="264"/>
      <c r="J524" s="264"/>
      <c r="K524" s="264"/>
      <c r="L524" s="334"/>
      <c r="M524" s="334"/>
      <c r="N524" s="264"/>
      <c r="O524" s="264"/>
      <c r="P524" s="264"/>
      <c r="Q524" s="264"/>
      <c r="R524" s="334"/>
      <c r="S524" s="264"/>
      <c r="T524" s="264"/>
      <c r="U524" s="264"/>
      <c r="V524" s="264"/>
      <c r="W524" s="264"/>
      <c r="X524" s="264"/>
      <c r="Y524" s="264"/>
      <c r="Z524" s="264"/>
    </row>
    <row r="525" spans="1:26" s="3" customFormat="1">
      <c r="A525" s="374"/>
      <c r="B525" s="423" t="s">
        <v>576</v>
      </c>
      <c r="C525" s="374">
        <v>36700</v>
      </c>
      <c r="F525" s="264"/>
      <c r="G525" s="264"/>
      <c r="H525" s="333"/>
      <c r="I525" s="264"/>
      <c r="J525" s="264"/>
      <c r="K525" s="264"/>
      <c r="L525" s="334"/>
      <c r="M525" s="334"/>
      <c r="N525" s="264"/>
      <c r="O525" s="264"/>
      <c r="P525" s="264"/>
      <c r="Q525" s="264"/>
      <c r="R525" s="334"/>
      <c r="S525" s="264"/>
      <c r="T525" s="264"/>
      <c r="U525" s="264"/>
      <c r="V525" s="264"/>
      <c r="W525" s="264"/>
      <c r="X525" s="264"/>
      <c r="Y525" s="264"/>
      <c r="Z525" s="264"/>
    </row>
    <row r="526" spans="1:26" s="3" customFormat="1">
      <c r="A526" s="374"/>
      <c r="B526" s="423" t="s">
        <v>580</v>
      </c>
      <c r="C526" s="374">
        <v>36802</v>
      </c>
      <c r="F526" s="264"/>
      <c r="G526" s="264"/>
      <c r="H526" s="333"/>
      <c r="I526" s="264"/>
      <c r="J526" s="264"/>
      <c r="K526" s="264"/>
      <c r="L526" s="334"/>
      <c r="M526" s="334"/>
      <c r="N526" s="264"/>
      <c r="O526" s="264"/>
      <c r="P526" s="264"/>
      <c r="Q526" s="264"/>
      <c r="R526" s="334"/>
      <c r="S526" s="264"/>
      <c r="T526" s="264"/>
      <c r="U526" s="264"/>
      <c r="V526" s="264"/>
      <c r="W526" s="264"/>
      <c r="X526" s="264"/>
      <c r="Y526" s="264"/>
      <c r="Z526" s="264"/>
    </row>
    <row r="527" spans="1:26" s="3" customFormat="1">
      <c r="A527" s="374"/>
      <c r="B527" s="423" t="s">
        <v>579</v>
      </c>
      <c r="C527" s="374">
        <v>36800</v>
      </c>
      <c r="F527" s="264"/>
      <c r="G527" s="264"/>
      <c r="H527" s="333"/>
      <c r="I527" s="264"/>
      <c r="J527" s="264"/>
      <c r="K527" s="264"/>
      <c r="L527" s="334"/>
      <c r="M527" s="334"/>
      <c r="N527" s="264"/>
      <c r="O527" s="264"/>
      <c r="P527" s="264"/>
      <c r="Q527" s="264"/>
      <c r="R527" s="334"/>
      <c r="S527" s="264"/>
      <c r="T527" s="264"/>
      <c r="U527" s="264"/>
      <c r="V527" s="264"/>
      <c r="W527" s="264"/>
      <c r="X527" s="264"/>
      <c r="Y527" s="264"/>
      <c r="Z527" s="264"/>
    </row>
    <row r="528" spans="1:26" s="3" customFormat="1">
      <c r="A528" s="374"/>
      <c r="B528" s="423" t="s">
        <v>584</v>
      </c>
      <c r="C528" s="374">
        <v>36905</v>
      </c>
      <c r="F528" s="264"/>
      <c r="G528" s="264"/>
      <c r="H528" s="333"/>
      <c r="I528" s="264"/>
      <c r="J528" s="264"/>
      <c r="K528" s="264"/>
      <c r="L528" s="334"/>
      <c r="M528" s="334"/>
      <c r="N528" s="264"/>
      <c r="O528" s="264"/>
      <c r="P528" s="264"/>
      <c r="Q528" s="264"/>
      <c r="R528" s="334"/>
      <c r="S528" s="264"/>
      <c r="T528" s="264"/>
      <c r="U528" s="264"/>
      <c r="V528" s="264"/>
      <c r="W528" s="264"/>
      <c r="X528" s="264"/>
      <c r="Y528" s="264"/>
      <c r="Z528" s="264"/>
    </row>
    <row r="529" spans="1:26" s="3" customFormat="1">
      <c r="A529" s="374"/>
      <c r="B529" s="423" t="s">
        <v>582</v>
      </c>
      <c r="C529" s="374">
        <v>36900</v>
      </c>
      <c r="F529" s="264"/>
      <c r="G529" s="264"/>
      <c r="H529" s="333"/>
      <c r="I529" s="264"/>
      <c r="J529" s="264"/>
      <c r="K529" s="264"/>
      <c r="L529" s="334"/>
      <c r="M529" s="334"/>
      <c r="N529" s="264"/>
      <c r="O529" s="264"/>
      <c r="P529" s="264"/>
      <c r="Q529" s="264"/>
      <c r="R529" s="334"/>
      <c r="S529" s="264"/>
      <c r="T529" s="264"/>
      <c r="U529" s="264"/>
      <c r="V529" s="264"/>
      <c r="W529" s="264"/>
      <c r="X529" s="264"/>
      <c r="Y529" s="264"/>
      <c r="Z529" s="264"/>
    </row>
    <row r="530" spans="1:26" s="3" customFormat="1">
      <c r="A530" s="374"/>
      <c r="B530" s="423" t="s">
        <v>587</v>
      </c>
      <c r="C530" s="374">
        <v>37100</v>
      </c>
      <c r="F530" s="264"/>
      <c r="G530" s="264"/>
      <c r="H530" s="333"/>
      <c r="I530" s="264"/>
      <c r="J530" s="264"/>
      <c r="K530" s="264"/>
      <c r="L530" s="334"/>
      <c r="M530" s="334"/>
      <c r="N530" s="264"/>
      <c r="O530" s="264"/>
      <c r="P530" s="264"/>
      <c r="Q530" s="264"/>
      <c r="R530" s="334"/>
      <c r="S530" s="264"/>
      <c r="T530" s="264"/>
      <c r="U530" s="264"/>
      <c r="V530" s="264"/>
      <c r="W530" s="264"/>
      <c r="X530" s="264"/>
      <c r="Y530" s="264"/>
      <c r="Z530" s="264"/>
    </row>
    <row r="531" spans="1:26" s="3" customFormat="1">
      <c r="A531" s="374"/>
      <c r="B531" s="423" t="s">
        <v>588</v>
      </c>
      <c r="C531" s="374">
        <v>37200</v>
      </c>
      <c r="F531" s="264"/>
      <c r="G531" s="264"/>
      <c r="H531" s="333"/>
      <c r="I531" s="264"/>
      <c r="J531" s="264"/>
      <c r="K531" s="264"/>
      <c r="L531" s="334"/>
      <c r="M531" s="334"/>
      <c r="N531" s="264"/>
      <c r="O531" s="264"/>
      <c r="P531" s="264"/>
      <c r="Q531" s="264"/>
      <c r="R531" s="334"/>
      <c r="S531" s="264"/>
      <c r="T531" s="264"/>
      <c r="U531" s="264"/>
      <c r="V531" s="264"/>
      <c r="W531" s="264"/>
      <c r="X531" s="264"/>
      <c r="Y531" s="264"/>
      <c r="Z531" s="264"/>
    </row>
    <row r="532" spans="1:26" s="3" customFormat="1">
      <c r="A532" s="374"/>
      <c r="B532" s="423" t="s">
        <v>589</v>
      </c>
      <c r="C532" s="374">
        <v>37300</v>
      </c>
      <c r="F532" s="264"/>
      <c r="G532" s="264"/>
      <c r="H532" s="333"/>
      <c r="I532" s="264"/>
      <c r="J532" s="264"/>
      <c r="K532" s="264"/>
      <c r="L532" s="334"/>
      <c r="M532" s="334"/>
      <c r="N532" s="264"/>
      <c r="O532" s="264"/>
      <c r="P532" s="264"/>
      <c r="Q532" s="264"/>
      <c r="R532" s="334"/>
      <c r="S532" s="264"/>
      <c r="T532" s="264"/>
      <c r="U532" s="264"/>
      <c r="V532" s="264"/>
      <c r="W532" s="264"/>
      <c r="X532" s="264"/>
      <c r="Y532" s="264"/>
      <c r="Z532" s="264"/>
    </row>
    <row r="533" spans="1:26" s="3" customFormat="1">
      <c r="A533" s="374"/>
      <c r="B533" s="423" t="s">
        <v>591</v>
      </c>
      <c r="C533" s="374">
        <v>37305</v>
      </c>
      <c r="F533" s="264"/>
      <c r="G533" s="264"/>
      <c r="H533" s="333"/>
      <c r="I533" s="264"/>
      <c r="J533" s="264"/>
      <c r="K533" s="264"/>
      <c r="L533" s="334"/>
      <c r="M533" s="334"/>
      <c r="N533" s="264"/>
      <c r="O533" s="264"/>
      <c r="P533" s="264"/>
      <c r="Q533" s="264"/>
      <c r="R533" s="334"/>
      <c r="S533" s="264"/>
      <c r="T533" s="264"/>
      <c r="U533" s="264"/>
      <c r="V533" s="264"/>
      <c r="W533" s="264"/>
      <c r="X533" s="264"/>
      <c r="Y533" s="264"/>
      <c r="Z533" s="264"/>
    </row>
    <row r="534" spans="1:26" s="3" customFormat="1">
      <c r="A534" s="374"/>
      <c r="B534" s="423" t="s">
        <v>556</v>
      </c>
      <c r="C534" s="374">
        <v>36008</v>
      </c>
      <c r="F534" s="264"/>
      <c r="G534" s="264"/>
      <c r="H534" s="333"/>
      <c r="I534" s="264"/>
      <c r="J534" s="264"/>
      <c r="K534" s="264"/>
      <c r="L534" s="334"/>
      <c r="M534" s="334"/>
      <c r="N534" s="264"/>
      <c r="O534" s="264"/>
      <c r="P534" s="264"/>
      <c r="Q534" s="264"/>
      <c r="R534" s="334"/>
      <c r="S534" s="264"/>
      <c r="T534" s="264"/>
      <c r="U534" s="264"/>
      <c r="V534" s="264"/>
      <c r="W534" s="264"/>
      <c r="X534" s="264"/>
      <c r="Y534" s="264"/>
      <c r="Z534" s="264"/>
    </row>
    <row r="535" spans="1:26" s="3" customFormat="1">
      <c r="A535" s="374"/>
      <c r="B535" s="423" t="s">
        <v>649</v>
      </c>
      <c r="C535" s="374">
        <v>39703</v>
      </c>
      <c r="F535" s="264"/>
      <c r="G535" s="264"/>
      <c r="H535" s="333"/>
      <c r="I535" s="264"/>
      <c r="J535" s="264"/>
      <c r="K535" s="264"/>
      <c r="L535" s="334"/>
      <c r="M535" s="334"/>
      <c r="N535" s="264"/>
      <c r="O535" s="264"/>
      <c r="P535" s="264"/>
      <c r="Q535" s="264"/>
      <c r="R535" s="334"/>
      <c r="S535" s="264"/>
      <c r="T535" s="264"/>
      <c r="U535" s="264"/>
      <c r="V535" s="264"/>
      <c r="W535" s="264"/>
      <c r="X535" s="264"/>
      <c r="Y535" s="264"/>
      <c r="Z535" s="264"/>
    </row>
    <row r="536" spans="1:26" s="3" customFormat="1">
      <c r="A536" s="374"/>
      <c r="B536" s="423" t="s">
        <v>495</v>
      </c>
      <c r="C536" s="374">
        <v>33209</v>
      </c>
      <c r="F536" s="264"/>
      <c r="G536" s="264"/>
      <c r="H536" s="333"/>
      <c r="I536" s="264"/>
      <c r="J536" s="264"/>
      <c r="K536" s="264"/>
      <c r="L536" s="334"/>
      <c r="M536" s="334"/>
      <c r="N536" s="264"/>
      <c r="O536" s="264"/>
      <c r="P536" s="264"/>
      <c r="Q536" s="264"/>
      <c r="R536" s="334"/>
      <c r="S536" s="264"/>
      <c r="T536" s="264"/>
      <c r="U536" s="264"/>
      <c r="V536" s="264"/>
      <c r="W536" s="264"/>
      <c r="X536" s="264"/>
      <c r="Y536" s="264"/>
      <c r="Z536" s="264"/>
    </row>
    <row r="537" spans="1:26" s="3" customFormat="1">
      <c r="A537" s="374"/>
      <c r="B537" s="423" t="s">
        <v>593</v>
      </c>
      <c r="C537" s="374">
        <v>37405</v>
      </c>
      <c r="F537" s="264"/>
      <c r="G537" s="264"/>
      <c r="H537" s="333"/>
      <c r="I537" s="264"/>
      <c r="J537" s="264"/>
      <c r="K537" s="264"/>
      <c r="L537" s="334"/>
      <c r="M537" s="334"/>
      <c r="N537" s="264"/>
      <c r="O537" s="264"/>
      <c r="P537" s="264"/>
      <c r="Q537" s="264"/>
      <c r="R537" s="334"/>
      <c r="S537" s="264"/>
      <c r="T537" s="264"/>
      <c r="U537" s="264"/>
      <c r="V537" s="264"/>
      <c r="W537" s="264"/>
      <c r="X537" s="264"/>
      <c r="Y537" s="264"/>
      <c r="Z537" s="264"/>
    </row>
    <row r="538" spans="1:26" s="3" customFormat="1">
      <c r="A538" s="374"/>
      <c r="B538" s="423" t="s">
        <v>592</v>
      </c>
      <c r="C538" s="374">
        <v>37400</v>
      </c>
      <c r="F538" s="264"/>
      <c r="G538" s="264"/>
      <c r="H538" s="333"/>
      <c r="I538" s="264"/>
      <c r="J538" s="264"/>
      <c r="K538" s="264"/>
      <c r="L538" s="334"/>
      <c r="M538" s="334"/>
      <c r="N538" s="264"/>
      <c r="O538" s="264"/>
      <c r="P538" s="264"/>
      <c r="Q538" s="264"/>
      <c r="R538" s="334"/>
      <c r="S538" s="264"/>
      <c r="T538" s="264"/>
      <c r="U538" s="264"/>
      <c r="V538" s="264"/>
      <c r="W538" s="264"/>
      <c r="X538" s="264"/>
      <c r="Y538" s="264"/>
      <c r="Z538" s="264"/>
    </row>
    <row r="539" spans="1:26" s="3" customFormat="1">
      <c r="A539" s="374"/>
      <c r="B539" s="423" t="s">
        <v>594</v>
      </c>
      <c r="C539" s="374">
        <v>37500</v>
      </c>
      <c r="F539" s="264"/>
      <c r="G539" s="264"/>
      <c r="H539" s="333"/>
      <c r="I539" s="264"/>
      <c r="J539" s="264"/>
      <c r="K539" s="264"/>
      <c r="L539" s="334"/>
      <c r="M539" s="334"/>
      <c r="N539" s="264"/>
      <c r="O539" s="264"/>
      <c r="P539" s="264"/>
      <c r="Q539" s="264"/>
      <c r="R539" s="334"/>
      <c r="S539" s="264"/>
      <c r="T539" s="264"/>
      <c r="U539" s="264"/>
      <c r="V539" s="264"/>
      <c r="W539" s="264"/>
      <c r="X539" s="264"/>
      <c r="Y539" s="264"/>
      <c r="Z539" s="264"/>
    </row>
    <row r="540" spans="1:26" s="3" customFormat="1">
      <c r="A540" s="374"/>
      <c r="B540" s="423" t="s">
        <v>597</v>
      </c>
      <c r="C540" s="374">
        <v>37605</v>
      </c>
      <c r="F540" s="264"/>
      <c r="G540" s="264"/>
      <c r="H540" s="333"/>
      <c r="I540" s="264"/>
      <c r="J540" s="264"/>
      <c r="K540" s="264"/>
      <c r="L540" s="334"/>
      <c r="M540" s="334"/>
      <c r="N540" s="264"/>
      <c r="O540" s="264"/>
      <c r="P540" s="264"/>
      <c r="Q540" s="264"/>
      <c r="R540" s="334"/>
      <c r="S540" s="264"/>
      <c r="T540" s="264"/>
      <c r="U540" s="264"/>
      <c r="V540" s="264"/>
      <c r="W540" s="264"/>
      <c r="X540" s="264"/>
      <c r="Y540" s="264"/>
      <c r="Z540" s="264"/>
    </row>
    <row r="541" spans="1:26" s="3" customFormat="1">
      <c r="A541" s="374"/>
      <c r="B541" s="423" t="s">
        <v>595</v>
      </c>
      <c r="C541" s="374">
        <v>37600</v>
      </c>
      <c r="F541" s="264"/>
      <c r="G541" s="264"/>
      <c r="H541" s="333"/>
      <c r="I541" s="264"/>
      <c r="J541" s="264"/>
      <c r="K541" s="264"/>
      <c r="L541" s="334"/>
      <c r="M541" s="334"/>
      <c r="N541" s="264"/>
      <c r="O541" s="264"/>
      <c r="P541" s="264"/>
      <c r="Q541" s="264"/>
      <c r="R541" s="334"/>
      <c r="S541" s="264"/>
      <c r="T541" s="264"/>
      <c r="U541" s="264"/>
      <c r="V541" s="264"/>
      <c r="W541" s="264"/>
      <c r="X541" s="264"/>
      <c r="Y541" s="264"/>
      <c r="Z541" s="264"/>
    </row>
    <row r="542" spans="1:26" s="3" customFormat="1">
      <c r="A542" s="374"/>
      <c r="B542" s="423" t="s">
        <v>391</v>
      </c>
      <c r="C542" s="374">
        <v>13500</v>
      </c>
      <c r="F542" s="264"/>
      <c r="G542" s="264"/>
      <c r="H542" s="333"/>
      <c r="I542" s="264"/>
      <c r="J542" s="264"/>
      <c r="K542" s="264"/>
      <c r="L542" s="334"/>
      <c r="M542" s="334"/>
      <c r="N542" s="264"/>
      <c r="O542" s="264"/>
      <c r="P542" s="264"/>
      <c r="Q542" s="264"/>
      <c r="R542" s="334"/>
      <c r="S542" s="264"/>
      <c r="T542" s="264"/>
      <c r="U542" s="264"/>
      <c r="V542" s="264"/>
      <c r="W542" s="264"/>
      <c r="X542" s="264"/>
      <c r="Y542" s="264"/>
      <c r="Z542" s="264"/>
    </row>
    <row r="543" spans="1:26" s="3" customFormat="1">
      <c r="A543" s="374"/>
      <c r="B543" s="423" t="s">
        <v>599</v>
      </c>
      <c r="C543" s="374">
        <v>37700</v>
      </c>
      <c r="F543" s="264"/>
      <c r="G543" s="264"/>
      <c r="H543" s="333"/>
      <c r="I543" s="264"/>
      <c r="J543" s="264"/>
      <c r="K543" s="264"/>
      <c r="L543" s="334"/>
      <c r="M543" s="334"/>
      <c r="N543" s="264"/>
      <c r="O543" s="264"/>
      <c r="P543" s="264"/>
      <c r="Q543" s="264"/>
      <c r="R543" s="334"/>
      <c r="S543" s="264"/>
      <c r="T543" s="264"/>
      <c r="U543" s="264"/>
      <c r="V543" s="264"/>
      <c r="W543" s="264"/>
      <c r="X543" s="264"/>
      <c r="Y543" s="264"/>
      <c r="Z543" s="264"/>
    </row>
    <row r="544" spans="1:26" s="3" customFormat="1">
      <c r="A544" s="374"/>
      <c r="B544" s="423" t="s">
        <v>600</v>
      </c>
      <c r="C544" s="374">
        <v>37705</v>
      </c>
      <c r="F544" s="264"/>
      <c r="G544" s="264"/>
      <c r="H544" s="333"/>
      <c r="I544" s="264"/>
      <c r="J544" s="264"/>
      <c r="K544" s="264"/>
      <c r="L544" s="334"/>
      <c r="M544" s="334"/>
      <c r="N544" s="264"/>
      <c r="O544" s="264"/>
      <c r="P544" s="264"/>
      <c r="Q544" s="264"/>
      <c r="R544" s="334"/>
      <c r="S544" s="264"/>
      <c r="T544" s="264"/>
      <c r="U544" s="264"/>
      <c r="V544" s="264"/>
      <c r="W544" s="264"/>
      <c r="X544" s="264"/>
      <c r="Y544" s="264"/>
      <c r="Z544" s="264"/>
    </row>
    <row r="545" spans="1:26" s="3" customFormat="1">
      <c r="A545" s="374"/>
      <c r="B545" s="423" t="s">
        <v>424</v>
      </c>
      <c r="C545" s="374">
        <v>30103</v>
      </c>
      <c r="F545" s="264"/>
      <c r="G545" s="264"/>
      <c r="H545" s="333"/>
      <c r="I545" s="264"/>
      <c r="J545" s="264"/>
      <c r="K545" s="264"/>
      <c r="L545" s="334"/>
      <c r="M545" s="334"/>
      <c r="N545" s="264"/>
      <c r="O545" s="264"/>
      <c r="P545" s="264"/>
      <c r="Q545" s="264"/>
      <c r="R545" s="334"/>
      <c r="S545" s="264"/>
      <c r="T545" s="264"/>
      <c r="U545" s="264"/>
      <c r="V545" s="264"/>
      <c r="W545" s="264"/>
      <c r="X545" s="264"/>
      <c r="Y545" s="264"/>
      <c r="Z545" s="264"/>
    </row>
    <row r="546" spans="1:26" s="3" customFormat="1">
      <c r="A546" s="374"/>
      <c r="B546" s="423" t="s">
        <v>513</v>
      </c>
      <c r="C546" s="374">
        <v>34220</v>
      </c>
      <c r="F546" s="264"/>
      <c r="G546" s="264"/>
      <c r="H546" s="333"/>
      <c r="I546" s="264"/>
      <c r="J546" s="264"/>
      <c r="K546" s="264"/>
      <c r="L546" s="334"/>
      <c r="M546" s="334"/>
      <c r="N546" s="264"/>
      <c r="O546" s="264"/>
      <c r="P546" s="264"/>
      <c r="Q546" s="264"/>
      <c r="R546" s="334"/>
      <c r="S546" s="264"/>
      <c r="T546" s="264"/>
      <c r="U546" s="264"/>
      <c r="V546" s="264"/>
      <c r="W546" s="264"/>
      <c r="X546" s="264"/>
      <c r="Y546" s="264"/>
      <c r="Z546" s="264"/>
    </row>
    <row r="547" spans="1:26" s="3" customFormat="1">
      <c r="A547" s="374"/>
      <c r="B547" s="423" t="s">
        <v>522</v>
      </c>
      <c r="C547" s="374">
        <v>34605</v>
      </c>
      <c r="F547" s="264"/>
      <c r="G547" s="264"/>
      <c r="H547" s="333"/>
      <c r="I547" s="264"/>
      <c r="J547" s="264"/>
      <c r="K547" s="264"/>
      <c r="L547" s="334"/>
      <c r="M547" s="334"/>
      <c r="N547" s="264"/>
      <c r="O547" s="264"/>
      <c r="P547" s="264"/>
      <c r="Q547" s="264"/>
      <c r="R547" s="334"/>
      <c r="S547" s="264"/>
      <c r="T547" s="264"/>
      <c r="U547" s="264"/>
      <c r="V547" s="264"/>
      <c r="W547" s="264"/>
      <c r="X547" s="264"/>
      <c r="Y547" s="264"/>
      <c r="Z547" s="264"/>
    </row>
    <row r="548" spans="1:26" s="3" customFormat="1">
      <c r="A548" s="374"/>
      <c r="B548" s="423" t="s">
        <v>603</v>
      </c>
      <c r="C548" s="374">
        <v>37805</v>
      </c>
      <c r="F548" s="264"/>
      <c r="G548" s="264"/>
      <c r="H548" s="333"/>
      <c r="I548" s="264"/>
      <c r="J548" s="264"/>
      <c r="K548" s="264"/>
      <c r="L548" s="334"/>
      <c r="M548" s="334"/>
      <c r="N548" s="264"/>
      <c r="O548" s="264"/>
      <c r="P548" s="264"/>
      <c r="Q548" s="264"/>
      <c r="R548" s="334"/>
      <c r="S548" s="264"/>
      <c r="T548" s="264"/>
      <c r="U548" s="264"/>
      <c r="V548" s="264"/>
      <c r="W548" s="264"/>
      <c r="X548" s="264"/>
      <c r="Y548" s="264"/>
      <c r="Z548" s="264"/>
    </row>
    <row r="549" spans="1:26" s="3" customFormat="1">
      <c r="A549" s="374"/>
      <c r="B549" s="423" t="s">
        <v>601</v>
      </c>
      <c r="C549" s="374">
        <v>37800</v>
      </c>
      <c r="F549" s="264"/>
      <c r="G549" s="264"/>
      <c r="H549" s="333"/>
      <c r="I549" s="264"/>
      <c r="J549" s="264"/>
      <c r="K549" s="264"/>
      <c r="L549" s="334"/>
      <c r="M549" s="334"/>
      <c r="N549" s="264"/>
      <c r="O549" s="264"/>
      <c r="P549" s="264"/>
      <c r="Q549" s="264"/>
      <c r="R549" s="334"/>
      <c r="S549" s="264"/>
      <c r="T549" s="264"/>
      <c r="U549" s="264"/>
      <c r="V549" s="264"/>
      <c r="W549" s="264"/>
      <c r="X549" s="264"/>
      <c r="Y549" s="264"/>
      <c r="Z549" s="264"/>
    </row>
    <row r="550" spans="1:26" s="3" customFormat="1">
      <c r="A550" s="374"/>
      <c r="B550" s="423" t="s">
        <v>606</v>
      </c>
      <c r="C550" s="374">
        <v>37905</v>
      </c>
      <c r="F550" s="264"/>
      <c r="G550" s="264"/>
      <c r="H550" s="333"/>
      <c r="I550" s="264"/>
      <c r="J550" s="264"/>
      <c r="K550" s="264"/>
      <c r="L550" s="334"/>
      <c r="M550" s="334"/>
      <c r="N550" s="264"/>
      <c r="O550" s="264"/>
      <c r="P550" s="264"/>
      <c r="Q550" s="264"/>
      <c r="R550" s="334"/>
      <c r="S550" s="264"/>
      <c r="T550" s="264"/>
      <c r="U550" s="264"/>
      <c r="V550" s="264"/>
      <c r="W550" s="264"/>
      <c r="X550" s="264"/>
      <c r="Y550" s="264"/>
      <c r="Z550" s="264"/>
    </row>
    <row r="551" spans="1:26" s="3" customFormat="1">
      <c r="A551" s="374"/>
      <c r="B551" s="423" t="s">
        <v>604</v>
      </c>
      <c r="C551" s="374">
        <v>37900</v>
      </c>
      <c r="F551" s="264"/>
      <c r="G551" s="264"/>
      <c r="H551" s="333"/>
      <c r="I551" s="264"/>
      <c r="J551" s="264"/>
      <c r="K551" s="264"/>
      <c r="L551" s="334"/>
      <c r="M551" s="334"/>
      <c r="N551" s="264"/>
      <c r="O551" s="264"/>
      <c r="P551" s="264"/>
      <c r="Q551" s="264"/>
      <c r="R551" s="334"/>
      <c r="S551" s="264"/>
      <c r="T551" s="264"/>
      <c r="U551" s="264"/>
      <c r="V551" s="264"/>
      <c r="W551" s="264"/>
      <c r="X551" s="264"/>
      <c r="Y551" s="264"/>
      <c r="Z551" s="264"/>
    </row>
    <row r="552" spans="1:26" s="3" customFormat="1">
      <c r="A552" s="374"/>
      <c r="B552" s="423" t="s">
        <v>608</v>
      </c>
      <c r="C552" s="374">
        <v>38005</v>
      </c>
      <c r="F552" s="264"/>
      <c r="G552" s="264"/>
      <c r="H552" s="333"/>
      <c r="I552" s="264"/>
      <c r="J552" s="264"/>
      <c r="K552" s="264"/>
      <c r="L552" s="334"/>
      <c r="M552" s="334"/>
      <c r="N552" s="264"/>
      <c r="O552" s="264"/>
      <c r="P552" s="264"/>
      <c r="Q552" s="264"/>
      <c r="R552" s="334"/>
      <c r="S552" s="264"/>
      <c r="T552" s="264"/>
      <c r="U552" s="264"/>
      <c r="V552" s="264"/>
      <c r="W552" s="264"/>
      <c r="X552" s="264"/>
      <c r="Y552" s="264"/>
      <c r="Z552" s="264"/>
    </row>
    <row r="553" spans="1:26" s="3" customFormat="1">
      <c r="A553" s="374"/>
      <c r="B553" s="423" t="s">
        <v>607</v>
      </c>
      <c r="C553" s="374">
        <v>38000</v>
      </c>
      <c r="F553" s="264"/>
      <c r="G553" s="264"/>
      <c r="H553" s="333"/>
      <c r="I553" s="264"/>
      <c r="J553" s="264"/>
      <c r="K553" s="264"/>
      <c r="L553" s="334"/>
      <c r="M553" s="334"/>
      <c r="N553" s="264"/>
      <c r="O553" s="264"/>
      <c r="P553" s="264"/>
      <c r="Q553" s="264"/>
      <c r="R553" s="334"/>
      <c r="S553" s="264"/>
      <c r="T553" s="264"/>
      <c r="U553" s="264"/>
      <c r="V553" s="264"/>
      <c r="W553" s="264"/>
      <c r="X553" s="264"/>
      <c r="Y553" s="264"/>
      <c r="Z553" s="264"/>
    </row>
    <row r="554" spans="1:26" s="3" customFormat="1">
      <c r="A554" s="374"/>
      <c r="B554" s="423" t="s">
        <v>590</v>
      </c>
      <c r="C554" s="374">
        <v>37301</v>
      </c>
      <c r="F554" s="264"/>
      <c r="G554" s="264"/>
      <c r="H554" s="333"/>
      <c r="I554" s="264"/>
      <c r="J554" s="264"/>
      <c r="K554" s="264"/>
      <c r="L554" s="334"/>
      <c r="M554" s="334"/>
      <c r="N554" s="264"/>
      <c r="O554" s="264"/>
      <c r="P554" s="264"/>
      <c r="Q554" s="264"/>
      <c r="R554" s="334"/>
      <c r="S554" s="264"/>
      <c r="T554" s="264"/>
      <c r="U554" s="264"/>
      <c r="V554" s="264"/>
      <c r="W554" s="264"/>
      <c r="X554" s="264"/>
      <c r="Y554" s="264"/>
      <c r="Z554" s="264"/>
    </row>
    <row r="555" spans="1:26" s="3" customFormat="1">
      <c r="A555" s="374"/>
      <c r="B555" s="423" t="s">
        <v>663</v>
      </c>
      <c r="C555" s="374">
        <v>98101</v>
      </c>
      <c r="F555" s="264"/>
      <c r="G555" s="264"/>
      <c r="H555" s="333"/>
      <c r="I555" s="264"/>
      <c r="J555" s="264"/>
      <c r="K555" s="264"/>
      <c r="L555" s="334"/>
      <c r="M555" s="334"/>
      <c r="N555" s="264"/>
      <c r="O555" s="264"/>
      <c r="P555" s="264"/>
      <c r="Q555" s="264"/>
      <c r="R555" s="334"/>
      <c r="S555" s="264"/>
      <c r="T555" s="264"/>
      <c r="U555" s="264"/>
      <c r="V555" s="264"/>
      <c r="W555" s="264"/>
      <c r="X555" s="264"/>
      <c r="Y555" s="264"/>
      <c r="Z555" s="264"/>
    </row>
    <row r="556" spans="1:26" s="3" customFormat="1">
      <c r="A556" s="374"/>
      <c r="B556" s="423" t="s">
        <v>609</v>
      </c>
      <c r="C556" s="374">
        <v>38100</v>
      </c>
      <c r="F556" s="264"/>
      <c r="G556" s="264"/>
      <c r="H556" s="333"/>
      <c r="I556" s="264"/>
      <c r="J556" s="264"/>
      <c r="K556" s="264"/>
      <c r="L556" s="334"/>
      <c r="M556" s="334"/>
      <c r="N556" s="264"/>
      <c r="O556" s="264"/>
      <c r="P556" s="264"/>
      <c r="Q556" s="264"/>
      <c r="R556" s="334"/>
      <c r="S556" s="264"/>
      <c r="T556" s="264"/>
      <c r="U556" s="264"/>
      <c r="V556" s="264"/>
      <c r="W556" s="264"/>
      <c r="X556" s="264"/>
      <c r="Y556" s="264"/>
      <c r="Z556" s="264"/>
    </row>
    <row r="557" spans="1:26" s="3" customFormat="1">
      <c r="A557" s="374"/>
      <c r="B557" s="423" t="s">
        <v>664</v>
      </c>
      <c r="C557" s="374">
        <v>98103</v>
      </c>
      <c r="F557" s="264"/>
      <c r="G557" s="264"/>
      <c r="H557" s="333"/>
      <c r="I557" s="264"/>
      <c r="J557" s="264"/>
      <c r="K557" s="264"/>
      <c r="L557" s="334"/>
      <c r="M557" s="334"/>
      <c r="N557" s="264"/>
      <c r="O557" s="264"/>
      <c r="P557" s="264"/>
      <c r="Q557" s="264"/>
      <c r="R557" s="334"/>
      <c r="S557" s="264"/>
      <c r="T557" s="264"/>
      <c r="U557" s="264"/>
      <c r="V557" s="264"/>
      <c r="W557" s="264"/>
      <c r="X557" s="264"/>
      <c r="Y557" s="264"/>
      <c r="Z557" s="264"/>
    </row>
    <row r="558" spans="1:26" s="3" customFormat="1">
      <c r="A558" s="374"/>
      <c r="B558" s="423" t="s">
        <v>612</v>
      </c>
      <c r="C558" s="374">
        <v>38205</v>
      </c>
      <c r="F558" s="264"/>
      <c r="G558" s="264"/>
      <c r="H558" s="333"/>
      <c r="I558" s="264"/>
      <c r="J558" s="264"/>
      <c r="K558" s="264"/>
      <c r="L558" s="334"/>
      <c r="M558" s="334"/>
      <c r="N558" s="264"/>
      <c r="O558" s="264"/>
      <c r="P558" s="264"/>
      <c r="Q558" s="264"/>
      <c r="R558" s="334"/>
      <c r="S558" s="264"/>
      <c r="T558" s="264"/>
      <c r="U558" s="264"/>
      <c r="V558" s="264"/>
      <c r="W558" s="264"/>
      <c r="X558" s="264"/>
      <c r="Y558" s="264"/>
      <c r="Z558" s="264"/>
    </row>
    <row r="559" spans="1:26" s="3" customFormat="1">
      <c r="A559" s="374"/>
      <c r="B559" s="423" t="s">
        <v>611</v>
      </c>
      <c r="C559" s="374">
        <v>38200</v>
      </c>
      <c r="F559" s="264"/>
      <c r="G559" s="264"/>
      <c r="H559" s="333"/>
      <c r="I559" s="264"/>
      <c r="J559" s="264"/>
      <c r="K559" s="264"/>
      <c r="L559" s="334"/>
      <c r="M559" s="334"/>
      <c r="N559" s="264"/>
      <c r="O559" s="264"/>
      <c r="P559" s="264"/>
      <c r="Q559" s="264"/>
      <c r="R559" s="334"/>
      <c r="S559" s="264"/>
      <c r="T559" s="264"/>
      <c r="U559" s="264"/>
      <c r="V559" s="264"/>
      <c r="W559" s="264"/>
      <c r="X559" s="264"/>
      <c r="Y559" s="264"/>
      <c r="Z559" s="264"/>
    </row>
    <row r="560" spans="1:26" s="3" customFormat="1">
      <c r="A560" s="374"/>
      <c r="B560" s="423" t="s">
        <v>566</v>
      </c>
      <c r="C560" s="374">
        <v>36305</v>
      </c>
      <c r="F560" s="264"/>
      <c r="G560" s="264"/>
      <c r="H560" s="333"/>
      <c r="I560" s="264"/>
      <c r="J560" s="264"/>
      <c r="K560" s="264"/>
      <c r="L560" s="334"/>
      <c r="M560" s="334"/>
      <c r="N560" s="264"/>
      <c r="O560" s="264"/>
      <c r="P560" s="264"/>
      <c r="Q560" s="264"/>
      <c r="R560" s="334"/>
      <c r="S560" s="264"/>
      <c r="T560" s="264"/>
      <c r="U560" s="264"/>
      <c r="V560" s="264"/>
      <c r="W560" s="264"/>
      <c r="X560" s="264"/>
      <c r="Y560" s="264"/>
      <c r="Z560" s="264"/>
    </row>
    <row r="561" spans="1:26" s="3" customFormat="1">
      <c r="A561" s="374"/>
      <c r="B561" s="423" t="s">
        <v>536</v>
      </c>
      <c r="C561" s="374">
        <v>35300</v>
      </c>
      <c r="F561" s="264"/>
      <c r="G561" s="264"/>
      <c r="H561" s="333"/>
      <c r="I561" s="264"/>
      <c r="J561" s="264"/>
      <c r="K561" s="264"/>
      <c r="L561" s="334"/>
      <c r="M561" s="334"/>
      <c r="N561" s="264"/>
      <c r="O561" s="264"/>
      <c r="P561" s="264"/>
      <c r="Q561" s="264"/>
      <c r="R561" s="334"/>
      <c r="S561" s="264"/>
      <c r="T561" s="264"/>
      <c r="U561" s="264"/>
      <c r="V561" s="264"/>
      <c r="W561" s="264"/>
      <c r="X561" s="264"/>
      <c r="Y561" s="264"/>
      <c r="Z561" s="264"/>
    </row>
    <row r="562" spans="1:26" s="3" customFormat="1">
      <c r="A562" s="374"/>
      <c r="B562" s="423" t="s">
        <v>614</v>
      </c>
      <c r="C562" s="374">
        <v>38300</v>
      </c>
      <c r="F562" s="264"/>
      <c r="G562" s="264"/>
      <c r="H562" s="333"/>
      <c r="I562" s="264"/>
      <c r="J562" s="264"/>
      <c r="K562" s="264"/>
      <c r="L562" s="334"/>
      <c r="M562" s="334"/>
      <c r="N562" s="264"/>
      <c r="O562" s="264"/>
      <c r="P562" s="264"/>
      <c r="Q562" s="264"/>
      <c r="R562" s="334"/>
      <c r="S562" s="264"/>
      <c r="T562" s="264"/>
      <c r="U562" s="264"/>
      <c r="V562" s="264"/>
      <c r="W562" s="264"/>
      <c r="X562" s="264"/>
      <c r="Y562" s="264"/>
      <c r="Z562" s="264"/>
    </row>
    <row r="563" spans="1:26" s="3" customFormat="1">
      <c r="A563" s="374"/>
      <c r="B563" s="423" t="s">
        <v>392</v>
      </c>
      <c r="C563" s="374">
        <v>13700</v>
      </c>
      <c r="F563" s="264"/>
      <c r="G563" s="264"/>
      <c r="H563" s="333"/>
      <c r="I563" s="264"/>
      <c r="J563" s="264"/>
      <c r="K563" s="264"/>
      <c r="L563" s="334"/>
      <c r="M563" s="334"/>
      <c r="N563" s="264"/>
      <c r="O563" s="264"/>
      <c r="P563" s="264"/>
      <c r="Q563" s="264"/>
      <c r="R563" s="334"/>
      <c r="S563" s="264"/>
      <c r="T563" s="264"/>
      <c r="U563" s="264"/>
      <c r="V563" s="264"/>
      <c r="W563" s="264"/>
      <c r="X563" s="264"/>
      <c r="Y563" s="264"/>
      <c r="Z563" s="264"/>
    </row>
    <row r="564" spans="1:26" s="3" customFormat="1">
      <c r="A564" s="374"/>
      <c r="B564" s="423" t="s">
        <v>555</v>
      </c>
      <c r="C564" s="374">
        <v>36007</v>
      </c>
      <c r="F564" s="264"/>
      <c r="G564" s="264"/>
      <c r="H564" s="333"/>
      <c r="I564" s="264"/>
      <c r="J564" s="264"/>
      <c r="K564" s="264"/>
      <c r="L564" s="334"/>
      <c r="M564" s="334"/>
      <c r="N564" s="264"/>
      <c r="O564" s="264"/>
      <c r="P564" s="264"/>
      <c r="Q564" s="264"/>
      <c r="R564" s="334"/>
      <c r="S564" s="264"/>
      <c r="T564" s="264"/>
      <c r="U564" s="264"/>
      <c r="V564" s="264"/>
      <c r="W564" s="264"/>
      <c r="X564" s="264"/>
      <c r="Y564" s="264"/>
      <c r="Z564" s="264"/>
    </row>
    <row r="565" spans="1:26" s="3" customFormat="1">
      <c r="A565" s="374"/>
      <c r="B565" s="423" t="s">
        <v>430</v>
      </c>
      <c r="C565" s="374">
        <v>30405</v>
      </c>
      <c r="F565" s="264"/>
      <c r="G565" s="264"/>
      <c r="H565" s="333"/>
      <c r="I565" s="264"/>
      <c r="J565" s="264"/>
      <c r="K565" s="264"/>
      <c r="L565" s="334"/>
      <c r="M565" s="334"/>
      <c r="N565" s="264"/>
      <c r="O565" s="264"/>
      <c r="P565" s="264"/>
      <c r="Q565" s="264"/>
      <c r="R565" s="334"/>
      <c r="S565" s="264"/>
      <c r="T565" s="264"/>
      <c r="U565" s="264"/>
      <c r="V565" s="264"/>
      <c r="W565" s="264"/>
      <c r="X565" s="264"/>
      <c r="Y565" s="264"/>
      <c r="Z565" s="264"/>
    </row>
    <row r="566" spans="1:26" s="3" customFormat="1">
      <c r="A566" s="374"/>
      <c r="B566" s="423" t="s">
        <v>602</v>
      </c>
      <c r="C566" s="374">
        <v>37801</v>
      </c>
      <c r="F566" s="264"/>
      <c r="G566" s="264"/>
      <c r="H566" s="333"/>
      <c r="I566" s="264"/>
      <c r="J566" s="264"/>
      <c r="K566" s="264"/>
      <c r="L566" s="334"/>
      <c r="M566" s="334"/>
      <c r="N566" s="264"/>
      <c r="O566" s="264"/>
      <c r="P566" s="264"/>
      <c r="Q566" s="264"/>
      <c r="R566" s="334"/>
      <c r="S566" s="264"/>
      <c r="T566" s="264"/>
      <c r="U566" s="264"/>
      <c r="V566" s="264"/>
      <c r="W566" s="264"/>
      <c r="X566" s="264"/>
      <c r="Y566" s="264"/>
      <c r="Z566" s="264"/>
    </row>
    <row r="567" spans="1:26" s="3" customFormat="1">
      <c r="A567" s="374"/>
      <c r="B567" s="423" t="s">
        <v>469</v>
      </c>
      <c r="C567" s="374">
        <v>32405</v>
      </c>
      <c r="F567" s="264"/>
      <c r="G567" s="264"/>
      <c r="H567" s="333"/>
      <c r="I567" s="264"/>
      <c r="J567" s="264"/>
      <c r="K567" s="264"/>
      <c r="L567" s="334"/>
      <c r="M567" s="334"/>
      <c r="N567" s="264"/>
      <c r="O567" s="264"/>
      <c r="P567" s="264"/>
      <c r="Q567" s="264"/>
      <c r="R567" s="334"/>
      <c r="S567" s="264"/>
      <c r="T567" s="264"/>
      <c r="U567" s="264"/>
      <c r="V567" s="264"/>
      <c r="W567" s="264"/>
      <c r="X567" s="264"/>
      <c r="Y567" s="264"/>
      <c r="Z567" s="264"/>
    </row>
    <row r="568" spans="1:26" s="3" customFormat="1">
      <c r="A568" s="374"/>
      <c r="B568" s="423" t="s">
        <v>636</v>
      </c>
      <c r="C568" s="374">
        <v>39204</v>
      </c>
      <c r="F568" s="264"/>
      <c r="G568" s="264"/>
      <c r="H568" s="333"/>
      <c r="I568" s="264"/>
      <c r="J568" s="264"/>
      <c r="K568" s="264"/>
      <c r="L568" s="334"/>
      <c r="M568" s="334"/>
      <c r="N568" s="264"/>
      <c r="O568" s="264"/>
      <c r="P568" s="264"/>
      <c r="Q568" s="264"/>
      <c r="R568" s="334"/>
      <c r="S568" s="264"/>
      <c r="T568" s="264"/>
      <c r="U568" s="264"/>
      <c r="V568" s="264"/>
      <c r="W568" s="264"/>
      <c r="X568" s="264"/>
      <c r="Y568" s="264"/>
      <c r="Z568" s="264"/>
    </row>
    <row r="569" spans="1:26" s="3" customFormat="1">
      <c r="A569" s="374"/>
      <c r="B569" s="423" t="s">
        <v>531</v>
      </c>
      <c r="C569" s="374">
        <v>35005</v>
      </c>
      <c r="F569" s="264"/>
      <c r="G569" s="264"/>
      <c r="H569" s="333"/>
      <c r="I569" s="264"/>
      <c r="J569" s="264"/>
      <c r="K569" s="264"/>
      <c r="L569" s="334"/>
      <c r="M569" s="334"/>
      <c r="N569" s="264"/>
      <c r="O569" s="264"/>
      <c r="P569" s="264"/>
      <c r="Q569" s="264"/>
      <c r="R569" s="334"/>
      <c r="S569" s="264"/>
      <c r="T569" s="264"/>
      <c r="U569" s="264"/>
      <c r="V569" s="264"/>
      <c r="W569" s="264"/>
      <c r="X569" s="264"/>
      <c r="Y569" s="264"/>
      <c r="Z569" s="264"/>
    </row>
    <row r="570" spans="1:26" s="3" customFormat="1">
      <c r="A570" s="374"/>
      <c r="B570" s="423" t="s">
        <v>617</v>
      </c>
      <c r="C570" s="374">
        <v>38405</v>
      </c>
      <c r="F570" s="264"/>
      <c r="G570" s="264"/>
      <c r="H570" s="333"/>
      <c r="I570" s="264"/>
      <c r="J570" s="264"/>
      <c r="K570" s="264"/>
      <c r="L570" s="334"/>
      <c r="M570" s="334"/>
      <c r="N570" s="264"/>
      <c r="O570" s="264"/>
      <c r="P570" s="264"/>
      <c r="Q570" s="264"/>
      <c r="R570" s="334"/>
      <c r="S570" s="264"/>
      <c r="T570" s="264"/>
      <c r="U570" s="264"/>
      <c r="V570" s="264"/>
      <c r="W570" s="264"/>
      <c r="X570" s="264"/>
      <c r="Y570" s="264"/>
      <c r="Z570" s="264"/>
    </row>
    <row r="571" spans="1:26" s="3" customFormat="1">
      <c r="A571" s="374"/>
      <c r="B571" s="423" t="s">
        <v>615</v>
      </c>
      <c r="C571" s="374">
        <v>38400</v>
      </c>
      <c r="F571" s="264"/>
      <c r="G571" s="264"/>
      <c r="H571" s="333"/>
      <c r="I571" s="264"/>
      <c r="J571" s="264"/>
      <c r="K571" s="264"/>
      <c r="L571" s="334"/>
      <c r="M571" s="334"/>
      <c r="N571" s="264"/>
      <c r="O571" s="264"/>
      <c r="P571" s="264"/>
      <c r="Q571" s="264"/>
      <c r="R571" s="334"/>
      <c r="S571" s="264"/>
      <c r="T571" s="264"/>
      <c r="U571" s="264"/>
      <c r="V571" s="264"/>
      <c r="W571" s="264"/>
      <c r="X571" s="264"/>
      <c r="Y571" s="264"/>
      <c r="Z571" s="264"/>
    </row>
    <row r="572" spans="1:26" s="3" customFormat="1">
      <c r="A572" s="374"/>
      <c r="B572" s="423" t="s">
        <v>565</v>
      </c>
      <c r="C572" s="374">
        <v>36302</v>
      </c>
      <c r="F572" s="264"/>
      <c r="G572" s="264"/>
      <c r="H572" s="333"/>
      <c r="I572" s="264"/>
      <c r="J572" s="264"/>
      <c r="K572" s="264"/>
      <c r="L572" s="334"/>
      <c r="M572" s="334"/>
      <c r="N572" s="264"/>
      <c r="O572" s="264"/>
      <c r="P572" s="264"/>
      <c r="Q572" s="264"/>
      <c r="R572" s="334"/>
      <c r="S572" s="264"/>
      <c r="T572" s="264"/>
      <c r="U572" s="264"/>
      <c r="V572" s="264"/>
      <c r="W572" s="264"/>
      <c r="X572" s="264"/>
      <c r="Y572" s="264"/>
      <c r="Z572" s="264"/>
    </row>
    <row r="573" spans="1:26" s="3" customFormat="1">
      <c r="A573" s="374"/>
      <c r="B573" s="423" t="s">
        <v>371</v>
      </c>
      <c r="C573" s="374">
        <v>10500</v>
      </c>
      <c r="F573" s="264"/>
      <c r="G573" s="264"/>
      <c r="H573" s="333"/>
      <c r="I573" s="264"/>
      <c r="J573" s="264"/>
      <c r="K573" s="264"/>
      <c r="L573" s="334"/>
      <c r="M573" s="334"/>
      <c r="N573" s="264"/>
      <c r="O573" s="264"/>
      <c r="P573" s="264"/>
      <c r="Q573" s="264"/>
      <c r="R573" s="334"/>
      <c r="S573" s="264"/>
      <c r="T573" s="264"/>
      <c r="U573" s="264"/>
      <c r="V573" s="264"/>
      <c r="W573" s="264"/>
      <c r="X573" s="264"/>
      <c r="Y573" s="264"/>
      <c r="Z573" s="264"/>
    </row>
    <row r="574" spans="1:26" s="3" customFormat="1">
      <c r="A574" s="374"/>
      <c r="B574" s="423" t="s">
        <v>383</v>
      </c>
      <c r="C574" s="374">
        <v>11900</v>
      </c>
      <c r="F574" s="264"/>
      <c r="G574" s="264"/>
      <c r="H574" s="333"/>
      <c r="I574" s="264"/>
      <c r="J574" s="264"/>
      <c r="K574" s="264"/>
      <c r="L574" s="334"/>
      <c r="M574" s="334"/>
      <c r="N574" s="264"/>
      <c r="O574" s="264"/>
      <c r="P574" s="264"/>
      <c r="Q574" s="264"/>
      <c r="R574" s="334"/>
      <c r="S574" s="264"/>
      <c r="T574" s="264"/>
      <c r="U574" s="264"/>
      <c r="V574" s="264"/>
      <c r="W574" s="264"/>
      <c r="X574" s="264"/>
      <c r="Y574" s="264"/>
      <c r="Z574" s="264"/>
    </row>
    <row r="575" spans="1:26" s="3" customFormat="1" ht="26.25">
      <c r="A575" s="374"/>
      <c r="B575" s="423" t="s">
        <v>713</v>
      </c>
      <c r="C575" s="476">
        <v>21525.1</v>
      </c>
      <c r="F575" s="264"/>
      <c r="G575" s="264"/>
      <c r="H575" s="333"/>
      <c r="I575" s="264"/>
      <c r="J575" s="264"/>
      <c r="K575" s="264"/>
      <c r="L575" s="334"/>
      <c r="M575" s="334"/>
      <c r="N575" s="264"/>
      <c r="O575" s="264"/>
      <c r="P575" s="264"/>
      <c r="Q575" s="264"/>
      <c r="R575" s="334"/>
      <c r="S575" s="264"/>
      <c r="T575" s="264"/>
      <c r="U575" s="264"/>
      <c r="V575" s="264"/>
      <c r="W575" s="264"/>
      <c r="X575" s="264"/>
      <c r="Y575" s="264"/>
      <c r="Z575" s="264"/>
    </row>
    <row r="576" spans="1:26" s="3" customFormat="1">
      <c r="A576" s="374"/>
      <c r="B576" s="423" t="s">
        <v>394</v>
      </c>
      <c r="C576" s="374">
        <v>14300.1</v>
      </c>
      <c r="F576" s="264"/>
      <c r="G576" s="264"/>
      <c r="H576" s="333"/>
      <c r="I576" s="264"/>
      <c r="J576" s="264"/>
      <c r="K576" s="264"/>
      <c r="L576" s="334"/>
      <c r="M576" s="334"/>
      <c r="N576" s="264"/>
      <c r="O576" s="264"/>
      <c r="P576" s="264"/>
      <c r="Q576" s="264"/>
      <c r="R576" s="334"/>
      <c r="S576" s="264"/>
      <c r="T576" s="264"/>
      <c r="U576" s="264"/>
      <c r="V576" s="264"/>
      <c r="W576" s="264"/>
      <c r="X576" s="264"/>
      <c r="Y576" s="264"/>
      <c r="Z576" s="264"/>
    </row>
    <row r="577" spans="1:26" s="3" customFormat="1">
      <c r="A577" s="374"/>
      <c r="B577" s="423" t="s">
        <v>393</v>
      </c>
      <c r="C577" s="374">
        <v>14300</v>
      </c>
      <c r="F577" s="264"/>
      <c r="G577" s="264"/>
      <c r="H577" s="333"/>
      <c r="I577" s="264"/>
      <c r="J577" s="264"/>
      <c r="K577" s="264"/>
      <c r="L577" s="334"/>
      <c r="M577" s="334"/>
      <c r="N577" s="264"/>
      <c r="O577" s="264"/>
      <c r="P577" s="264"/>
      <c r="Q577" s="264"/>
      <c r="R577" s="334"/>
      <c r="S577" s="264"/>
      <c r="T577" s="264"/>
      <c r="U577" s="264"/>
      <c r="V577" s="264"/>
      <c r="W577" s="264"/>
      <c r="X577" s="264"/>
      <c r="Y577" s="264"/>
      <c r="Z577" s="264"/>
    </row>
    <row r="578" spans="1:26" s="3" customFormat="1">
      <c r="A578" s="374"/>
      <c r="B578" s="423" t="s">
        <v>618</v>
      </c>
      <c r="C578" s="374">
        <v>38500</v>
      </c>
      <c r="F578" s="264"/>
      <c r="G578" s="264"/>
      <c r="H578" s="333"/>
      <c r="I578" s="264"/>
      <c r="J578" s="264"/>
      <c r="K578" s="264"/>
      <c r="L578" s="334"/>
      <c r="M578" s="334"/>
      <c r="N578" s="264"/>
      <c r="O578" s="264"/>
      <c r="P578" s="264"/>
      <c r="Q578" s="264"/>
      <c r="R578" s="334"/>
      <c r="S578" s="264"/>
      <c r="T578" s="264"/>
      <c r="U578" s="264"/>
      <c r="V578" s="264"/>
      <c r="W578" s="264"/>
      <c r="X578" s="264"/>
      <c r="Y578" s="264"/>
      <c r="Z578" s="264"/>
    </row>
    <row r="579" spans="1:26" s="3" customFormat="1">
      <c r="A579" s="374"/>
      <c r="B579" s="423" t="s">
        <v>527</v>
      </c>
      <c r="C579" s="374">
        <v>34903</v>
      </c>
      <c r="F579" s="264"/>
      <c r="G579" s="264"/>
      <c r="H579" s="333"/>
      <c r="I579" s="264"/>
      <c r="J579" s="264"/>
      <c r="K579" s="264"/>
      <c r="L579" s="334"/>
      <c r="M579" s="334"/>
      <c r="N579" s="264"/>
      <c r="O579" s="264"/>
      <c r="P579" s="264"/>
      <c r="Q579" s="264"/>
      <c r="R579" s="334"/>
      <c r="S579" s="264"/>
      <c r="T579" s="264"/>
      <c r="U579" s="264"/>
      <c r="V579" s="264"/>
      <c r="W579" s="264"/>
      <c r="X579" s="264"/>
      <c r="Y579" s="264"/>
      <c r="Z579" s="264"/>
    </row>
    <row r="580" spans="1:26" s="3" customFormat="1">
      <c r="A580" s="374"/>
      <c r="B580" s="423" t="s">
        <v>622</v>
      </c>
      <c r="C580" s="374">
        <v>38605</v>
      </c>
      <c r="F580" s="264"/>
      <c r="G580" s="264"/>
      <c r="H580" s="333"/>
      <c r="I580" s="264"/>
      <c r="J580" s="264"/>
      <c r="K580" s="264"/>
      <c r="L580" s="334"/>
      <c r="M580" s="334"/>
      <c r="N580" s="264"/>
      <c r="O580" s="264"/>
      <c r="P580" s="264"/>
      <c r="Q580" s="264"/>
      <c r="R580" s="334"/>
      <c r="S580" s="264"/>
      <c r="T580" s="264"/>
      <c r="U580" s="264"/>
      <c r="V580" s="264"/>
      <c r="W580" s="264"/>
      <c r="X580" s="264"/>
      <c r="Y580" s="264"/>
      <c r="Z580" s="264"/>
    </row>
    <row r="581" spans="1:26" s="3" customFormat="1">
      <c r="A581" s="374"/>
      <c r="B581" s="423" t="s">
        <v>619</v>
      </c>
      <c r="C581" s="374">
        <v>38600</v>
      </c>
      <c r="F581" s="264"/>
      <c r="G581" s="264"/>
      <c r="H581" s="333"/>
      <c r="I581" s="264"/>
      <c r="J581" s="264"/>
      <c r="K581" s="264"/>
      <c r="L581" s="334"/>
      <c r="M581" s="334"/>
      <c r="N581" s="264"/>
      <c r="O581" s="264"/>
      <c r="P581" s="264"/>
      <c r="Q581" s="264"/>
      <c r="R581" s="334"/>
      <c r="S581" s="264"/>
      <c r="T581" s="264"/>
      <c r="U581" s="264"/>
      <c r="V581" s="264"/>
      <c r="W581" s="264"/>
      <c r="X581" s="264"/>
      <c r="Y581" s="264"/>
      <c r="Z581" s="264"/>
    </row>
    <row r="582" spans="1:26" s="3" customFormat="1">
      <c r="A582" s="374"/>
      <c r="B582" s="423" t="s">
        <v>625</v>
      </c>
      <c r="C582" s="374">
        <v>38700</v>
      </c>
      <c r="F582" s="264"/>
      <c r="G582" s="264"/>
      <c r="H582" s="333"/>
      <c r="I582" s="264"/>
      <c r="J582" s="264"/>
      <c r="K582" s="264"/>
      <c r="L582" s="334"/>
      <c r="M582" s="334"/>
      <c r="N582" s="264"/>
      <c r="O582" s="264"/>
      <c r="P582" s="264"/>
      <c r="Q582" s="264"/>
      <c r="R582" s="334"/>
      <c r="S582" s="264"/>
      <c r="T582" s="264"/>
      <c r="U582" s="264"/>
      <c r="V582" s="264"/>
      <c r="W582" s="264"/>
      <c r="X582" s="264"/>
      <c r="Y582" s="264"/>
      <c r="Z582" s="264"/>
    </row>
    <row r="583" spans="1:26" s="3" customFormat="1">
      <c r="A583" s="374"/>
      <c r="B583" s="423" t="s">
        <v>425</v>
      </c>
      <c r="C583" s="374">
        <v>30104</v>
      </c>
      <c r="F583" s="264"/>
      <c r="G583" s="264"/>
      <c r="H583" s="333"/>
      <c r="I583" s="264"/>
      <c r="J583" s="264"/>
      <c r="K583" s="264"/>
      <c r="L583" s="334"/>
      <c r="M583" s="334"/>
      <c r="N583" s="264"/>
      <c r="O583" s="264"/>
      <c r="P583" s="264"/>
      <c r="Q583" s="264"/>
      <c r="R583" s="334"/>
      <c r="S583" s="264"/>
      <c r="T583" s="264"/>
      <c r="U583" s="264"/>
      <c r="V583" s="264"/>
      <c r="W583" s="264"/>
      <c r="X583" s="264"/>
      <c r="Y583" s="264"/>
      <c r="Z583" s="264"/>
    </row>
    <row r="584" spans="1:26" s="3" customFormat="1">
      <c r="A584" s="374"/>
      <c r="B584" s="423" t="s">
        <v>481</v>
      </c>
      <c r="C584" s="374">
        <v>32920</v>
      </c>
      <c r="F584" s="264"/>
      <c r="G584" s="264"/>
      <c r="H584" s="333"/>
      <c r="I584" s="264"/>
      <c r="J584" s="264"/>
      <c r="K584" s="264"/>
      <c r="L584" s="334"/>
      <c r="M584" s="334"/>
      <c r="N584" s="264"/>
      <c r="O584" s="264"/>
      <c r="P584" s="264"/>
      <c r="Q584" s="264"/>
      <c r="R584" s="334"/>
      <c r="S584" s="264"/>
      <c r="T584" s="264"/>
      <c r="U584" s="264"/>
      <c r="V584" s="264"/>
      <c r="W584" s="264"/>
      <c r="X584" s="264"/>
      <c r="Y584" s="264"/>
      <c r="Z584" s="264"/>
    </row>
    <row r="585" spans="1:26" s="3" customFormat="1">
      <c r="A585" s="374"/>
      <c r="B585" s="423" t="s">
        <v>661</v>
      </c>
      <c r="C585" s="374">
        <v>91111</v>
      </c>
      <c r="F585" s="264"/>
      <c r="G585" s="264"/>
      <c r="H585" s="333"/>
      <c r="I585" s="264"/>
      <c r="J585" s="264"/>
      <c r="K585" s="264"/>
      <c r="L585" s="334"/>
      <c r="M585" s="334"/>
      <c r="N585" s="264"/>
      <c r="O585" s="264"/>
      <c r="P585" s="264"/>
      <c r="Q585" s="264"/>
      <c r="R585" s="334"/>
      <c r="S585" s="264"/>
      <c r="T585" s="264"/>
      <c r="U585" s="264"/>
      <c r="V585" s="264"/>
      <c r="W585" s="264"/>
      <c r="X585" s="264"/>
      <c r="Y585" s="264"/>
      <c r="Z585" s="264"/>
    </row>
    <row r="586" spans="1:26" s="3" customFormat="1">
      <c r="A586" s="374"/>
      <c r="B586" s="423" t="s">
        <v>669</v>
      </c>
      <c r="C586" s="374">
        <v>99831</v>
      </c>
      <c r="F586" s="264"/>
      <c r="G586" s="264"/>
      <c r="H586" s="333"/>
      <c r="I586" s="264"/>
      <c r="J586" s="264"/>
      <c r="K586" s="264"/>
      <c r="L586" s="334"/>
      <c r="M586" s="334"/>
      <c r="N586" s="264"/>
      <c r="O586" s="264"/>
      <c r="P586" s="264"/>
      <c r="Q586" s="264"/>
      <c r="R586" s="334"/>
      <c r="S586" s="264"/>
      <c r="T586" s="264"/>
      <c r="U586" s="264"/>
      <c r="V586" s="264"/>
      <c r="W586" s="264"/>
      <c r="X586" s="264"/>
      <c r="Y586" s="264"/>
      <c r="Z586" s="264"/>
    </row>
    <row r="587" spans="1:26" s="3" customFormat="1">
      <c r="A587" s="374"/>
      <c r="B587" s="423" t="s">
        <v>662</v>
      </c>
      <c r="C587" s="374">
        <v>91151</v>
      </c>
      <c r="F587" s="264"/>
      <c r="G587" s="264"/>
      <c r="H587" s="333"/>
      <c r="I587" s="264"/>
      <c r="J587" s="264"/>
      <c r="K587" s="264"/>
      <c r="L587" s="334"/>
      <c r="M587" s="334"/>
      <c r="N587" s="264"/>
      <c r="O587" s="264"/>
      <c r="P587" s="264"/>
      <c r="Q587" s="264"/>
      <c r="R587" s="334"/>
      <c r="S587" s="264"/>
      <c r="T587" s="264"/>
      <c r="U587" s="264"/>
      <c r="V587" s="264"/>
      <c r="W587" s="264"/>
      <c r="X587" s="264"/>
      <c r="Y587" s="264"/>
      <c r="Z587" s="264"/>
    </row>
    <row r="588" spans="1:26" s="3" customFormat="1">
      <c r="A588" s="374"/>
      <c r="B588" s="423" t="s">
        <v>668</v>
      </c>
      <c r="C588" s="374">
        <v>99521</v>
      </c>
      <c r="F588" s="264"/>
      <c r="G588" s="264"/>
      <c r="H588" s="333"/>
      <c r="I588" s="264"/>
      <c r="J588" s="264"/>
      <c r="K588" s="264"/>
      <c r="L588" s="334"/>
      <c r="M588" s="334"/>
      <c r="N588" s="264"/>
      <c r="O588" s="264"/>
      <c r="P588" s="264"/>
      <c r="Q588" s="264"/>
      <c r="R588" s="334"/>
      <c r="S588" s="264"/>
      <c r="T588" s="264"/>
      <c r="U588" s="264"/>
      <c r="V588" s="264"/>
      <c r="W588" s="264"/>
      <c r="X588" s="264"/>
      <c r="Y588" s="264"/>
      <c r="Z588" s="264"/>
    </row>
    <row r="589" spans="1:26" s="3" customFormat="1">
      <c r="A589" s="374"/>
      <c r="B589" s="423" t="s">
        <v>665</v>
      </c>
      <c r="C589" s="374">
        <v>98111</v>
      </c>
      <c r="F589" s="264"/>
      <c r="G589" s="264"/>
      <c r="H589" s="333"/>
      <c r="I589" s="264"/>
      <c r="J589" s="264"/>
      <c r="K589" s="264"/>
      <c r="L589" s="334"/>
      <c r="M589" s="334"/>
      <c r="N589" s="264"/>
      <c r="O589" s="264"/>
      <c r="P589" s="264"/>
      <c r="Q589" s="264"/>
      <c r="R589" s="334"/>
      <c r="S589" s="264"/>
      <c r="T589" s="264"/>
      <c r="U589" s="264"/>
      <c r="V589" s="264"/>
      <c r="W589" s="264"/>
      <c r="X589" s="264"/>
      <c r="Y589" s="264"/>
      <c r="Z589" s="264"/>
    </row>
    <row r="590" spans="1:26" s="3" customFormat="1">
      <c r="A590" s="374"/>
      <c r="B590" s="423" t="s">
        <v>666</v>
      </c>
      <c r="C590" s="374">
        <v>98131</v>
      </c>
      <c r="F590" s="264"/>
      <c r="G590" s="264"/>
      <c r="H590" s="333"/>
      <c r="I590" s="264"/>
      <c r="J590" s="264"/>
      <c r="K590" s="264"/>
      <c r="L590" s="334"/>
      <c r="M590" s="334"/>
      <c r="N590" s="264"/>
      <c r="O590" s="264"/>
      <c r="P590" s="264"/>
      <c r="Q590" s="264"/>
      <c r="R590" s="334"/>
      <c r="S590" s="264"/>
      <c r="T590" s="264"/>
      <c r="U590" s="264"/>
      <c r="V590" s="264"/>
      <c r="W590" s="264"/>
      <c r="X590" s="264"/>
      <c r="Y590" s="264"/>
      <c r="Z590" s="264"/>
    </row>
    <row r="591" spans="1:26" s="3" customFormat="1">
      <c r="A591" s="374"/>
      <c r="B591" s="423" t="s">
        <v>660</v>
      </c>
      <c r="C591" s="374">
        <v>91041</v>
      </c>
      <c r="F591" s="264"/>
      <c r="G591" s="264"/>
      <c r="H591" s="333"/>
      <c r="I591" s="264"/>
      <c r="J591" s="264"/>
      <c r="K591" s="264"/>
      <c r="L591" s="334"/>
      <c r="M591" s="334"/>
      <c r="N591" s="264"/>
      <c r="O591" s="264"/>
      <c r="P591" s="264"/>
      <c r="Q591" s="264"/>
      <c r="R591" s="334"/>
      <c r="S591" s="264"/>
      <c r="T591" s="264"/>
      <c r="U591" s="264"/>
      <c r="V591" s="264"/>
      <c r="W591" s="264"/>
      <c r="X591" s="264"/>
      <c r="Y591" s="264"/>
      <c r="Z591" s="264"/>
    </row>
    <row r="592" spans="1:26" s="3" customFormat="1">
      <c r="A592" s="374"/>
      <c r="B592" s="423" t="s">
        <v>627</v>
      </c>
      <c r="C592" s="374">
        <v>38800</v>
      </c>
      <c r="F592" s="264"/>
      <c r="G592" s="264"/>
      <c r="H592" s="333"/>
      <c r="I592" s="264"/>
      <c r="J592" s="264"/>
      <c r="K592" s="264"/>
      <c r="L592" s="334"/>
      <c r="M592" s="334"/>
      <c r="N592" s="264"/>
      <c r="O592" s="264"/>
      <c r="P592" s="264"/>
      <c r="Q592" s="264"/>
      <c r="R592" s="334"/>
      <c r="S592" s="264"/>
      <c r="T592" s="264"/>
      <c r="U592" s="264"/>
      <c r="V592" s="264"/>
      <c r="W592" s="264"/>
      <c r="X592" s="264"/>
      <c r="Y592" s="264"/>
      <c r="Z592" s="264"/>
    </row>
    <row r="593" spans="1:26" s="3" customFormat="1">
      <c r="A593" s="374"/>
      <c r="B593" s="423" t="s">
        <v>463</v>
      </c>
      <c r="C593" s="374">
        <v>32005</v>
      </c>
      <c r="F593" s="264"/>
      <c r="G593" s="264"/>
      <c r="H593" s="333"/>
      <c r="I593" s="264"/>
      <c r="J593" s="264"/>
      <c r="K593" s="264"/>
      <c r="L593" s="334"/>
      <c r="M593" s="334"/>
      <c r="N593" s="264"/>
      <c r="O593" s="264"/>
      <c r="P593" s="264"/>
      <c r="Q593" s="264"/>
      <c r="R593" s="334"/>
      <c r="S593" s="264"/>
      <c r="T593" s="264"/>
      <c r="U593" s="264"/>
      <c r="V593" s="264"/>
      <c r="W593" s="264"/>
      <c r="X593" s="264"/>
      <c r="Y593" s="264"/>
      <c r="Z593" s="264"/>
    </row>
    <row r="594" spans="1:26" s="3" customFormat="1">
      <c r="A594" s="374"/>
      <c r="B594" s="423" t="s">
        <v>645</v>
      </c>
      <c r="C594" s="374">
        <v>39501</v>
      </c>
      <c r="F594" s="264"/>
      <c r="G594" s="264"/>
      <c r="H594" s="333"/>
      <c r="I594" s="264"/>
      <c r="J594" s="264"/>
      <c r="K594" s="264"/>
      <c r="L594" s="334"/>
      <c r="M594" s="334"/>
      <c r="N594" s="264"/>
      <c r="O594" s="264"/>
      <c r="P594" s="264"/>
      <c r="Q594" s="264"/>
      <c r="R594" s="334"/>
      <c r="S594" s="264"/>
      <c r="T594" s="264"/>
      <c r="U594" s="264"/>
      <c r="V594" s="264"/>
      <c r="W594" s="264"/>
      <c r="X594" s="264"/>
      <c r="Y594" s="264"/>
      <c r="Z594" s="264"/>
    </row>
    <row r="595" spans="1:26" s="3" customFormat="1">
      <c r="A595" s="374"/>
      <c r="B595" s="423" t="s">
        <v>629</v>
      </c>
      <c r="C595" s="374">
        <v>38900</v>
      </c>
      <c r="F595" s="264"/>
      <c r="G595" s="264"/>
      <c r="H595" s="333"/>
      <c r="I595" s="264"/>
      <c r="J595" s="264"/>
      <c r="K595" s="264"/>
      <c r="L595" s="334"/>
      <c r="M595" s="334"/>
      <c r="N595" s="264"/>
      <c r="O595" s="264"/>
      <c r="P595" s="264"/>
      <c r="Q595" s="264"/>
      <c r="R595" s="334"/>
      <c r="S595" s="264"/>
      <c r="T595" s="264"/>
      <c r="U595" s="264"/>
      <c r="V595" s="264"/>
      <c r="W595" s="264"/>
      <c r="X595" s="264"/>
      <c r="Y595" s="264"/>
      <c r="Z595" s="264"/>
    </row>
    <row r="596" spans="1:26" s="3" customFormat="1">
      <c r="A596" s="374"/>
      <c r="B596" s="423" t="s">
        <v>410</v>
      </c>
      <c r="C596" s="374">
        <v>21200</v>
      </c>
      <c r="F596" s="264"/>
      <c r="G596" s="264"/>
      <c r="H596" s="333"/>
      <c r="I596" s="264"/>
      <c r="J596" s="264"/>
      <c r="K596" s="264"/>
      <c r="L596" s="334"/>
      <c r="M596" s="334"/>
      <c r="N596" s="264"/>
      <c r="O596" s="264"/>
      <c r="P596" s="264"/>
      <c r="Q596" s="264"/>
      <c r="R596" s="334"/>
      <c r="S596" s="264"/>
      <c r="T596" s="264"/>
      <c r="U596" s="264"/>
      <c r="V596" s="264"/>
      <c r="W596" s="264"/>
      <c r="X596" s="264"/>
      <c r="Y596" s="264"/>
      <c r="Z596" s="264"/>
    </row>
    <row r="597" spans="1:26" s="3" customFormat="1">
      <c r="A597" s="374"/>
      <c r="B597" s="423" t="s">
        <v>413</v>
      </c>
      <c r="C597" s="374">
        <v>21550</v>
      </c>
      <c r="F597" s="264"/>
      <c r="G597" s="264"/>
      <c r="H597" s="333"/>
      <c r="I597" s="264"/>
      <c r="J597" s="264"/>
      <c r="K597" s="264"/>
      <c r="L597" s="334"/>
      <c r="M597" s="334"/>
      <c r="N597" s="264"/>
      <c r="O597" s="264"/>
      <c r="P597" s="264"/>
      <c r="Q597" s="264"/>
      <c r="R597" s="334"/>
      <c r="S597" s="264"/>
      <c r="T597" s="264"/>
      <c r="U597" s="264"/>
      <c r="V597" s="264"/>
      <c r="W597" s="264"/>
      <c r="X597" s="264"/>
      <c r="Y597" s="264"/>
      <c r="Z597" s="264"/>
    </row>
    <row r="598" spans="1:26" s="3" customFormat="1">
      <c r="A598" s="374"/>
      <c r="B598" s="423" t="s">
        <v>41</v>
      </c>
      <c r="C598" s="374">
        <v>21520</v>
      </c>
      <c r="F598" s="264"/>
      <c r="G598" s="264"/>
      <c r="H598" s="333"/>
      <c r="I598" s="264"/>
      <c r="J598" s="264"/>
      <c r="K598" s="264"/>
      <c r="L598" s="334"/>
      <c r="M598" s="334"/>
      <c r="N598" s="264"/>
      <c r="O598" s="264"/>
      <c r="P598" s="264"/>
      <c r="Q598" s="264"/>
      <c r="R598" s="334"/>
      <c r="S598" s="264"/>
      <c r="T598" s="264"/>
      <c r="U598" s="264"/>
      <c r="V598" s="264"/>
      <c r="W598" s="264"/>
      <c r="X598" s="264"/>
      <c r="Y598" s="264"/>
      <c r="Z598" s="264"/>
    </row>
    <row r="599" spans="1:26" s="3" customFormat="1">
      <c r="A599" s="374"/>
      <c r="B599" s="423" t="s">
        <v>412</v>
      </c>
      <c r="C599" s="374">
        <v>21525</v>
      </c>
      <c r="F599" s="264"/>
      <c r="G599" s="264"/>
      <c r="H599" s="333"/>
      <c r="I599" s="264"/>
      <c r="J599" s="264"/>
      <c r="K599" s="264"/>
      <c r="L599" s="334"/>
      <c r="M599" s="334"/>
      <c r="N599" s="264"/>
      <c r="O599" s="264"/>
      <c r="P599" s="264"/>
      <c r="Q599" s="264"/>
      <c r="R599" s="334"/>
      <c r="S599" s="264"/>
      <c r="T599" s="264"/>
      <c r="U599" s="264"/>
      <c r="V599" s="264"/>
      <c r="W599" s="264"/>
      <c r="X599" s="264"/>
      <c r="Y599" s="264"/>
      <c r="Z599" s="264"/>
    </row>
    <row r="600" spans="1:26" s="3" customFormat="1">
      <c r="A600" s="374"/>
      <c r="B600" s="423" t="s">
        <v>630</v>
      </c>
      <c r="C600" s="374">
        <v>39000</v>
      </c>
      <c r="F600" s="264"/>
      <c r="G600" s="264"/>
      <c r="H600" s="333"/>
      <c r="I600" s="264"/>
      <c r="J600" s="264"/>
      <c r="K600" s="264"/>
      <c r="L600" s="334"/>
      <c r="M600" s="334"/>
      <c r="N600" s="264"/>
      <c r="O600" s="264"/>
      <c r="P600" s="264"/>
      <c r="Q600" s="264"/>
      <c r="R600" s="334"/>
      <c r="S600" s="264"/>
      <c r="T600" s="264"/>
      <c r="U600" s="264"/>
      <c r="V600" s="264"/>
      <c r="W600" s="264"/>
      <c r="X600" s="264"/>
      <c r="Y600" s="264"/>
      <c r="Z600" s="264"/>
    </row>
    <row r="601" spans="1:26" s="3" customFormat="1">
      <c r="A601" s="374"/>
      <c r="B601" s="423" t="s">
        <v>418</v>
      </c>
      <c r="C601" s="374">
        <v>23000</v>
      </c>
      <c r="F601" s="264"/>
      <c r="G601" s="264"/>
      <c r="H601" s="333"/>
      <c r="I601" s="264"/>
      <c r="J601" s="264"/>
      <c r="K601" s="264"/>
      <c r="L601" s="334"/>
      <c r="M601" s="334"/>
      <c r="N601" s="264"/>
      <c r="O601" s="264"/>
      <c r="P601" s="264"/>
      <c r="Q601" s="264"/>
      <c r="R601" s="334"/>
      <c r="S601" s="264"/>
      <c r="T601" s="264"/>
      <c r="U601" s="264"/>
      <c r="V601" s="264"/>
      <c r="W601" s="264"/>
      <c r="X601" s="264"/>
      <c r="Y601" s="264"/>
      <c r="Z601" s="264"/>
    </row>
    <row r="602" spans="1:26" s="3" customFormat="1">
      <c r="A602" s="374"/>
      <c r="B602" s="423" t="s">
        <v>419</v>
      </c>
      <c r="C602" s="374">
        <v>23100</v>
      </c>
      <c r="F602" s="264"/>
      <c r="G602" s="264"/>
      <c r="H602" s="333"/>
      <c r="I602" s="264"/>
      <c r="J602" s="264"/>
      <c r="K602" s="264"/>
      <c r="L602" s="334"/>
      <c r="M602" s="334"/>
      <c r="N602" s="264"/>
      <c r="O602" s="264"/>
      <c r="P602" s="264"/>
      <c r="Q602" s="264"/>
      <c r="R602" s="334"/>
      <c r="S602" s="264"/>
      <c r="T602" s="264"/>
      <c r="U602" s="264"/>
      <c r="V602" s="264"/>
      <c r="W602" s="264"/>
      <c r="X602" s="264"/>
      <c r="Y602" s="264"/>
      <c r="Z602" s="264"/>
    </row>
    <row r="603" spans="1:26" s="3" customFormat="1">
      <c r="A603" s="374"/>
      <c r="B603" s="423" t="s">
        <v>409</v>
      </c>
      <c r="C603" s="374">
        <v>20900</v>
      </c>
      <c r="F603" s="264"/>
      <c r="G603" s="264"/>
      <c r="H603" s="333"/>
      <c r="I603" s="264"/>
      <c r="J603" s="264"/>
      <c r="K603" s="264"/>
      <c r="L603" s="334"/>
      <c r="M603" s="334"/>
      <c r="N603" s="264"/>
      <c r="O603" s="264"/>
      <c r="P603" s="264"/>
      <c r="Q603" s="264"/>
      <c r="R603" s="334"/>
      <c r="S603" s="264"/>
      <c r="T603" s="264"/>
      <c r="U603" s="264"/>
      <c r="V603" s="264"/>
      <c r="W603" s="264"/>
      <c r="X603" s="264"/>
      <c r="Y603" s="264"/>
      <c r="Z603" s="264"/>
    </row>
    <row r="604" spans="1:26" s="3" customFormat="1">
      <c r="A604" s="374"/>
      <c r="B604" s="423" t="s">
        <v>420</v>
      </c>
      <c r="C604" s="374">
        <v>23200</v>
      </c>
      <c r="F604" s="264"/>
      <c r="G604" s="264"/>
      <c r="H604" s="333"/>
      <c r="I604" s="264"/>
      <c r="J604" s="264"/>
      <c r="K604" s="264"/>
      <c r="L604" s="334"/>
      <c r="M604" s="334"/>
      <c r="N604" s="264"/>
      <c r="O604" s="264"/>
      <c r="P604" s="264"/>
      <c r="Q604" s="264"/>
      <c r="R604" s="334"/>
      <c r="S604" s="264"/>
      <c r="T604" s="264"/>
      <c r="U604" s="264"/>
      <c r="V604" s="264"/>
      <c r="W604" s="264"/>
      <c r="X604" s="264"/>
      <c r="Y604" s="264"/>
      <c r="Z604" s="264"/>
    </row>
    <row r="605" spans="1:26" s="3" customFormat="1">
      <c r="A605" s="374"/>
      <c r="B605" s="423" t="s">
        <v>414</v>
      </c>
      <c r="C605" s="374">
        <v>21570</v>
      </c>
      <c r="F605" s="264"/>
      <c r="G605" s="264"/>
      <c r="H605" s="333"/>
      <c r="I605" s="264"/>
      <c r="J605" s="264"/>
      <c r="K605" s="264"/>
      <c r="L605" s="334"/>
      <c r="M605" s="334"/>
      <c r="N605" s="264"/>
      <c r="O605" s="264"/>
      <c r="P605" s="264"/>
      <c r="Q605" s="264"/>
      <c r="R605" s="334"/>
      <c r="S605" s="264"/>
      <c r="T605" s="264"/>
      <c r="U605" s="264"/>
      <c r="V605" s="264"/>
      <c r="W605" s="264"/>
      <c r="X605" s="264"/>
      <c r="Y605" s="264"/>
      <c r="Z605" s="264"/>
    </row>
    <row r="606" spans="1:26" s="3" customFormat="1">
      <c r="A606" s="374"/>
      <c r="B606" s="423" t="s">
        <v>596</v>
      </c>
      <c r="C606" s="374">
        <v>37601</v>
      </c>
      <c r="F606" s="264"/>
      <c r="G606" s="264"/>
      <c r="H606" s="333"/>
      <c r="I606" s="264"/>
      <c r="J606" s="264"/>
      <c r="K606" s="264"/>
      <c r="L606" s="334"/>
      <c r="M606" s="334"/>
      <c r="N606" s="264"/>
      <c r="O606" s="264"/>
      <c r="P606" s="264"/>
      <c r="Q606" s="264"/>
      <c r="R606" s="334"/>
      <c r="S606" s="264"/>
      <c r="T606" s="264"/>
      <c r="U606" s="264"/>
      <c r="V606" s="264"/>
      <c r="W606" s="264"/>
      <c r="X606" s="264"/>
      <c r="Y606" s="264"/>
      <c r="Z606" s="264"/>
    </row>
    <row r="607" spans="1:26" s="3" customFormat="1">
      <c r="A607" s="374"/>
      <c r="B607" s="423" t="s">
        <v>632</v>
      </c>
      <c r="C607" s="374">
        <v>39101</v>
      </c>
      <c r="F607" s="264"/>
      <c r="G607" s="264"/>
      <c r="H607" s="333"/>
      <c r="I607" s="264"/>
      <c r="J607" s="264"/>
      <c r="K607" s="264"/>
      <c r="L607" s="334"/>
      <c r="M607" s="334"/>
      <c r="N607" s="264"/>
      <c r="O607" s="264"/>
      <c r="P607" s="264"/>
      <c r="Q607" s="264"/>
      <c r="R607" s="334"/>
      <c r="S607" s="264"/>
      <c r="T607" s="264"/>
      <c r="U607" s="264"/>
      <c r="V607" s="264"/>
      <c r="W607" s="264"/>
      <c r="X607" s="264"/>
      <c r="Y607" s="264"/>
      <c r="Z607" s="264"/>
    </row>
    <row r="608" spans="1:26" s="3" customFormat="1">
      <c r="A608" s="374"/>
      <c r="B608" s="423" t="s">
        <v>631</v>
      </c>
      <c r="C608" s="374">
        <v>39100</v>
      </c>
      <c r="F608" s="264"/>
      <c r="G608" s="264"/>
      <c r="H608" s="333"/>
      <c r="I608" s="264"/>
      <c r="J608" s="264"/>
      <c r="K608" s="264"/>
      <c r="L608" s="334"/>
      <c r="M608" s="334"/>
      <c r="N608" s="264"/>
      <c r="O608" s="264"/>
      <c r="P608" s="264"/>
      <c r="Q608" s="264"/>
      <c r="R608" s="334"/>
      <c r="S608" s="264"/>
      <c r="T608" s="264"/>
      <c r="U608" s="264"/>
      <c r="V608" s="264"/>
      <c r="W608" s="264"/>
      <c r="X608" s="264"/>
      <c r="Y608" s="264"/>
      <c r="Z608" s="264"/>
    </row>
    <row r="609" spans="1:26" s="3" customFormat="1">
      <c r="A609" s="374"/>
      <c r="B609" s="423" t="s">
        <v>633</v>
      </c>
      <c r="C609" s="374">
        <v>39105</v>
      </c>
      <c r="F609" s="264"/>
      <c r="G609" s="264"/>
      <c r="H609" s="333"/>
      <c r="I609" s="264"/>
      <c r="J609" s="264"/>
      <c r="K609" s="264"/>
      <c r="L609" s="334"/>
      <c r="M609" s="334"/>
      <c r="N609" s="264"/>
      <c r="O609" s="264"/>
      <c r="P609" s="264"/>
      <c r="Q609" s="264"/>
      <c r="R609" s="334"/>
      <c r="S609" s="264"/>
      <c r="T609" s="264"/>
      <c r="U609" s="264"/>
      <c r="V609" s="264"/>
      <c r="W609" s="264"/>
      <c r="X609" s="264"/>
      <c r="Y609" s="264"/>
      <c r="Z609" s="264"/>
    </row>
    <row r="610" spans="1:26" s="3" customFormat="1">
      <c r="A610" s="374"/>
      <c r="B610" s="423" t="s">
        <v>490</v>
      </c>
      <c r="C610" s="374">
        <v>33204</v>
      </c>
      <c r="F610" s="264"/>
      <c r="G610" s="264"/>
      <c r="H610" s="333"/>
      <c r="I610" s="264"/>
      <c r="J610" s="264"/>
      <c r="K610" s="264"/>
      <c r="L610" s="334"/>
      <c r="M610" s="334"/>
      <c r="N610" s="264"/>
      <c r="O610" s="264"/>
      <c r="P610" s="264"/>
      <c r="Q610" s="264"/>
      <c r="R610" s="334"/>
      <c r="S610" s="264"/>
      <c r="T610" s="264"/>
      <c r="U610" s="264"/>
      <c r="V610" s="264"/>
      <c r="W610" s="264"/>
      <c r="X610" s="264"/>
      <c r="Y610" s="264"/>
      <c r="Z610" s="264"/>
    </row>
    <row r="611" spans="1:26" s="3" customFormat="1">
      <c r="A611" s="374"/>
      <c r="B611" s="423" t="s">
        <v>634</v>
      </c>
      <c r="C611" s="374">
        <v>39200</v>
      </c>
      <c r="F611" s="264"/>
      <c r="G611" s="264"/>
      <c r="H611" s="333"/>
      <c r="I611" s="264"/>
      <c r="J611" s="264"/>
      <c r="K611" s="264"/>
      <c r="L611" s="334"/>
      <c r="M611" s="334"/>
      <c r="N611" s="264"/>
      <c r="O611" s="264"/>
      <c r="P611" s="264"/>
      <c r="Q611" s="264"/>
      <c r="R611" s="334"/>
      <c r="S611" s="264"/>
      <c r="T611" s="264"/>
      <c r="U611" s="264"/>
      <c r="V611" s="264"/>
      <c r="W611" s="264"/>
      <c r="X611" s="264"/>
      <c r="Y611" s="264"/>
      <c r="Z611" s="264"/>
    </row>
    <row r="612" spans="1:26" s="3" customFormat="1">
      <c r="A612" s="374"/>
      <c r="B612" s="423" t="s">
        <v>637</v>
      </c>
      <c r="C612" s="374">
        <v>39205</v>
      </c>
      <c r="F612" s="264"/>
      <c r="G612" s="264"/>
      <c r="H612" s="333"/>
      <c r="I612" s="264"/>
      <c r="J612" s="264"/>
      <c r="K612" s="264"/>
      <c r="L612" s="334"/>
      <c r="M612" s="334"/>
      <c r="N612" s="264"/>
      <c r="O612" s="264"/>
      <c r="P612" s="264"/>
      <c r="Q612" s="264"/>
      <c r="R612" s="334"/>
      <c r="S612" s="264"/>
      <c r="T612" s="264"/>
      <c r="U612" s="264"/>
      <c r="V612" s="264"/>
      <c r="W612" s="264"/>
      <c r="X612" s="264"/>
      <c r="Y612" s="264"/>
      <c r="Z612" s="264"/>
    </row>
    <row r="613" spans="1:26" s="3" customFormat="1">
      <c r="A613" s="374"/>
      <c r="B613" s="423" t="s">
        <v>640</v>
      </c>
      <c r="C613" s="374">
        <v>39300</v>
      </c>
      <c r="F613" s="264"/>
      <c r="G613" s="264"/>
      <c r="H613" s="333"/>
      <c r="I613" s="264"/>
      <c r="J613" s="264"/>
      <c r="K613" s="264"/>
      <c r="L613" s="334"/>
      <c r="M613" s="334"/>
      <c r="N613" s="264"/>
      <c r="O613" s="264"/>
      <c r="P613" s="264"/>
      <c r="Q613" s="264"/>
      <c r="R613" s="334"/>
      <c r="S613" s="264"/>
      <c r="T613" s="264"/>
      <c r="U613" s="264"/>
      <c r="V613" s="264"/>
      <c r="W613" s="264"/>
      <c r="X613" s="264"/>
      <c r="Y613" s="264"/>
      <c r="Z613" s="264"/>
    </row>
    <row r="614" spans="1:26" s="3" customFormat="1">
      <c r="A614" s="374"/>
      <c r="B614" s="423" t="s">
        <v>667</v>
      </c>
      <c r="C614" s="374">
        <v>99401</v>
      </c>
      <c r="F614" s="264"/>
      <c r="G614" s="264"/>
      <c r="H614" s="333"/>
      <c r="I614" s="264"/>
      <c r="J614" s="264"/>
      <c r="K614" s="264"/>
      <c r="L614" s="334"/>
      <c r="M614" s="334"/>
      <c r="N614" s="264"/>
      <c r="O614" s="264"/>
      <c r="P614" s="264"/>
      <c r="Q614" s="264"/>
      <c r="R614" s="334"/>
      <c r="S614" s="264"/>
      <c r="T614" s="264"/>
      <c r="U614" s="264"/>
      <c r="V614" s="264"/>
      <c r="W614" s="264"/>
      <c r="X614" s="264"/>
      <c r="Y614" s="264"/>
      <c r="Z614" s="264"/>
    </row>
    <row r="615" spans="1:26" s="3" customFormat="1">
      <c r="A615" s="374"/>
      <c r="B615" s="423" t="s">
        <v>642</v>
      </c>
      <c r="C615" s="374">
        <v>39400</v>
      </c>
      <c r="F615" s="264"/>
      <c r="G615" s="264"/>
      <c r="H615" s="333"/>
      <c r="I615" s="264"/>
      <c r="J615" s="264"/>
      <c r="K615" s="264"/>
      <c r="L615" s="334"/>
      <c r="M615" s="334"/>
      <c r="N615" s="264"/>
      <c r="O615" s="264"/>
      <c r="P615" s="264"/>
      <c r="Q615" s="264"/>
      <c r="R615" s="334"/>
      <c r="S615" s="264"/>
      <c r="T615" s="264"/>
      <c r="U615" s="264"/>
      <c r="V615" s="264"/>
      <c r="W615" s="264"/>
      <c r="X615" s="264"/>
      <c r="Y615" s="264"/>
      <c r="Z615" s="264"/>
    </row>
    <row r="616" spans="1:26" s="3" customFormat="1">
      <c r="A616" s="374"/>
      <c r="B616" s="423" t="s">
        <v>644</v>
      </c>
      <c r="C616" s="374">
        <v>39500</v>
      </c>
      <c r="F616" s="264"/>
      <c r="G616" s="264"/>
      <c r="H616" s="333"/>
      <c r="I616" s="264"/>
      <c r="J616" s="264"/>
      <c r="K616" s="264"/>
      <c r="L616" s="334"/>
      <c r="M616" s="334"/>
      <c r="N616" s="264"/>
      <c r="O616" s="264"/>
      <c r="P616" s="264"/>
      <c r="Q616" s="264"/>
      <c r="R616" s="334"/>
      <c r="S616" s="264"/>
      <c r="T616" s="264"/>
      <c r="U616" s="264"/>
      <c r="V616" s="264"/>
      <c r="W616" s="264"/>
      <c r="X616" s="264"/>
      <c r="Y616" s="264"/>
      <c r="Z616" s="264"/>
    </row>
    <row r="617" spans="1:26" s="3" customFormat="1">
      <c r="A617" s="374"/>
      <c r="B617" s="423" t="s">
        <v>647</v>
      </c>
      <c r="C617" s="374">
        <v>39605</v>
      </c>
      <c r="F617" s="264"/>
      <c r="G617" s="264"/>
      <c r="H617" s="333"/>
      <c r="I617" s="264"/>
      <c r="J617" s="264"/>
      <c r="K617" s="264"/>
      <c r="L617" s="334"/>
      <c r="M617" s="334"/>
      <c r="N617" s="264"/>
      <c r="O617" s="264"/>
      <c r="P617" s="264"/>
      <c r="Q617" s="264"/>
      <c r="R617" s="334"/>
      <c r="S617" s="264"/>
      <c r="T617" s="264"/>
      <c r="U617" s="264"/>
      <c r="V617" s="264"/>
      <c r="W617" s="264"/>
      <c r="X617" s="264"/>
      <c r="Y617" s="264"/>
      <c r="Z617" s="264"/>
    </row>
    <row r="618" spans="1:26" s="3" customFormat="1">
      <c r="A618" s="374"/>
      <c r="B618" s="423" t="s">
        <v>646</v>
      </c>
      <c r="C618" s="374">
        <v>39600</v>
      </c>
      <c r="F618" s="264"/>
      <c r="G618" s="264"/>
      <c r="H618" s="333"/>
      <c r="I618" s="264"/>
      <c r="J618" s="264"/>
      <c r="K618" s="264"/>
      <c r="L618" s="334"/>
      <c r="M618" s="334"/>
      <c r="N618" s="264"/>
      <c r="O618" s="264"/>
      <c r="P618" s="264"/>
      <c r="Q618" s="264"/>
      <c r="R618" s="334"/>
      <c r="S618" s="264"/>
      <c r="T618" s="264"/>
      <c r="U618" s="264"/>
      <c r="V618" s="264"/>
      <c r="W618" s="264"/>
      <c r="X618" s="264"/>
      <c r="Y618" s="264"/>
      <c r="Z618" s="264"/>
    </row>
    <row r="619" spans="1:26" s="3" customFormat="1">
      <c r="A619" s="374"/>
      <c r="B619" s="423" t="s">
        <v>514</v>
      </c>
      <c r="C619" s="374">
        <v>34230</v>
      </c>
      <c r="F619" s="264"/>
      <c r="G619" s="264"/>
      <c r="H619" s="333"/>
      <c r="I619" s="264"/>
      <c r="J619" s="264"/>
      <c r="K619" s="264"/>
      <c r="L619" s="334"/>
      <c r="M619" s="334"/>
      <c r="N619" s="264"/>
      <c r="O619" s="264"/>
      <c r="P619" s="264"/>
      <c r="Q619" s="264"/>
      <c r="R619" s="334"/>
      <c r="S619" s="264"/>
      <c r="T619" s="264"/>
      <c r="U619" s="264"/>
      <c r="V619" s="264"/>
      <c r="W619" s="264"/>
      <c r="X619" s="264"/>
      <c r="Y619" s="264"/>
      <c r="Z619" s="264"/>
    </row>
    <row r="620" spans="1:26" s="3" customFormat="1">
      <c r="A620" s="374"/>
      <c r="B620" s="423" t="s">
        <v>415</v>
      </c>
      <c r="C620" s="374">
        <v>21800</v>
      </c>
      <c r="F620" s="264"/>
      <c r="G620" s="264"/>
      <c r="H620" s="333"/>
      <c r="I620" s="264"/>
      <c r="J620" s="264"/>
      <c r="K620" s="264"/>
      <c r="L620" s="334"/>
      <c r="M620" s="334"/>
      <c r="N620" s="264"/>
      <c r="O620" s="264"/>
      <c r="P620" s="264"/>
      <c r="Q620" s="264"/>
      <c r="R620" s="334"/>
      <c r="S620" s="264"/>
      <c r="T620" s="264"/>
      <c r="U620" s="264"/>
      <c r="V620" s="264"/>
      <c r="W620" s="264"/>
      <c r="X620" s="264"/>
      <c r="Y620" s="264"/>
      <c r="Z620" s="264"/>
    </row>
    <row r="621" spans="1:26" s="3" customFormat="1">
      <c r="A621" s="374"/>
      <c r="B621" s="423" t="s">
        <v>447</v>
      </c>
      <c r="C621" s="374">
        <v>31205</v>
      </c>
      <c r="F621" s="264"/>
      <c r="G621" s="264"/>
      <c r="H621" s="333"/>
      <c r="I621" s="264"/>
      <c r="J621" s="264"/>
      <c r="K621" s="264"/>
      <c r="L621" s="334"/>
      <c r="M621" s="334"/>
      <c r="N621" s="264"/>
      <c r="O621" s="264"/>
      <c r="P621" s="264"/>
      <c r="Q621" s="264"/>
      <c r="R621" s="334"/>
      <c r="S621" s="264"/>
      <c r="T621" s="264"/>
      <c r="U621" s="264"/>
      <c r="V621" s="264"/>
      <c r="W621" s="264"/>
      <c r="X621" s="264"/>
      <c r="Y621" s="264"/>
      <c r="Z621" s="264"/>
    </row>
    <row r="622" spans="1:26" s="3" customFormat="1">
      <c r="A622" s="374"/>
      <c r="B622" s="423" t="s">
        <v>470</v>
      </c>
      <c r="C622" s="374">
        <v>32410</v>
      </c>
      <c r="F622" s="264"/>
      <c r="G622" s="264"/>
      <c r="H622" s="333"/>
      <c r="I622" s="264"/>
      <c r="J622" s="264"/>
      <c r="K622" s="264"/>
      <c r="L622" s="334"/>
      <c r="M622" s="334"/>
      <c r="N622" s="264"/>
      <c r="O622" s="264"/>
      <c r="P622" s="264"/>
      <c r="Q622" s="264"/>
      <c r="R622" s="334"/>
      <c r="S622" s="264"/>
      <c r="T622" s="264"/>
      <c r="U622" s="264"/>
      <c r="V622" s="264"/>
      <c r="W622" s="264"/>
      <c r="X622" s="264"/>
      <c r="Y622" s="264"/>
      <c r="Z622" s="264"/>
    </row>
    <row r="623" spans="1:26" s="3" customFormat="1">
      <c r="A623" s="374"/>
      <c r="B623" s="423" t="s">
        <v>382</v>
      </c>
      <c r="C623" s="374">
        <v>11600</v>
      </c>
      <c r="F623" s="264"/>
      <c r="G623" s="264"/>
      <c r="H623" s="333"/>
      <c r="I623" s="264"/>
      <c r="J623" s="264"/>
      <c r="K623" s="264"/>
      <c r="L623" s="334"/>
      <c r="M623" s="334"/>
      <c r="N623" s="264"/>
      <c r="O623" s="264"/>
      <c r="P623" s="264"/>
      <c r="Q623" s="264"/>
      <c r="R623" s="334"/>
      <c r="S623" s="264"/>
      <c r="T623" s="264"/>
      <c r="U623" s="264"/>
      <c r="V623" s="264"/>
      <c r="W623" s="264"/>
      <c r="X623" s="264"/>
      <c r="Y623" s="264"/>
      <c r="Z623" s="264"/>
    </row>
    <row r="624" spans="1:26" s="3" customFormat="1">
      <c r="A624" s="374"/>
      <c r="B624" s="423" t="s">
        <v>650</v>
      </c>
      <c r="C624" s="374">
        <v>39705</v>
      </c>
      <c r="F624" s="264"/>
      <c r="G624" s="264"/>
      <c r="H624" s="333"/>
      <c r="I624" s="264"/>
      <c r="J624" s="264"/>
      <c r="K624" s="264"/>
      <c r="L624" s="334"/>
      <c r="M624" s="334"/>
      <c r="N624" s="264"/>
      <c r="O624" s="264"/>
      <c r="P624" s="264"/>
      <c r="Q624" s="264"/>
      <c r="R624" s="334"/>
      <c r="S624" s="264"/>
      <c r="T624" s="264"/>
      <c r="U624" s="264"/>
      <c r="V624" s="264"/>
      <c r="W624" s="264"/>
      <c r="X624" s="264"/>
      <c r="Y624" s="264"/>
      <c r="Z624" s="264"/>
    </row>
    <row r="625" spans="1:26" s="3" customFormat="1">
      <c r="A625" s="374"/>
      <c r="B625" s="423" t="s">
        <v>648</v>
      </c>
      <c r="C625" s="374">
        <v>39700</v>
      </c>
      <c r="F625" s="264"/>
      <c r="G625" s="264"/>
      <c r="H625" s="333"/>
      <c r="I625" s="264"/>
      <c r="J625" s="264"/>
      <c r="K625" s="264"/>
      <c r="L625" s="334"/>
      <c r="M625" s="334"/>
      <c r="N625" s="264"/>
      <c r="O625" s="264"/>
      <c r="P625" s="264"/>
      <c r="Q625" s="264"/>
      <c r="R625" s="334"/>
      <c r="S625" s="264"/>
      <c r="T625" s="264"/>
      <c r="U625" s="264"/>
      <c r="V625" s="264"/>
      <c r="W625" s="264"/>
      <c r="X625" s="264"/>
      <c r="Y625" s="264"/>
      <c r="Z625" s="264"/>
    </row>
    <row r="626" spans="1:26" s="3" customFormat="1">
      <c r="A626" s="374"/>
      <c r="B626" s="423" t="s">
        <v>572</v>
      </c>
      <c r="C626" s="374">
        <v>36502</v>
      </c>
      <c r="F626" s="264"/>
      <c r="G626" s="264"/>
      <c r="H626" s="333"/>
      <c r="I626" s="264"/>
      <c r="J626" s="264"/>
      <c r="K626" s="264"/>
      <c r="L626" s="334"/>
      <c r="M626" s="334"/>
      <c r="N626" s="264"/>
      <c r="O626" s="264"/>
      <c r="P626" s="264"/>
      <c r="Q626" s="264"/>
      <c r="R626" s="334"/>
      <c r="S626" s="264"/>
      <c r="T626" s="264"/>
      <c r="U626" s="264"/>
      <c r="V626" s="264"/>
      <c r="W626" s="264"/>
      <c r="X626" s="264"/>
      <c r="Y626" s="264"/>
      <c r="Z626" s="264"/>
    </row>
    <row r="627" spans="1:26" s="3" customFormat="1">
      <c r="A627" s="374"/>
      <c r="B627" s="423" t="s">
        <v>652</v>
      </c>
      <c r="C627" s="374">
        <v>39805</v>
      </c>
      <c r="F627" s="264"/>
      <c r="G627" s="264"/>
      <c r="H627" s="333"/>
      <c r="I627" s="264"/>
      <c r="J627" s="264"/>
      <c r="K627" s="264"/>
      <c r="L627" s="334"/>
      <c r="M627" s="334"/>
      <c r="N627" s="264"/>
      <c r="O627" s="264"/>
      <c r="P627" s="264"/>
      <c r="Q627" s="264"/>
      <c r="R627" s="334"/>
      <c r="S627" s="264"/>
      <c r="T627" s="264"/>
      <c r="U627" s="264"/>
      <c r="V627" s="264"/>
      <c r="W627" s="264"/>
      <c r="X627" s="264"/>
      <c r="Y627" s="264"/>
      <c r="Z627" s="264"/>
    </row>
    <row r="628" spans="1:26" s="3" customFormat="1">
      <c r="A628" s="374"/>
      <c r="B628" s="423" t="s">
        <v>651</v>
      </c>
      <c r="C628" s="374">
        <v>39800</v>
      </c>
      <c r="F628" s="264"/>
      <c r="G628" s="264"/>
      <c r="H628" s="333"/>
      <c r="I628" s="264"/>
      <c r="J628" s="264"/>
      <c r="K628" s="264"/>
      <c r="L628" s="334"/>
      <c r="M628" s="334"/>
      <c r="N628" s="264"/>
      <c r="O628" s="264"/>
      <c r="P628" s="264"/>
      <c r="Q628" s="264"/>
      <c r="R628" s="334"/>
      <c r="S628" s="264"/>
      <c r="T628" s="264"/>
      <c r="U628" s="264"/>
      <c r="V628" s="264"/>
      <c r="W628" s="264"/>
      <c r="X628" s="264"/>
      <c r="Y628" s="264"/>
      <c r="Z628" s="264"/>
    </row>
    <row r="629" spans="1:26" s="3" customFormat="1">
      <c r="A629" s="374"/>
      <c r="B629" s="423" t="s">
        <v>416</v>
      </c>
      <c r="C629" s="374">
        <v>21900</v>
      </c>
      <c r="F629" s="264"/>
      <c r="G629" s="264"/>
      <c r="H629" s="333"/>
      <c r="I629" s="264"/>
      <c r="J629" s="264"/>
      <c r="K629" s="264"/>
      <c r="L629" s="334"/>
      <c r="M629" s="334"/>
      <c r="N629" s="264"/>
      <c r="O629" s="264"/>
      <c r="P629" s="264"/>
      <c r="Q629" s="264"/>
      <c r="R629" s="334"/>
      <c r="S629" s="264"/>
      <c r="T629" s="264"/>
      <c r="U629" s="264"/>
      <c r="V629" s="264"/>
      <c r="W629" s="264"/>
      <c r="X629" s="264"/>
      <c r="Y629" s="264"/>
      <c r="Z629" s="264"/>
    </row>
    <row r="630" spans="1:26" s="3" customFormat="1">
      <c r="A630" s="374"/>
      <c r="B630" s="423" t="s">
        <v>498</v>
      </c>
      <c r="C630" s="374">
        <v>33400</v>
      </c>
      <c r="F630" s="264"/>
      <c r="G630" s="264"/>
      <c r="H630" s="333"/>
      <c r="I630" s="264"/>
      <c r="J630" s="264"/>
      <c r="K630" s="264"/>
      <c r="L630" s="334"/>
      <c r="M630" s="334"/>
      <c r="N630" s="264"/>
      <c r="O630" s="264"/>
      <c r="P630" s="264"/>
      <c r="Q630" s="264"/>
      <c r="R630" s="334"/>
      <c r="S630" s="264"/>
      <c r="T630" s="264"/>
      <c r="U630" s="264"/>
      <c r="V630" s="264"/>
      <c r="W630" s="264"/>
      <c r="X630" s="264"/>
      <c r="Y630" s="264"/>
      <c r="Z630" s="264"/>
    </row>
    <row r="631" spans="1:26" s="3" customFormat="1">
      <c r="A631" s="374"/>
      <c r="B631" s="423" t="s">
        <v>653</v>
      </c>
      <c r="C631" s="374">
        <v>39900</v>
      </c>
      <c r="F631" s="264"/>
      <c r="G631" s="264"/>
      <c r="H631" s="333"/>
      <c r="I631" s="264"/>
      <c r="J631" s="264"/>
      <c r="K631" s="264"/>
      <c r="L631" s="334"/>
      <c r="M631" s="334"/>
      <c r="N631" s="264"/>
      <c r="O631" s="264"/>
      <c r="P631" s="264"/>
      <c r="Q631" s="264"/>
      <c r="R631" s="334"/>
      <c r="S631" s="264"/>
      <c r="T631" s="264"/>
      <c r="U631" s="264"/>
      <c r="V631" s="264"/>
      <c r="W631" s="264"/>
      <c r="X631" s="264"/>
      <c r="Y631" s="264"/>
      <c r="Z631" s="264"/>
    </row>
    <row r="632" spans="1:26" s="3" customFormat="1">
      <c r="A632" s="374"/>
      <c r="B632" s="423" t="s">
        <v>421</v>
      </c>
      <c r="C632" s="374">
        <v>30000</v>
      </c>
      <c r="F632" s="264"/>
      <c r="G632" s="264"/>
      <c r="H632" s="333"/>
      <c r="I632" s="264"/>
      <c r="J632" s="264"/>
      <c r="K632" s="264"/>
      <c r="L632" s="334"/>
      <c r="M632" s="334"/>
      <c r="N632" s="264"/>
      <c r="O632" s="264"/>
      <c r="P632" s="264"/>
      <c r="Q632" s="264"/>
      <c r="R632" s="334"/>
      <c r="S632" s="264"/>
      <c r="T632" s="264"/>
      <c r="U632" s="264"/>
      <c r="V632" s="264"/>
      <c r="W632" s="264"/>
      <c r="X632" s="264"/>
      <c r="Y632" s="264"/>
      <c r="Z632" s="264"/>
    </row>
    <row r="633" spans="1:26" s="3" customFormat="1">
      <c r="A633" s="374"/>
      <c r="B633" s="423" t="s">
        <v>577</v>
      </c>
      <c r="C633" s="374">
        <v>36701</v>
      </c>
      <c r="F633" s="264"/>
      <c r="G633" s="264"/>
      <c r="H633" s="333"/>
      <c r="I633" s="264"/>
      <c r="J633" s="264"/>
      <c r="K633" s="264"/>
      <c r="L633" s="334"/>
      <c r="M633" s="334"/>
      <c r="N633" s="264"/>
      <c r="O633" s="264"/>
      <c r="P633" s="264"/>
      <c r="Q633" s="264"/>
      <c r="R633" s="334"/>
      <c r="S633" s="264"/>
      <c r="T633" s="264"/>
      <c r="U633" s="264"/>
      <c r="V633" s="264"/>
      <c r="W633" s="264"/>
      <c r="X633" s="264"/>
      <c r="Y633" s="264"/>
      <c r="Z633" s="264"/>
    </row>
    <row r="634" spans="1:26" s="3" customFormat="1">
      <c r="A634" s="267"/>
      <c r="C634" s="487"/>
      <c r="F634" s="264"/>
      <c r="G634" s="264"/>
      <c r="H634" s="333"/>
      <c r="I634" s="264"/>
      <c r="J634" s="264"/>
      <c r="K634" s="264"/>
      <c r="L634" s="334"/>
      <c r="M634" s="334"/>
      <c r="N634" s="264"/>
      <c r="O634" s="264"/>
      <c r="P634" s="264"/>
      <c r="Q634" s="264"/>
      <c r="R634" s="334"/>
      <c r="S634" s="264"/>
      <c r="T634" s="264"/>
      <c r="U634" s="264"/>
      <c r="V634" s="264"/>
      <c r="W634" s="264"/>
      <c r="X634" s="264"/>
      <c r="Y634" s="264"/>
      <c r="Z634" s="264"/>
    </row>
  </sheetData>
  <sortState xmlns:xlrd2="http://schemas.microsoft.com/office/spreadsheetml/2017/richdata2" ref="B324:C633">
    <sortCondition ref="B324:B633"/>
  </sortState>
  <mergeCells count="3">
    <mergeCell ref="H8:L8"/>
    <mergeCell ref="N8:R8"/>
    <mergeCell ref="T8:V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D4E85-47BA-4B3E-B92E-C8EB2FCADE4A}">
  <dimension ref="A1:Z633"/>
  <sheetViews>
    <sheetView topLeftCell="G297" workbookViewId="0">
      <selection activeCell="A6" sqref="A6"/>
    </sheetView>
  </sheetViews>
  <sheetFormatPr defaultColWidth="9.140625" defaultRowHeight="15.75"/>
  <cols>
    <col min="1" max="1" width="14.28515625" style="267" customWidth="1"/>
    <col min="2" max="2" width="56.42578125" style="3" customWidth="1"/>
    <col min="3" max="3" width="16.140625" style="3" customWidth="1"/>
    <col min="4" max="4" width="16" style="3" customWidth="1"/>
    <col min="5" max="5" width="16.28515625" style="3" customWidth="1"/>
    <col min="6" max="6" width="16.7109375" style="264" bestFit="1" customWidth="1"/>
    <col min="7" max="7" width="7.42578125" style="264" customWidth="1"/>
    <col min="8" max="8" width="17" style="333" customWidth="1"/>
    <col min="9" max="9" width="17" style="264" customWidth="1"/>
    <col min="10" max="10" width="15.85546875" style="264" customWidth="1"/>
    <col min="11" max="11" width="17" style="264" customWidth="1"/>
    <col min="12" max="12" width="17" style="334" customWidth="1"/>
    <col min="13" max="13" width="5.7109375" style="334" customWidth="1"/>
    <col min="14" max="15" width="17" style="264" customWidth="1"/>
    <col min="16" max="17" width="15.85546875" style="264" customWidth="1"/>
    <col min="18" max="18" width="17" style="334" customWidth="1"/>
    <col min="19" max="19" width="4.7109375" style="264" customWidth="1"/>
    <col min="20" max="20" width="15.5703125" style="264" customWidth="1"/>
    <col min="21" max="21" width="16.85546875" style="264" customWidth="1"/>
    <col min="22" max="22" width="17.28515625" style="264" customWidth="1"/>
    <col min="23" max="16384" width="9.140625" style="264"/>
  </cols>
  <sheetData>
    <row r="1" spans="1:26" ht="18" hidden="1" customHeight="1">
      <c r="A1" s="261"/>
      <c r="B1" s="262"/>
      <c r="C1" s="262"/>
      <c r="D1" s="262"/>
      <c r="E1" s="262"/>
      <c r="F1" s="262"/>
      <c r="G1" s="262"/>
      <c r="H1" s="351"/>
    </row>
    <row r="2" spans="1:26" ht="18" hidden="1" customHeight="1">
      <c r="A2" s="261"/>
      <c r="B2" s="262"/>
      <c r="C2" s="262"/>
      <c r="D2" s="262"/>
      <c r="E2" s="262"/>
      <c r="F2" s="262"/>
      <c r="G2" s="262"/>
      <c r="H2" s="351"/>
    </row>
    <row r="3" spans="1:26" ht="18" hidden="1" customHeight="1">
      <c r="F3" s="334"/>
      <c r="G3" s="334"/>
    </row>
    <row r="4" spans="1:26" ht="18" hidden="1" customHeight="1">
      <c r="F4" s="334"/>
      <c r="G4" s="334"/>
    </row>
    <row r="5" spans="1:26" ht="18" hidden="1" customHeight="1">
      <c r="F5" s="334"/>
      <c r="G5" s="334"/>
    </row>
    <row r="6" spans="1:26" ht="5.45" customHeight="1">
      <c r="A6" s="269"/>
      <c r="B6" s="270"/>
      <c r="C6" s="270"/>
      <c r="D6" s="270"/>
      <c r="E6" s="270"/>
      <c r="F6" s="270"/>
      <c r="G6" s="270"/>
      <c r="H6" s="335"/>
      <c r="I6" s="270"/>
      <c r="J6" s="270"/>
      <c r="K6" s="270"/>
      <c r="L6" s="270"/>
      <c r="M6" s="270"/>
      <c r="N6" s="270"/>
      <c r="O6" s="270"/>
      <c r="P6" s="270"/>
      <c r="Q6" s="270"/>
      <c r="R6" s="270"/>
    </row>
    <row r="7" spans="1:26" s="276" customFormat="1" ht="18" hidden="1" customHeight="1">
      <c r="A7" s="272"/>
      <c r="B7" s="273"/>
      <c r="C7" s="273"/>
      <c r="D7" s="273"/>
      <c r="E7" s="273"/>
      <c r="F7" s="273"/>
      <c r="G7" s="273"/>
      <c r="H7" s="274" t="s">
        <v>833</v>
      </c>
      <c r="I7" s="273"/>
      <c r="J7" s="273"/>
      <c r="K7" s="273"/>
      <c r="L7" s="273"/>
      <c r="M7" s="273"/>
      <c r="N7" s="273"/>
      <c r="O7" s="273"/>
      <c r="P7" s="273"/>
      <c r="Q7" s="273"/>
      <c r="R7" s="273"/>
    </row>
    <row r="8" spans="1:26" s="282" customFormat="1" ht="24.6" customHeight="1">
      <c r="A8" s="277"/>
      <c r="B8" s="278"/>
      <c r="C8" s="278"/>
      <c r="D8" s="278"/>
      <c r="E8" s="278"/>
      <c r="F8" s="350"/>
      <c r="G8" s="350"/>
      <c r="H8" s="627" t="s">
        <v>283</v>
      </c>
      <c r="I8" s="628"/>
      <c r="J8" s="628"/>
      <c r="K8" s="628"/>
      <c r="L8" s="629"/>
      <c r="M8" s="367"/>
      <c r="N8" s="630" t="s">
        <v>284</v>
      </c>
      <c r="O8" s="628"/>
      <c r="P8" s="628"/>
      <c r="Q8" s="628"/>
      <c r="R8" s="629"/>
      <c r="T8" s="631" t="s">
        <v>361</v>
      </c>
      <c r="U8" s="631"/>
      <c r="V8" s="631"/>
    </row>
    <row r="9" spans="1:26" s="289" customFormat="1" ht="159.75" customHeight="1" thickBot="1">
      <c r="A9" s="368" t="s">
        <v>362</v>
      </c>
      <c r="B9" s="284" t="s">
        <v>363</v>
      </c>
      <c r="C9" s="336" t="s">
        <v>313</v>
      </c>
      <c r="D9" s="336" t="s">
        <v>314</v>
      </c>
      <c r="E9" s="337" t="s">
        <v>839</v>
      </c>
      <c r="F9" s="336" t="s">
        <v>840</v>
      </c>
      <c r="G9" s="336"/>
      <c r="H9" s="370" t="s">
        <v>742</v>
      </c>
      <c r="I9" s="371" t="s">
        <v>365</v>
      </c>
      <c r="J9" s="372" t="s">
        <v>731</v>
      </c>
      <c r="K9" s="369" t="s">
        <v>364</v>
      </c>
      <c r="L9" s="371" t="s">
        <v>732</v>
      </c>
      <c r="M9" s="285"/>
      <c r="N9" s="370" t="s">
        <v>742</v>
      </c>
      <c r="O9" s="371" t="s">
        <v>365</v>
      </c>
      <c r="P9" s="372" t="s">
        <v>731</v>
      </c>
      <c r="Q9" s="369" t="s">
        <v>364</v>
      </c>
      <c r="R9" s="285" t="s">
        <v>367</v>
      </c>
      <c r="T9" s="370" t="s">
        <v>733</v>
      </c>
      <c r="U9" s="370" t="s">
        <v>734</v>
      </c>
      <c r="V9" s="370" t="s">
        <v>368</v>
      </c>
    </row>
    <row r="10" spans="1:26">
      <c r="A10" s="374">
        <v>10200</v>
      </c>
      <c r="B10" s="375" t="s">
        <v>369</v>
      </c>
      <c r="C10" s="376">
        <v>1.0523918E-3</v>
      </c>
      <c r="D10" s="376">
        <v>9.7590879689591627E-4</v>
      </c>
      <c r="E10" s="377">
        <v>27072541</v>
      </c>
      <c r="F10" s="378">
        <v>32535317</v>
      </c>
      <c r="G10" s="378"/>
      <c r="H10" s="379">
        <v>3887578</v>
      </c>
      <c r="I10" s="380">
        <v>2661109</v>
      </c>
      <c r="J10" s="380">
        <v>0</v>
      </c>
      <c r="K10" s="380">
        <v>192084</v>
      </c>
      <c r="L10" s="380">
        <v>6740771</v>
      </c>
      <c r="M10" s="380"/>
      <c r="N10" s="381">
        <v>485444</v>
      </c>
      <c r="O10" s="380">
        <v>7906789</v>
      </c>
      <c r="P10" s="380">
        <v>16643</v>
      </c>
      <c r="Q10" s="380">
        <v>605634</v>
      </c>
      <c r="R10" s="380">
        <v>9014510</v>
      </c>
      <c r="S10" s="382"/>
      <c r="T10" s="220">
        <v>-1129082</v>
      </c>
      <c r="U10" s="220">
        <v>809946</v>
      </c>
      <c r="V10" s="380">
        <v>-319136</v>
      </c>
      <c r="W10" s="382"/>
      <c r="X10" s="382"/>
      <c r="Y10" s="382"/>
      <c r="Z10" s="382"/>
    </row>
    <row r="11" spans="1:26">
      <c r="A11" s="374">
        <v>10400</v>
      </c>
      <c r="B11" s="375" t="s">
        <v>370</v>
      </c>
      <c r="C11" s="376">
        <v>2.9788952000000001E-3</v>
      </c>
      <c r="D11" s="376">
        <v>2.8033911562533737E-3</v>
      </c>
      <c r="E11" s="377">
        <v>77768457</v>
      </c>
      <c r="F11" s="378">
        <v>92094313</v>
      </c>
      <c r="G11" s="378"/>
      <c r="H11" s="379">
        <v>8443546</v>
      </c>
      <c r="I11" s="380">
        <v>7532522</v>
      </c>
      <c r="J11" s="380">
        <v>0</v>
      </c>
      <c r="K11" s="380">
        <v>543711</v>
      </c>
      <c r="L11" s="380">
        <v>16519779</v>
      </c>
      <c r="M11" s="380"/>
      <c r="N11" s="381">
        <v>1484088</v>
      </c>
      <c r="O11" s="380">
        <v>22380920</v>
      </c>
      <c r="P11" s="380">
        <v>47110</v>
      </c>
      <c r="Q11" s="380">
        <v>1714304</v>
      </c>
      <c r="R11" s="380">
        <v>25626422</v>
      </c>
      <c r="S11" s="382"/>
      <c r="T11" s="219">
        <v>-3195976</v>
      </c>
      <c r="U11" s="219">
        <v>1819539</v>
      </c>
      <c r="V11" s="380">
        <v>-1376437</v>
      </c>
      <c r="W11" s="382"/>
      <c r="X11" s="382"/>
      <c r="Y11" s="382"/>
      <c r="Z11" s="382"/>
    </row>
    <row r="12" spans="1:26">
      <c r="A12" s="374">
        <v>10500</v>
      </c>
      <c r="B12" s="375" t="s">
        <v>371</v>
      </c>
      <c r="C12" s="376">
        <v>6.7926249999999998E-4</v>
      </c>
      <c r="D12" s="376">
        <v>6.7235616803859621E-4</v>
      </c>
      <c r="E12" s="377">
        <v>18651732</v>
      </c>
      <c r="F12" s="378">
        <v>20999803</v>
      </c>
      <c r="G12" s="378"/>
      <c r="H12" s="379">
        <v>1179892</v>
      </c>
      <c r="I12" s="380">
        <v>1717603</v>
      </c>
      <c r="J12" s="380">
        <v>0</v>
      </c>
      <c r="K12" s="380">
        <v>123980</v>
      </c>
      <c r="L12" s="380">
        <v>3021475</v>
      </c>
      <c r="M12" s="380"/>
      <c r="N12" s="381">
        <v>665355</v>
      </c>
      <c r="O12" s="380">
        <v>5103409</v>
      </c>
      <c r="P12" s="380">
        <v>10742</v>
      </c>
      <c r="Q12" s="380">
        <v>390904</v>
      </c>
      <c r="R12" s="380">
        <v>6170410</v>
      </c>
      <c r="S12" s="382"/>
      <c r="T12" s="219">
        <v>-728762</v>
      </c>
      <c r="U12" s="219">
        <v>455193</v>
      </c>
      <c r="V12" s="380">
        <v>-273569</v>
      </c>
      <c r="W12" s="382"/>
      <c r="X12" s="382"/>
      <c r="Y12" s="382"/>
      <c r="Z12" s="382"/>
    </row>
    <row r="13" spans="1:26">
      <c r="A13" s="374">
        <v>10700</v>
      </c>
      <c r="B13" s="375" t="s">
        <v>372</v>
      </c>
      <c r="C13" s="376">
        <v>4.5357223000000004E-3</v>
      </c>
      <c r="D13" s="376">
        <v>4.3303815013192946E-3</v>
      </c>
      <c r="E13" s="377">
        <v>120128469</v>
      </c>
      <c r="F13" s="378">
        <v>140224547</v>
      </c>
      <c r="G13" s="378"/>
      <c r="H13" s="379">
        <v>15738308</v>
      </c>
      <c r="I13" s="380">
        <v>11469161</v>
      </c>
      <c r="J13" s="380">
        <v>0</v>
      </c>
      <c r="K13" s="380">
        <v>827865</v>
      </c>
      <c r="L13" s="380">
        <v>28035334</v>
      </c>
      <c r="M13" s="380"/>
      <c r="N13" s="381">
        <v>495152</v>
      </c>
      <c r="O13" s="380">
        <v>34077612</v>
      </c>
      <c r="P13" s="380">
        <v>71731</v>
      </c>
      <c r="Q13" s="380">
        <v>2610232</v>
      </c>
      <c r="R13" s="380">
        <v>37254727</v>
      </c>
      <c r="S13" s="382"/>
      <c r="T13" s="219">
        <v>-4866255</v>
      </c>
      <c r="U13" s="219">
        <v>6014347</v>
      </c>
      <c r="V13" s="380">
        <v>1148092</v>
      </c>
      <c r="W13" s="382"/>
      <c r="X13" s="382"/>
      <c r="Y13" s="382"/>
      <c r="Z13" s="382"/>
    </row>
    <row r="14" spans="1:26">
      <c r="A14" s="374">
        <v>10800</v>
      </c>
      <c r="B14" s="375" t="s">
        <v>373</v>
      </c>
      <c r="C14" s="376">
        <v>1.83550728E-2</v>
      </c>
      <c r="D14" s="376">
        <v>1.7837618546599966E-2</v>
      </c>
      <c r="E14" s="377">
        <v>494830722</v>
      </c>
      <c r="F14" s="378">
        <v>567457968</v>
      </c>
      <c r="G14" s="378"/>
      <c r="H14" s="379">
        <v>33424987</v>
      </c>
      <c r="I14" s="380">
        <v>46413176</v>
      </c>
      <c r="J14" s="380">
        <v>0</v>
      </c>
      <c r="K14" s="380">
        <v>3350190</v>
      </c>
      <c r="L14" s="380">
        <v>83188353</v>
      </c>
      <c r="M14" s="380"/>
      <c r="N14" s="381">
        <v>527132</v>
      </c>
      <c r="O14" s="380">
        <v>137904619</v>
      </c>
      <c r="P14" s="380">
        <v>290278</v>
      </c>
      <c r="Q14" s="380">
        <v>10563034</v>
      </c>
      <c r="R14" s="380">
        <v>149285063</v>
      </c>
      <c r="S14" s="382"/>
      <c r="T14" s="219">
        <v>-19692661</v>
      </c>
      <c r="U14" s="219">
        <v>15967229</v>
      </c>
      <c r="V14" s="380">
        <v>-3725432</v>
      </c>
      <c r="W14" s="382"/>
      <c r="X14" s="382"/>
      <c r="Y14" s="382"/>
      <c r="Z14" s="382"/>
    </row>
    <row r="15" spans="1:26">
      <c r="A15" s="374">
        <v>10850</v>
      </c>
      <c r="B15" s="375" t="s">
        <v>374</v>
      </c>
      <c r="C15" s="376">
        <v>1.4860439999999999E-4</v>
      </c>
      <c r="D15" s="376">
        <v>1.4491479893858782E-4</v>
      </c>
      <c r="E15" s="377">
        <v>4020060</v>
      </c>
      <c r="F15" s="378">
        <v>4594193</v>
      </c>
      <c r="G15" s="378"/>
      <c r="H15" s="379">
        <v>691588</v>
      </c>
      <c r="I15" s="380">
        <v>375765</v>
      </c>
      <c r="J15" s="380">
        <v>0</v>
      </c>
      <c r="K15" s="380">
        <v>27123</v>
      </c>
      <c r="L15" s="380">
        <v>1094476</v>
      </c>
      <c r="M15" s="380"/>
      <c r="N15" s="381">
        <v>92296</v>
      </c>
      <c r="O15" s="380">
        <v>1116489</v>
      </c>
      <c r="P15" s="380">
        <v>2350</v>
      </c>
      <c r="Q15" s="380">
        <v>85519</v>
      </c>
      <c r="R15" s="380">
        <v>1296654</v>
      </c>
      <c r="S15" s="382"/>
      <c r="T15" s="219">
        <v>-159434</v>
      </c>
      <c r="U15" s="219">
        <v>299335</v>
      </c>
      <c r="V15" s="380">
        <v>139901</v>
      </c>
      <c r="W15" s="382"/>
      <c r="X15" s="382"/>
      <c r="Y15" s="382"/>
      <c r="Z15" s="382"/>
    </row>
    <row r="16" spans="1:26">
      <c r="A16" s="374">
        <v>10900</v>
      </c>
      <c r="B16" s="375" t="s">
        <v>375</v>
      </c>
      <c r="C16" s="376">
        <v>1.4493494000000001E-3</v>
      </c>
      <c r="D16" s="376">
        <v>1.309246735193479E-3</v>
      </c>
      <c r="E16" s="377">
        <v>36319619</v>
      </c>
      <c r="F16" s="378">
        <v>44807497</v>
      </c>
      <c r="G16" s="378"/>
      <c r="H16" s="379">
        <v>5354521</v>
      </c>
      <c r="I16" s="380">
        <v>3664867</v>
      </c>
      <c r="J16" s="380">
        <v>0</v>
      </c>
      <c r="K16" s="380">
        <v>264537</v>
      </c>
      <c r="L16" s="380">
        <v>9283925</v>
      </c>
      <c r="M16" s="380"/>
      <c r="N16" s="381">
        <v>3592152</v>
      </c>
      <c r="O16" s="380">
        <v>10889196</v>
      </c>
      <c r="P16" s="380">
        <v>22921</v>
      </c>
      <c r="Q16" s="380">
        <v>834076</v>
      </c>
      <c r="R16" s="380">
        <v>15338345</v>
      </c>
      <c r="S16" s="382"/>
      <c r="T16" s="219">
        <v>-1554968</v>
      </c>
      <c r="U16" s="219">
        <v>-627444</v>
      </c>
      <c r="V16" s="380">
        <v>-2182412</v>
      </c>
      <c r="W16" s="382"/>
      <c r="X16" s="382"/>
      <c r="Y16" s="382"/>
      <c r="Z16" s="382"/>
    </row>
    <row r="17" spans="1:26">
      <c r="A17" s="374">
        <v>10910</v>
      </c>
      <c r="B17" s="375" t="s">
        <v>376</v>
      </c>
      <c r="C17" s="376">
        <v>3.8968549999999997E-4</v>
      </c>
      <c r="D17" s="376">
        <v>3.1841820690772419E-4</v>
      </c>
      <c r="E17" s="377">
        <v>8833192</v>
      </c>
      <c r="F17" s="378">
        <v>12047358</v>
      </c>
      <c r="G17" s="378"/>
      <c r="H17" s="379">
        <v>3930810</v>
      </c>
      <c r="I17" s="380">
        <v>985370</v>
      </c>
      <c r="J17" s="380">
        <v>0</v>
      </c>
      <c r="K17" s="380">
        <v>71126</v>
      </c>
      <c r="L17" s="380">
        <v>4987306</v>
      </c>
      <c r="M17" s="380"/>
      <c r="N17" s="381">
        <v>0</v>
      </c>
      <c r="O17" s="380">
        <v>2927770</v>
      </c>
      <c r="P17" s="380">
        <v>6163</v>
      </c>
      <c r="Q17" s="380">
        <v>224257</v>
      </c>
      <c r="R17" s="380">
        <v>3158190</v>
      </c>
      <c r="S17" s="382"/>
      <c r="T17" s="219">
        <v>-418083</v>
      </c>
      <c r="U17" s="219">
        <v>1051985</v>
      </c>
      <c r="V17" s="380">
        <v>633902</v>
      </c>
      <c r="W17" s="382"/>
      <c r="X17" s="382"/>
      <c r="Y17" s="382"/>
      <c r="Z17" s="382"/>
    </row>
    <row r="18" spans="1:26">
      <c r="A18" s="374">
        <v>10930</v>
      </c>
      <c r="B18" s="375" t="s">
        <v>377</v>
      </c>
      <c r="C18" s="376">
        <v>4.8774374999999998E-3</v>
      </c>
      <c r="D18" s="376">
        <v>4.4271978742770387E-3</v>
      </c>
      <c r="E18" s="377">
        <v>122814238</v>
      </c>
      <c r="F18" s="378">
        <v>150788875</v>
      </c>
      <c r="G18" s="378"/>
      <c r="H18" s="379">
        <v>67095792</v>
      </c>
      <c r="I18" s="380">
        <v>12333232</v>
      </c>
      <c r="J18" s="380">
        <v>0</v>
      </c>
      <c r="K18" s="380">
        <v>890236</v>
      </c>
      <c r="L18" s="380">
        <v>80319260</v>
      </c>
      <c r="M18" s="380"/>
      <c r="N18" s="381">
        <v>1654666</v>
      </c>
      <c r="O18" s="380">
        <v>36644974</v>
      </c>
      <c r="P18" s="380">
        <v>77135</v>
      </c>
      <c r="Q18" s="380">
        <v>2806883</v>
      </c>
      <c r="R18" s="380">
        <v>41183658</v>
      </c>
      <c r="S18" s="382"/>
      <c r="T18" s="219">
        <v>-5232872</v>
      </c>
      <c r="U18" s="219">
        <v>20297623</v>
      </c>
      <c r="V18" s="380">
        <v>15064751</v>
      </c>
      <c r="W18" s="382"/>
      <c r="X18" s="382"/>
      <c r="Y18" s="382"/>
      <c r="Z18" s="382"/>
    </row>
    <row r="19" spans="1:26">
      <c r="A19" s="374">
        <v>10940</v>
      </c>
      <c r="B19" s="375" t="s">
        <v>378</v>
      </c>
      <c r="C19" s="376">
        <v>5.983351E-4</v>
      </c>
      <c r="D19" s="376">
        <v>5.8311077689309518E-4</v>
      </c>
      <c r="E19" s="377">
        <v>16175989</v>
      </c>
      <c r="F19" s="378">
        <v>18497885</v>
      </c>
      <c r="G19" s="378"/>
      <c r="H19" s="379">
        <v>1418793</v>
      </c>
      <c r="I19" s="380">
        <v>1512968</v>
      </c>
      <c r="J19" s="380">
        <v>0</v>
      </c>
      <c r="K19" s="380">
        <v>109209</v>
      </c>
      <c r="L19" s="380">
        <v>3040970</v>
      </c>
      <c r="M19" s="380"/>
      <c r="N19" s="381">
        <v>712155</v>
      </c>
      <c r="O19" s="380">
        <v>4495388</v>
      </c>
      <c r="P19" s="380">
        <v>9462</v>
      </c>
      <c r="Q19" s="380">
        <v>344332</v>
      </c>
      <c r="R19" s="380">
        <v>5561337</v>
      </c>
      <c r="S19" s="382"/>
      <c r="T19" s="220">
        <v>-641936</v>
      </c>
      <c r="U19" s="220">
        <v>286597</v>
      </c>
      <c r="V19" s="380">
        <v>-355339</v>
      </c>
      <c r="W19" s="382"/>
      <c r="X19" s="382"/>
      <c r="Y19" s="382"/>
      <c r="Z19" s="382"/>
    </row>
    <row r="20" spans="1:26">
      <c r="A20" s="374">
        <v>10950</v>
      </c>
      <c r="B20" s="375" t="s">
        <v>379</v>
      </c>
      <c r="C20" s="376">
        <v>8.1572369999999999E-4</v>
      </c>
      <c r="D20" s="376">
        <v>7.8906129082889913E-4</v>
      </c>
      <c r="E20" s="377">
        <v>21889232</v>
      </c>
      <c r="F20" s="378">
        <v>25218582</v>
      </c>
      <c r="G20" s="378"/>
      <c r="H20" s="379">
        <v>2365592</v>
      </c>
      <c r="I20" s="380">
        <v>2062663</v>
      </c>
      <c r="J20" s="380">
        <v>0</v>
      </c>
      <c r="K20" s="380">
        <v>148887</v>
      </c>
      <c r="L20" s="380">
        <v>4577142</v>
      </c>
      <c r="M20" s="380"/>
      <c r="N20" s="381">
        <v>192372</v>
      </c>
      <c r="O20" s="380">
        <v>6128664</v>
      </c>
      <c r="P20" s="380">
        <v>12900</v>
      </c>
      <c r="Q20" s="380">
        <v>469435</v>
      </c>
      <c r="R20" s="380">
        <v>6803371</v>
      </c>
      <c r="S20" s="382"/>
      <c r="T20" s="219">
        <v>-875168</v>
      </c>
      <c r="U20" s="219">
        <v>465251</v>
      </c>
      <c r="V20" s="380">
        <v>-409917</v>
      </c>
      <c r="W20" s="382"/>
      <c r="X20" s="382"/>
      <c r="Y20" s="382"/>
      <c r="Z20" s="382"/>
    </row>
    <row r="21" spans="1:26">
      <c r="A21" s="374">
        <v>11050</v>
      </c>
      <c r="B21" s="375" t="s">
        <v>710</v>
      </c>
      <c r="C21" s="376">
        <v>2.299801E-4</v>
      </c>
      <c r="D21" s="376">
        <v>2.1304308121889793E-4</v>
      </c>
      <c r="E21" s="377">
        <v>5909996</v>
      </c>
      <c r="F21" s="378">
        <v>7109971</v>
      </c>
      <c r="G21" s="378"/>
      <c r="H21" s="379">
        <v>4021026</v>
      </c>
      <c r="I21" s="380">
        <v>581534</v>
      </c>
      <c r="J21" s="380">
        <v>0</v>
      </c>
      <c r="K21" s="380">
        <v>41976</v>
      </c>
      <c r="L21" s="380">
        <v>4644536</v>
      </c>
      <c r="M21" s="380"/>
      <c r="N21" s="381">
        <v>31428</v>
      </c>
      <c r="O21" s="380">
        <v>1727878</v>
      </c>
      <c r="P21" s="380">
        <v>3637</v>
      </c>
      <c r="Q21" s="380">
        <v>132350</v>
      </c>
      <c r="R21" s="380">
        <v>1895293</v>
      </c>
      <c r="S21" s="382"/>
      <c r="T21" s="219">
        <v>-246739</v>
      </c>
      <c r="U21" s="219">
        <v>1702347</v>
      </c>
      <c r="V21" s="380">
        <v>1455608</v>
      </c>
      <c r="W21" s="382"/>
      <c r="X21" s="382"/>
      <c r="Y21" s="382"/>
      <c r="Z21" s="382"/>
    </row>
    <row r="22" spans="1:26">
      <c r="A22" s="374">
        <v>11300</v>
      </c>
      <c r="B22" s="375" t="s">
        <v>380</v>
      </c>
      <c r="C22" s="376">
        <v>4.2704624999999998E-3</v>
      </c>
      <c r="D22" s="376">
        <v>4.1116961116543617E-3</v>
      </c>
      <c r="E22" s="377">
        <v>114061950</v>
      </c>
      <c r="F22" s="378">
        <v>132023882</v>
      </c>
      <c r="G22" s="378"/>
      <c r="H22" s="379">
        <v>7638132</v>
      </c>
      <c r="I22" s="380">
        <v>10798417</v>
      </c>
      <c r="J22" s="380">
        <v>0</v>
      </c>
      <c r="K22" s="380">
        <v>779450</v>
      </c>
      <c r="L22" s="380">
        <v>19215999</v>
      </c>
      <c r="M22" s="380"/>
      <c r="N22" s="381">
        <v>2845040</v>
      </c>
      <c r="O22" s="380">
        <v>32084673</v>
      </c>
      <c r="P22" s="380">
        <v>67536</v>
      </c>
      <c r="Q22" s="380">
        <v>2457579</v>
      </c>
      <c r="R22" s="380">
        <v>37454828</v>
      </c>
      <c r="S22" s="382"/>
      <c r="T22" s="220">
        <v>-4581665</v>
      </c>
      <c r="U22" s="220">
        <v>-90125</v>
      </c>
      <c r="V22" s="380">
        <v>-4671790</v>
      </c>
      <c r="W22" s="382"/>
      <c r="X22" s="382"/>
      <c r="Y22" s="382"/>
      <c r="Z22" s="382"/>
    </row>
    <row r="23" spans="1:26">
      <c r="A23" s="374">
        <v>11310</v>
      </c>
      <c r="B23" s="375" t="s">
        <v>381</v>
      </c>
      <c r="C23" s="376">
        <v>5.0887969999999997E-4</v>
      </c>
      <c r="D23" s="376">
        <v>4.8112152068938098E-4</v>
      </c>
      <c r="E23" s="377">
        <v>13346721</v>
      </c>
      <c r="F23" s="378">
        <v>15732318</v>
      </c>
      <c r="G23" s="378"/>
      <c r="H23" s="379">
        <v>1918225</v>
      </c>
      <c r="I23" s="380">
        <v>1286768</v>
      </c>
      <c r="J23" s="380">
        <v>0</v>
      </c>
      <c r="K23" s="380">
        <v>92881</v>
      </c>
      <c r="L23" s="380">
        <v>3297874</v>
      </c>
      <c r="M23" s="380"/>
      <c r="N23" s="381">
        <v>0</v>
      </c>
      <c r="O23" s="380">
        <v>3823295</v>
      </c>
      <c r="P23" s="380">
        <v>8048</v>
      </c>
      <c r="Q23" s="380">
        <v>292852</v>
      </c>
      <c r="R23" s="380">
        <v>4124195</v>
      </c>
      <c r="S23" s="382"/>
      <c r="T23" s="219">
        <v>-545962</v>
      </c>
      <c r="U23" s="219">
        <v>683489</v>
      </c>
      <c r="V23" s="380">
        <v>137527</v>
      </c>
      <c r="W23" s="382"/>
      <c r="X23" s="382"/>
      <c r="Y23" s="382"/>
      <c r="Z23" s="382"/>
    </row>
    <row r="24" spans="1:26">
      <c r="A24" s="374">
        <v>11600</v>
      </c>
      <c r="B24" s="375" t="s">
        <v>382</v>
      </c>
      <c r="C24" s="376">
        <v>2.1489120999999998E-3</v>
      </c>
      <c r="D24" s="376">
        <v>2.1668875803776805E-3</v>
      </c>
      <c r="E24" s="377">
        <v>60111306</v>
      </c>
      <c r="F24" s="378">
        <v>66434893</v>
      </c>
      <c r="G24" s="378"/>
      <c r="H24" s="379">
        <v>7218136</v>
      </c>
      <c r="I24" s="380">
        <v>5433802</v>
      </c>
      <c r="J24" s="380">
        <v>0</v>
      </c>
      <c r="K24" s="380">
        <v>392222</v>
      </c>
      <c r="L24" s="380">
        <v>13044160</v>
      </c>
      <c r="M24" s="380"/>
      <c r="N24" s="381">
        <v>1047590</v>
      </c>
      <c r="O24" s="380">
        <v>16145123</v>
      </c>
      <c r="P24" s="380">
        <v>33984</v>
      </c>
      <c r="Q24" s="380">
        <v>1236663</v>
      </c>
      <c r="R24" s="380">
        <v>18463360</v>
      </c>
      <c r="S24" s="382"/>
      <c r="T24" s="219">
        <v>-2305510</v>
      </c>
      <c r="U24" s="219">
        <v>2459204</v>
      </c>
      <c r="V24" s="380">
        <v>153694</v>
      </c>
      <c r="W24" s="382"/>
      <c r="X24" s="382"/>
      <c r="Y24" s="382"/>
      <c r="Z24" s="382"/>
    </row>
    <row r="25" spans="1:26">
      <c r="A25" s="374">
        <v>11900</v>
      </c>
      <c r="B25" s="375" t="s">
        <v>383</v>
      </c>
      <c r="C25" s="376">
        <v>3.3003090000000002E-4</v>
      </c>
      <c r="D25" s="376">
        <v>2.3992569465085603E-4</v>
      </c>
      <c r="E25" s="377">
        <v>6655743</v>
      </c>
      <c r="F25" s="378">
        <v>10203101</v>
      </c>
      <c r="G25" s="378"/>
      <c r="H25" s="379">
        <v>4138307</v>
      </c>
      <c r="I25" s="380">
        <v>834526</v>
      </c>
      <c r="J25" s="380">
        <v>0</v>
      </c>
      <c r="K25" s="380">
        <v>60238</v>
      </c>
      <c r="L25" s="380">
        <v>5033071</v>
      </c>
      <c r="M25" s="380"/>
      <c r="N25" s="381">
        <v>180720</v>
      </c>
      <c r="O25" s="380">
        <v>2479575</v>
      </c>
      <c r="P25" s="380">
        <v>5219</v>
      </c>
      <c r="Q25" s="380">
        <v>189927</v>
      </c>
      <c r="R25" s="380">
        <v>2855441</v>
      </c>
      <c r="S25" s="382"/>
      <c r="T25" s="219">
        <v>-354082</v>
      </c>
      <c r="U25" s="219">
        <v>822703</v>
      </c>
      <c r="V25" s="380">
        <v>468621</v>
      </c>
      <c r="W25" s="382"/>
      <c r="X25" s="382"/>
      <c r="Y25" s="382"/>
      <c r="Z25" s="382"/>
    </row>
    <row r="26" spans="1:26">
      <c r="A26" s="374">
        <v>12100</v>
      </c>
      <c r="B26" s="375" t="s">
        <v>384</v>
      </c>
      <c r="C26" s="376">
        <v>2.665209E-4</v>
      </c>
      <c r="D26" s="376">
        <v>2.4961644254927688E-4</v>
      </c>
      <c r="E26" s="377">
        <v>6924573</v>
      </c>
      <c r="F26" s="378">
        <v>8239652</v>
      </c>
      <c r="G26" s="378"/>
      <c r="H26" s="379">
        <v>1215467</v>
      </c>
      <c r="I26" s="380">
        <v>673933</v>
      </c>
      <c r="J26" s="380">
        <v>0</v>
      </c>
      <c r="K26" s="380">
        <v>48646</v>
      </c>
      <c r="L26" s="380">
        <v>1938046</v>
      </c>
      <c r="M26" s="380"/>
      <c r="N26" s="381">
        <v>319516</v>
      </c>
      <c r="O26" s="380">
        <v>2002414</v>
      </c>
      <c r="P26" s="380">
        <v>4215</v>
      </c>
      <c r="Q26" s="380">
        <v>153378</v>
      </c>
      <c r="R26" s="380">
        <v>2479523</v>
      </c>
      <c r="S26" s="382"/>
      <c r="T26" s="219">
        <v>-285943</v>
      </c>
      <c r="U26" s="219">
        <v>127373</v>
      </c>
      <c r="V26" s="380">
        <v>-158570</v>
      </c>
      <c r="W26" s="382"/>
      <c r="X26" s="382"/>
      <c r="Y26" s="382"/>
      <c r="Z26" s="382"/>
    </row>
    <row r="27" spans="1:26">
      <c r="A27" s="374">
        <v>12150</v>
      </c>
      <c r="B27" s="375" t="s">
        <v>385</v>
      </c>
      <c r="C27" s="376">
        <v>3.3962099999999998E-5</v>
      </c>
      <c r="D27" s="376">
        <v>3.6090738735055517E-5</v>
      </c>
      <c r="E27" s="377">
        <v>1001188</v>
      </c>
      <c r="F27" s="378">
        <v>1049958</v>
      </c>
      <c r="G27" s="378"/>
      <c r="H27" s="379">
        <v>78402</v>
      </c>
      <c r="I27" s="380">
        <v>85878</v>
      </c>
      <c r="J27" s="380">
        <v>0</v>
      </c>
      <c r="K27" s="380">
        <v>6199</v>
      </c>
      <c r="L27" s="380">
        <v>170479</v>
      </c>
      <c r="M27" s="380"/>
      <c r="N27" s="381">
        <v>216268</v>
      </c>
      <c r="O27" s="380">
        <v>255163</v>
      </c>
      <c r="P27" s="380">
        <v>537</v>
      </c>
      <c r="Q27" s="380">
        <v>19545</v>
      </c>
      <c r="R27" s="380">
        <v>491513</v>
      </c>
      <c r="S27" s="382"/>
      <c r="T27" s="219">
        <v>-36438</v>
      </c>
      <c r="U27" s="219">
        <v>-21489</v>
      </c>
      <c r="V27" s="380">
        <v>-57927</v>
      </c>
      <c r="W27" s="382"/>
      <c r="X27" s="382"/>
      <c r="Y27" s="382"/>
      <c r="Z27" s="382"/>
    </row>
    <row r="28" spans="1:26">
      <c r="A28" s="374">
        <v>12160</v>
      </c>
      <c r="B28" s="375" t="s">
        <v>386</v>
      </c>
      <c r="C28" s="376">
        <v>1.7391225E-3</v>
      </c>
      <c r="D28" s="376">
        <v>1.7006759835600052E-3</v>
      </c>
      <c r="E28" s="377">
        <v>47178199</v>
      </c>
      <c r="F28" s="378">
        <v>53766004</v>
      </c>
      <c r="G28" s="378"/>
      <c r="H28" s="379">
        <v>4920745</v>
      </c>
      <c r="I28" s="380">
        <v>4397596</v>
      </c>
      <c r="J28" s="380">
        <v>0</v>
      </c>
      <c r="K28" s="380">
        <v>317427</v>
      </c>
      <c r="L28" s="380">
        <v>9635768</v>
      </c>
      <c r="M28" s="380"/>
      <c r="N28" s="381">
        <v>981756</v>
      </c>
      <c r="O28" s="380">
        <v>13066308</v>
      </c>
      <c r="P28" s="380">
        <v>27503</v>
      </c>
      <c r="Q28" s="380">
        <v>1000836</v>
      </c>
      <c r="R28" s="380">
        <v>15076403</v>
      </c>
      <c r="S28" s="382"/>
      <c r="T28" s="219">
        <v>-1865858</v>
      </c>
      <c r="U28" s="219">
        <v>1066186</v>
      </c>
      <c r="V28" s="380">
        <v>-799672</v>
      </c>
      <c r="W28" s="382"/>
      <c r="X28" s="382"/>
      <c r="Y28" s="382"/>
      <c r="Z28" s="382"/>
    </row>
    <row r="29" spans="1:26">
      <c r="A29" s="374">
        <v>12220</v>
      </c>
      <c r="B29" s="375" t="s">
        <v>387</v>
      </c>
      <c r="C29" s="376">
        <v>4.6173208899999998E-2</v>
      </c>
      <c r="D29" s="376">
        <v>4.170679677373898E-2</v>
      </c>
      <c r="E29" s="377">
        <v>1156982045</v>
      </c>
      <c r="F29" s="378">
        <v>1427472154</v>
      </c>
      <c r="G29" s="378"/>
      <c r="H29" s="379">
        <v>175219730</v>
      </c>
      <c r="I29" s="380">
        <v>116754932</v>
      </c>
      <c r="J29" s="380">
        <v>0</v>
      </c>
      <c r="K29" s="380">
        <v>8427589</v>
      </c>
      <c r="L29" s="380">
        <v>300402251</v>
      </c>
      <c r="M29" s="380"/>
      <c r="N29" s="381">
        <v>0</v>
      </c>
      <c r="O29" s="380">
        <v>346906757</v>
      </c>
      <c r="P29" s="380">
        <v>730210</v>
      </c>
      <c r="Q29" s="380">
        <v>26571902</v>
      </c>
      <c r="R29" s="380">
        <v>374208869</v>
      </c>
      <c r="S29" s="382"/>
      <c r="T29" s="219">
        <v>-49537988</v>
      </c>
      <c r="U29" s="219">
        <v>47222703</v>
      </c>
      <c r="V29" s="380">
        <v>-2315285</v>
      </c>
      <c r="W29" s="382"/>
      <c r="X29" s="382"/>
      <c r="Y29" s="382"/>
      <c r="Z29" s="382"/>
    </row>
    <row r="30" spans="1:26">
      <c r="A30" s="374">
        <v>12510</v>
      </c>
      <c r="B30" s="375" t="s">
        <v>388</v>
      </c>
      <c r="C30" s="376">
        <v>4.1376227000000003E-3</v>
      </c>
      <c r="D30" s="376">
        <v>3.7010873279821749E-3</v>
      </c>
      <c r="E30" s="377">
        <v>102671313</v>
      </c>
      <c r="F30" s="378">
        <v>127917061</v>
      </c>
      <c r="G30" s="378"/>
      <c r="H30" s="379">
        <v>16215408</v>
      </c>
      <c r="I30" s="380">
        <v>10462514</v>
      </c>
      <c r="J30" s="380">
        <v>0</v>
      </c>
      <c r="K30" s="380">
        <v>755204</v>
      </c>
      <c r="L30" s="380">
        <v>27433126</v>
      </c>
      <c r="M30" s="380"/>
      <c r="N30" s="381">
        <v>12801223</v>
      </c>
      <c r="O30" s="380">
        <v>31086626</v>
      </c>
      <c r="P30" s="380">
        <v>65435</v>
      </c>
      <c r="Q30" s="380">
        <v>2381132</v>
      </c>
      <c r="R30" s="380">
        <v>46334416</v>
      </c>
      <c r="S30" s="382"/>
      <c r="T30" s="219">
        <v>-4439145</v>
      </c>
      <c r="U30" s="219">
        <v>-1657518</v>
      </c>
      <c r="V30" s="380">
        <v>-6096663</v>
      </c>
      <c r="W30" s="382"/>
      <c r="X30" s="382"/>
      <c r="Y30" s="382"/>
      <c r="Z30" s="382"/>
    </row>
    <row r="31" spans="1:26">
      <c r="A31" s="374">
        <v>12600</v>
      </c>
      <c r="B31" s="375" t="s">
        <v>389</v>
      </c>
      <c r="C31" s="376">
        <v>1.7558728E-3</v>
      </c>
      <c r="D31" s="376">
        <v>1.7481004066709183E-3</v>
      </c>
      <c r="E31" s="377">
        <v>48493793</v>
      </c>
      <c r="F31" s="378">
        <v>54283850</v>
      </c>
      <c r="G31" s="378"/>
      <c r="H31" s="379">
        <v>9278469</v>
      </c>
      <c r="I31" s="380">
        <v>4439952</v>
      </c>
      <c r="J31" s="380">
        <v>0</v>
      </c>
      <c r="K31" s="380">
        <v>320484</v>
      </c>
      <c r="L31" s="380">
        <v>14038905</v>
      </c>
      <c r="M31" s="380"/>
      <c r="N31" s="381">
        <v>0</v>
      </c>
      <c r="O31" s="380">
        <v>13192155</v>
      </c>
      <c r="P31" s="380">
        <v>27768</v>
      </c>
      <c r="Q31" s="380">
        <v>1010475</v>
      </c>
      <c r="R31" s="380">
        <v>14230398</v>
      </c>
      <c r="S31" s="382"/>
      <c r="T31" s="220">
        <v>-1883828</v>
      </c>
      <c r="U31" s="220">
        <v>4325691</v>
      </c>
      <c r="V31" s="380">
        <v>2441863</v>
      </c>
      <c r="W31" s="382"/>
      <c r="X31" s="382"/>
      <c r="Y31" s="382"/>
      <c r="Z31" s="382"/>
    </row>
    <row r="32" spans="1:26">
      <c r="A32" s="374">
        <v>12700</v>
      </c>
      <c r="B32" s="375" t="s">
        <v>390</v>
      </c>
      <c r="C32" s="376">
        <v>9.5340940000000003E-4</v>
      </c>
      <c r="D32" s="376">
        <v>9.4793318602439042E-4</v>
      </c>
      <c r="E32" s="377">
        <v>26296473</v>
      </c>
      <c r="F32" s="378">
        <v>29475217</v>
      </c>
      <c r="G32" s="378"/>
      <c r="H32" s="379">
        <v>1091347</v>
      </c>
      <c r="I32" s="380">
        <v>2410819</v>
      </c>
      <c r="J32" s="380">
        <v>0</v>
      </c>
      <c r="K32" s="380">
        <v>174017</v>
      </c>
      <c r="L32" s="380">
        <v>3676183</v>
      </c>
      <c r="M32" s="380"/>
      <c r="N32" s="381">
        <v>930500</v>
      </c>
      <c r="O32" s="380">
        <v>7163118</v>
      </c>
      <c r="P32" s="380">
        <v>15078</v>
      </c>
      <c r="Q32" s="380">
        <v>548671</v>
      </c>
      <c r="R32" s="380">
        <v>8657367</v>
      </c>
      <c r="S32" s="382"/>
      <c r="T32" s="219">
        <v>-1022886</v>
      </c>
      <c r="U32" s="219">
        <v>231451</v>
      </c>
      <c r="V32" s="380">
        <v>-791435</v>
      </c>
      <c r="W32" s="382"/>
      <c r="X32" s="382"/>
      <c r="Y32" s="382"/>
      <c r="Z32" s="382"/>
    </row>
    <row r="33" spans="1:26">
      <c r="A33" s="374">
        <v>13500</v>
      </c>
      <c r="B33" s="375" t="s">
        <v>391</v>
      </c>
      <c r="C33" s="376">
        <v>3.9634478000000004E-3</v>
      </c>
      <c r="D33" s="376">
        <v>3.7825669056718836E-3</v>
      </c>
      <c r="E33" s="377">
        <v>104931626</v>
      </c>
      <c r="F33" s="378">
        <v>122532341</v>
      </c>
      <c r="G33" s="378"/>
      <c r="H33" s="379">
        <v>9472887</v>
      </c>
      <c r="I33" s="380">
        <v>10022090</v>
      </c>
      <c r="J33" s="380">
        <v>0</v>
      </c>
      <c r="K33" s="380">
        <v>723413</v>
      </c>
      <c r="L33" s="380">
        <v>20218390</v>
      </c>
      <c r="M33" s="380"/>
      <c r="N33" s="381">
        <v>2392423</v>
      </c>
      <c r="O33" s="380">
        <v>29778022</v>
      </c>
      <c r="P33" s="380">
        <v>62680</v>
      </c>
      <c r="Q33" s="380">
        <v>2280897</v>
      </c>
      <c r="R33" s="380">
        <v>34514022</v>
      </c>
      <c r="S33" s="382"/>
      <c r="T33" s="219">
        <v>-4252276</v>
      </c>
      <c r="U33" s="219">
        <v>3317090</v>
      </c>
      <c r="V33" s="380">
        <v>-935186</v>
      </c>
      <c r="W33" s="382"/>
      <c r="X33" s="382"/>
      <c r="Y33" s="382"/>
      <c r="Z33" s="382"/>
    </row>
    <row r="34" spans="1:26">
      <c r="A34" s="374">
        <v>13700</v>
      </c>
      <c r="B34" s="375" t="s">
        <v>392</v>
      </c>
      <c r="C34" s="376">
        <v>4.3429839999999998E-4</v>
      </c>
      <c r="D34" s="376">
        <v>4.1668945829529872E-4</v>
      </c>
      <c r="E34" s="377">
        <v>11559320</v>
      </c>
      <c r="F34" s="378">
        <v>13426593</v>
      </c>
      <c r="G34" s="378"/>
      <c r="H34" s="379">
        <v>1094029</v>
      </c>
      <c r="I34" s="380">
        <v>1098180</v>
      </c>
      <c r="J34" s="380">
        <v>0</v>
      </c>
      <c r="K34" s="380">
        <v>79269</v>
      </c>
      <c r="L34" s="380">
        <v>2271478</v>
      </c>
      <c r="M34" s="380"/>
      <c r="N34" s="381">
        <v>272156</v>
      </c>
      <c r="O34" s="380">
        <v>3262954</v>
      </c>
      <c r="P34" s="380">
        <v>6868</v>
      </c>
      <c r="Q34" s="380">
        <v>249931</v>
      </c>
      <c r="R34" s="380">
        <v>3791909</v>
      </c>
      <c r="S34" s="382"/>
      <c r="T34" s="220">
        <v>-465949</v>
      </c>
      <c r="U34" s="220">
        <v>113828</v>
      </c>
      <c r="V34" s="380">
        <v>-352121</v>
      </c>
      <c r="W34" s="382"/>
      <c r="X34" s="382"/>
      <c r="Y34" s="382"/>
      <c r="Z34" s="382"/>
    </row>
    <row r="35" spans="1:26">
      <c r="A35" s="374">
        <v>14300</v>
      </c>
      <c r="B35" s="375" t="s">
        <v>393</v>
      </c>
      <c r="C35" s="376">
        <v>1.3695177E-3</v>
      </c>
      <c r="D35" s="376">
        <v>1.2922895266282693E-3</v>
      </c>
      <c r="E35" s="377">
        <v>35849212</v>
      </c>
      <c r="F35" s="378">
        <v>42339452</v>
      </c>
      <c r="G35" s="378"/>
      <c r="H35" s="379">
        <v>4128195</v>
      </c>
      <c r="I35" s="380">
        <v>3463003</v>
      </c>
      <c r="J35" s="380">
        <v>0</v>
      </c>
      <c r="K35" s="380">
        <v>249966</v>
      </c>
      <c r="L35" s="380">
        <v>7841164</v>
      </c>
      <c r="M35" s="380"/>
      <c r="N35" s="381">
        <v>2985465</v>
      </c>
      <c r="O35" s="380">
        <v>10289407</v>
      </c>
      <c r="P35" s="380">
        <v>21658</v>
      </c>
      <c r="Q35" s="380">
        <v>788134</v>
      </c>
      <c r="R35" s="380">
        <v>14084664</v>
      </c>
      <c r="S35" s="382"/>
      <c r="T35" s="219">
        <v>-1469319</v>
      </c>
      <c r="U35" s="219">
        <v>1079067</v>
      </c>
      <c r="V35" s="380">
        <v>-390252</v>
      </c>
      <c r="W35" s="382"/>
      <c r="X35" s="382"/>
      <c r="Y35" s="382"/>
      <c r="Z35" s="382"/>
    </row>
    <row r="36" spans="1:26">
      <c r="A36" s="374">
        <v>14300.1</v>
      </c>
      <c r="B36" s="375" t="s">
        <v>394</v>
      </c>
      <c r="C36" s="376">
        <v>1.863291E-4</v>
      </c>
      <c r="D36" s="376">
        <v>1.9604422636789154E-4</v>
      </c>
      <c r="E36" s="377">
        <v>5438434</v>
      </c>
      <c r="F36" s="378">
        <v>5760475</v>
      </c>
      <c r="G36" s="378"/>
      <c r="H36" s="379">
        <v>1788199</v>
      </c>
      <c r="I36" s="380">
        <v>471157</v>
      </c>
      <c r="J36" s="380">
        <v>0</v>
      </c>
      <c r="K36" s="380">
        <v>34009</v>
      </c>
      <c r="L36" s="380">
        <v>2293365</v>
      </c>
      <c r="M36" s="380"/>
      <c r="N36" s="381">
        <v>699468</v>
      </c>
      <c r="O36" s="380">
        <v>1399921</v>
      </c>
      <c r="P36" s="380">
        <v>2947</v>
      </c>
      <c r="Q36" s="380">
        <v>107229</v>
      </c>
      <c r="R36" s="380">
        <v>2209565</v>
      </c>
      <c r="S36" s="382"/>
      <c r="T36" s="219">
        <v>-199908</v>
      </c>
      <c r="U36" s="219">
        <v>425676</v>
      </c>
      <c r="V36" s="380">
        <v>225768</v>
      </c>
      <c r="W36" s="382"/>
      <c r="X36" s="382"/>
      <c r="Y36" s="382"/>
      <c r="Z36" s="382"/>
    </row>
    <row r="37" spans="1:26">
      <c r="A37" s="374">
        <v>18400</v>
      </c>
      <c r="B37" s="375" t="s">
        <v>395</v>
      </c>
      <c r="C37" s="376">
        <v>4.7501427000000004E-3</v>
      </c>
      <c r="D37" s="376">
        <v>4.7684660396508085E-3</v>
      </c>
      <c r="E37" s="377">
        <v>132281307</v>
      </c>
      <c r="F37" s="378">
        <v>146853481</v>
      </c>
      <c r="G37" s="378"/>
      <c r="H37" s="379">
        <v>1555616</v>
      </c>
      <c r="I37" s="380">
        <v>12011350</v>
      </c>
      <c r="J37" s="380">
        <v>0</v>
      </c>
      <c r="K37" s="380">
        <v>867002</v>
      </c>
      <c r="L37" s="380">
        <v>14433968</v>
      </c>
      <c r="M37" s="380"/>
      <c r="N37" s="381">
        <v>1658331</v>
      </c>
      <c r="O37" s="380">
        <v>35688587</v>
      </c>
      <c r="P37" s="380">
        <v>75122</v>
      </c>
      <c r="Q37" s="380">
        <v>2733627</v>
      </c>
      <c r="R37" s="380">
        <v>40155667</v>
      </c>
      <c r="S37" s="382"/>
      <c r="T37" s="219">
        <v>-5096301</v>
      </c>
      <c r="U37" s="219">
        <v>1024984</v>
      </c>
      <c r="V37" s="380">
        <v>-4071317</v>
      </c>
      <c r="W37" s="382"/>
      <c r="X37" s="382"/>
      <c r="Y37" s="382"/>
      <c r="Z37" s="382"/>
    </row>
    <row r="38" spans="1:26">
      <c r="A38" s="374">
        <v>18600</v>
      </c>
      <c r="B38" s="375" t="s">
        <v>396</v>
      </c>
      <c r="C38" s="376">
        <v>1.22988E-5</v>
      </c>
      <c r="D38" s="376">
        <v>1.1962099859786776E-5</v>
      </c>
      <c r="E38" s="377">
        <v>331839</v>
      </c>
      <c r="F38" s="378">
        <v>380225</v>
      </c>
      <c r="G38" s="378"/>
      <c r="H38" s="379">
        <v>14635</v>
      </c>
      <c r="I38" s="380">
        <v>31099</v>
      </c>
      <c r="J38" s="380">
        <v>0</v>
      </c>
      <c r="K38" s="380">
        <v>2245</v>
      </c>
      <c r="L38" s="380">
        <v>47979</v>
      </c>
      <c r="M38" s="380"/>
      <c r="N38" s="381">
        <v>91645</v>
      </c>
      <c r="O38" s="380">
        <v>92403</v>
      </c>
      <c r="P38" s="380">
        <v>195</v>
      </c>
      <c r="Q38" s="380">
        <v>7078</v>
      </c>
      <c r="R38" s="380">
        <v>191321</v>
      </c>
      <c r="S38" s="382"/>
      <c r="T38" s="219">
        <v>-13196</v>
      </c>
      <c r="U38" s="219">
        <v>-51322</v>
      </c>
      <c r="V38" s="380">
        <v>-64518</v>
      </c>
      <c r="W38" s="382"/>
      <c r="X38" s="382"/>
      <c r="Y38" s="382"/>
      <c r="Z38" s="382"/>
    </row>
    <row r="39" spans="1:26">
      <c r="A39" s="374">
        <v>18640</v>
      </c>
      <c r="B39" s="375" t="s">
        <v>711</v>
      </c>
      <c r="C39" s="376">
        <v>1.6840000000000001E-6</v>
      </c>
      <c r="D39" s="376">
        <v>1.3436399395877869E-6</v>
      </c>
      <c r="E39" s="377">
        <v>37274</v>
      </c>
      <c r="F39" s="378">
        <v>52062</v>
      </c>
      <c r="G39" s="378"/>
      <c r="H39" s="379">
        <v>35752</v>
      </c>
      <c r="I39" s="380">
        <v>4258</v>
      </c>
      <c r="J39" s="380">
        <v>0</v>
      </c>
      <c r="K39" s="380">
        <v>307</v>
      </c>
      <c r="L39" s="380">
        <v>40317</v>
      </c>
      <c r="M39" s="380"/>
      <c r="N39" s="381">
        <v>1136</v>
      </c>
      <c r="O39" s="380">
        <v>12652</v>
      </c>
      <c r="P39" s="380">
        <v>27</v>
      </c>
      <c r="Q39" s="380">
        <v>969</v>
      </c>
      <c r="R39" s="380">
        <v>14784</v>
      </c>
      <c r="S39" s="382"/>
      <c r="T39" s="219">
        <v>-1807</v>
      </c>
      <c r="U39" s="219">
        <v>12413</v>
      </c>
      <c r="V39" s="380">
        <v>10606</v>
      </c>
      <c r="W39" s="382"/>
      <c r="X39" s="382"/>
      <c r="Y39" s="382"/>
      <c r="Z39" s="382"/>
    </row>
    <row r="40" spans="1:26">
      <c r="A40" s="374">
        <v>18690</v>
      </c>
      <c r="B40" s="375" t="s">
        <v>397</v>
      </c>
      <c r="C40" s="376">
        <v>0</v>
      </c>
      <c r="D40" s="376">
        <v>0</v>
      </c>
      <c r="E40" s="377">
        <v>0</v>
      </c>
      <c r="F40" s="378">
        <v>0</v>
      </c>
      <c r="G40" s="378"/>
      <c r="H40" s="379">
        <v>0</v>
      </c>
      <c r="I40" s="380">
        <v>0</v>
      </c>
      <c r="J40" s="380">
        <v>0</v>
      </c>
      <c r="K40" s="380">
        <v>0</v>
      </c>
      <c r="L40" s="380">
        <v>0</v>
      </c>
      <c r="M40" s="380"/>
      <c r="N40" s="381">
        <v>29536</v>
      </c>
      <c r="O40" s="380">
        <v>0</v>
      </c>
      <c r="P40" s="380">
        <v>0</v>
      </c>
      <c r="Q40" s="380">
        <v>0</v>
      </c>
      <c r="R40" s="380">
        <v>29536</v>
      </c>
      <c r="S40" s="382"/>
      <c r="T40" s="219">
        <v>0</v>
      </c>
      <c r="U40" s="219">
        <v>-29536</v>
      </c>
      <c r="V40" s="380">
        <v>-29536</v>
      </c>
      <c r="W40" s="382"/>
      <c r="X40" s="382"/>
      <c r="Y40" s="382"/>
      <c r="Z40" s="382"/>
    </row>
    <row r="41" spans="1:26">
      <c r="A41" s="374">
        <v>18740</v>
      </c>
      <c r="B41" s="375" t="s">
        <v>398</v>
      </c>
      <c r="C41" s="376">
        <v>0</v>
      </c>
      <c r="D41" s="376">
        <v>0</v>
      </c>
      <c r="E41" s="377">
        <v>0</v>
      </c>
      <c r="F41" s="378">
        <v>0</v>
      </c>
      <c r="G41" s="378"/>
      <c r="H41" s="379">
        <v>14526</v>
      </c>
      <c r="I41" s="380">
        <v>0</v>
      </c>
      <c r="J41" s="380">
        <v>0</v>
      </c>
      <c r="K41" s="380">
        <v>0</v>
      </c>
      <c r="L41" s="380">
        <v>14526</v>
      </c>
      <c r="M41" s="380"/>
      <c r="N41" s="381">
        <v>175993</v>
      </c>
      <c r="O41" s="380">
        <v>0</v>
      </c>
      <c r="P41" s="380">
        <v>0</v>
      </c>
      <c r="Q41" s="380">
        <v>0</v>
      </c>
      <c r="R41" s="380">
        <v>175993</v>
      </c>
      <c r="S41" s="382"/>
      <c r="T41" s="219">
        <v>0</v>
      </c>
      <c r="U41" s="219">
        <v>-36636</v>
      </c>
      <c r="V41" s="380">
        <v>-36636</v>
      </c>
      <c r="W41" s="382"/>
      <c r="X41" s="382"/>
      <c r="Y41" s="382"/>
      <c r="Z41" s="382"/>
    </row>
    <row r="42" spans="1:26">
      <c r="A42" s="374">
        <v>18780</v>
      </c>
      <c r="B42" s="375" t="s">
        <v>399</v>
      </c>
      <c r="C42" s="376">
        <v>2.10222E-5</v>
      </c>
      <c r="D42" s="376">
        <v>2.0335911638180985E-5</v>
      </c>
      <c r="E42" s="377">
        <v>564135</v>
      </c>
      <c r="F42" s="378">
        <v>649914</v>
      </c>
      <c r="G42" s="378"/>
      <c r="H42" s="379">
        <v>170807</v>
      </c>
      <c r="I42" s="380">
        <v>53157</v>
      </c>
      <c r="J42" s="380">
        <v>0</v>
      </c>
      <c r="K42" s="380">
        <v>3837</v>
      </c>
      <c r="L42" s="380">
        <v>227801</v>
      </c>
      <c r="M42" s="380"/>
      <c r="N42" s="381">
        <v>0</v>
      </c>
      <c r="O42" s="380">
        <v>157943</v>
      </c>
      <c r="P42" s="380">
        <v>332</v>
      </c>
      <c r="Q42" s="380">
        <v>12098</v>
      </c>
      <c r="R42" s="380">
        <v>170373</v>
      </c>
      <c r="S42" s="382"/>
      <c r="T42" s="219">
        <v>-22555</v>
      </c>
      <c r="U42" s="219">
        <v>63399</v>
      </c>
      <c r="V42" s="380">
        <v>40844</v>
      </c>
      <c r="W42" s="382"/>
      <c r="X42" s="382"/>
      <c r="Y42" s="382"/>
      <c r="Z42" s="382"/>
    </row>
    <row r="43" spans="1:26">
      <c r="A43" s="374">
        <v>19005</v>
      </c>
      <c r="B43" s="375" t="s">
        <v>400</v>
      </c>
      <c r="C43" s="376">
        <v>6.5679620000000003E-4</v>
      </c>
      <c r="D43" s="376">
        <v>6.5221187953109626E-4</v>
      </c>
      <c r="E43" s="377">
        <v>18092913</v>
      </c>
      <c r="F43" s="378">
        <v>20305244</v>
      </c>
      <c r="G43" s="378"/>
      <c r="H43" s="379">
        <v>1028910</v>
      </c>
      <c r="I43" s="380">
        <v>1660794</v>
      </c>
      <c r="J43" s="380">
        <v>0</v>
      </c>
      <c r="K43" s="380">
        <v>119879</v>
      </c>
      <c r="L43" s="380">
        <v>2809583</v>
      </c>
      <c r="M43" s="380"/>
      <c r="N43" s="381">
        <v>801576</v>
      </c>
      <c r="O43" s="380">
        <v>4934616</v>
      </c>
      <c r="P43" s="380">
        <v>10387</v>
      </c>
      <c r="Q43" s="380">
        <v>377975</v>
      </c>
      <c r="R43" s="380">
        <v>6124554</v>
      </c>
      <c r="S43" s="382"/>
      <c r="T43" s="220">
        <v>-704658</v>
      </c>
      <c r="U43" s="220">
        <v>280062</v>
      </c>
      <c r="V43" s="380">
        <v>-424596</v>
      </c>
      <c r="W43" s="382"/>
      <c r="X43" s="382"/>
      <c r="Y43" s="382"/>
      <c r="Z43" s="382"/>
    </row>
    <row r="44" spans="1:26">
      <c r="A44" s="374">
        <v>19100</v>
      </c>
      <c r="B44" s="375" t="s">
        <v>401</v>
      </c>
      <c r="C44" s="376">
        <v>6.7365469999999997E-2</v>
      </c>
      <c r="D44" s="376">
        <v>6.1968338989185835E-2</v>
      </c>
      <c r="E44" s="377">
        <v>1719054473</v>
      </c>
      <c r="F44" s="378">
        <v>2082643483</v>
      </c>
      <c r="G44" s="378"/>
      <c r="H44" s="379">
        <v>233611916</v>
      </c>
      <c r="I44" s="380">
        <v>170342305</v>
      </c>
      <c r="J44" s="380">
        <v>0</v>
      </c>
      <c r="K44" s="380">
        <v>12295625</v>
      </c>
      <c r="L44" s="380">
        <v>416249846</v>
      </c>
      <c r="M44" s="380"/>
      <c r="N44" s="381">
        <v>9351900</v>
      </c>
      <c r="O44" s="380">
        <v>506127629</v>
      </c>
      <c r="P44" s="380">
        <v>1065357</v>
      </c>
      <c r="Q44" s="380">
        <v>38767690</v>
      </c>
      <c r="R44" s="380">
        <v>555312576</v>
      </c>
      <c r="S44" s="382"/>
      <c r="T44" s="219">
        <v>-72274593</v>
      </c>
      <c r="U44" s="219">
        <v>71838266</v>
      </c>
      <c r="V44" s="380">
        <v>-436327</v>
      </c>
      <c r="W44" s="382"/>
      <c r="X44" s="382"/>
      <c r="Y44" s="382"/>
      <c r="Z44" s="382"/>
    </row>
    <row r="45" spans="1:26">
      <c r="A45" s="374">
        <v>20100</v>
      </c>
      <c r="B45" s="375" t="s">
        <v>402</v>
      </c>
      <c r="C45" s="376">
        <v>1.0368355900000001E-2</v>
      </c>
      <c r="D45" s="376">
        <v>1.0378926124993205E-2</v>
      </c>
      <c r="E45" s="377">
        <v>287920246</v>
      </c>
      <c r="F45" s="378">
        <v>320543876</v>
      </c>
      <c r="G45" s="378"/>
      <c r="H45" s="379">
        <v>13273284</v>
      </c>
      <c r="I45" s="380">
        <v>26217729</v>
      </c>
      <c r="J45" s="380">
        <v>0</v>
      </c>
      <c r="K45" s="380">
        <v>1892445</v>
      </c>
      <c r="L45" s="380">
        <v>41383458</v>
      </c>
      <c r="M45" s="380"/>
      <c r="N45" s="381">
        <v>8286184</v>
      </c>
      <c r="O45" s="380">
        <v>77899128</v>
      </c>
      <c r="P45" s="380">
        <v>163971</v>
      </c>
      <c r="Q45" s="380">
        <v>5966814</v>
      </c>
      <c r="R45" s="380">
        <v>92316097</v>
      </c>
      <c r="S45" s="382"/>
      <c r="T45" s="219">
        <v>-11123928</v>
      </c>
      <c r="U45" s="219">
        <v>-2703614</v>
      </c>
      <c r="V45" s="380">
        <v>-13827542</v>
      </c>
      <c r="W45" s="382"/>
      <c r="X45" s="382"/>
      <c r="Y45" s="382"/>
      <c r="Z45" s="382"/>
    </row>
    <row r="46" spans="1:26">
      <c r="A46" s="374">
        <v>20200</v>
      </c>
      <c r="B46" s="375" t="s">
        <v>403</v>
      </c>
      <c r="C46" s="376">
        <v>1.5208674999999999E-3</v>
      </c>
      <c r="D46" s="376">
        <v>1.5421973434083889E-3</v>
      </c>
      <c r="E46" s="377">
        <v>42781867</v>
      </c>
      <c r="F46" s="378">
        <v>47018521</v>
      </c>
      <c r="G46" s="378"/>
      <c r="H46" s="379">
        <v>3674443</v>
      </c>
      <c r="I46" s="380">
        <v>3845710</v>
      </c>
      <c r="J46" s="380">
        <v>0</v>
      </c>
      <c r="K46" s="380">
        <v>277591</v>
      </c>
      <c r="L46" s="380">
        <v>7797744</v>
      </c>
      <c r="M46" s="380"/>
      <c r="N46" s="381">
        <v>1068337</v>
      </c>
      <c r="O46" s="380">
        <v>11426523</v>
      </c>
      <c r="P46" s="380">
        <v>24052</v>
      </c>
      <c r="Q46" s="380">
        <v>875234</v>
      </c>
      <c r="R46" s="380">
        <v>13394146</v>
      </c>
      <c r="S46" s="382"/>
      <c r="T46" s="220">
        <v>-1631696</v>
      </c>
      <c r="U46" s="220">
        <v>1061788</v>
      </c>
      <c r="V46" s="380">
        <v>-569908</v>
      </c>
      <c r="W46" s="382"/>
      <c r="X46" s="382"/>
      <c r="Y46" s="382"/>
      <c r="Z46" s="382"/>
    </row>
    <row r="47" spans="1:26">
      <c r="A47" s="374">
        <v>20300</v>
      </c>
      <c r="B47" s="375" t="s">
        <v>404</v>
      </c>
      <c r="C47" s="376">
        <v>2.3439250500000001E-2</v>
      </c>
      <c r="D47" s="376">
        <v>2.4266376641689302E-2</v>
      </c>
      <c r="E47" s="377">
        <v>673169944</v>
      </c>
      <c r="F47" s="378">
        <v>724638339</v>
      </c>
      <c r="G47" s="378"/>
      <c r="H47" s="379">
        <v>24250202</v>
      </c>
      <c r="I47" s="380">
        <v>59269177</v>
      </c>
      <c r="J47" s="380">
        <v>0</v>
      </c>
      <c r="K47" s="380">
        <v>4278160</v>
      </c>
      <c r="L47" s="380">
        <v>87797539</v>
      </c>
      <c r="M47" s="380"/>
      <c r="N47" s="381">
        <v>53748874</v>
      </c>
      <c r="O47" s="380">
        <v>176102865</v>
      </c>
      <c r="P47" s="380">
        <v>370682</v>
      </c>
      <c r="Q47" s="380">
        <v>13488893</v>
      </c>
      <c r="R47" s="380">
        <v>243711314</v>
      </c>
      <c r="S47" s="382"/>
      <c r="T47" s="219">
        <v>-25147339</v>
      </c>
      <c r="U47" s="219">
        <v>-18422932</v>
      </c>
      <c r="V47" s="380">
        <v>-43570271</v>
      </c>
      <c r="W47" s="382"/>
      <c r="X47" s="382"/>
      <c r="Y47" s="382"/>
      <c r="Z47" s="382"/>
    </row>
    <row r="48" spans="1:26">
      <c r="A48" s="374">
        <v>20400</v>
      </c>
      <c r="B48" s="375" t="s">
        <v>405</v>
      </c>
      <c r="C48" s="376">
        <v>1.1933007E-3</v>
      </c>
      <c r="D48" s="376">
        <v>1.1520647833604318E-3</v>
      </c>
      <c r="E48" s="377">
        <v>31959258</v>
      </c>
      <c r="F48" s="378">
        <v>36891599</v>
      </c>
      <c r="G48" s="378"/>
      <c r="H48" s="379">
        <v>2671953</v>
      </c>
      <c r="I48" s="380">
        <v>3017415</v>
      </c>
      <c r="J48" s="380">
        <v>0</v>
      </c>
      <c r="K48" s="380">
        <v>217803</v>
      </c>
      <c r="L48" s="380">
        <v>5907171</v>
      </c>
      <c r="M48" s="380"/>
      <c r="N48" s="381">
        <v>1219478</v>
      </c>
      <c r="O48" s="380">
        <v>8965460</v>
      </c>
      <c r="P48" s="380">
        <v>18872</v>
      </c>
      <c r="Q48" s="380">
        <v>686724</v>
      </c>
      <c r="R48" s="380">
        <v>10890534</v>
      </c>
      <c r="S48" s="382"/>
      <c r="T48" s="219">
        <v>-1280259</v>
      </c>
      <c r="U48" s="219">
        <v>-505688</v>
      </c>
      <c r="V48" s="380">
        <v>-1785947</v>
      </c>
      <c r="W48" s="382"/>
      <c r="X48" s="382"/>
      <c r="Y48" s="382"/>
      <c r="Z48" s="382"/>
    </row>
    <row r="49" spans="1:26">
      <c r="A49" s="374">
        <v>20600</v>
      </c>
      <c r="B49" s="375" t="s">
        <v>406</v>
      </c>
      <c r="C49" s="376">
        <v>2.5758243000000001E-3</v>
      </c>
      <c r="D49" s="376">
        <v>2.7050508889836697E-3</v>
      </c>
      <c r="E49" s="377">
        <v>75040414</v>
      </c>
      <c r="F49" s="378">
        <v>79633137</v>
      </c>
      <c r="G49" s="378"/>
      <c r="H49" s="379">
        <v>5457384</v>
      </c>
      <c r="I49" s="380">
        <v>6513305</v>
      </c>
      <c r="J49" s="380">
        <v>0</v>
      </c>
      <c r="K49" s="380">
        <v>470143</v>
      </c>
      <c r="L49" s="380">
        <v>12440832</v>
      </c>
      <c r="M49" s="380"/>
      <c r="N49" s="381">
        <v>11368950</v>
      </c>
      <c r="O49" s="380">
        <v>19352583</v>
      </c>
      <c r="P49" s="380">
        <v>40736</v>
      </c>
      <c r="Q49" s="380">
        <v>1482343</v>
      </c>
      <c r="R49" s="380">
        <v>32244612</v>
      </c>
      <c r="S49" s="382"/>
      <c r="T49" s="219">
        <v>-2763533</v>
      </c>
      <c r="U49" s="219">
        <v>-1453515</v>
      </c>
      <c r="V49" s="380">
        <v>-4217048</v>
      </c>
      <c r="W49" s="382"/>
      <c r="X49" s="382"/>
      <c r="Y49" s="382"/>
      <c r="Z49" s="382"/>
    </row>
    <row r="50" spans="1:26">
      <c r="A50" s="374">
        <v>20700</v>
      </c>
      <c r="B50" s="375" t="s">
        <v>407</v>
      </c>
      <c r="C50" s="376">
        <v>6.0960379000000002E-3</v>
      </c>
      <c r="D50" s="376">
        <v>5.9081359931042257E-3</v>
      </c>
      <c r="E50" s="377">
        <v>163896722</v>
      </c>
      <c r="F50" s="378">
        <v>188462629</v>
      </c>
      <c r="G50" s="378"/>
      <c r="H50" s="379">
        <v>15336322</v>
      </c>
      <c r="I50" s="380">
        <v>15414620</v>
      </c>
      <c r="J50" s="380">
        <v>0</v>
      </c>
      <c r="K50" s="380">
        <v>1112656</v>
      </c>
      <c r="L50" s="380">
        <v>31863598</v>
      </c>
      <c r="M50" s="380"/>
      <c r="N50" s="381">
        <v>5482299</v>
      </c>
      <c r="O50" s="380">
        <v>45800515</v>
      </c>
      <c r="P50" s="380">
        <v>96406</v>
      </c>
      <c r="Q50" s="380">
        <v>3508167</v>
      </c>
      <c r="R50" s="380">
        <v>54887387</v>
      </c>
      <c r="S50" s="382"/>
      <c r="T50" s="219">
        <v>-6540275</v>
      </c>
      <c r="U50" s="219">
        <v>-544714</v>
      </c>
      <c r="V50" s="380">
        <v>-7084989</v>
      </c>
      <c r="W50" s="382"/>
      <c r="X50" s="382"/>
      <c r="Y50" s="382"/>
      <c r="Z50" s="382"/>
    </row>
    <row r="51" spans="1:26">
      <c r="A51" s="374">
        <v>20800</v>
      </c>
      <c r="B51" s="375" t="s">
        <v>408</v>
      </c>
      <c r="C51" s="376">
        <v>4.3129958999999999E-3</v>
      </c>
      <c r="D51" s="376">
        <v>4.3367036757786083E-3</v>
      </c>
      <c r="E51" s="377">
        <v>120303852</v>
      </c>
      <c r="F51" s="378">
        <v>133338828</v>
      </c>
      <c r="G51" s="378"/>
      <c r="H51" s="379">
        <v>1783594</v>
      </c>
      <c r="I51" s="380">
        <v>10905968</v>
      </c>
      <c r="J51" s="380">
        <v>0</v>
      </c>
      <c r="K51" s="380">
        <v>787213</v>
      </c>
      <c r="L51" s="380">
        <v>13476775</v>
      </c>
      <c r="M51" s="380"/>
      <c r="N51" s="381">
        <v>7512687</v>
      </c>
      <c r="O51" s="380">
        <v>32404233</v>
      </c>
      <c r="P51" s="380">
        <v>68208</v>
      </c>
      <c r="Q51" s="380">
        <v>2482056</v>
      </c>
      <c r="R51" s="380">
        <v>42467184</v>
      </c>
      <c r="S51" s="382"/>
      <c r="T51" s="219">
        <v>-4627297</v>
      </c>
      <c r="U51" s="219">
        <v>-3897531</v>
      </c>
      <c r="V51" s="380">
        <v>-8524828</v>
      </c>
      <c r="W51" s="382"/>
      <c r="X51" s="382"/>
      <c r="Y51" s="382"/>
      <c r="Z51" s="382"/>
    </row>
    <row r="52" spans="1:26">
      <c r="A52" s="374">
        <v>20900</v>
      </c>
      <c r="B52" s="375" t="s">
        <v>409</v>
      </c>
      <c r="C52" s="376">
        <v>1.0322588000000001E-2</v>
      </c>
      <c r="D52" s="376">
        <v>1.0217740007545016E-2</v>
      </c>
      <c r="E52" s="377">
        <v>283448805</v>
      </c>
      <c r="F52" s="378">
        <v>319128934</v>
      </c>
      <c r="G52" s="378"/>
      <c r="H52" s="379">
        <v>29280905</v>
      </c>
      <c r="I52" s="380">
        <v>26101999</v>
      </c>
      <c r="J52" s="380">
        <v>0</v>
      </c>
      <c r="K52" s="380">
        <v>1884091</v>
      </c>
      <c r="L52" s="380">
        <v>57266995</v>
      </c>
      <c r="M52" s="380"/>
      <c r="N52" s="381">
        <v>8455674</v>
      </c>
      <c r="O52" s="380">
        <v>77555267</v>
      </c>
      <c r="P52" s="380">
        <v>163247</v>
      </c>
      <c r="Q52" s="380">
        <v>5940475</v>
      </c>
      <c r="R52" s="380">
        <v>92114663</v>
      </c>
      <c r="S52" s="382"/>
      <c r="T52" s="219">
        <v>-11074827</v>
      </c>
      <c r="U52" s="219">
        <v>1773961</v>
      </c>
      <c r="V52" s="380">
        <v>-9300866</v>
      </c>
      <c r="W52" s="382"/>
      <c r="X52" s="382"/>
      <c r="Y52" s="382"/>
      <c r="Z52" s="382"/>
    </row>
    <row r="53" spans="1:26">
      <c r="A53" s="374">
        <v>21200</v>
      </c>
      <c r="B53" s="375" t="s">
        <v>410</v>
      </c>
      <c r="C53" s="376">
        <v>3.1284122000000002E-3</v>
      </c>
      <c r="D53" s="376">
        <v>3.154525928233962E-3</v>
      </c>
      <c r="E53" s="377">
        <v>87509234</v>
      </c>
      <c r="F53" s="378">
        <v>96716720</v>
      </c>
      <c r="G53" s="378"/>
      <c r="H53" s="379">
        <v>6132799</v>
      </c>
      <c r="I53" s="380">
        <v>7910595</v>
      </c>
      <c r="J53" s="380">
        <v>0</v>
      </c>
      <c r="K53" s="380">
        <v>571002</v>
      </c>
      <c r="L53" s="380">
        <v>14614396</v>
      </c>
      <c r="M53" s="380"/>
      <c r="N53" s="381">
        <v>4261228</v>
      </c>
      <c r="O53" s="380">
        <v>23504265</v>
      </c>
      <c r="P53" s="380">
        <v>49475</v>
      </c>
      <c r="Q53" s="380">
        <v>1800348</v>
      </c>
      <c r="R53" s="380">
        <v>29615316</v>
      </c>
      <c r="S53" s="382"/>
      <c r="T53" s="219">
        <v>-3356388</v>
      </c>
      <c r="U53" s="219">
        <v>-1362028</v>
      </c>
      <c r="V53" s="380">
        <v>-4718416</v>
      </c>
      <c r="W53" s="382"/>
      <c r="X53" s="382"/>
      <c r="Y53" s="382"/>
      <c r="Z53" s="382"/>
    </row>
    <row r="54" spans="1:26">
      <c r="A54" s="374">
        <v>21300</v>
      </c>
      <c r="B54" s="375" t="s">
        <v>411</v>
      </c>
      <c r="C54" s="376">
        <v>3.8267617300000001E-2</v>
      </c>
      <c r="D54" s="376">
        <v>3.9037771344438366E-2</v>
      </c>
      <c r="E54" s="377">
        <v>1082941007</v>
      </c>
      <c r="F54" s="378">
        <v>1183066098</v>
      </c>
      <c r="G54" s="378"/>
      <c r="H54" s="379">
        <v>57818639</v>
      </c>
      <c r="I54" s="380">
        <v>96764621</v>
      </c>
      <c r="J54" s="380">
        <v>0</v>
      </c>
      <c r="K54" s="380">
        <v>6984651</v>
      </c>
      <c r="L54" s="380">
        <v>161567911</v>
      </c>
      <c r="M54" s="380"/>
      <c r="N54" s="381">
        <v>56957290</v>
      </c>
      <c r="O54" s="380">
        <v>287510774</v>
      </c>
      <c r="P54" s="380">
        <v>605186</v>
      </c>
      <c r="Q54" s="380">
        <v>22022367</v>
      </c>
      <c r="R54" s="380">
        <v>367095617</v>
      </c>
      <c r="S54" s="382"/>
      <c r="T54" s="219">
        <v>-41056294</v>
      </c>
      <c r="U54" s="219">
        <v>-10145344</v>
      </c>
      <c r="V54" s="380">
        <v>-51201638</v>
      </c>
      <c r="W54" s="382"/>
      <c r="X54" s="382"/>
      <c r="Y54" s="382"/>
      <c r="Z54" s="382"/>
    </row>
    <row r="55" spans="1:26">
      <c r="A55" s="374">
        <v>21520</v>
      </c>
      <c r="B55" s="375" t="s">
        <v>41</v>
      </c>
      <c r="C55" s="376">
        <v>7.1573577599999993E-2</v>
      </c>
      <c r="D55" s="376">
        <v>6.9595458785089062E-2</v>
      </c>
      <c r="E55" s="377">
        <v>1930637269</v>
      </c>
      <c r="F55" s="378">
        <v>2212739626</v>
      </c>
      <c r="G55" s="378"/>
      <c r="H55" s="379">
        <v>164667774</v>
      </c>
      <c r="I55" s="380">
        <v>180983050</v>
      </c>
      <c r="J55" s="380">
        <v>0</v>
      </c>
      <c r="K55" s="380">
        <v>13063694</v>
      </c>
      <c r="L55" s="380">
        <v>358714518</v>
      </c>
      <c r="M55" s="380"/>
      <c r="N55" s="381">
        <v>63704209</v>
      </c>
      <c r="O55" s="380">
        <v>537743820</v>
      </c>
      <c r="P55" s="380">
        <v>1131906</v>
      </c>
      <c r="Q55" s="380">
        <v>41189385</v>
      </c>
      <c r="R55" s="380">
        <v>643769320</v>
      </c>
      <c r="S55" s="382"/>
      <c r="T55" s="220">
        <v>-76789359</v>
      </c>
      <c r="U55" s="220">
        <v>-8175580</v>
      </c>
      <c r="V55" s="380">
        <v>-84964939</v>
      </c>
      <c r="W55" s="382"/>
      <c r="X55" s="382"/>
      <c r="Y55" s="382"/>
      <c r="Z55" s="382"/>
    </row>
    <row r="56" spans="1:26">
      <c r="A56" s="374">
        <v>21525</v>
      </c>
      <c r="B56" s="375" t="s">
        <v>412</v>
      </c>
      <c r="C56" s="376">
        <v>1.8277606000000001E-3</v>
      </c>
      <c r="D56" s="376">
        <v>1.6588637448720859E-3</v>
      </c>
      <c r="E56" s="377">
        <v>46018292</v>
      </c>
      <c r="F56" s="378">
        <v>56506304</v>
      </c>
      <c r="G56" s="378"/>
      <c r="H56" s="379">
        <v>7133095</v>
      </c>
      <c r="I56" s="380">
        <v>4621729</v>
      </c>
      <c r="J56" s="380">
        <v>0</v>
      </c>
      <c r="K56" s="380">
        <v>333605</v>
      </c>
      <c r="L56" s="380">
        <v>12088429</v>
      </c>
      <c r="M56" s="380"/>
      <c r="N56" s="381">
        <v>1942767</v>
      </c>
      <c r="O56" s="380">
        <v>13732260</v>
      </c>
      <c r="P56" s="380">
        <v>28905</v>
      </c>
      <c r="Q56" s="380">
        <v>1051845</v>
      </c>
      <c r="R56" s="380">
        <v>16755777</v>
      </c>
      <c r="S56" s="382"/>
      <c r="T56" s="219">
        <v>-1960956</v>
      </c>
      <c r="U56" s="219">
        <v>276299</v>
      </c>
      <c r="V56" s="380">
        <v>-1684657</v>
      </c>
      <c r="W56" s="382"/>
      <c r="X56" s="382"/>
      <c r="Y56" s="382"/>
      <c r="Z56" s="382"/>
    </row>
    <row r="57" spans="1:26" ht="26.25">
      <c r="A57" s="374">
        <v>21525.1</v>
      </c>
      <c r="B57" s="375" t="s">
        <v>713</v>
      </c>
      <c r="C57" s="376">
        <v>1.591153E-4</v>
      </c>
      <c r="D57" s="376">
        <v>1.508190834342044E-4</v>
      </c>
      <c r="E57" s="377">
        <v>4183850</v>
      </c>
      <c r="F57" s="378">
        <v>4919144</v>
      </c>
      <c r="G57" s="378"/>
      <c r="H57" s="379">
        <v>1585128</v>
      </c>
      <c r="I57" s="380">
        <v>402344</v>
      </c>
      <c r="J57" s="380">
        <v>0</v>
      </c>
      <c r="K57" s="380">
        <v>29042</v>
      </c>
      <c r="L57" s="380">
        <v>2016514</v>
      </c>
      <c r="M57" s="380"/>
      <c r="N57" s="381">
        <v>66525</v>
      </c>
      <c r="O57" s="380">
        <v>1195459</v>
      </c>
      <c r="P57" s="380">
        <v>2516</v>
      </c>
      <c r="Q57" s="380">
        <v>91568</v>
      </c>
      <c r="R57" s="380">
        <v>1356068</v>
      </c>
      <c r="S57" s="382"/>
      <c r="T57" s="219">
        <v>-170711</v>
      </c>
      <c r="U57" s="219">
        <v>617657</v>
      </c>
      <c r="V57" s="380">
        <v>446946</v>
      </c>
      <c r="W57" s="382"/>
      <c r="X57" s="382"/>
      <c r="Y57" s="382"/>
      <c r="Z57" s="382"/>
    </row>
    <row r="58" spans="1:26">
      <c r="A58" s="374">
        <v>21550</v>
      </c>
      <c r="B58" s="375" t="s">
        <v>413</v>
      </c>
      <c r="C58" s="376">
        <v>4.5192478199999997E-2</v>
      </c>
      <c r="D58" s="376">
        <v>4.3836408562354594E-2</v>
      </c>
      <c r="E58" s="377">
        <v>1216059289</v>
      </c>
      <c r="F58" s="378">
        <v>1397152283</v>
      </c>
      <c r="G58" s="378"/>
      <c r="H58" s="379">
        <v>157628163</v>
      </c>
      <c r="I58" s="380">
        <v>114275027</v>
      </c>
      <c r="J58" s="380">
        <v>0</v>
      </c>
      <c r="K58" s="380">
        <v>8248585</v>
      </c>
      <c r="L58" s="380">
        <v>280151775</v>
      </c>
      <c r="M58" s="380"/>
      <c r="N58" s="381">
        <v>4027677</v>
      </c>
      <c r="O58" s="380">
        <v>339538370</v>
      </c>
      <c r="P58" s="380">
        <v>714700</v>
      </c>
      <c r="Q58" s="380">
        <v>26007508</v>
      </c>
      <c r="R58" s="380">
        <v>370288255</v>
      </c>
      <c r="S58" s="382"/>
      <c r="T58" s="220">
        <v>-48485790</v>
      </c>
      <c r="U58" s="220">
        <v>40092215</v>
      </c>
      <c r="V58" s="380">
        <v>-8393575</v>
      </c>
      <c r="W58" s="382"/>
      <c r="X58" s="382"/>
      <c r="Y58" s="382"/>
      <c r="Z58" s="382"/>
    </row>
    <row r="59" spans="1:26">
      <c r="A59" s="374">
        <v>21570</v>
      </c>
      <c r="B59" s="375" t="s">
        <v>414</v>
      </c>
      <c r="C59" s="376">
        <v>1.9220270000000001E-4</v>
      </c>
      <c r="D59" s="376">
        <v>1.8549162995883269E-4</v>
      </c>
      <c r="E59" s="377">
        <v>5145696</v>
      </c>
      <c r="F59" s="378">
        <v>5942061</v>
      </c>
      <c r="G59" s="378"/>
      <c r="H59" s="379">
        <v>823192</v>
      </c>
      <c r="I59" s="380">
        <v>486009</v>
      </c>
      <c r="J59" s="380">
        <v>0</v>
      </c>
      <c r="K59" s="380">
        <v>35081</v>
      </c>
      <c r="L59" s="380">
        <v>1344282</v>
      </c>
      <c r="M59" s="380"/>
      <c r="N59" s="381">
        <v>13640</v>
      </c>
      <c r="O59" s="380">
        <v>1444050</v>
      </c>
      <c r="P59" s="380">
        <v>3040</v>
      </c>
      <c r="Q59" s="380">
        <v>110609</v>
      </c>
      <c r="R59" s="380">
        <v>1571339</v>
      </c>
      <c r="S59" s="382"/>
      <c r="T59" s="219">
        <v>-206209</v>
      </c>
      <c r="U59" s="219">
        <v>263297</v>
      </c>
      <c r="V59" s="380">
        <v>57088</v>
      </c>
      <c r="W59" s="382"/>
      <c r="X59" s="382"/>
      <c r="Y59" s="382"/>
      <c r="Z59" s="382"/>
    </row>
    <row r="60" spans="1:26">
      <c r="A60" s="374">
        <v>21800</v>
      </c>
      <c r="B60" s="375" t="s">
        <v>415</v>
      </c>
      <c r="C60" s="376">
        <v>5.8779052000000002E-3</v>
      </c>
      <c r="D60" s="376">
        <v>5.8087701312699962E-3</v>
      </c>
      <c r="E60" s="377">
        <v>161140228</v>
      </c>
      <c r="F60" s="378">
        <v>181718927</v>
      </c>
      <c r="G60" s="378"/>
      <c r="H60" s="379">
        <v>12111773</v>
      </c>
      <c r="I60" s="380">
        <v>14863044</v>
      </c>
      <c r="J60" s="380">
        <v>0</v>
      </c>
      <c r="K60" s="380">
        <v>1072842</v>
      </c>
      <c r="L60" s="380">
        <v>28047659</v>
      </c>
      <c r="M60" s="380"/>
      <c r="N60" s="381">
        <v>4711517</v>
      </c>
      <c r="O60" s="380">
        <v>44161649</v>
      </c>
      <c r="P60" s="380">
        <v>92957</v>
      </c>
      <c r="Q60" s="380">
        <v>3382635</v>
      </c>
      <c r="R60" s="380">
        <v>52348758</v>
      </c>
      <c r="S60" s="382"/>
      <c r="T60" s="219">
        <v>-6306247</v>
      </c>
      <c r="U60" s="219">
        <v>34485</v>
      </c>
      <c r="V60" s="380">
        <v>-6271762</v>
      </c>
      <c r="W60" s="382"/>
      <c r="X60" s="382"/>
      <c r="Y60" s="382"/>
      <c r="Z60" s="382"/>
    </row>
    <row r="61" spans="1:26">
      <c r="A61" s="374">
        <v>21900</v>
      </c>
      <c r="B61" s="375" t="s">
        <v>416</v>
      </c>
      <c r="C61" s="376">
        <v>2.7524737999999999E-3</v>
      </c>
      <c r="D61" s="376">
        <v>2.7916493239856376E-3</v>
      </c>
      <c r="E61" s="377">
        <v>77442729</v>
      </c>
      <c r="F61" s="378">
        <v>85094361</v>
      </c>
      <c r="G61" s="378"/>
      <c r="H61" s="379">
        <v>1637652</v>
      </c>
      <c r="I61" s="380">
        <v>6959986</v>
      </c>
      <c r="J61" s="380">
        <v>0</v>
      </c>
      <c r="K61" s="380">
        <v>502385</v>
      </c>
      <c r="L61" s="380">
        <v>9100023</v>
      </c>
      <c r="M61" s="380"/>
      <c r="N61" s="381">
        <v>11722251</v>
      </c>
      <c r="O61" s="380">
        <v>20679779</v>
      </c>
      <c r="P61" s="380">
        <v>43529</v>
      </c>
      <c r="Q61" s="380">
        <v>1584002</v>
      </c>
      <c r="R61" s="380">
        <v>34029561</v>
      </c>
      <c r="S61" s="382"/>
      <c r="T61" s="219">
        <v>-2953054</v>
      </c>
      <c r="U61" s="219">
        <v>-4145056</v>
      </c>
      <c r="V61" s="380">
        <v>-7098110</v>
      </c>
      <c r="W61" s="382"/>
      <c r="X61" s="382"/>
      <c r="Y61" s="382"/>
      <c r="Z61" s="382"/>
    </row>
    <row r="62" spans="1:26">
      <c r="A62" s="374">
        <v>22000</v>
      </c>
      <c r="B62" s="375" t="s">
        <v>417</v>
      </c>
      <c r="C62" s="376">
        <v>2.9875425999999999E-3</v>
      </c>
      <c r="D62" s="376">
        <v>2.8325102128735008E-3</v>
      </c>
      <c r="E62" s="377">
        <v>78576244</v>
      </c>
      <c r="F62" s="378">
        <v>92361652</v>
      </c>
      <c r="G62" s="378"/>
      <c r="H62" s="379">
        <v>5887873</v>
      </c>
      <c r="I62" s="380">
        <v>7554388</v>
      </c>
      <c r="J62" s="380">
        <v>0</v>
      </c>
      <c r="K62" s="380">
        <v>545290</v>
      </c>
      <c r="L62" s="380">
        <v>13987551</v>
      </c>
      <c r="M62" s="380"/>
      <c r="N62" s="381">
        <v>7916103</v>
      </c>
      <c r="O62" s="380">
        <v>22445889</v>
      </c>
      <c r="P62" s="380">
        <v>47247</v>
      </c>
      <c r="Q62" s="380">
        <v>1719280</v>
      </c>
      <c r="R62" s="380">
        <v>32128519</v>
      </c>
      <c r="S62" s="382"/>
      <c r="T62" s="219">
        <v>-3205256</v>
      </c>
      <c r="U62" s="219">
        <v>-1937531</v>
      </c>
      <c r="V62" s="380">
        <v>-5142787</v>
      </c>
      <c r="W62" s="382"/>
      <c r="X62" s="382"/>
      <c r="Y62" s="382"/>
      <c r="Z62" s="382"/>
    </row>
    <row r="63" spans="1:26">
      <c r="A63" s="374">
        <v>23000</v>
      </c>
      <c r="B63" s="375" t="s">
        <v>418</v>
      </c>
      <c r="C63" s="376">
        <v>2.3788480999999998E-3</v>
      </c>
      <c r="D63" s="376">
        <v>2.4091763574401251E-3</v>
      </c>
      <c r="E63" s="377">
        <v>66832603</v>
      </c>
      <c r="F63" s="378">
        <v>73543501</v>
      </c>
      <c r="G63" s="378"/>
      <c r="H63" s="379">
        <v>2067774</v>
      </c>
      <c r="I63" s="380">
        <v>6015225</v>
      </c>
      <c r="J63" s="380">
        <v>0</v>
      </c>
      <c r="K63" s="380">
        <v>434190</v>
      </c>
      <c r="L63" s="380">
        <v>8517189</v>
      </c>
      <c r="M63" s="380"/>
      <c r="N63" s="381">
        <v>5093789</v>
      </c>
      <c r="O63" s="380">
        <v>17872669</v>
      </c>
      <c r="P63" s="380">
        <v>37620</v>
      </c>
      <c r="Q63" s="380">
        <v>1368987</v>
      </c>
      <c r="R63" s="380">
        <v>24373065</v>
      </c>
      <c r="S63" s="382"/>
      <c r="T63" s="219">
        <v>-2552201</v>
      </c>
      <c r="U63" s="219">
        <v>-1166598</v>
      </c>
      <c r="V63" s="380">
        <v>-3718799</v>
      </c>
      <c r="W63" s="382"/>
      <c r="X63" s="382"/>
      <c r="Y63" s="382"/>
      <c r="Z63" s="382"/>
    </row>
    <row r="64" spans="1:26">
      <c r="A64" s="374">
        <v>23100</v>
      </c>
      <c r="B64" s="375" t="s">
        <v>419</v>
      </c>
      <c r="C64" s="376">
        <v>1.55190408E-2</v>
      </c>
      <c r="D64" s="376">
        <v>1.5479745148887428E-2</v>
      </c>
      <c r="E64" s="377">
        <v>429421307</v>
      </c>
      <c r="F64" s="378">
        <v>479780356</v>
      </c>
      <c r="G64" s="378"/>
      <c r="H64" s="379">
        <v>32224555</v>
      </c>
      <c r="I64" s="380">
        <v>39241902</v>
      </c>
      <c r="J64" s="380">
        <v>0</v>
      </c>
      <c r="K64" s="380">
        <v>2832554</v>
      </c>
      <c r="L64" s="380">
        <v>74299011</v>
      </c>
      <c r="M64" s="380"/>
      <c r="N64" s="381">
        <v>7273462</v>
      </c>
      <c r="O64" s="380">
        <v>116597054</v>
      </c>
      <c r="P64" s="380">
        <v>245427</v>
      </c>
      <c r="Q64" s="380">
        <v>8930946</v>
      </c>
      <c r="R64" s="380">
        <v>133046889</v>
      </c>
      <c r="S64" s="382"/>
      <c r="T64" s="219">
        <v>-16649961</v>
      </c>
      <c r="U64" s="219">
        <v>5358396</v>
      </c>
      <c r="V64" s="380">
        <v>-11291565</v>
      </c>
      <c r="W64" s="382"/>
      <c r="X64" s="382"/>
      <c r="Y64" s="382"/>
      <c r="Z64" s="382"/>
    </row>
    <row r="65" spans="1:26">
      <c r="A65" s="374">
        <v>23200</v>
      </c>
      <c r="B65" s="375" t="s">
        <v>420</v>
      </c>
      <c r="C65" s="376">
        <v>8.5416546999999999E-3</v>
      </c>
      <c r="D65" s="376">
        <v>8.2023695022951492E-3</v>
      </c>
      <c r="E65" s="377">
        <v>227540712</v>
      </c>
      <c r="F65" s="378">
        <v>264070324</v>
      </c>
      <c r="G65" s="378"/>
      <c r="H65" s="379">
        <v>33602174</v>
      </c>
      <c r="I65" s="380">
        <v>21598679</v>
      </c>
      <c r="J65" s="380">
        <v>0</v>
      </c>
      <c r="K65" s="380">
        <v>1559033</v>
      </c>
      <c r="L65" s="380">
        <v>56759886</v>
      </c>
      <c r="M65" s="380"/>
      <c r="N65" s="381">
        <v>5600256</v>
      </c>
      <c r="O65" s="380">
        <v>64174828</v>
      </c>
      <c r="P65" s="380">
        <v>135083</v>
      </c>
      <c r="Q65" s="380">
        <v>4915578</v>
      </c>
      <c r="R65" s="380">
        <v>74825745</v>
      </c>
      <c r="S65" s="382"/>
      <c r="T65" s="219">
        <v>-9164110</v>
      </c>
      <c r="U65" s="219">
        <v>5192820</v>
      </c>
      <c r="V65" s="380">
        <v>-3971290</v>
      </c>
      <c r="W65" s="382"/>
      <c r="X65" s="382"/>
      <c r="Y65" s="382"/>
      <c r="Z65" s="382"/>
    </row>
    <row r="66" spans="1:26">
      <c r="A66" s="374">
        <v>30000</v>
      </c>
      <c r="B66" s="375" t="s">
        <v>421</v>
      </c>
      <c r="C66" s="376">
        <v>7.0355720000000001E-4</v>
      </c>
      <c r="D66" s="376">
        <v>7.6123194305557614E-4</v>
      </c>
      <c r="E66" s="377">
        <v>21117222</v>
      </c>
      <c r="F66" s="378">
        <v>21750888</v>
      </c>
      <c r="G66" s="378"/>
      <c r="H66" s="379">
        <v>200407</v>
      </c>
      <c r="I66" s="380">
        <v>1779035</v>
      </c>
      <c r="J66" s="380">
        <v>0</v>
      </c>
      <c r="K66" s="380">
        <v>128414</v>
      </c>
      <c r="L66" s="380">
        <v>2107856</v>
      </c>
      <c r="M66" s="380"/>
      <c r="N66" s="381">
        <v>4758033</v>
      </c>
      <c r="O66" s="380">
        <v>5285939</v>
      </c>
      <c r="P66" s="380">
        <v>11126</v>
      </c>
      <c r="Q66" s="380">
        <v>404885</v>
      </c>
      <c r="R66" s="380">
        <v>10459983</v>
      </c>
      <c r="S66" s="382"/>
      <c r="T66" s="219">
        <v>-754827</v>
      </c>
      <c r="U66" s="219">
        <v>-1195141</v>
      </c>
      <c r="V66" s="380">
        <v>-1949968</v>
      </c>
      <c r="W66" s="382"/>
      <c r="X66" s="382"/>
      <c r="Y66" s="382"/>
      <c r="Z66" s="382"/>
    </row>
    <row r="67" spans="1:26">
      <c r="A67" s="374">
        <v>30100</v>
      </c>
      <c r="B67" s="375" t="s">
        <v>422</v>
      </c>
      <c r="C67" s="376">
        <v>7.1935547999999998E-3</v>
      </c>
      <c r="D67" s="376">
        <v>7.3812994371047188E-3</v>
      </c>
      <c r="E67" s="377">
        <v>204763530</v>
      </c>
      <c r="F67" s="378">
        <v>222393016</v>
      </c>
      <c r="G67" s="378"/>
      <c r="H67" s="379">
        <v>1109498</v>
      </c>
      <c r="I67" s="380">
        <v>18189834</v>
      </c>
      <c r="J67" s="380">
        <v>0</v>
      </c>
      <c r="K67" s="380">
        <v>1312976</v>
      </c>
      <c r="L67" s="380">
        <v>20612308</v>
      </c>
      <c r="M67" s="380"/>
      <c r="N67" s="381">
        <v>15454697</v>
      </c>
      <c r="O67" s="380">
        <v>54046336</v>
      </c>
      <c r="P67" s="380">
        <v>113763</v>
      </c>
      <c r="Q67" s="380">
        <v>4139769</v>
      </c>
      <c r="R67" s="380">
        <v>73754565</v>
      </c>
      <c r="S67" s="382"/>
      <c r="T67" s="220">
        <v>-7717771</v>
      </c>
      <c r="U67" s="220">
        <v>-4193631</v>
      </c>
      <c r="V67" s="380">
        <v>-11911402</v>
      </c>
      <c r="W67" s="382"/>
      <c r="X67" s="382"/>
      <c r="Y67" s="382"/>
      <c r="Z67" s="382"/>
    </row>
    <row r="68" spans="1:26">
      <c r="A68" s="374">
        <v>30102</v>
      </c>
      <c r="B68" s="375" t="s">
        <v>423</v>
      </c>
      <c r="C68" s="376">
        <v>1.5271929999999999E-4</v>
      </c>
      <c r="D68" s="376">
        <v>1.5164857040917315E-4</v>
      </c>
      <c r="E68" s="377">
        <v>4206860</v>
      </c>
      <c r="F68" s="378">
        <v>4721408</v>
      </c>
      <c r="G68" s="378"/>
      <c r="H68" s="379">
        <v>115853</v>
      </c>
      <c r="I68" s="380">
        <v>386171</v>
      </c>
      <c r="J68" s="380">
        <v>0</v>
      </c>
      <c r="K68" s="380">
        <v>27875</v>
      </c>
      <c r="L68" s="380">
        <v>529899</v>
      </c>
      <c r="M68" s="380"/>
      <c r="N68" s="381">
        <v>8160</v>
      </c>
      <c r="O68" s="380">
        <v>1147405</v>
      </c>
      <c r="P68" s="380">
        <v>2415</v>
      </c>
      <c r="Q68" s="380">
        <v>87887</v>
      </c>
      <c r="R68" s="380">
        <v>1245867</v>
      </c>
      <c r="S68" s="382"/>
      <c r="T68" s="219">
        <v>-163849</v>
      </c>
      <c r="U68" s="219">
        <v>40211</v>
      </c>
      <c r="V68" s="380">
        <v>-123638</v>
      </c>
      <c r="W68" s="382"/>
      <c r="X68" s="382"/>
      <c r="Y68" s="382"/>
      <c r="Z68" s="382"/>
    </row>
    <row r="69" spans="1:26">
      <c r="A69" s="374">
        <v>30103</v>
      </c>
      <c r="B69" s="375" t="s">
        <v>424</v>
      </c>
      <c r="C69" s="376">
        <v>2.0315320000000001E-4</v>
      </c>
      <c r="D69" s="376">
        <v>2.1767076488355303E-4</v>
      </c>
      <c r="E69" s="377">
        <v>6038372</v>
      </c>
      <c r="F69" s="378">
        <v>6280602</v>
      </c>
      <c r="G69" s="378"/>
      <c r="H69" s="379">
        <v>962409</v>
      </c>
      <c r="I69" s="380">
        <v>513699</v>
      </c>
      <c r="J69" s="380">
        <v>0</v>
      </c>
      <c r="K69" s="380">
        <v>37080</v>
      </c>
      <c r="L69" s="380">
        <v>1513188</v>
      </c>
      <c r="M69" s="380"/>
      <c r="N69" s="381">
        <v>621169</v>
      </c>
      <c r="O69" s="380">
        <v>1526323</v>
      </c>
      <c r="P69" s="380">
        <v>3213</v>
      </c>
      <c r="Q69" s="380">
        <v>116911</v>
      </c>
      <c r="R69" s="380">
        <v>2267616</v>
      </c>
      <c r="S69" s="382"/>
      <c r="T69" s="219">
        <v>-217956</v>
      </c>
      <c r="U69" s="219">
        <v>253863</v>
      </c>
      <c r="V69" s="380">
        <v>35907</v>
      </c>
      <c r="W69" s="382"/>
      <c r="X69" s="382"/>
      <c r="Y69" s="382"/>
      <c r="Z69" s="382"/>
    </row>
    <row r="70" spans="1:26">
      <c r="A70" s="374">
        <v>30104</v>
      </c>
      <c r="B70" s="375" t="s">
        <v>425</v>
      </c>
      <c r="C70" s="376">
        <v>1.067635E-4</v>
      </c>
      <c r="D70" s="376">
        <v>9.9440950595048596E-5</v>
      </c>
      <c r="E70" s="377">
        <v>2758577</v>
      </c>
      <c r="F70" s="378">
        <v>3300657</v>
      </c>
      <c r="G70" s="378"/>
      <c r="H70" s="379">
        <v>361542</v>
      </c>
      <c r="I70" s="380">
        <v>269965</v>
      </c>
      <c r="J70" s="380">
        <v>0</v>
      </c>
      <c r="K70" s="380">
        <v>19487</v>
      </c>
      <c r="L70" s="380">
        <v>650994</v>
      </c>
      <c r="M70" s="380"/>
      <c r="N70" s="381">
        <v>587629</v>
      </c>
      <c r="O70" s="380">
        <v>802131</v>
      </c>
      <c r="P70" s="380">
        <v>1688</v>
      </c>
      <c r="Q70" s="380">
        <v>61441</v>
      </c>
      <c r="R70" s="380">
        <v>1452889</v>
      </c>
      <c r="S70" s="382"/>
      <c r="T70" s="220">
        <v>-114543</v>
      </c>
      <c r="U70" s="220">
        <v>-13384</v>
      </c>
      <c r="V70" s="380">
        <v>-127927</v>
      </c>
      <c r="W70" s="382"/>
      <c r="X70" s="382"/>
      <c r="Y70" s="382"/>
      <c r="Z70" s="382"/>
    </row>
    <row r="71" spans="1:26">
      <c r="A71" s="374">
        <v>30105</v>
      </c>
      <c r="B71" s="375" t="s">
        <v>426</v>
      </c>
      <c r="C71" s="376">
        <v>6.944602E-4</v>
      </c>
      <c r="D71" s="376">
        <v>6.8579005470643115E-4</v>
      </c>
      <c r="E71" s="377">
        <v>19024400</v>
      </c>
      <c r="F71" s="378">
        <v>21469649</v>
      </c>
      <c r="G71" s="378"/>
      <c r="H71" s="379">
        <v>1139415</v>
      </c>
      <c r="I71" s="380">
        <v>1756032</v>
      </c>
      <c r="J71" s="380">
        <v>0</v>
      </c>
      <c r="K71" s="380">
        <v>126754</v>
      </c>
      <c r="L71" s="380">
        <v>3022201</v>
      </c>
      <c r="M71" s="380"/>
      <c r="N71" s="381">
        <v>2192104</v>
      </c>
      <c r="O71" s="380">
        <v>5217591</v>
      </c>
      <c r="P71" s="380">
        <v>10983</v>
      </c>
      <c r="Q71" s="380">
        <v>399650</v>
      </c>
      <c r="R71" s="380">
        <v>7820328</v>
      </c>
      <c r="S71" s="382"/>
      <c r="T71" s="219">
        <v>-745068</v>
      </c>
      <c r="U71" s="219">
        <v>-61537</v>
      </c>
      <c r="V71" s="380">
        <v>-806605</v>
      </c>
      <c r="W71" s="382"/>
      <c r="X71" s="382"/>
      <c r="Y71" s="382"/>
      <c r="Z71" s="382"/>
    </row>
    <row r="72" spans="1:26">
      <c r="A72" s="374">
        <v>30200</v>
      </c>
      <c r="B72" s="375" t="s">
        <v>427</v>
      </c>
      <c r="C72" s="376">
        <v>1.5918372999999999E-3</v>
      </c>
      <c r="D72" s="376">
        <v>1.6754759713745627E-3</v>
      </c>
      <c r="E72" s="377">
        <v>46479130</v>
      </c>
      <c r="F72" s="378">
        <v>49212595</v>
      </c>
      <c r="G72" s="378"/>
      <c r="H72" s="379">
        <v>711781</v>
      </c>
      <c r="I72" s="380">
        <v>4025167</v>
      </c>
      <c r="J72" s="380">
        <v>0</v>
      </c>
      <c r="K72" s="380">
        <v>290544</v>
      </c>
      <c r="L72" s="380">
        <v>5027492</v>
      </c>
      <c r="M72" s="380"/>
      <c r="N72" s="381">
        <v>5189710</v>
      </c>
      <c r="O72" s="380">
        <v>11959730</v>
      </c>
      <c r="P72" s="380">
        <v>25174</v>
      </c>
      <c r="Q72" s="380">
        <v>916075</v>
      </c>
      <c r="R72" s="380">
        <v>18090689</v>
      </c>
      <c r="S72" s="382"/>
      <c r="T72" s="219">
        <v>-1707840</v>
      </c>
      <c r="U72" s="219">
        <v>-741369</v>
      </c>
      <c r="V72" s="380">
        <v>-2449209</v>
      </c>
      <c r="W72" s="382"/>
      <c r="X72" s="382"/>
      <c r="Y72" s="382"/>
      <c r="Z72" s="382"/>
    </row>
    <row r="73" spans="1:26">
      <c r="A73" s="374">
        <v>30300</v>
      </c>
      <c r="B73" s="375" t="s">
        <v>428</v>
      </c>
      <c r="C73" s="376">
        <v>5.1623960000000003E-4</v>
      </c>
      <c r="D73" s="376">
        <v>5.4205305434375142E-4</v>
      </c>
      <c r="E73" s="377">
        <v>15037013</v>
      </c>
      <c r="F73" s="378">
        <v>15959854</v>
      </c>
      <c r="G73" s="378"/>
      <c r="H73" s="379">
        <v>0</v>
      </c>
      <c r="I73" s="380">
        <v>1305379</v>
      </c>
      <c r="J73" s="380">
        <v>0</v>
      </c>
      <c r="K73" s="380">
        <v>94225</v>
      </c>
      <c r="L73" s="380">
        <v>1399604</v>
      </c>
      <c r="M73" s="380"/>
      <c r="N73" s="381">
        <v>1449255</v>
      </c>
      <c r="O73" s="380">
        <v>3878591</v>
      </c>
      <c r="P73" s="380">
        <v>8164</v>
      </c>
      <c r="Q73" s="380">
        <v>297087</v>
      </c>
      <c r="R73" s="380">
        <v>5633097</v>
      </c>
      <c r="S73" s="382"/>
      <c r="T73" s="219">
        <v>-553859</v>
      </c>
      <c r="U73" s="219">
        <v>-462512</v>
      </c>
      <c r="V73" s="380">
        <v>-1016371</v>
      </c>
      <c r="W73" s="382"/>
      <c r="X73" s="382"/>
      <c r="Y73" s="382"/>
      <c r="Z73" s="382"/>
    </row>
    <row r="74" spans="1:26">
      <c r="A74" s="374">
        <v>30400</v>
      </c>
      <c r="B74" s="375" t="s">
        <v>429</v>
      </c>
      <c r="C74" s="376">
        <v>9.7335230000000002E-4</v>
      </c>
      <c r="D74" s="376">
        <v>1.0156430759619822E-3</v>
      </c>
      <c r="E74" s="377">
        <v>28174803</v>
      </c>
      <c r="F74" s="378">
        <v>30091764</v>
      </c>
      <c r="G74" s="378"/>
      <c r="H74" s="379">
        <v>343279</v>
      </c>
      <c r="I74" s="380">
        <v>2461247</v>
      </c>
      <c r="J74" s="380">
        <v>0</v>
      </c>
      <c r="K74" s="380">
        <v>177657</v>
      </c>
      <c r="L74" s="380">
        <v>2982183</v>
      </c>
      <c r="M74" s="380"/>
      <c r="N74" s="381">
        <v>2525489</v>
      </c>
      <c r="O74" s="380">
        <v>7312953</v>
      </c>
      <c r="P74" s="380">
        <v>15393</v>
      </c>
      <c r="Q74" s="380">
        <v>560148</v>
      </c>
      <c r="R74" s="380">
        <v>10413983</v>
      </c>
      <c r="S74" s="382"/>
      <c r="T74" s="219">
        <v>-1044284</v>
      </c>
      <c r="U74" s="219">
        <v>-640109</v>
      </c>
      <c r="V74" s="380">
        <v>-1684393</v>
      </c>
      <c r="W74" s="382"/>
      <c r="X74" s="382"/>
      <c r="Y74" s="382"/>
      <c r="Z74" s="382"/>
    </row>
    <row r="75" spans="1:26">
      <c r="A75" s="374">
        <v>30405</v>
      </c>
      <c r="B75" s="375" t="s">
        <v>430</v>
      </c>
      <c r="C75" s="376">
        <v>6.1516119999999999E-4</v>
      </c>
      <c r="D75" s="376">
        <v>5.9163063297137746E-4</v>
      </c>
      <c r="E75" s="377">
        <v>16412337</v>
      </c>
      <c r="F75" s="378">
        <v>19018074</v>
      </c>
      <c r="G75" s="378"/>
      <c r="H75" s="379">
        <v>766815</v>
      </c>
      <c r="I75" s="380">
        <v>1555515</v>
      </c>
      <c r="J75" s="380">
        <v>0</v>
      </c>
      <c r="K75" s="380">
        <v>112280</v>
      </c>
      <c r="L75" s="380">
        <v>2434610</v>
      </c>
      <c r="M75" s="380"/>
      <c r="N75" s="381">
        <v>2528706</v>
      </c>
      <c r="O75" s="380">
        <v>4621805</v>
      </c>
      <c r="P75" s="380">
        <v>9729</v>
      </c>
      <c r="Q75" s="380">
        <v>354015</v>
      </c>
      <c r="R75" s="380">
        <v>7514255</v>
      </c>
      <c r="S75" s="382"/>
      <c r="T75" s="219">
        <v>-659989</v>
      </c>
      <c r="U75" s="219">
        <v>-939946</v>
      </c>
      <c r="V75" s="380">
        <v>-1599935</v>
      </c>
      <c r="W75" s="382"/>
      <c r="X75" s="382"/>
      <c r="Y75" s="382"/>
      <c r="Z75" s="382"/>
    </row>
    <row r="76" spans="1:26">
      <c r="A76" s="374">
        <v>30500</v>
      </c>
      <c r="B76" s="375" t="s">
        <v>431</v>
      </c>
      <c r="C76" s="376">
        <v>1.0029208000000001E-3</v>
      </c>
      <c r="D76" s="376">
        <v>1.0672581644119745E-3</v>
      </c>
      <c r="E76" s="377">
        <v>29606650</v>
      </c>
      <c r="F76" s="378">
        <v>31005892</v>
      </c>
      <c r="G76" s="378"/>
      <c r="H76" s="379">
        <v>216406</v>
      </c>
      <c r="I76" s="380">
        <v>2536015</v>
      </c>
      <c r="J76" s="380">
        <v>0</v>
      </c>
      <c r="K76" s="380">
        <v>183054</v>
      </c>
      <c r="L76" s="380">
        <v>2935475</v>
      </c>
      <c r="M76" s="380"/>
      <c r="N76" s="381">
        <v>3876637</v>
      </c>
      <c r="O76" s="380">
        <v>7535106</v>
      </c>
      <c r="P76" s="380">
        <v>15861</v>
      </c>
      <c r="Q76" s="380">
        <v>577164</v>
      </c>
      <c r="R76" s="380">
        <v>12004768</v>
      </c>
      <c r="S76" s="382"/>
      <c r="T76" s="219">
        <v>-1076007</v>
      </c>
      <c r="U76" s="219">
        <v>-865551</v>
      </c>
      <c r="V76" s="380">
        <v>-1941558</v>
      </c>
      <c r="W76" s="382"/>
      <c r="X76" s="382"/>
      <c r="Y76" s="382"/>
      <c r="Z76" s="382"/>
    </row>
    <row r="77" spans="1:26">
      <c r="A77" s="374">
        <v>30600</v>
      </c>
      <c r="B77" s="375" t="s">
        <v>432</v>
      </c>
      <c r="C77" s="376">
        <v>7.5511299999999996E-4</v>
      </c>
      <c r="D77" s="376">
        <v>7.677791760846459E-4</v>
      </c>
      <c r="E77" s="377">
        <v>21298848</v>
      </c>
      <c r="F77" s="378">
        <v>23344767</v>
      </c>
      <c r="G77" s="378"/>
      <c r="H77" s="379">
        <v>168113</v>
      </c>
      <c r="I77" s="380">
        <v>1909401</v>
      </c>
      <c r="J77" s="380">
        <v>0</v>
      </c>
      <c r="K77" s="380">
        <v>137824</v>
      </c>
      <c r="L77" s="380">
        <v>2215338</v>
      </c>
      <c r="M77" s="380"/>
      <c r="N77" s="381">
        <v>3102794</v>
      </c>
      <c r="O77" s="380">
        <v>5673286</v>
      </c>
      <c r="P77" s="380">
        <v>11942</v>
      </c>
      <c r="Q77" s="380">
        <v>434555</v>
      </c>
      <c r="R77" s="380">
        <v>9222577</v>
      </c>
      <c r="S77" s="382"/>
      <c r="T77" s="219">
        <v>-810141</v>
      </c>
      <c r="U77" s="219">
        <v>-894152</v>
      </c>
      <c r="V77" s="380">
        <v>-1704293</v>
      </c>
      <c r="W77" s="382"/>
      <c r="X77" s="382"/>
      <c r="Y77" s="382"/>
      <c r="Z77" s="382"/>
    </row>
    <row r="78" spans="1:26">
      <c r="A78" s="374">
        <v>30601</v>
      </c>
      <c r="B78" s="375" t="s">
        <v>433</v>
      </c>
      <c r="C78" s="376">
        <v>0</v>
      </c>
      <c r="D78" s="376">
        <v>1.5762005970030825E-5</v>
      </c>
      <c r="E78" s="377">
        <v>437251</v>
      </c>
      <c r="F78" s="378">
        <v>0</v>
      </c>
      <c r="G78" s="378"/>
      <c r="H78" s="379">
        <v>289818</v>
      </c>
      <c r="I78" s="380">
        <v>0</v>
      </c>
      <c r="J78" s="380">
        <v>0</v>
      </c>
      <c r="K78" s="380">
        <v>0</v>
      </c>
      <c r="L78" s="380">
        <v>289818</v>
      </c>
      <c r="M78" s="380"/>
      <c r="N78" s="381">
        <v>849315</v>
      </c>
      <c r="O78" s="380">
        <v>0</v>
      </c>
      <c r="P78" s="380">
        <v>0</v>
      </c>
      <c r="Q78" s="380">
        <v>0</v>
      </c>
      <c r="R78" s="380">
        <v>849315</v>
      </c>
      <c r="S78" s="382"/>
      <c r="T78" s="219">
        <v>0</v>
      </c>
      <c r="U78" s="219">
        <v>-147133</v>
      </c>
      <c r="V78" s="380">
        <v>-147133</v>
      </c>
      <c r="W78" s="382"/>
      <c r="X78" s="382"/>
      <c r="Y78" s="382"/>
      <c r="Z78" s="382"/>
    </row>
    <row r="79" spans="1:26">
      <c r="A79" s="374">
        <v>30700</v>
      </c>
      <c r="B79" s="375" t="s">
        <v>434</v>
      </c>
      <c r="C79" s="376">
        <v>1.9955120000000001E-3</v>
      </c>
      <c r="D79" s="376">
        <v>2.1078177905557226E-3</v>
      </c>
      <c r="E79" s="377">
        <v>58472660</v>
      </c>
      <c r="F79" s="378">
        <v>61692438</v>
      </c>
      <c r="G79" s="378"/>
      <c r="H79" s="379">
        <v>476832</v>
      </c>
      <c r="I79" s="380">
        <v>5045910</v>
      </c>
      <c r="J79" s="380">
        <v>0</v>
      </c>
      <c r="K79" s="380">
        <v>364223</v>
      </c>
      <c r="L79" s="380">
        <v>5886965</v>
      </c>
      <c r="M79" s="380"/>
      <c r="N79" s="381">
        <v>7663758</v>
      </c>
      <c r="O79" s="380">
        <v>14992603</v>
      </c>
      <c r="P79" s="380">
        <v>31558</v>
      </c>
      <c r="Q79" s="380">
        <v>1148383</v>
      </c>
      <c r="R79" s="380">
        <v>23836302</v>
      </c>
      <c r="S79" s="382"/>
      <c r="T79" s="220">
        <v>-2140929</v>
      </c>
      <c r="U79" s="220">
        <v>-1769458</v>
      </c>
      <c r="V79" s="380">
        <v>-3910387</v>
      </c>
      <c r="W79" s="382"/>
      <c r="X79" s="382"/>
      <c r="Y79" s="382"/>
      <c r="Z79" s="382"/>
    </row>
    <row r="80" spans="1:26">
      <c r="A80" s="374">
        <v>30705</v>
      </c>
      <c r="B80" s="375" t="s">
        <v>435</v>
      </c>
      <c r="C80" s="376">
        <v>4.1052690000000001E-4</v>
      </c>
      <c r="D80" s="376">
        <v>4.0119838042760789E-4</v>
      </c>
      <c r="E80" s="377">
        <v>11129585</v>
      </c>
      <c r="F80" s="378">
        <v>12691683</v>
      </c>
      <c r="G80" s="378"/>
      <c r="H80" s="379">
        <v>339250</v>
      </c>
      <c r="I80" s="380">
        <v>1038070</v>
      </c>
      <c r="J80" s="380">
        <v>0</v>
      </c>
      <c r="K80" s="380">
        <v>74930</v>
      </c>
      <c r="L80" s="380">
        <v>1452250</v>
      </c>
      <c r="M80" s="380"/>
      <c r="N80" s="381">
        <v>538022</v>
      </c>
      <c r="O80" s="380">
        <v>3084355</v>
      </c>
      <c r="P80" s="380">
        <v>6492</v>
      </c>
      <c r="Q80" s="380">
        <v>236251</v>
      </c>
      <c r="R80" s="380">
        <v>3865120</v>
      </c>
      <c r="S80" s="382"/>
      <c r="T80" s="219">
        <v>-440445</v>
      </c>
      <c r="U80" s="219">
        <v>-267868</v>
      </c>
      <c r="V80" s="380">
        <v>-708313</v>
      </c>
      <c r="W80" s="382"/>
      <c r="X80" s="382"/>
      <c r="Y80" s="382"/>
      <c r="Z80" s="382"/>
    </row>
    <row r="81" spans="1:26">
      <c r="A81" s="374">
        <v>30800</v>
      </c>
      <c r="B81" s="375" t="s">
        <v>436</v>
      </c>
      <c r="C81" s="376">
        <v>6.2024200000000002E-4</v>
      </c>
      <c r="D81" s="376">
        <v>6.6886791066588555E-4</v>
      </c>
      <c r="E81" s="377">
        <v>18554965</v>
      </c>
      <c r="F81" s="378">
        <v>19175150</v>
      </c>
      <c r="G81" s="378"/>
      <c r="H81" s="379">
        <v>0</v>
      </c>
      <c r="I81" s="380">
        <v>1568362</v>
      </c>
      <c r="J81" s="380">
        <v>0</v>
      </c>
      <c r="K81" s="380">
        <v>113207</v>
      </c>
      <c r="L81" s="380">
        <v>1681569</v>
      </c>
      <c r="M81" s="380"/>
      <c r="N81" s="381">
        <v>5031166</v>
      </c>
      <c r="O81" s="380">
        <v>4659978</v>
      </c>
      <c r="P81" s="380">
        <v>9809</v>
      </c>
      <c r="Q81" s="380">
        <v>356939</v>
      </c>
      <c r="R81" s="380">
        <v>10057892</v>
      </c>
      <c r="S81" s="382"/>
      <c r="T81" s="219">
        <v>-665442</v>
      </c>
      <c r="U81" s="219">
        <v>-1760324</v>
      </c>
      <c r="V81" s="380">
        <v>-2425766</v>
      </c>
      <c r="W81" s="382"/>
      <c r="X81" s="382"/>
      <c r="Y81" s="382"/>
      <c r="Z81" s="382"/>
    </row>
    <row r="82" spans="1:26">
      <c r="A82" s="374">
        <v>30900</v>
      </c>
      <c r="B82" s="375" t="s">
        <v>437</v>
      </c>
      <c r="C82" s="376">
        <v>1.3256407999999999E-3</v>
      </c>
      <c r="D82" s="376">
        <v>1.3293099621224066E-3</v>
      </c>
      <c r="E82" s="377">
        <v>36876190</v>
      </c>
      <c r="F82" s="378">
        <v>40982972</v>
      </c>
      <c r="G82" s="378"/>
      <c r="H82" s="379">
        <v>0</v>
      </c>
      <c r="I82" s="380">
        <v>3352054</v>
      </c>
      <c r="J82" s="380">
        <v>0</v>
      </c>
      <c r="K82" s="380">
        <v>241958</v>
      </c>
      <c r="L82" s="380">
        <v>3594012</v>
      </c>
      <c r="M82" s="380"/>
      <c r="N82" s="381">
        <v>2348063</v>
      </c>
      <c r="O82" s="380">
        <v>9959753</v>
      </c>
      <c r="P82" s="380">
        <v>20964</v>
      </c>
      <c r="Q82" s="380">
        <v>762884</v>
      </c>
      <c r="R82" s="380">
        <v>13091664</v>
      </c>
      <c r="S82" s="382"/>
      <c r="T82" s="220">
        <v>-1422244</v>
      </c>
      <c r="U82" s="220">
        <v>-881570</v>
      </c>
      <c r="V82" s="380">
        <v>-2303814</v>
      </c>
      <c r="W82" s="382"/>
      <c r="X82" s="382"/>
      <c r="Y82" s="382"/>
      <c r="Z82" s="382"/>
    </row>
    <row r="83" spans="1:26">
      <c r="A83" s="374">
        <v>30905</v>
      </c>
      <c r="B83" s="375" t="s">
        <v>438</v>
      </c>
      <c r="C83" s="376">
        <v>2.47008E-4</v>
      </c>
      <c r="D83" s="376">
        <v>2.6233676154427307E-4</v>
      </c>
      <c r="E83" s="377">
        <v>7277445</v>
      </c>
      <c r="F83" s="378">
        <v>7636399</v>
      </c>
      <c r="G83" s="378"/>
      <c r="H83" s="379">
        <v>160534</v>
      </c>
      <c r="I83" s="380">
        <v>624592</v>
      </c>
      <c r="J83" s="380">
        <v>0</v>
      </c>
      <c r="K83" s="380">
        <v>45084</v>
      </c>
      <c r="L83" s="380">
        <v>830210</v>
      </c>
      <c r="M83" s="380"/>
      <c r="N83" s="381">
        <v>741105</v>
      </c>
      <c r="O83" s="380">
        <v>1855811</v>
      </c>
      <c r="P83" s="380">
        <v>3906</v>
      </c>
      <c r="Q83" s="380">
        <v>142149</v>
      </c>
      <c r="R83" s="380">
        <v>2742971</v>
      </c>
      <c r="S83" s="382"/>
      <c r="T83" s="219">
        <v>-265008</v>
      </c>
      <c r="U83" s="219">
        <v>-312522</v>
      </c>
      <c r="V83" s="380">
        <v>-577530</v>
      </c>
      <c r="W83" s="382"/>
      <c r="X83" s="382"/>
      <c r="Y83" s="382"/>
      <c r="Z83" s="382"/>
    </row>
    <row r="84" spans="1:26">
      <c r="A84" s="374">
        <v>31000</v>
      </c>
      <c r="B84" s="375" t="s">
        <v>439</v>
      </c>
      <c r="C84" s="376">
        <v>4.1001808000000004E-3</v>
      </c>
      <c r="D84" s="376">
        <v>4.1937644770720772E-3</v>
      </c>
      <c r="E84" s="377">
        <v>116338596</v>
      </c>
      <c r="F84" s="378">
        <v>126759523</v>
      </c>
      <c r="G84" s="378"/>
      <c r="H84" s="379">
        <v>1375017</v>
      </c>
      <c r="I84" s="380">
        <v>10367838</v>
      </c>
      <c r="J84" s="380">
        <v>0</v>
      </c>
      <c r="K84" s="380">
        <v>748370</v>
      </c>
      <c r="L84" s="380">
        <v>12491225</v>
      </c>
      <c r="M84" s="380"/>
      <c r="N84" s="381">
        <v>6228875</v>
      </c>
      <c r="O84" s="380">
        <v>30805319</v>
      </c>
      <c r="P84" s="380">
        <v>64843</v>
      </c>
      <c r="Q84" s="380">
        <v>2359585</v>
      </c>
      <c r="R84" s="380">
        <v>39458622</v>
      </c>
      <c r="S84" s="382"/>
      <c r="T84" s="219">
        <v>-4398973</v>
      </c>
      <c r="U84" s="219">
        <v>-408285</v>
      </c>
      <c r="V84" s="380">
        <v>-4807258</v>
      </c>
      <c r="W84" s="382"/>
      <c r="X84" s="382"/>
      <c r="Y84" s="382"/>
      <c r="Z84" s="382"/>
    </row>
    <row r="85" spans="1:26">
      <c r="A85" s="374">
        <v>31005</v>
      </c>
      <c r="B85" s="375" t="s">
        <v>440</v>
      </c>
      <c r="C85" s="376">
        <v>3.821489E-4</v>
      </c>
      <c r="D85" s="376">
        <v>3.6488843144118866E-4</v>
      </c>
      <c r="E85" s="377">
        <v>10122316</v>
      </c>
      <c r="F85" s="378">
        <v>11814360</v>
      </c>
      <c r="G85" s="378"/>
      <c r="H85" s="379">
        <v>599275</v>
      </c>
      <c r="I85" s="380">
        <v>966313</v>
      </c>
      <c r="J85" s="380">
        <v>0</v>
      </c>
      <c r="K85" s="380">
        <v>69750</v>
      </c>
      <c r="L85" s="380">
        <v>1635338</v>
      </c>
      <c r="M85" s="380"/>
      <c r="N85" s="381">
        <v>636649</v>
      </c>
      <c r="O85" s="380">
        <v>2871146</v>
      </c>
      <c r="P85" s="380">
        <v>6044</v>
      </c>
      <c r="Q85" s="380">
        <v>219920</v>
      </c>
      <c r="R85" s="380">
        <v>3733759</v>
      </c>
      <c r="S85" s="382"/>
      <c r="T85" s="219">
        <v>-409996</v>
      </c>
      <c r="U85" s="219">
        <v>-186971</v>
      </c>
      <c r="V85" s="380">
        <v>-596967</v>
      </c>
      <c r="W85" s="382"/>
      <c r="X85" s="382"/>
      <c r="Y85" s="382"/>
      <c r="Z85" s="382"/>
    </row>
    <row r="86" spans="1:26">
      <c r="A86" s="374">
        <v>31100</v>
      </c>
      <c r="B86" s="375" t="s">
        <v>441</v>
      </c>
      <c r="C86" s="376">
        <v>8.4041406999999999E-3</v>
      </c>
      <c r="D86" s="376">
        <v>8.6798210945628652E-3</v>
      </c>
      <c r="E86" s="377">
        <v>240785626</v>
      </c>
      <c r="F86" s="378">
        <v>259818997</v>
      </c>
      <c r="G86" s="378"/>
      <c r="H86" s="379">
        <v>2331001</v>
      </c>
      <c r="I86" s="380">
        <v>21250957</v>
      </c>
      <c r="J86" s="380">
        <v>0</v>
      </c>
      <c r="K86" s="380">
        <v>1533934</v>
      </c>
      <c r="L86" s="380">
        <v>25115892</v>
      </c>
      <c r="M86" s="380"/>
      <c r="N86" s="381">
        <v>17511312</v>
      </c>
      <c r="O86" s="380">
        <v>63141663</v>
      </c>
      <c r="P86" s="380">
        <v>132908</v>
      </c>
      <c r="Q86" s="380">
        <v>4836441</v>
      </c>
      <c r="R86" s="380">
        <v>85622324</v>
      </c>
      <c r="S86" s="382"/>
      <c r="T86" s="219">
        <v>-9016575</v>
      </c>
      <c r="U86" s="219">
        <v>-2168116</v>
      </c>
      <c r="V86" s="380">
        <v>-11184691</v>
      </c>
      <c r="W86" s="382"/>
      <c r="X86" s="382"/>
      <c r="Y86" s="382"/>
      <c r="Z86" s="382"/>
    </row>
    <row r="87" spans="1:26">
      <c r="A87" s="374">
        <v>31101</v>
      </c>
      <c r="B87" s="375" t="s">
        <v>442</v>
      </c>
      <c r="C87" s="376">
        <v>5.12225E-5</v>
      </c>
      <c r="D87" s="376">
        <v>5.0888287742373417E-5</v>
      </c>
      <c r="E87" s="377">
        <v>1411684</v>
      </c>
      <c r="F87" s="378">
        <v>1583574</v>
      </c>
      <c r="G87" s="378"/>
      <c r="H87" s="379">
        <v>28145</v>
      </c>
      <c r="I87" s="380">
        <v>129523</v>
      </c>
      <c r="J87" s="380">
        <v>0</v>
      </c>
      <c r="K87" s="380">
        <v>9349</v>
      </c>
      <c r="L87" s="380">
        <v>167017</v>
      </c>
      <c r="M87" s="380"/>
      <c r="N87" s="381">
        <v>243058</v>
      </c>
      <c r="O87" s="380">
        <v>384843</v>
      </c>
      <c r="P87" s="380">
        <v>810</v>
      </c>
      <c r="Q87" s="380">
        <v>29478</v>
      </c>
      <c r="R87" s="380">
        <v>658189</v>
      </c>
      <c r="S87" s="382"/>
      <c r="T87" s="219">
        <v>-54954</v>
      </c>
      <c r="U87" s="219">
        <v>-60502</v>
      </c>
      <c r="V87" s="380">
        <v>-115456</v>
      </c>
      <c r="W87" s="382"/>
      <c r="X87" s="382"/>
      <c r="Y87" s="382"/>
      <c r="Z87" s="382"/>
    </row>
    <row r="88" spans="1:26">
      <c r="A88" s="374">
        <v>31102</v>
      </c>
      <c r="B88" s="375" t="s">
        <v>443</v>
      </c>
      <c r="C88" s="376">
        <v>1.5012430000000001E-4</v>
      </c>
      <c r="D88" s="376">
        <v>1.543195211990365E-4</v>
      </c>
      <c r="E88" s="377">
        <v>4280955</v>
      </c>
      <c r="F88" s="378">
        <v>4641182</v>
      </c>
      <c r="G88" s="378"/>
      <c r="H88" s="379">
        <v>258876</v>
      </c>
      <c r="I88" s="380">
        <v>379609</v>
      </c>
      <c r="J88" s="380">
        <v>0</v>
      </c>
      <c r="K88" s="380">
        <v>27401</v>
      </c>
      <c r="L88" s="380">
        <v>665886</v>
      </c>
      <c r="M88" s="380"/>
      <c r="N88" s="381">
        <v>495582</v>
      </c>
      <c r="O88" s="380">
        <v>1127908</v>
      </c>
      <c r="P88" s="380">
        <v>2374</v>
      </c>
      <c r="Q88" s="380">
        <v>86394</v>
      </c>
      <c r="R88" s="380">
        <v>1712258</v>
      </c>
      <c r="S88" s="382"/>
      <c r="T88" s="220">
        <v>-161064</v>
      </c>
      <c r="U88" s="220">
        <v>12027</v>
      </c>
      <c r="V88" s="380">
        <v>-149037</v>
      </c>
      <c r="W88" s="382"/>
      <c r="X88" s="382"/>
      <c r="Y88" s="382"/>
      <c r="Z88" s="382"/>
    </row>
    <row r="89" spans="1:26">
      <c r="A89" s="374">
        <v>31105</v>
      </c>
      <c r="B89" s="375" t="s">
        <v>444</v>
      </c>
      <c r="C89" s="376">
        <v>1.2902651999999999E-3</v>
      </c>
      <c r="D89" s="376">
        <v>1.2760435292040525E-3</v>
      </c>
      <c r="E89" s="377">
        <v>35398534</v>
      </c>
      <c r="F89" s="378">
        <v>39889314</v>
      </c>
      <c r="G89" s="378"/>
      <c r="H89" s="379">
        <v>1656043</v>
      </c>
      <c r="I89" s="380">
        <v>3262602</v>
      </c>
      <c r="J89" s="380">
        <v>0</v>
      </c>
      <c r="K89" s="380">
        <v>235501</v>
      </c>
      <c r="L89" s="380">
        <v>5154146</v>
      </c>
      <c r="M89" s="380"/>
      <c r="N89" s="381">
        <v>3142479</v>
      </c>
      <c r="O89" s="380">
        <v>9693970</v>
      </c>
      <c r="P89" s="380">
        <v>20405</v>
      </c>
      <c r="Q89" s="380">
        <v>742526</v>
      </c>
      <c r="R89" s="380">
        <v>13599380</v>
      </c>
      <c r="S89" s="382"/>
      <c r="T89" s="219">
        <v>-1384291</v>
      </c>
      <c r="U89" s="219">
        <v>-637667</v>
      </c>
      <c r="V89" s="380">
        <v>-2021958</v>
      </c>
      <c r="W89" s="382"/>
      <c r="X89" s="382"/>
      <c r="Y89" s="382"/>
      <c r="Z89" s="382"/>
    </row>
    <row r="90" spans="1:26">
      <c r="A90" s="374">
        <v>31110</v>
      </c>
      <c r="B90" s="375" t="s">
        <v>445</v>
      </c>
      <c r="C90" s="376">
        <v>2.0847705999999999E-3</v>
      </c>
      <c r="D90" s="376">
        <v>2.1233193237602684E-3</v>
      </c>
      <c r="E90" s="377">
        <v>58902685</v>
      </c>
      <c r="F90" s="378">
        <v>64451920</v>
      </c>
      <c r="G90" s="378"/>
      <c r="H90" s="379">
        <v>1416829</v>
      </c>
      <c r="I90" s="380">
        <v>5271612</v>
      </c>
      <c r="J90" s="380">
        <v>0</v>
      </c>
      <c r="K90" s="380">
        <v>380515</v>
      </c>
      <c r="L90" s="380">
        <v>7068956</v>
      </c>
      <c r="M90" s="380"/>
      <c r="N90" s="381">
        <v>1870750</v>
      </c>
      <c r="O90" s="380">
        <v>15663217</v>
      </c>
      <c r="P90" s="380">
        <v>32970</v>
      </c>
      <c r="Q90" s="380">
        <v>1199750</v>
      </c>
      <c r="R90" s="380">
        <v>18766687</v>
      </c>
      <c r="S90" s="382"/>
      <c r="T90" s="219">
        <v>-2236695</v>
      </c>
      <c r="U90" s="219">
        <v>369995</v>
      </c>
      <c r="V90" s="380">
        <v>-1866700</v>
      </c>
      <c r="W90" s="382"/>
      <c r="X90" s="382"/>
      <c r="Y90" s="382"/>
      <c r="Z90" s="382"/>
    </row>
    <row r="91" spans="1:26">
      <c r="A91" s="374">
        <v>31200</v>
      </c>
      <c r="B91" s="375" t="s">
        <v>446</v>
      </c>
      <c r="C91" s="376">
        <v>3.4936963999999998E-3</v>
      </c>
      <c r="D91" s="376">
        <v>3.7386029487406847E-3</v>
      </c>
      <c r="E91" s="377">
        <v>103712028</v>
      </c>
      <c r="F91" s="378">
        <v>108009698</v>
      </c>
      <c r="G91" s="378"/>
      <c r="H91" s="379">
        <v>51672</v>
      </c>
      <c r="I91" s="380">
        <v>8834263</v>
      </c>
      <c r="J91" s="380">
        <v>0</v>
      </c>
      <c r="K91" s="380">
        <v>637674</v>
      </c>
      <c r="L91" s="380">
        <v>9523609</v>
      </c>
      <c r="M91" s="380"/>
      <c r="N91" s="381">
        <v>14016974</v>
      </c>
      <c r="O91" s="380">
        <v>26248704</v>
      </c>
      <c r="P91" s="380">
        <v>55251</v>
      </c>
      <c r="Q91" s="380">
        <v>2010563</v>
      </c>
      <c r="R91" s="380">
        <v>42331492</v>
      </c>
      <c r="S91" s="382"/>
      <c r="T91" s="219">
        <v>-3748292</v>
      </c>
      <c r="U91" s="219">
        <v>-4325023</v>
      </c>
      <c r="V91" s="380">
        <v>-8073315</v>
      </c>
      <c r="W91" s="382"/>
      <c r="X91" s="382"/>
      <c r="Y91" s="382"/>
      <c r="Z91" s="382"/>
    </row>
    <row r="92" spans="1:26">
      <c r="A92" s="374">
        <v>31205</v>
      </c>
      <c r="B92" s="375" t="s">
        <v>447</v>
      </c>
      <c r="C92" s="376">
        <v>4.036585E-4</v>
      </c>
      <c r="D92" s="376">
        <v>3.9241164488954515E-4</v>
      </c>
      <c r="E92" s="377">
        <v>10885833</v>
      </c>
      <c r="F92" s="378">
        <v>12479342</v>
      </c>
      <c r="G92" s="378"/>
      <c r="H92" s="379">
        <v>424310</v>
      </c>
      <c r="I92" s="380">
        <v>1020703</v>
      </c>
      <c r="J92" s="380">
        <v>0</v>
      </c>
      <c r="K92" s="380">
        <v>73676</v>
      </c>
      <c r="L92" s="380">
        <v>1518689</v>
      </c>
      <c r="M92" s="380"/>
      <c r="N92" s="381">
        <v>1703493</v>
      </c>
      <c r="O92" s="380">
        <v>3032751</v>
      </c>
      <c r="P92" s="380">
        <v>6384</v>
      </c>
      <c r="Q92" s="380">
        <v>232299</v>
      </c>
      <c r="R92" s="380">
        <v>4974927</v>
      </c>
      <c r="S92" s="382"/>
      <c r="T92" s="219">
        <v>-433073</v>
      </c>
      <c r="U92" s="219">
        <v>-678385</v>
      </c>
      <c r="V92" s="380">
        <v>-1111458</v>
      </c>
      <c r="W92" s="382"/>
      <c r="X92" s="382"/>
      <c r="Y92" s="382"/>
      <c r="Z92" s="382"/>
    </row>
    <row r="93" spans="1:26">
      <c r="A93" s="374">
        <v>31300</v>
      </c>
      <c r="B93" s="375" t="s">
        <v>448</v>
      </c>
      <c r="C93" s="376">
        <v>1.12451987E-2</v>
      </c>
      <c r="D93" s="376">
        <v>1.1011977626114671E-2</v>
      </c>
      <c r="E93" s="377">
        <v>305481633</v>
      </c>
      <c r="F93" s="378">
        <v>347651991</v>
      </c>
      <c r="G93" s="378"/>
      <c r="H93" s="379">
        <v>14783039</v>
      </c>
      <c r="I93" s="380">
        <v>28434940</v>
      </c>
      <c r="J93" s="380">
        <v>0</v>
      </c>
      <c r="K93" s="380">
        <v>2052487</v>
      </c>
      <c r="L93" s="380">
        <v>45270466</v>
      </c>
      <c r="M93" s="380"/>
      <c r="N93" s="381">
        <v>4992276</v>
      </c>
      <c r="O93" s="380">
        <v>84486990</v>
      </c>
      <c r="P93" s="380">
        <v>177838</v>
      </c>
      <c r="Q93" s="380">
        <v>6471422</v>
      </c>
      <c r="R93" s="380">
        <v>96128526</v>
      </c>
      <c r="S93" s="382"/>
      <c r="T93" s="219">
        <v>-12064669</v>
      </c>
      <c r="U93" s="219">
        <v>5036895</v>
      </c>
      <c r="V93" s="380">
        <v>-7027774</v>
      </c>
      <c r="W93" s="382"/>
      <c r="X93" s="382"/>
      <c r="Y93" s="382"/>
      <c r="Z93" s="382"/>
    </row>
    <row r="94" spans="1:26">
      <c r="A94" s="374">
        <v>31301</v>
      </c>
      <c r="B94" s="375" t="s">
        <v>449</v>
      </c>
      <c r="C94" s="376">
        <v>2.1356200000000001E-4</v>
      </c>
      <c r="D94" s="376">
        <v>2.274019678767828E-4</v>
      </c>
      <c r="E94" s="377">
        <v>6308324</v>
      </c>
      <c r="F94" s="378">
        <v>6602396</v>
      </c>
      <c r="G94" s="378"/>
      <c r="H94" s="379">
        <v>392770</v>
      </c>
      <c r="I94" s="380">
        <v>540019</v>
      </c>
      <c r="J94" s="380">
        <v>0</v>
      </c>
      <c r="K94" s="380">
        <v>38980</v>
      </c>
      <c r="L94" s="380">
        <v>971769</v>
      </c>
      <c r="M94" s="380"/>
      <c r="N94" s="381">
        <v>1108185</v>
      </c>
      <c r="O94" s="380">
        <v>1604526</v>
      </c>
      <c r="P94" s="380">
        <v>3377</v>
      </c>
      <c r="Q94" s="380">
        <v>122901</v>
      </c>
      <c r="R94" s="380">
        <v>2838989</v>
      </c>
      <c r="S94" s="382"/>
      <c r="T94" s="219">
        <v>-229126</v>
      </c>
      <c r="U94" s="219">
        <v>83845</v>
      </c>
      <c r="V94" s="380">
        <v>-145281</v>
      </c>
      <c r="W94" s="382"/>
      <c r="X94" s="382"/>
      <c r="Y94" s="382"/>
      <c r="Z94" s="382"/>
    </row>
    <row r="95" spans="1:26">
      <c r="A95" s="374">
        <v>31320</v>
      </c>
      <c r="B95" s="375" t="s">
        <v>450</v>
      </c>
      <c r="C95" s="376">
        <v>1.7876490000000001E-3</v>
      </c>
      <c r="D95" s="376">
        <v>1.8629136602905051E-3</v>
      </c>
      <c r="E95" s="377">
        <v>51678811</v>
      </c>
      <c r="F95" s="378">
        <v>55266230</v>
      </c>
      <c r="G95" s="378"/>
      <c r="H95" s="379">
        <v>311313</v>
      </c>
      <c r="I95" s="380">
        <v>4520302</v>
      </c>
      <c r="J95" s="380">
        <v>0</v>
      </c>
      <c r="K95" s="380">
        <v>326284</v>
      </c>
      <c r="L95" s="380">
        <v>5157899</v>
      </c>
      <c r="M95" s="380"/>
      <c r="N95" s="381">
        <v>5340849</v>
      </c>
      <c r="O95" s="380">
        <v>13430895</v>
      </c>
      <c r="P95" s="380">
        <v>28271</v>
      </c>
      <c r="Q95" s="380">
        <v>1028762</v>
      </c>
      <c r="R95" s="380">
        <v>19828777</v>
      </c>
      <c r="S95" s="382"/>
      <c r="T95" s="219">
        <v>-1917920</v>
      </c>
      <c r="U95" s="219">
        <v>-1219502</v>
      </c>
      <c r="V95" s="380">
        <v>-3137422</v>
      </c>
      <c r="W95" s="382"/>
      <c r="X95" s="382"/>
      <c r="Y95" s="382"/>
      <c r="Z95" s="382"/>
    </row>
    <row r="96" spans="1:26">
      <c r="A96" s="374">
        <v>31400</v>
      </c>
      <c r="B96" s="375" t="s">
        <v>451</v>
      </c>
      <c r="C96" s="376">
        <v>3.4151336000000001E-3</v>
      </c>
      <c r="D96" s="376">
        <v>3.7107439212699816E-3</v>
      </c>
      <c r="E96" s="377">
        <v>102939195</v>
      </c>
      <c r="F96" s="378">
        <v>105580882</v>
      </c>
      <c r="G96" s="378"/>
      <c r="H96" s="379">
        <v>922751</v>
      </c>
      <c r="I96" s="380">
        <v>8635607</v>
      </c>
      <c r="J96" s="380">
        <v>0</v>
      </c>
      <c r="K96" s="380">
        <v>623334</v>
      </c>
      <c r="L96" s="380">
        <v>10181692</v>
      </c>
      <c r="M96" s="380"/>
      <c r="N96" s="381">
        <v>19938924</v>
      </c>
      <c r="O96" s="380">
        <v>25658449</v>
      </c>
      <c r="P96" s="380">
        <v>54009</v>
      </c>
      <c r="Q96" s="380">
        <v>1965352</v>
      </c>
      <c r="R96" s="380">
        <v>47616734</v>
      </c>
      <c r="S96" s="382"/>
      <c r="T96" s="219">
        <v>-3664004</v>
      </c>
      <c r="U96" s="219">
        <v>-4329045</v>
      </c>
      <c r="V96" s="380">
        <v>-7993049</v>
      </c>
      <c r="W96" s="382"/>
      <c r="X96" s="382"/>
      <c r="Y96" s="382"/>
      <c r="Z96" s="382"/>
    </row>
    <row r="97" spans="1:26">
      <c r="A97" s="374">
        <v>31405</v>
      </c>
      <c r="B97" s="375" t="s">
        <v>452</v>
      </c>
      <c r="C97" s="376">
        <v>7.3868040000000005E-4</v>
      </c>
      <c r="D97" s="376">
        <v>7.1524825111222046E-4</v>
      </c>
      <c r="E97" s="377">
        <v>19841595</v>
      </c>
      <c r="F97" s="378">
        <v>22836743</v>
      </c>
      <c r="G97" s="378"/>
      <c r="H97" s="379">
        <v>1342934</v>
      </c>
      <c r="I97" s="380">
        <v>1867849</v>
      </c>
      <c r="J97" s="380">
        <v>0</v>
      </c>
      <c r="K97" s="380">
        <v>134825</v>
      </c>
      <c r="L97" s="380">
        <v>3345608</v>
      </c>
      <c r="M97" s="380"/>
      <c r="N97" s="381">
        <v>2266998</v>
      </c>
      <c r="O97" s="380">
        <v>5549825</v>
      </c>
      <c r="P97" s="380">
        <v>11682</v>
      </c>
      <c r="Q97" s="380">
        <v>425098</v>
      </c>
      <c r="R97" s="380">
        <v>8253603</v>
      </c>
      <c r="S97" s="382"/>
      <c r="T97" s="220">
        <v>-792510</v>
      </c>
      <c r="U97" s="220">
        <v>-454991</v>
      </c>
      <c r="V97" s="380">
        <v>-1247501</v>
      </c>
      <c r="W97" s="382"/>
      <c r="X97" s="382"/>
      <c r="Y97" s="382"/>
      <c r="Z97" s="382"/>
    </row>
    <row r="98" spans="1:26">
      <c r="A98" s="374">
        <v>31500</v>
      </c>
      <c r="B98" s="375" t="s">
        <v>453</v>
      </c>
      <c r="C98" s="376">
        <v>5.952202E-4</v>
      </c>
      <c r="D98" s="376">
        <v>6.0347596531326055E-4</v>
      </c>
      <c r="E98" s="377">
        <v>16740937</v>
      </c>
      <c r="F98" s="378">
        <v>18401586</v>
      </c>
      <c r="G98" s="378"/>
      <c r="H98" s="379">
        <v>315580</v>
      </c>
      <c r="I98" s="380">
        <v>1505091</v>
      </c>
      <c r="J98" s="380">
        <v>0</v>
      </c>
      <c r="K98" s="380">
        <v>108640</v>
      </c>
      <c r="L98" s="380">
        <v>1929311</v>
      </c>
      <c r="M98" s="380"/>
      <c r="N98" s="381">
        <v>1150022</v>
      </c>
      <c r="O98" s="380">
        <v>4471985</v>
      </c>
      <c r="P98" s="380">
        <v>9413</v>
      </c>
      <c r="Q98" s="380">
        <v>342539</v>
      </c>
      <c r="R98" s="380">
        <v>5973959</v>
      </c>
      <c r="S98" s="382"/>
      <c r="T98" s="219">
        <v>-638596</v>
      </c>
      <c r="U98" s="219">
        <v>-185617</v>
      </c>
      <c r="V98" s="380">
        <v>-824213</v>
      </c>
      <c r="W98" s="382"/>
      <c r="X98" s="382"/>
      <c r="Y98" s="382"/>
      <c r="Z98" s="382"/>
    </row>
    <row r="99" spans="1:26">
      <c r="A99" s="374">
        <v>31600</v>
      </c>
      <c r="B99" s="375" t="s">
        <v>454</v>
      </c>
      <c r="C99" s="376">
        <v>2.6883226000000001E-3</v>
      </c>
      <c r="D99" s="376">
        <v>2.829352902093598E-3</v>
      </c>
      <c r="E99" s="377">
        <v>78488658</v>
      </c>
      <c r="F99" s="378">
        <v>83111089</v>
      </c>
      <c r="G99" s="378"/>
      <c r="H99" s="379">
        <v>435783</v>
      </c>
      <c r="I99" s="380">
        <v>6797771</v>
      </c>
      <c r="J99" s="380">
        <v>0</v>
      </c>
      <c r="K99" s="380">
        <v>490676</v>
      </c>
      <c r="L99" s="380">
        <v>7724230</v>
      </c>
      <c r="M99" s="380"/>
      <c r="N99" s="381">
        <v>6968399</v>
      </c>
      <c r="O99" s="380">
        <v>20197801</v>
      </c>
      <c r="P99" s="380">
        <v>42515</v>
      </c>
      <c r="Q99" s="380">
        <v>1547084</v>
      </c>
      <c r="R99" s="380">
        <v>28755799</v>
      </c>
      <c r="S99" s="382"/>
      <c r="T99" s="219">
        <v>-2884228</v>
      </c>
      <c r="U99" s="219">
        <v>-1432622</v>
      </c>
      <c r="V99" s="380">
        <v>-4316850</v>
      </c>
      <c r="W99" s="382"/>
      <c r="X99" s="382"/>
      <c r="Y99" s="382"/>
      <c r="Z99" s="382"/>
    </row>
    <row r="100" spans="1:26">
      <c r="A100" s="374">
        <v>31605</v>
      </c>
      <c r="B100" s="375" t="s">
        <v>455</v>
      </c>
      <c r="C100" s="376">
        <v>4.1647640000000002E-4</v>
      </c>
      <c r="D100" s="376">
        <v>4.0984201668874018E-4</v>
      </c>
      <c r="E100" s="377">
        <v>11369366</v>
      </c>
      <c r="F100" s="378">
        <v>12875615</v>
      </c>
      <c r="G100" s="378"/>
      <c r="H100" s="379">
        <v>622048</v>
      </c>
      <c r="I100" s="380">
        <v>1053114</v>
      </c>
      <c r="J100" s="380">
        <v>0</v>
      </c>
      <c r="K100" s="380">
        <v>76016</v>
      </c>
      <c r="L100" s="380">
        <v>1751178</v>
      </c>
      <c r="M100" s="380"/>
      <c r="N100" s="381">
        <v>88223</v>
      </c>
      <c r="O100" s="380">
        <v>3129054</v>
      </c>
      <c r="P100" s="380">
        <v>6586</v>
      </c>
      <c r="Q100" s="380">
        <v>239675</v>
      </c>
      <c r="R100" s="380">
        <v>3463538</v>
      </c>
      <c r="S100" s="382"/>
      <c r="T100" s="220">
        <v>-446826</v>
      </c>
      <c r="U100" s="220">
        <v>174175</v>
      </c>
      <c r="V100" s="380">
        <v>-272651</v>
      </c>
      <c r="W100" s="382"/>
      <c r="X100" s="382"/>
      <c r="Y100" s="382"/>
      <c r="Z100" s="382"/>
    </row>
    <row r="101" spans="1:26">
      <c r="A101" s="374">
        <v>31700</v>
      </c>
      <c r="B101" s="375" t="s">
        <v>456</v>
      </c>
      <c r="C101" s="376">
        <v>7.5188160000000002E-4</v>
      </c>
      <c r="D101" s="376">
        <v>7.9079290062385318E-4</v>
      </c>
      <c r="E101" s="377">
        <v>21937268</v>
      </c>
      <c r="F101" s="378">
        <v>23244866</v>
      </c>
      <c r="G101" s="378"/>
      <c r="H101" s="379">
        <v>442962</v>
      </c>
      <c r="I101" s="380">
        <v>1901230</v>
      </c>
      <c r="J101" s="380">
        <v>0</v>
      </c>
      <c r="K101" s="380">
        <v>137234</v>
      </c>
      <c r="L101" s="380">
        <v>2481426</v>
      </c>
      <c r="M101" s="380"/>
      <c r="N101" s="381">
        <v>3655030</v>
      </c>
      <c r="O101" s="380">
        <v>5649008</v>
      </c>
      <c r="P101" s="380">
        <v>11891</v>
      </c>
      <c r="Q101" s="380">
        <v>432695</v>
      </c>
      <c r="R101" s="380">
        <v>9748624</v>
      </c>
      <c r="S101" s="382"/>
      <c r="T101" s="219">
        <v>-806673</v>
      </c>
      <c r="U101" s="219">
        <v>-561780</v>
      </c>
      <c r="V101" s="380">
        <v>-1368453</v>
      </c>
      <c r="W101" s="382"/>
      <c r="X101" s="382"/>
      <c r="Y101" s="382"/>
      <c r="Z101" s="382"/>
    </row>
    <row r="102" spans="1:26">
      <c r="A102" s="374">
        <v>31800</v>
      </c>
      <c r="B102" s="375" t="s">
        <v>457</v>
      </c>
      <c r="C102" s="376">
        <v>4.6540482999999997E-3</v>
      </c>
      <c r="D102" s="376">
        <v>4.9403249108184947E-3</v>
      </c>
      <c r="E102" s="377">
        <v>137048818</v>
      </c>
      <c r="F102" s="378">
        <v>143882665</v>
      </c>
      <c r="G102" s="378"/>
      <c r="H102" s="379">
        <v>846583</v>
      </c>
      <c r="I102" s="380">
        <v>11768363</v>
      </c>
      <c r="J102" s="380">
        <v>0</v>
      </c>
      <c r="K102" s="380">
        <v>849462</v>
      </c>
      <c r="L102" s="380">
        <v>13464408</v>
      </c>
      <c r="M102" s="380"/>
      <c r="N102" s="381">
        <v>16820773</v>
      </c>
      <c r="O102" s="380">
        <v>34966615</v>
      </c>
      <c r="P102" s="380">
        <v>73602</v>
      </c>
      <c r="Q102" s="380">
        <v>2678326</v>
      </c>
      <c r="R102" s="380">
        <v>54539316</v>
      </c>
      <c r="S102" s="382"/>
      <c r="T102" s="219">
        <v>-4993204</v>
      </c>
      <c r="U102" s="219">
        <v>-4693568</v>
      </c>
      <c r="V102" s="380">
        <v>-9686772</v>
      </c>
      <c r="W102" s="382"/>
      <c r="X102" s="382"/>
      <c r="Y102" s="382"/>
      <c r="Z102" s="382"/>
    </row>
    <row r="103" spans="1:26">
      <c r="A103" s="374">
        <v>31805</v>
      </c>
      <c r="B103" s="375" t="s">
        <v>458</v>
      </c>
      <c r="C103" s="376">
        <v>9.9899179999999991E-4</v>
      </c>
      <c r="D103" s="376">
        <v>1.0062445844882893E-3</v>
      </c>
      <c r="E103" s="377">
        <v>27914081</v>
      </c>
      <c r="F103" s="378">
        <v>30884424</v>
      </c>
      <c r="G103" s="378"/>
      <c r="H103" s="379">
        <v>755555</v>
      </c>
      <c r="I103" s="380">
        <v>2526080</v>
      </c>
      <c r="J103" s="380">
        <v>0</v>
      </c>
      <c r="K103" s="380">
        <v>182337</v>
      </c>
      <c r="L103" s="380">
        <v>3463972</v>
      </c>
      <c r="M103" s="380"/>
      <c r="N103" s="381">
        <v>261191</v>
      </c>
      <c r="O103" s="380">
        <v>7505586</v>
      </c>
      <c r="P103" s="380">
        <v>15799</v>
      </c>
      <c r="Q103" s="380">
        <v>574903</v>
      </c>
      <c r="R103" s="380">
        <v>8357479</v>
      </c>
      <c r="S103" s="382"/>
      <c r="T103" s="219">
        <v>-1071791</v>
      </c>
      <c r="U103" s="219">
        <v>188708</v>
      </c>
      <c r="V103" s="380">
        <v>-883083</v>
      </c>
      <c r="W103" s="382"/>
      <c r="X103" s="382"/>
      <c r="Y103" s="382"/>
      <c r="Z103" s="382"/>
    </row>
    <row r="104" spans="1:26">
      <c r="A104" s="374">
        <v>31810</v>
      </c>
      <c r="B104" s="375" t="s">
        <v>459</v>
      </c>
      <c r="C104" s="376">
        <v>1.2148014000000001E-3</v>
      </c>
      <c r="D104" s="376">
        <v>1.2338506676469845E-3</v>
      </c>
      <c r="E104" s="377">
        <v>34228068</v>
      </c>
      <c r="F104" s="378">
        <v>37556306</v>
      </c>
      <c r="G104" s="378"/>
      <c r="H104" s="379">
        <v>510033</v>
      </c>
      <c r="I104" s="380">
        <v>3071782</v>
      </c>
      <c r="J104" s="380">
        <v>0</v>
      </c>
      <c r="K104" s="380">
        <v>221727</v>
      </c>
      <c r="L104" s="380">
        <v>3803542</v>
      </c>
      <c r="M104" s="380"/>
      <c r="N104" s="381">
        <v>4137704</v>
      </c>
      <c r="O104" s="380">
        <v>9126999</v>
      </c>
      <c r="P104" s="380">
        <v>19212</v>
      </c>
      <c r="Q104" s="380">
        <v>699098</v>
      </c>
      <c r="R104" s="380">
        <v>13983013</v>
      </c>
      <c r="S104" s="382"/>
      <c r="T104" s="219">
        <v>-1303328</v>
      </c>
      <c r="U104" s="219">
        <v>-768354</v>
      </c>
      <c r="V104" s="380">
        <v>-2071682</v>
      </c>
      <c r="W104" s="382"/>
      <c r="X104" s="382"/>
      <c r="Y104" s="382"/>
      <c r="Z104" s="382"/>
    </row>
    <row r="105" spans="1:26">
      <c r="A105" s="374">
        <v>31820</v>
      </c>
      <c r="B105" s="375" t="s">
        <v>460</v>
      </c>
      <c r="C105" s="376">
        <v>1.0253822999999999E-3</v>
      </c>
      <c r="D105" s="376">
        <v>1.0613331127175985E-3</v>
      </c>
      <c r="E105" s="377">
        <v>29442284</v>
      </c>
      <c r="F105" s="378">
        <v>31700302</v>
      </c>
      <c r="G105" s="378"/>
      <c r="H105" s="379">
        <v>0</v>
      </c>
      <c r="I105" s="380">
        <v>2592812</v>
      </c>
      <c r="J105" s="380">
        <v>0</v>
      </c>
      <c r="K105" s="380">
        <v>187154</v>
      </c>
      <c r="L105" s="380">
        <v>2779966</v>
      </c>
      <c r="M105" s="380"/>
      <c r="N105" s="381">
        <v>3935947</v>
      </c>
      <c r="O105" s="380">
        <v>7703862</v>
      </c>
      <c r="P105" s="380">
        <v>16216</v>
      </c>
      <c r="Q105" s="380">
        <v>590090</v>
      </c>
      <c r="R105" s="380">
        <v>12246115</v>
      </c>
      <c r="S105" s="382"/>
      <c r="T105" s="219">
        <v>-1100107</v>
      </c>
      <c r="U105" s="219">
        <v>-1151874</v>
      </c>
      <c r="V105" s="380">
        <v>-2251981</v>
      </c>
      <c r="W105" s="382"/>
      <c r="X105" s="382"/>
      <c r="Y105" s="382"/>
      <c r="Z105" s="382"/>
    </row>
    <row r="106" spans="1:26">
      <c r="A106" s="374">
        <v>31900</v>
      </c>
      <c r="B106" s="375" t="s">
        <v>461</v>
      </c>
      <c r="C106" s="376">
        <v>3.1583065999999998E-3</v>
      </c>
      <c r="D106" s="376">
        <v>3.2967456530674142E-3</v>
      </c>
      <c r="E106" s="377">
        <v>91454531</v>
      </c>
      <c r="F106" s="378">
        <v>97640923</v>
      </c>
      <c r="G106" s="378"/>
      <c r="H106" s="379">
        <v>3161720</v>
      </c>
      <c r="I106" s="380">
        <v>7986187</v>
      </c>
      <c r="J106" s="380">
        <v>0</v>
      </c>
      <c r="K106" s="380">
        <v>576458</v>
      </c>
      <c r="L106" s="380">
        <v>11724365</v>
      </c>
      <c r="M106" s="380"/>
      <c r="N106" s="381">
        <v>5877226</v>
      </c>
      <c r="O106" s="380">
        <v>23728866</v>
      </c>
      <c r="P106" s="380">
        <v>49947</v>
      </c>
      <c r="Q106" s="380">
        <v>1817552</v>
      </c>
      <c r="R106" s="380">
        <v>31473591</v>
      </c>
      <c r="S106" s="382"/>
      <c r="T106" s="219">
        <v>-3388461</v>
      </c>
      <c r="U106" s="219">
        <v>296116</v>
      </c>
      <c r="V106" s="380">
        <v>-3092345</v>
      </c>
      <c r="W106" s="382"/>
      <c r="X106" s="382"/>
      <c r="Y106" s="382"/>
      <c r="Z106" s="382"/>
    </row>
    <row r="107" spans="1:26">
      <c r="A107" s="374">
        <v>32000</v>
      </c>
      <c r="B107" s="375" t="s">
        <v>462</v>
      </c>
      <c r="C107" s="376">
        <v>1.1991848999999999E-3</v>
      </c>
      <c r="D107" s="376">
        <v>1.2733204579674577E-3</v>
      </c>
      <c r="E107" s="377">
        <v>35322993</v>
      </c>
      <c r="F107" s="378">
        <v>37073513</v>
      </c>
      <c r="G107" s="378"/>
      <c r="H107" s="379">
        <v>499685</v>
      </c>
      <c r="I107" s="380">
        <v>3032294</v>
      </c>
      <c r="J107" s="380">
        <v>0</v>
      </c>
      <c r="K107" s="380">
        <v>218877</v>
      </c>
      <c r="L107" s="380">
        <v>3750856</v>
      </c>
      <c r="M107" s="380"/>
      <c r="N107" s="381">
        <v>3373251</v>
      </c>
      <c r="O107" s="380">
        <v>9009669</v>
      </c>
      <c r="P107" s="380">
        <v>18965</v>
      </c>
      <c r="Q107" s="380">
        <v>690111</v>
      </c>
      <c r="R107" s="380">
        <v>13091996</v>
      </c>
      <c r="S107" s="382"/>
      <c r="T107" s="219">
        <v>-1286572</v>
      </c>
      <c r="U107" s="219">
        <v>-339758</v>
      </c>
      <c r="V107" s="380">
        <v>-1626330</v>
      </c>
      <c r="W107" s="382"/>
      <c r="X107" s="382"/>
      <c r="Y107" s="382"/>
      <c r="Z107" s="382"/>
    </row>
    <row r="108" spans="1:26">
      <c r="A108" s="374">
        <v>32005</v>
      </c>
      <c r="B108" s="375" t="s">
        <v>463</v>
      </c>
      <c r="C108" s="376">
        <v>2.798357E-4</v>
      </c>
      <c r="D108" s="376">
        <v>2.6252551026483028E-4</v>
      </c>
      <c r="E108" s="377">
        <v>7282681</v>
      </c>
      <c r="F108" s="378">
        <v>8651287</v>
      </c>
      <c r="G108" s="378"/>
      <c r="H108" s="379">
        <v>790665</v>
      </c>
      <c r="I108" s="380">
        <v>707601</v>
      </c>
      <c r="J108" s="380">
        <v>0</v>
      </c>
      <c r="K108" s="380">
        <v>51076</v>
      </c>
      <c r="L108" s="380">
        <v>1549342</v>
      </c>
      <c r="M108" s="380"/>
      <c r="N108" s="381">
        <v>501762</v>
      </c>
      <c r="O108" s="380">
        <v>2102451</v>
      </c>
      <c r="P108" s="380">
        <v>4425</v>
      </c>
      <c r="Q108" s="380">
        <v>161041</v>
      </c>
      <c r="R108" s="380">
        <v>2769679</v>
      </c>
      <c r="S108" s="382"/>
      <c r="T108" s="219">
        <v>-300229</v>
      </c>
      <c r="U108" s="219">
        <v>-3788</v>
      </c>
      <c r="V108" s="380">
        <v>-304017</v>
      </c>
      <c r="W108" s="382"/>
      <c r="X108" s="382"/>
      <c r="Y108" s="382"/>
      <c r="Z108" s="382"/>
    </row>
    <row r="109" spans="1:26">
      <c r="A109" s="374">
        <v>32100</v>
      </c>
      <c r="B109" s="375" t="s">
        <v>464</v>
      </c>
      <c r="C109" s="376">
        <v>6.5862790000000004E-4</v>
      </c>
      <c r="D109" s="376">
        <v>7.1495922718335019E-4</v>
      </c>
      <c r="E109" s="377">
        <v>19833578</v>
      </c>
      <c r="F109" s="378">
        <v>20361872</v>
      </c>
      <c r="G109" s="378"/>
      <c r="H109" s="379">
        <v>0</v>
      </c>
      <c r="I109" s="380">
        <v>1665426</v>
      </c>
      <c r="J109" s="380">
        <v>0</v>
      </c>
      <c r="K109" s="380">
        <v>120214</v>
      </c>
      <c r="L109" s="380">
        <v>1785640</v>
      </c>
      <c r="M109" s="380"/>
      <c r="N109" s="381">
        <v>2734572</v>
      </c>
      <c r="O109" s="380">
        <v>4948378</v>
      </c>
      <c r="P109" s="380">
        <v>10416</v>
      </c>
      <c r="Q109" s="380">
        <v>379029</v>
      </c>
      <c r="R109" s="380">
        <v>8072395</v>
      </c>
      <c r="S109" s="382"/>
      <c r="T109" s="220">
        <v>-706625</v>
      </c>
      <c r="U109" s="220">
        <v>-815834</v>
      </c>
      <c r="V109" s="380">
        <v>-1522459</v>
      </c>
      <c r="W109" s="382"/>
      <c r="X109" s="382"/>
      <c r="Y109" s="382"/>
      <c r="Z109" s="382"/>
    </row>
    <row r="110" spans="1:26">
      <c r="A110" s="374">
        <v>32200</v>
      </c>
      <c r="B110" s="375" t="s">
        <v>465</v>
      </c>
      <c r="C110" s="376">
        <v>4.6100470000000001E-4</v>
      </c>
      <c r="D110" s="376">
        <v>4.8484361544915436E-4</v>
      </c>
      <c r="E110" s="377">
        <v>13449975</v>
      </c>
      <c r="F110" s="378">
        <v>14252234</v>
      </c>
      <c r="G110" s="378"/>
      <c r="H110" s="379">
        <v>186176</v>
      </c>
      <c r="I110" s="380">
        <v>1165710</v>
      </c>
      <c r="J110" s="380">
        <v>0</v>
      </c>
      <c r="K110" s="380">
        <v>84143</v>
      </c>
      <c r="L110" s="380">
        <v>1436029</v>
      </c>
      <c r="M110" s="380"/>
      <c r="N110" s="381">
        <v>1044571</v>
      </c>
      <c r="O110" s="380">
        <v>3463603</v>
      </c>
      <c r="P110" s="380">
        <v>7291</v>
      </c>
      <c r="Q110" s="380">
        <v>265300</v>
      </c>
      <c r="R110" s="380">
        <v>4780765</v>
      </c>
      <c r="S110" s="382"/>
      <c r="T110" s="219">
        <v>-494600</v>
      </c>
      <c r="U110" s="219">
        <v>-114520</v>
      </c>
      <c r="V110" s="380">
        <v>-609120</v>
      </c>
      <c r="W110" s="382"/>
      <c r="X110" s="382"/>
      <c r="Y110" s="382"/>
      <c r="Z110" s="382"/>
    </row>
    <row r="111" spans="1:26">
      <c r="A111" s="374">
        <v>32300</v>
      </c>
      <c r="B111" s="375" t="s">
        <v>466</v>
      </c>
      <c r="C111" s="376">
        <v>4.6623130000000004E-3</v>
      </c>
      <c r="D111" s="376">
        <v>4.870506409626614E-3</v>
      </c>
      <c r="E111" s="377">
        <v>135111994</v>
      </c>
      <c r="F111" s="378">
        <v>144138173</v>
      </c>
      <c r="G111" s="378"/>
      <c r="H111" s="379">
        <v>1190844</v>
      </c>
      <c r="I111" s="380">
        <v>11789262</v>
      </c>
      <c r="J111" s="380">
        <v>0</v>
      </c>
      <c r="K111" s="380">
        <v>850971</v>
      </c>
      <c r="L111" s="380">
        <v>13831077</v>
      </c>
      <c r="M111" s="380"/>
      <c r="N111" s="381">
        <v>22451107</v>
      </c>
      <c r="O111" s="380">
        <v>35028709</v>
      </c>
      <c r="P111" s="380">
        <v>73733</v>
      </c>
      <c r="Q111" s="380">
        <v>2683082</v>
      </c>
      <c r="R111" s="380">
        <v>60236631</v>
      </c>
      <c r="S111" s="382"/>
      <c r="T111" s="219">
        <v>-5002069</v>
      </c>
      <c r="U111" s="219">
        <v>-5678677</v>
      </c>
      <c r="V111" s="380">
        <v>-10680746</v>
      </c>
      <c r="W111" s="382"/>
      <c r="X111" s="382"/>
      <c r="Y111" s="382"/>
      <c r="Z111" s="382"/>
    </row>
    <row r="112" spans="1:26">
      <c r="A112" s="374">
        <v>32305</v>
      </c>
      <c r="B112" s="375" t="s">
        <v>467</v>
      </c>
      <c r="C112" s="376">
        <v>5.0788030000000004E-4</v>
      </c>
      <c r="D112" s="376">
        <v>5.1140894442970998E-4</v>
      </c>
      <c r="E112" s="377">
        <v>14186919</v>
      </c>
      <c r="F112" s="378">
        <v>15701421</v>
      </c>
      <c r="G112" s="378"/>
      <c r="H112" s="379">
        <v>440349</v>
      </c>
      <c r="I112" s="380">
        <v>1284241</v>
      </c>
      <c r="J112" s="380">
        <v>0</v>
      </c>
      <c r="K112" s="380">
        <v>92699</v>
      </c>
      <c r="L112" s="380">
        <v>1817289</v>
      </c>
      <c r="M112" s="380"/>
      <c r="N112" s="381">
        <v>1396632</v>
      </c>
      <c r="O112" s="380">
        <v>3815787</v>
      </c>
      <c r="P112" s="380">
        <v>8032</v>
      </c>
      <c r="Q112" s="380">
        <v>292277</v>
      </c>
      <c r="R112" s="380">
        <v>5512728</v>
      </c>
      <c r="S112" s="382"/>
      <c r="T112" s="220">
        <v>-544889</v>
      </c>
      <c r="U112" s="220">
        <v>-345703</v>
      </c>
      <c r="V112" s="380">
        <v>-890592</v>
      </c>
      <c r="W112" s="382"/>
      <c r="X112" s="382"/>
      <c r="Y112" s="382"/>
      <c r="Z112" s="382"/>
    </row>
    <row r="113" spans="1:26">
      <c r="A113" s="374">
        <v>32400</v>
      </c>
      <c r="B113" s="375" t="s">
        <v>468</v>
      </c>
      <c r="C113" s="376">
        <v>1.6250156E-3</v>
      </c>
      <c r="D113" s="376">
        <v>1.7247142163213185E-3</v>
      </c>
      <c r="E113" s="377">
        <v>47845040</v>
      </c>
      <c r="F113" s="378">
        <v>50238322</v>
      </c>
      <c r="G113" s="378"/>
      <c r="H113" s="379">
        <v>449129</v>
      </c>
      <c r="I113" s="380">
        <v>4109062</v>
      </c>
      <c r="J113" s="380">
        <v>0</v>
      </c>
      <c r="K113" s="380">
        <v>296600</v>
      </c>
      <c r="L113" s="380">
        <v>4854791</v>
      </c>
      <c r="M113" s="380"/>
      <c r="N113" s="381">
        <v>8264744</v>
      </c>
      <c r="O113" s="380">
        <v>12209004</v>
      </c>
      <c r="P113" s="380">
        <v>25699</v>
      </c>
      <c r="Q113" s="380">
        <v>935169</v>
      </c>
      <c r="R113" s="380">
        <v>21434616</v>
      </c>
      <c r="S113" s="382"/>
      <c r="T113" s="219">
        <v>-1743436</v>
      </c>
      <c r="U113" s="219">
        <v>-2076030</v>
      </c>
      <c r="V113" s="380">
        <v>-3819466</v>
      </c>
      <c r="W113" s="382"/>
      <c r="X113" s="382"/>
      <c r="Y113" s="382"/>
      <c r="Z113" s="382"/>
    </row>
    <row r="114" spans="1:26">
      <c r="A114" s="374">
        <v>32405</v>
      </c>
      <c r="B114" s="375" t="s">
        <v>469</v>
      </c>
      <c r="C114" s="376">
        <v>4.3509700000000001E-4</v>
      </c>
      <c r="D114" s="376">
        <v>4.4769573683986941E-4</v>
      </c>
      <c r="E114" s="377">
        <v>12419461</v>
      </c>
      <c r="F114" s="378">
        <v>13451282</v>
      </c>
      <c r="G114" s="378"/>
      <c r="H114" s="379">
        <v>84554</v>
      </c>
      <c r="I114" s="380">
        <v>1100199</v>
      </c>
      <c r="J114" s="380">
        <v>0</v>
      </c>
      <c r="K114" s="380">
        <v>79414</v>
      </c>
      <c r="L114" s="380">
        <v>1264167</v>
      </c>
      <c r="M114" s="380"/>
      <c r="N114" s="381">
        <v>1348790</v>
      </c>
      <c r="O114" s="380">
        <v>3268954</v>
      </c>
      <c r="P114" s="380">
        <v>6881</v>
      </c>
      <c r="Q114" s="380">
        <v>250391</v>
      </c>
      <c r="R114" s="380">
        <v>4875016</v>
      </c>
      <c r="S114" s="382"/>
      <c r="T114" s="219">
        <v>-466803</v>
      </c>
      <c r="U114" s="219">
        <v>-279718</v>
      </c>
      <c r="V114" s="380">
        <v>-746521</v>
      </c>
      <c r="W114" s="382"/>
      <c r="X114" s="382"/>
      <c r="Y114" s="382"/>
      <c r="Z114" s="382"/>
    </row>
    <row r="115" spans="1:26">
      <c r="A115" s="374">
        <v>32410</v>
      </c>
      <c r="B115" s="375" t="s">
        <v>470</v>
      </c>
      <c r="C115" s="376">
        <v>7.0766320000000005E-4</v>
      </c>
      <c r="D115" s="376">
        <v>7.2640230051075855E-4</v>
      </c>
      <c r="E115" s="377">
        <v>20151018</v>
      </c>
      <c r="F115" s="378">
        <v>21877828</v>
      </c>
      <c r="G115" s="378"/>
      <c r="H115" s="379">
        <v>165585</v>
      </c>
      <c r="I115" s="380">
        <v>1789418</v>
      </c>
      <c r="J115" s="380">
        <v>0</v>
      </c>
      <c r="K115" s="380">
        <v>129164</v>
      </c>
      <c r="L115" s="380">
        <v>2084167</v>
      </c>
      <c r="M115" s="380"/>
      <c r="N115" s="381">
        <v>1279063</v>
      </c>
      <c r="O115" s="380">
        <v>5316788</v>
      </c>
      <c r="P115" s="380">
        <v>11191</v>
      </c>
      <c r="Q115" s="380">
        <v>407248</v>
      </c>
      <c r="R115" s="380">
        <v>7014290</v>
      </c>
      <c r="S115" s="382"/>
      <c r="T115" s="219">
        <v>-759233</v>
      </c>
      <c r="U115" s="219">
        <v>-400301</v>
      </c>
      <c r="V115" s="380">
        <v>-1159534</v>
      </c>
      <c r="W115" s="382"/>
      <c r="X115" s="382"/>
      <c r="Y115" s="382"/>
      <c r="Z115" s="382"/>
    </row>
    <row r="116" spans="1:26">
      <c r="A116" s="374">
        <v>32500</v>
      </c>
      <c r="B116" s="375" t="s">
        <v>471</v>
      </c>
      <c r="C116" s="376">
        <v>4.0648634999999999E-3</v>
      </c>
      <c r="D116" s="376">
        <v>4.2437897659494779E-3</v>
      </c>
      <c r="E116" s="377">
        <v>117726341</v>
      </c>
      <c r="F116" s="378">
        <v>125667667</v>
      </c>
      <c r="G116" s="378"/>
      <c r="H116" s="379">
        <v>925857</v>
      </c>
      <c r="I116" s="380">
        <v>10278533</v>
      </c>
      <c r="J116" s="380">
        <v>0</v>
      </c>
      <c r="K116" s="380">
        <v>741924</v>
      </c>
      <c r="L116" s="380">
        <v>11946314</v>
      </c>
      <c r="M116" s="380"/>
      <c r="N116" s="381">
        <v>9070017</v>
      </c>
      <c r="O116" s="380">
        <v>30539974</v>
      </c>
      <c r="P116" s="380">
        <v>64284</v>
      </c>
      <c r="Q116" s="380">
        <v>2339260</v>
      </c>
      <c r="R116" s="380">
        <v>42013535</v>
      </c>
      <c r="S116" s="382"/>
      <c r="T116" s="219">
        <v>-4361082</v>
      </c>
      <c r="U116" s="219">
        <v>-2514161</v>
      </c>
      <c r="V116" s="380">
        <v>-6875243</v>
      </c>
      <c r="W116" s="382"/>
      <c r="X116" s="382"/>
      <c r="Y116" s="382"/>
      <c r="Z116" s="382"/>
    </row>
    <row r="117" spans="1:26">
      <c r="A117" s="374">
        <v>32505</v>
      </c>
      <c r="B117" s="375" t="s">
        <v>472</v>
      </c>
      <c r="C117" s="376">
        <v>6.2618530000000002E-4</v>
      </c>
      <c r="D117" s="376">
        <v>6.0242547054166192E-4</v>
      </c>
      <c r="E117" s="377">
        <v>16711795</v>
      </c>
      <c r="F117" s="378">
        <v>19358890</v>
      </c>
      <c r="G117" s="378"/>
      <c r="H117" s="379">
        <v>1721219</v>
      </c>
      <c r="I117" s="380">
        <v>1583391</v>
      </c>
      <c r="J117" s="380">
        <v>0</v>
      </c>
      <c r="K117" s="380">
        <v>114292</v>
      </c>
      <c r="L117" s="380">
        <v>3418902</v>
      </c>
      <c r="M117" s="380"/>
      <c r="N117" s="381">
        <v>1693183</v>
      </c>
      <c r="O117" s="380">
        <v>4704631</v>
      </c>
      <c r="P117" s="380">
        <v>9903</v>
      </c>
      <c r="Q117" s="380">
        <v>360359</v>
      </c>
      <c r="R117" s="380">
        <v>6768076</v>
      </c>
      <c r="S117" s="382"/>
      <c r="T117" s="219">
        <v>-671818</v>
      </c>
      <c r="U117" s="219">
        <v>-82158</v>
      </c>
      <c r="V117" s="380">
        <v>-753976</v>
      </c>
      <c r="W117" s="382"/>
      <c r="X117" s="382"/>
      <c r="Y117" s="382"/>
      <c r="Z117" s="382"/>
    </row>
    <row r="118" spans="1:26">
      <c r="A118" s="374">
        <v>32600</v>
      </c>
      <c r="B118" s="375" t="s">
        <v>473</v>
      </c>
      <c r="C118" s="376">
        <v>1.47407588E-2</v>
      </c>
      <c r="D118" s="376">
        <v>1.4821709762713499E-2</v>
      </c>
      <c r="E118" s="377">
        <v>411166846</v>
      </c>
      <c r="F118" s="378">
        <v>455719306</v>
      </c>
      <c r="G118" s="378"/>
      <c r="H118" s="379">
        <v>4414320</v>
      </c>
      <c r="I118" s="380">
        <v>37273916</v>
      </c>
      <c r="J118" s="380">
        <v>0</v>
      </c>
      <c r="K118" s="380">
        <v>2690501</v>
      </c>
      <c r="L118" s="380">
        <v>44378737</v>
      </c>
      <c r="M118" s="380"/>
      <c r="N118" s="381">
        <v>29390240</v>
      </c>
      <c r="O118" s="380">
        <v>110749696</v>
      </c>
      <c r="P118" s="380">
        <v>233119</v>
      </c>
      <c r="Q118" s="380">
        <v>8483058</v>
      </c>
      <c r="R118" s="380">
        <v>148856113</v>
      </c>
      <c r="S118" s="382"/>
      <c r="T118" s="219">
        <v>-15814962</v>
      </c>
      <c r="U118" s="219">
        <v>-7956704</v>
      </c>
      <c r="V118" s="380">
        <v>-23771666</v>
      </c>
      <c r="W118" s="382"/>
      <c r="X118" s="382"/>
      <c r="Y118" s="382"/>
      <c r="Z118" s="382"/>
    </row>
    <row r="119" spans="1:26">
      <c r="A119" s="374">
        <v>32605</v>
      </c>
      <c r="B119" s="375" t="s">
        <v>474</v>
      </c>
      <c r="C119" s="376">
        <v>2.4064236999999998E-3</v>
      </c>
      <c r="D119" s="376">
        <v>2.2250245055495822E-3</v>
      </c>
      <c r="E119" s="377">
        <v>61724074</v>
      </c>
      <c r="F119" s="378">
        <v>74396017</v>
      </c>
      <c r="G119" s="378"/>
      <c r="H119" s="379">
        <v>8629915</v>
      </c>
      <c r="I119" s="380">
        <v>6084954</v>
      </c>
      <c r="J119" s="380">
        <v>0</v>
      </c>
      <c r="K119" s="380">
        <v>439223</v>
      </c>
      <c r="L119" s="380">
        <v>15154092</v>
      </c>
      <c r="M119" s="380"/>
      <c r="N119" s="381">
        <v>977639</v>
      </c>
      <c r="O119" s="380">
        <v>18079849</v>
      </c>
      <c r="P119" s="380">
        <v>38057</v>
      </c>
      <c r="Q119" s="380">
        <v>1384856</v>
      </c>
      <c r="R119" s="380">
        <v>20480401</v>
      </c>
      <c r="S119" s="382"/>
      <c r="T119" s="219">
        <v>-2581788</v>
      </c>
      <c r="U119" s="219">
        <v>1170086</v>
      </c>
      <c r="V119" s="380">
        <v>-1411702</v>
      </c>
      <c r="W119" s="382"/>
      <c r="X119" s="382"/>
      <c r="Y119" s="382"/>
      <c r="Z119" s="382"/>
    </row>
    <row r="120" spans="1:26">
      <c r="A120" s="374">
        <v>32700</v>
      </c>
      <c r="B120" s="375" t="s">
        <v>475</v>
      </c>
      <c r="C120" s="376">
        <v>1.4169390999999999E-3</v>
      </c>
      <c r="D120" s="376">
        <v>1.3987194522847102E-3</v>
      </c>
      <c r="E120" s="377">
        <v>38801668</v>
      </c>
      <c r="F120" s="378">
        <v>43805513</v>
      </c>
      <c r="G120" s="378"/>
      <c r="H120" s="379">
        <v>1645676</v>
      </c>
      <c r="I120" s="380">
        <v>3582914</v>
      </c>
      <c r="J120" s="380">
        <v>0</v>
      </c>
      <c r="K120" s="380">
        <v>258621</v>
      </c>
      <c r="L120" s="380">
        <v>5487211</v>
      </c>
      <c r="M120" s="380"/>
      <c r="N120" s="381">
        <v>837532</v>
      </c>
      <c r="O120" s="380">
        <v>10645692</v>
      </c>
      <c r="P120" s="380">
        <v>22408</v>
      </c>
      <c r="Q120" s="380">
        <v>815425</v>
      </c>
      <c r="R120" s="380">
        <v>12321057</v>
      </c>
      <c r="S120" s="382"/>
      <c r="T120" s="219">
        <v>-1520195</v>
      </c>
      <c r="U120" s="219">
        <v>474932</v>
      </c>
      <c r="V120" s="380">
        <v>-1045263</v>
      </c>
      <c r="W120" s="382"/>
      <c r="X120" s="382"/>
      <c r="Y120" s="382"/>
      <c r="Z120" s="382"/>
    </row>
    <row r="121" spans="1:26">
      <c r="A121" s="374">
        <v>32800</v>
      </c>
      <c r="B121" s="375" t="s">
        <v>476</v>
      </c>
      <c r="C121" s="376">
        <v>1.9200148000000001E-3</v>
      </c>
      <c r="D121" s="376">
        <v>2.0208716336216764E-3</v>
      </c>
      <c r="E121" s="377">
        <v>56060699</v>
      </c>
      <c r="F121" s="378">
        <v>59358397</v>
      </c>
      <c r="G121" s="378"/>
      <c r="H121" s="379">
        <v>3315278</v>
      </c>
      <c r="I121" s="380">
        <v>4855006</v>
      </c>
      <c r="J121" s="380">
        <v>0</v>
      </c>
      <c r="K121" s="380">
        <v>350443</v>
      </c>
      <c r="L121" s="380">
        <v>8520727</v>
      </c>
      <c r="M121" s="380"/>
      <c r="N121" s="381">
        <v>3273930</v>
      </c>
      <c r="O121" s="380">
        <v>14425381</v>
      </c>
      <c r="P121" s="380">
        <v>30364</v>
      </c>
      <c r="Q121" s="380">
        <v>1104936</v>
      </c>
      <c r="R121" s="380">
        <v>18834611</v>
      </c>
      <c r="S121" s="382"/>
      <c r="T121" s="220">
        <v>-2059932</v>
      </c>
      <c r="U121" s="220">
        <v>936356</v>
      </c>
      <c r="V121" s="380">
        <v>-1123576</v>
      </c>
      <c r="W121" s="382"/>
      <c r="X121" s="382"/>
      <c r="Y121" s="382"/>
      <c r="Z121" s="382"/>
    </row>
    <row r="122" spans="1:26">
      <c r="A122" s="374">
        <v>32900</v>
      </c>
      <c r="B122" s="375" t="s">
        <v>477</v>
      </c>
      <c r="C122" s="376">
        <v>5.2204423000000002E-3</v>
      </c>
      <c r="D122" s="376">
        <v>5.5336480582292586E-3</v>
      </c>
      <c r="E122" s="377">
        <v>153508108</v>
      </c>
      <c r="F122" s="378">
        <v>161393072</v>
      </c>
      <c r="G122" s="378"/>
      <c r="H122" s="379">
        <v>1741028</v>
      </c>
      <c r="I122" s="380">
        <v>13200564</v>
      </c>
      <c r="J122" s="380">
        <v>0</v>
      </c>
      <c r="K122" s="380">
        <v>952841</v>
      </c>
      <c r="L122" s="380">
        <v>15894433</v>
      </c>
      <c r="M122" s="380"/>
      <c r="N122" s="381">
        <v>19738299</v>
      </c>
      <c r="O122" s="380">
        <v>39222024</v>
      </c>
      <c r="P122" s="380">
        <v>82559</v>
      </c>
      <c r="Q122" s="380">
        <v>3004276</v>
      </c>
      <c r="R122" s="380">
        <v>62047158</v>
      </c>
      <c r="S122" s="382"/>
      <c r="T122" s="219">
        <v>-5600873</v>
      </c>
      <c r="U122" s="219">
        <v>-3794406</v>
      </c>
      <c r="V122" s="380">
        <v>-9395279</v>
      </c>
      <c r="W122" s="382"/>
      <c r="X122" s="382"/>
      <c r="Y122" s="382"/>
      <c r="Z122" s="382"/>
    </row>
    <row r="123" spans="1:26">
      <c r="A123" s="374">
        <v>32901</v>
      </c>
      <c r="B123" s="375" t="s">
        <v>478</v>
      </c>
      <c r="C123" s="376">
        <v>1.157753E-4</v>
      </c>
      <c r="D123" s="376">
        <v>1.2910735891645609E-4</v>
      </c>
      <c r="E123" s="377">
        <v>3581548</v>
      </c>
      <c r="F123" s="378">
        <v>3579262</v>
      </c>
      <c r="G123" s="378"/>
      <c r="H123" s="379">
        <v>94356</v>
      </c>
      <c r="I123" s="380">
        <v>292753</v>
      </c>
      <c r="J123" s="380">
        <v>0</v>
      </c>
      <c r="K123" s="380">
        <v>21131</v>
      </c>
      <c r="L123" s="380">
        <v>408240</v>
      </c>
      <c r="M123" s="380"/>
      <c r="N123" s="381">
        <v>1472408</v>
      </c>
      <c r="O123" s="380">
        <v>869838</v>
      </c>
      <c r="P123" s="380">
        <v>1831</v>
      </c>
      <c r="Q123" s="380">
        <v>66627</v>
      </c>
      <c r="R123" s="380">
        <v>2410704</v>
      </c>
      <c r="S123" s="382"/>
      <c r="T123" s="219">
        <v>-124212</v>
      </c>
      <c r="U123" s="219">
        <v>-609805</v>
      </c>
      <c r="V123" s="380">
        <v>-734017</v>
      </c>
      <c r="W123" s="382"/>
      <c r="X123" s="382"/>
      <c r="Y123" s="382"/>
      <c r="Z123" s="382"/>
    </row>
    <row r="124" spans="1:26">
      <c r="A124" s="374">
        <v>32904</v>
      </c>
      <c r="B124" s="375" t="s">
        <v>829</v>
      </c>
      <c r="C124" s="376">
        <v>3.1096300000000002E-5</v>
      </c>
      <c r="D124" s="376">
        <v>2.688879169580887E-5</v>
      </c>
      <c r="E124" s="377">
        <v>745918</v>
      </c>
      <c r="F124" s="378">
        <v>961361</v>
      </c>
      <c r="G124" s="378"/>
      <c r="H124" s="379">
        <v>870889</v>
      </c>
      <c r="I124" s="380">
        <v>78631</v>
      </c>
      <c r="J124" s="380">
        <v>0</v>
      </c>
      <c r="K124" s="380">
        <v>5676</v>
      </c>
      <c r="L124" s="380">
        <v>955196</v>
      </c>
      <c r="M124" s="380"/>
      <c r="N124" s="381">
        <v>0</v>
      </c>
      <c r="O124" s="380">
        <v>233632</v>
      </c>
      <c r="P124" s="380">
        <v>492</v>
      </c>
      <c r="Q124" s="380">
        <v>17895</v>
      </c>
      <c r="R124" s="380">
        <v>252019</v>
      </c>
      <c r="S124" s="382"/>
      <c r="T124" s="220">
        <v>-33363</v>
      </c>
      <c r="U124" s="220">
        <v>210955</v>
      </c>
      <c r="V124" s="380">
        <v>177592</v>
      </c>
      <c r="W124" s="382"/>
      <c r="X124" s="382"/>
      <c r="Y124" s="382"/>
      <c r="Z124" s="382"/>
    </row>
    <row r="125" spans="1:26">
      <c r="A125" s="374">
        <v>32905</v>
      </c>
      <c r="B125" s="375" t="s">
        <v>479</v>
      </c>
      <c r="C125" s="376">
        <v>7.5351529999999995E-4</v>
      </c>
      <c r="D125" s="376">
        <v>7.4253909534078102E-4</v>
      </c>
      <c r="E125" s="377">
        <v>20598667</v>
      </c>
      <c r="F125" s="378">
        <v>23295373</v>
      </c>
      <c r="G125" s="378"/>
      <c r="H125" s="379">
        <v>648379</v>
      </c>
      <c r="I125" s="380">
        <v>1905361</v>
      </c>
      <c r="J125" s="380">
        <v>0</v>
      </c>
      <c r="K125" s="380">
        <v>137533</v>
      </c>
      <c r="L125" s="380">
        <v>2691273</v>
      </c>
      <c r="M125" s="380"/>
      <c r="N125" s="381">
        <v>1521012</v>
      </c>
      <c r="O125" s="380">
        <v>5661282</v>
      </c>
      <c r="P125" s="380">
        <v>11917</v>
      </c>
      <c r="Q125" s="380">
        <v>433635</v>
      </c>
      <c r="R125" s="380">
        <v>7627846</v>
      </c>
      <c r="S125" s="382"/>
      <c r="T125" s="219">
        <v>-808426</v>
      </c>
      <c r="U125" s="219">
        <v>-508388</v>
      </c>
      <c r="V125" s="380">
        <v>-1316814</v>
      </c>
      <c r="W125" s="382"/>
      <c r="X125" s="382"/>
      <c r="Y125" s="382"/>
      <c r="Z125" s="382"/>
    </row>
    <row r="126" spans="1:26">
      <c r="A126" s="374">
        <v>32910</v>
      </c>
      <c r="B126" s="375" t="s">
        <v>480</v>
      </c>
      <c r="C126" s="376">
        <v>9.7654890000000002E-4</v>
      </c>
      <c r="D126" s="376">
        <v>1.0091941376067729E-3</v>
      </c>
      <c r="E126" s="377">
        <v>27995904</v>
      </c>
      <c r="F126" s="378">
        <v>30190589</v>
      </c>
      <c r="G126" s="378"/>
      <c r="H126" s="379">
        <v>892596</v>
      </c>
      <c r="I126" s="380">
        <v>2469330</v>
      </c>
      <c r="J126" s="380">
        <v>0</v>
      </c>
      <c r="K126" s="380">
        <v>178241</v>
      </c>
      <c r="L126" s="380">
        <v>3540167</v>
      </c>
      <c r="M126" s="380"/>
      <c r="N126" s="381">
        <v>3755642</v>
      </c>
      <c r="O126" s="380">
        <v>7336969</v>
      </c>
      <c r="P126" s="380">
        <v>15444</v>
      </c>
      <c r="Q126" s="380">
        <v>561987</v>
      </c>
      <c r="R126" s="380">
        <v>11670042</v>
      </c>
      <c r="S126" s="382"/>
      <c r="T126" s="219">
        <v>-1047714</v>
      </c>
      <c r="U126" s="219">
        <v>-460813</v>
      </c>
      <c r="V126" s="380">
        <v>-1508527</v>
      </c>
      <c r="W126" s="382"/>
      <c r="X126" s="382"/>
      <c r="Y126" s="382"/>
      <c r="Z126" s="382"/>
    </row>
    <row r="127" spans="1:26">
      <c r="A127" s="374">
        <v>32915</v>
      </c>
      <c r="B127" s="375" t="s">
        <v>832</v>
      </c>
      <c r="C127" s="376">
        <v>5.8590500000000001E-5</v>
      </c>
      <c r="D127" s="376">
        <v>0</v>
      </c>
      <c r="E127" s="377">
        <v>0</v>
      </c>
      <c r="F127" s="378">
        <v>1811360</v>
      </c>
      <c r="G127" s="378"/>
      <c r="H127" s="379">
        <v>1890770</v>
      </c>
      <c r="I127" s="380">
        <v>148154</v>
      </c>
      <c r="J127" s="380">
        <v>0</v>
      </c>
      <c r="K127" s="380">
        <v>10694</v>
      </c>
      <c r="L127" s="380">
        <v>2049618</v>
      </c>
      <c r="M127" s="380"/>
      <c r="N127" s="381">
        <v>0</v>
      </c>
      <c r="O127" s="380">
        <v>440200</v>
      </c>
      <c r="P127" s="380">
        <v>927</v>
      </c>
      <c r="Q127" s="380">
        <v>33718</v>
      </c>
      <c r="R127" s="380">
        <v>474845</v>
      </c>
      <c r="S127" s="382"/>
      <c r="T127" s="219">
        <v>-62860</v>
      </c>
      <c r="U127" s="219">
        <v>378154</v>
      </c>
      <c r="V127" s="380">
        <v>315294</v>
      </c>
      <c r="W127" s="382"/>
      <c r="X127" s="382"/>
      <c r="Y127" s="382"/>
      <c r="Z127" s="382"/>
    </row>
    <row r="128" spans="1:26">
      <c r="A128" s="374">
        <v>32920</v>
      </c>
      <c r="B128" s="375" t="s">
        <v>481</v>
      </c>
      <c r="C128" s="376">
        <v>8.6338579999999999E-4</v>
      </c>
      <c r="D128" s="376">
        <v>9.1923214088743428E-4</v>
      </c>
      <c r="E128" s="377">
        <v>25500282</v>
      </c>
      <c r="F128" s="378">
        <v>26692084</v>
      </c>
      <c r="G128" s="378"/>
      <c r="H128" s="379">
        <v>871632</v>
      </c>
      <c r="I128" s="380">
        <v>2183183</v>
      </c>
      <c r="J128" s="380">
        <v>0</v>
      </c>
      <c r="K128" s="380">
        <v>157586</v>
      </c>
      <c r="L128" s="380">
        <v>3212401</v>
      </c>
      <c r="M128" s="380"/>
      <c r="N128" s="381">
        <v>2394615</v>
      </c>
      <c r="O128" s="380">
        <v>6486757</v>
      </c>
      <c r="P128" s="380">
        <v>13654</v>
      </c>
      <c r="Q128" s="380">
        <v>496864</v>
      </c>
      <c r="R128" s="380">
        <v>9391890</v>
      </c>
      <c r="S128" s="382"/>
      <c r="T128" s="219">
        <v>-926303</v>
      </c>
      <c r="U128" s="219">
        <v>23643</v>
      </c>
      <c r="V128" s="380">
        <v>-902660</v>
      </c>
      <c r="W128" s="382"/>
      <c r="X128" s="382"/>
      <c r="Y128" s="382"/>
      <c r="Z128" s="382"/>
    </row>
    <row r="129" spans="1:26">
      <c r="A129" s="374">
        <v>33000</v>
      </c>
      <c r="B129" s="375" t="s">
        <v>482</v>
      </c>
      <c r="C129" s="376">
        <v>1.9631738000000002E-3</v>
      </c>
      <c r="D129" s="376">
        <v>2.1196838723215273E-3</v>
      </c>
      <c r="E129" s="377">
        <v>58801835</v>
      </c>
      <c r="F129" s="378">
        <v>60692683</v>
      </c>
      <c r="G129" s="378"/>
      <c r="H129" s="379">
        <v>257315</v>
      </c>
      <c r="I129" s="380">
        <v>4964139</v>
      </c>
      <c r="J129" s="380">
        <v>0</v>
      </c>
      <c r="K129" s="380">
        <v>358321</v>
      </c>
      <c r="L129" s="380">
        <v>5579775</v>
      </c>
      <c r="M129" s="380"/>
      <c r="N129" s="381">
        <v>8335563</v>
      </c>
      <c r="O129" s="380">
        <v>14749641</v>
      </c>
      <c r="P129" s="380">
        <v>31047</v>
      </c>
      <c r="Q129" s="380">
        <v>1129773</v>
      </c>
      <c r="R129" s="380">
        <v>24246024</v>
      </c>
      <c r="S129" s="382"/>
      <c r="T129" s="219">
        <v>-2106236</v>
      </c>
      <c r="U129" s="219">
        <v>-1856593</v>
      </c>
      <c r="V129" s="380">
        <v>-3962829</v>
      </c>
      <c r="W129" s="382"/>
      <c r="X129" s="382"/>
      <c r="Y129" s="382"/>
      <c r="Z129" s="382"/>
    </row>
    <row r="130" spans="1:26">
      <c r="A130" s="374">
        <v>33001</v>
      </c>
      <c r="B130" s="375" t="s">
        <v>483</v>
      </c>
      <c r="C130" s="376">
        <v>4.6786300000000003E-5</v>
      </c>
      <c r="D130" s="376">
        <v>4.5001796302005338E-5</v>
      </c>
      <c r="E130" s="377">
        <v>1248388</v>
      </c>
      <c r="F130" s="378">
        <v>1446426</v>
      </c>
      <c r="G130" s="378"/>
      <c r="H130" s="379">
        <v>101172</v>
      </c>
      <c r="I130" s="380">
        <v>118305</v>
      </c>
      <c r="J130" s="380">
        <v>0</v>
      </c>
      <c r="K130" s="380">
        <v>8539</v>
      </c>
      <c r="L130" s="380">
        <v>228016</v>
      </c>
      <c r="M130" s="380"/>
      <c r="N130" s="381">
        <v>426663</v>
      </c>
      <c r="O130" s="380">
        <v>351513</v>
      </c>
      <c r="P130" s="380">
        <v>740</v>
      </c>
      <c r="Q130" s="380">
        <v>26925</v>
      </c>
      <c r="R130" s="380">
        <v>805841</v>
      </c>
      <c r="S130" s="382"/>
      <c r="T130" s="219">
        <v>-50196</v>
      </c>
      <c r="U130" s="219">
        <v>-88162</v>
      </c>
      <c r="V130" s="380">
        <v>-138358</v>
      </c>
      <c r="W130" s="382"/>
      <c r="X130" s="382"/>
      <c r="Y130" s="382"/>
      <c r="Z130" s="382"/>
    </row>
    <row r="131" spans="1:26">
      <c r="A131" s="374">
        <v>33027</v>
      </c>
      <c r="B131" s="375" t="s">
        <v>484</v>
      </c>
      <c r="C131" s="376">
        <v>3.340606E-4</v>
      </c>
      <c r="D131" s="376">
        <v>3.1116765408902952E-4</v>
      </c>
      <c r="E131" s="377">
        <v>8632056</v>
      </c>
      <c r="F131" s="378">
        <v>10327682</v>
      </c>
      <c r="G131" s="378"/>
      <c r="H131" s="379">
        <v>1879760</v>
      </c>
      <c r="I131" s="380">
        <v>844715</v>
      </c>
      <c r="J131" s="380">
        <v>0</v>
      </c>
      <c r="K131" s="380">
        <v>60973</v>
      </c>
      <c r="L131" s="380">
        <v>2785448</v>
      </c>
      <c r="M131" s="380"/>
      <c r="N131" s="381">
        <v>0</v>
      </c>
      <c r="O131" s="380">
        <v>2509851</v>
      </c>
      <c r="P131" s="380">
        <v>5283</v>
      </c>
      <c r="Q131" s="380">
        <v>192246</v>
      </c>
      <c r="R131" s="380">
        <v>2707380</v>
      </c>
      <c r="S131" s="382"/>
      <c r="T131" s="219">
        <v>-358404</v>
      </c>
      <c r="U131" s="219">
        <v>694877</v>
      </c>
      <c r="V131" s="380">
        <v>336473</v>
      </c>
      <c r="W131" s="382"/>
      <c r="X131" s="382"/>
      <c r="Y131" s="382"/>
      <c r="Z131" s="382"/>
    </row>
    <row r="132" spans="1:26">
      <c r="A132" s="374">
        <v>33100</v>
      </c>
      <c r="B132" s="375" t="s">
        <v>485</v>
      </c>
      <c r="C132" s="376">
        <v>2.7411674999999998E-3</v>
      </c>
      <c r="D132" s="376">
        <v>2.8554125345399079E-3</v>
      </c>
      <c r="E132" s="377">
        <v>79211574</v>
      </c>
      <c r="F132" s="378">
        <v>84744820</v>
      </c>
      <c r="G132" s="378"/>
      <c r="H132" s="379">
        <v>339884</v>
      </c>
      <c r="I132" s="380">
        <v>6931397</v>
      </c>
      <c r="J132" s="380">
        <v>0</v>
      </c>
      <c r="K132" s="380">
        <v>500321</v>
      </c>
      <c r="L132" s="380">
        <v>7771602</v>
      </c>
      <c r="M132" s="380"/>
      <c r="N132" s="381">
        <v>10832721</v>
      </c>
      <c r="O132" s="380">
        <v>20594833</v>
      </c>
      <c r="P132" s="380">
        <v>43350</v>
      </c>
      <c r="Q132" s="380">
        <v>1577496</v>
      </c>
      <c r="R132" s="380">
        <v>33048400</v>
      </c>
      <c r="S132" s="382"/>
      <c r="T132" s="219">
        <v>-2940925</v>
      </c>
      <c r="U132" s="219">
        <v>-3066085</v>
      </c>
      <c r="V132" s="380">
        <v>-6007010</v>
      </c>
      <c r="W132" s="382"/>
      <c r="X132" s="382"/>
      <c r="Y132" s="382"/>
      <c r="Z132" s="382"/>
    </row>
    <row r="133" spans="1:26">
      <c r="A133" s="374">
        <v>33105</v>
      </c>
      <c r="B133" s="375" t="s">
        <v>486</v>
      </c>
      <c r="C133" s="376">
        <v>3.3556969999999999E-4</v>
      </c>
      <c r="D133" s="376">
        <v>3.2007377192006913E-4</v>
      </c>
      <c r="E133" s="377">
        <v>8879119</v>
      </c>
      <c r="F133" s="378">
        <v>10374336</v>
      </c>
      <c r="G133" s="378"/>
      <c r="H133" s="379">
        <v>604540</v>
      </c>
      <c r="I133" s="380">
        <v>848531</v>
      </c>
      <c r="J133" s="380">
        <v>0</v>
      </c>
      <c r="K133" s="380">
        <v>61249</v>
      </c>
      <c r="L133" s="380">
        <v>1514320</v>
      </c>
      <c r="M133" s="380"/>
      <c r="N133" s="381">
        <v>616950</v>
      </c>
      <c r="O133" s="380">
        <v>2521189</v>
      </c>
      <c r="P133" s="380">
        <v>5307</v>
      </c>
      <c r="Q133" s="380">
        <v>193115</v>
      </c>
      <c r="R133" s="380">
        <v>3336561</v>
      </c>
      <c r="S133" s="382"/>
      <c r="T133" s="220">
        <v>-360024</v>
      </c>
      <c r="U133" s="220">
        <v>-148020</v>
      </c>
      <c r="V133" s="380">
        <v>-508044</v>
      </c>
      <c r="W133" s="382"/>
      <c r="X133" s="382"/>
      <c r="Y133" s="382"/>
      <c r="Z133" s="382"/>
    </row>
    <row r="134" spans="1:26">
      <c r="A134" s="374">
        <v>33200</v>
      </c>
      <c r="B134" s="375" t="s">
        <v>487</v>
      </c>
      <c r="C134" s="376">
        <v>1.3816396700000001E-2</v>
      </c>
      <c r="D134" s="376">
        <v>1.4126096596490605E-2</v>
      </c>
      <c r="E134" s="377">
        <v>391869944</v>
      </c>
      <c r="F134" s="378">
        <v>427142103</v>
      </c>
      <c r="G134" s="378"/>
      <c r="H134" s="379">
        <v>15026089</v>
      </c>
      <c r="I134" s="380">
        <v>34936546</v>
      </c>
      <c r="J134" s="380">
        <v>0</v>
      </c>
      <c r="K134" s="380">
        <v>2521785</v>
      </c>
      <c r="L134" s="380">
        <v>52484420</v>
      </c>
      <c r="M134" s="380"/>
      <c r="N134" s="381">
        <v>21033592</v>
      </c>
      <c r="O134" s="380">
        <v>103804814</v>
      </c>
      <c r="P134" s="380">
        <v>218501</v>
      </c>
      <c r="Q134" s="380">
        <v>7951103</v>
      </c>
      <c r="R134" s="380">
        <v>133008010</v>
      </c>
      <c r="S134" s="382"/>
      <c r="T134" s="219">
        <v>-14823238</v>
      </c>
      <c r="U134" s="219">
        <v>-1209984</v>
      </c>
      <c r="V134" s="380">
        <v>-16033222</v>
      </c>
      <c r="W134" s="382"/>
      <c r="X134" s="382"/>
      <c r="Y134" s="382"/>
      <c r="Z134" s="382"/>
    </row>
    <row r="135" spans="1:26">
      <c r="A135" s="374">
        <v>33202</v>
      </c>
      <c r="B135" s="375" t="s">
        <v>488</v>
      </c>
      <c r="C135" s="376">
        <v>2.48333E-4</v>
      </c>
      <c r="D135" s="376">
        <v>2.6213969624721043E-4</v>
      </c>
      <c r="E135" s="377">
        <v>7271978</v>
      </c>
      <c r="F135" s="378">
        <v>7677362</v>
      </c>
      <c r="G135" s="378"/>
      <c r="H135" s="379">
        <v>1479140</v>
      </c>
      <c r="I135" s="380">
        <v>627942</v>
      </c>
      <c r="J135" s="380">
        <v>0</v>
      </c>
      <c r="K135" s="380">
        <v>45326</v>
      </c>
      <c r="L135" s="380">
        <v>2152408</v>
      </c>
      <c r="M135" s="380"/>
      <c r="N135" s="381">
        <v>613182</v>
      </c>
      <c r="O135" s="380">
        <v>1865766</v>
      </c>
      <c r="P135" s="380">
        <v>3927</v>
      </c>
      <c r="Q135" s="380">
        <v>142911</v>
      </c>
      <c r="R135" s="380">
        <v>2625786</v>
      </c>
      <c r="S135" s="382"/>
      <c r="T135" s="219">
        <v>-266430</v>
      </c>
      <c r="U135" s="219">
        <v>555622</v>
      </c>
      <c r="V135" s="380">
        <v>289192</v>
      </c>
      <c r="W135" s="382"/>
      <c r="X135" s="382"/>
      <c r="Y135" s="382"/>
      <c r="Z135" s="382"/>
    </row>
    <row r="136" spans="1:26">
      <c r="A136" s="374">
        <v>33203</v>
      </c>
      <c r="B136" s="375" t="s">
        <v>489</v>
      </c>
      <c r="C136" s="376">
        <v>1.61881E-4</v>
      </c>
      <c r="D136" s="376">
        <v>1.3976075279140192E-4</v>
      </c>
      <c r="E136" s="377">
        <v>3877082</v>
      </c>
      <c r="F136" s="378">
        <v>5004647</v>
      </c>
      <c r="G136" s="378"/>
      <c r="H136" s="379">
        <v>1426592</v>
      </c>
      <c r="I136" s="380">
        <v>409337</v>
      </c>
      <c r="J136" s="380">
        <v>0</v>
      </c>
      <c r="K136" s="380">
        <v>29547</v>
      </c>
      <c r="L136" s="380">
        <v>1865476</v>
      </c>
      <c r="M136" s="380"/>
      <c r="N136" s="381">
        <v>137434</v>
      </c>
      <c r="O136" s="380">
        <v>1216238</v>
      </c>
      <c r="P136" s="380">
        <v>2560</v>
      </c>
      <c r="Q136" s="380">
        <v>93160</v>
      </c>
      <c r="R136" s="380">
        <v>1449392</v>
      </c>
      <c r="S136" s="382"/>
      <c r="T136" s="220">
        <v>-173679</v>
      </c>
      <c r="U136" s="220">
        <v>293408</v>
      </c>
      <c r="V136" s="380">
        <v>119729</v>
      </c>
      <c r="W136" s="382"/>
      <c r="X136" s="382"/>
      <c r="Y136" s="382"/>
      <c r="Z136" s="382"/>
    </row>
    <row r="137" spans="1:26">
      <c r="A137" s="374">
        <v>33204</v>
      </c>
      <c r="B137" s="375" t="s">
        <v>490</v>
      </c>
      <c r="C137" s="376">
        <v>3.9671269999999999E-4</v>
      </c>
      <c r="D137" s="376">
        <v>3.984850689845735E-4</v>
      </c>
      <c r="E137" s="377">
        <v>11054315</v>
      </c>
      <c r="F137" s="378">
        <v>12264609</v>
      </c>
      <c r="G137" s="378"/>
      <c r="H137" s="379">
        <v>509338</v>
      </c>
      <c r="I137" s="380">
        <v>1003139</v>
      </c>
      <c r="J137" s="380">
        <v>0</v>
      </c>
      <c r="K137" s="380">
        <v>72408</v>
      </c>
      <c r="L137" s="380">
        <v>1584885</v>
      </c>
      <c r="M137" s="380"/>
      <c r="N137" s="381">
        <v>1021269</v>
      </c>
      <c r="O137" s="380">
        <v>2980566</v>
      </c>
      <c r="P137" s="380">
        <v>6274</v>
      </c>
      <c r="Q137" s="380">
        <v>228301</v>
      </c>
      <c r="R137" s="380">
        <v>4236410</v>
      </c>
      <c r="S137" s="382"/>
      <c r="T137" s="219">
        <v>-425622</v>
      </c>
      <c r="U137" s="219">
        <v>-135626</v>
      </c>
      <c r="V137" s="380">
        <v>-561248</v>
      </c>
      <c r="W137" s="382"/>
      <c r="X137" s="382"/>
      <c r="Y137" s="382"/>
      <c r="Z137" s="382"/>
    </row>
    <row r="138" spans="1:26">
      <c r="A138" s="374">
        <v>33205</v>
      </c>
      <c r="B138" s="375" t="s">
        <v>491</v>
      </c>
      <c r="C138" s="376">
        <v>1.0741103E-3</v>
      </c>
      <c r="D138" s="376">
        <v>9.7785581195993128E-4</v>
      </c>
      <c r="E138" s="377">
        <v>27126553</v>
      </c>
      <c r="F138" s="378">
        <v>33206757</v>
      </c>
      <c r="G138" s="378"/>
      <c r="H138" s="379">
        <v>3359402</v>
      </c>
      <c r="I138" s="380">
        <v>2716027</v>
      </c>
      <c r="J138" s="380">
        <v>0</v>
      </c>
      <c r="K138" s="380">
        <v>196048</v>
      </c>
      <c r="L138" s="380">
        <v>6271477</v>
      </c>
      <c r="M138" s="380"/>
      <c r="N138" s="381">
        <v>2780516</v>
      </c>
      <c r="O138" s="380">
        <v>8069964</v>
      </c>
      <c r="P138" s="380">
        <v>16987</v>
      </c>
      <c r="Q138" s="380">
        <v>618132</v>
      </c>
      <c r="R138" s="380">
        <v>11485599</v>
      </c>
      <c r="S138" s="382"/>
      <c r="T138" s="219">
        <v>-1152384</v>
      </c>
      <c r="U138" s="219">
        <v>-275421</v>
      </c>
      <c r="V138" s="380">
        <v>-1427805</v>
      </c>
      <c r="W138" s="382"/>
      <c r="X138" s="382"/>
      <c r="Y138" s="382"/>
      <c r="Z138" s="382"/>
    </row>
    <row r="139" spans="1:26">
      <c r="A139" s="374">
        <v>33206</v>
      </c>
      <c r="B139" s="375" t="s">
        <v>492</v>
      </c>
      <c r="C139" s="376">
        <v>1.048939E-4</v>
      </c>
      <c r="D139" s="376">
        <v>1.0129611026617302E-4</v>
      </c>
      <c r="E139" s="377">
        <v>2810040</v>
      </c>
      <c r="F139" s="378">
        <v>3242857</v>
      </c>
      <c r="G139" s="378"/>
      <c r="H139" s="379">
        <v>300172</v>
      </c>
      <c r="I139" s="380">
        <v>265238</v>
      </c>
      <c r="J139" s="380">
        <v>0</v>
      </c>
      <c r="K139" s="380">
        <v>19145</v>
      </c>
      <c r="L139" s="380">
        <v>584555</v>
      </c>
      <c r="M139" s="380"/>
      <c r="N139" s="381">
        <v>141576</v>
      </c>
      <c r="O139" s="380">
        <v>788085</v>
      </c>
      <c r="P139" s="380">
        <v>1659</v>
      </c>
      <c r="Q139" s="380">
        <v>60365</v>
      </c>
      <c r="R139" s="380">
        <v>991685</v>
      </c>
      <c r="S139" s="382"/>
      <c r="T139" s="219">
        <v>-112537</v>
      </c>
      <c r="U139" s="219">
        <v>97503</v>
      </c>
      <c r="V139" s="380">
        <v>-15034</v>
      </c>
      <c r="W139" s="382"/>
      <c r="X139" s="382"/>
      <c r="Y139" s="382"/>
      <c r="Z139" s="382"/>
    </row>
    <row r="140" spans="1:26">
      <c r="A140" s="374">
        <v>33207</v>
      </c>
      <c r="B140" s="375" t="s">
        <v>493</v>
      </c>
      <c r="C140" s="376">
        <v>4.8837939999999997E-4</v>
      </c>
      <c r="D140" s="376">
        <v>4.3230110694480561E-4</v>
      </c>
      <c r="E140" s="377">
        <v>11992401</v>
      </c>
      <c r="F140" s="378">
        <v>15098539</v>
      </c>
      <c r="G140" s="378"/>
      <c r="H140" s="379">
        <v>5491869</v>
      </c>
      <c r="I140" s="380">
        <v>1234930</v>
      </c>
      <c r="J140" s="380">
        <v>0</v>
      </c>
      <c r="K140" s="380">
        <v>89140</v>
      </c>
      <c r="L140" s="380">
        <v>6815939</v>
      </c>
      <c r="M140" s="380"/>
      <c r="N140" s="381">
        <v>0</v>
      </c>
      <c r="O140" s="380">
        <v>3669273</v>
      </c>
      <c r="P140" s="380">
        <v>7724</v>
      </c>
      <c r="Q140" s="380">
        <v>281054</v>
      </c>
      <c r="R140" s="380">
        <v>3958051</v>
      </c>
      <c r="S140" s="382"/>
      <c r="T140" s="219">
        <v>-523970</v>
      </c>
      <c r="U140" s="219">
        <v>2007934</v>
      </c>
      <c r="V140" s="380">
        <v>1483964</v>
      </c>
      <c r="W140" s="382"/>
      <c r="X140" s="382"/>
      <c r="Y140" s="382"/>
      <c r="Z140" s="382"/>
    </row>
    <row r="141" spans="1:26">
      <c r="A141" s="374">
        <v>33208</v>
      </c>
      <c r="B141" s="375" t="s">
        <v>494</v>
      </c>
      <c r="C141" s="376">
        <v>0</v>
      </c>
      <c r="D141" s="376">
        <v>0</v>
      </c>
      <c r="E141" s="377">
        <v>0</v>
      </c>
      <c r="F141" s="378">
        <v>0</v>
      </c>
      <c r="G141" s="378"/>
      <c r="H141" s="379">
        <v>0</v>
      </c>
      <c r="I141" s="380">
        <v>0</v>
      </c>
      <c r="J141" s="380">
        <v>0</v>
      </c>
      <c r="K141" s="380">
        <v>0</v>
      </c>
      <c r="L141" s="380">
        <v>0</v>
      </c>
      <c r="M141" s="380"/>
      <c r="N141" s="381">
        <v>424859</v>
      </c>
      <c r="O141" s="380">
        <v>0</v>
      </c>
      <c r="P141" s="380">
        <v>0</v>
      </c>
      <c r="Q141" s="380">
        <v>0</v>
      </c>
      <c r="R141" s="380">
        <v>424859</v>
      </c>
      <c r="S141" s="382"/>
      <c r="T141" s="219">
        <v>0</v>
      </c>
      <c r="U141" s="219">
        <v>-223659</v>
      </c>
      <c r="V141" s="380">
        <v>-223659</v>
      </c>
      <c r="W141" s="382"/>
      <c r="X141" s="382"/>
      <c r="Y141" s="382"/>
      <c r="Z141" s="382"/>
    </row>
    <row r="142" spans="1:26">
      <c r="A142" s="374">
        <v>33209</v>
      </c>
      <c r="B142" s="375" t="s">
        <v>495</v>
      </c>
      <c r="C142" s="376">
        <v>0</v>
      </c>
      <c r="D142" s="376">
        <v>1.0209034745746152E-4</v>
      </c>
      <c r="E142" s="377">
        <v>2832073</v>
      </c>
      <c r="F142" s="378">
        <v>0</v>
      </c>
      <c r="G142" s="378"/>
      <c r="H142" s="379">
        <v>632154</v>
      </c>
      <c r="I142" s="380">
        <v>0</v>
      </c>
      <c r="J142" s="380">
        <v>0</v>
      </c>
      <c r="K142" s="380">
        <v>0</v>
      </c>
      <c r="L142" s="380">
        <v>632154</v>
      </c>
      <c r="M142" s="380"/>
      <c r="N142" s="381">
        <v>3478893</v>
      </c>
      <c r="O142" s="380">
        <v>0</v>
      </c>
      <c r="P142" s="380">
        <v>0</v>
      </c>
      <c r="Q142" s="380">
        <v>0</v>
      </c>
      <c r="R142" s="380">
        <v>3478893</v>
      </c>
      <c r="S142" s="382"/>
      <c r="T142" s="219">
        <v>0</v>
      </c>
      <c r="U142" s="219">
        <v>-438504</v>
      </c>
      <c r="V142" s="380">
        <v>-438504</v>
      </c>
      <c r="W142" s="382"/>
      <c r="X142" s="382"/>
      <c r="Y142" s="382"/>
      <c r="Z142" s="382"/>
    </row>
    <row r="143" spans="1:26">
      <c r="A143" s="374">
        <v>33300</v>
      </c>
      <c r="B143" s="375" t="s">
        <v>496</v>
      </c>
      <c r="C143" s="376">
        <v>1.8563542E-3</v>
      </c>
      <c r="D143" s="376">
        <v>2.0013452488728697E-3</v>
      </c>
      <c r="E143" s="377">
        <v>55519021</v>
      </c>
      <c r="F143" s="378">
        <v>57390292</v>
      </c>
      <c r="G143" s="378"/>
      <c r="H143" s="379">
        <v>647658</v>
      </c>
      <c r="I143" s="380">
        <v>4694032</v>
      </c>
      <c r="J143" s="380">
        <v>0</v>
      </c>
      <c r="K143" s="380">
        <v>338824</v>
      </c>
      <c r="L143" s="380">
        <v>5680514</v>
      </c>
      <c r="M143" s="380"/>
      <c r="N143" s="381">
        <v>6062384</v>
      </c>
      <c r="O143" s="380">
        <v>13947088</v>
      </c>
      <c r="P143" s="380">
        <v>29357</v>
      </c>
      <c r="Q143" s="380">
        <v>1068300</v>
      </c>
      <c r="R143" s="380">
        <v>21107129</v>
      </c>
      <c r="S143" s="382"/>
      <c r="T143" s="219">
        <v>-1991632</v>
      </c>
      <c r="U143" s="219">
        <v>-965336</v>
      </c>
      <c r="V143" s="380">
        <v>-2956968</v>
      </c>
      <c r="W143" s="382"/>
      <c r="X143" s="382"/>
      <c r="Y143" s="382"/>
      <c r="Z143" s="382"/>
    </row>
    <row r="144" spans="1:26">
      <c r="A144" s="374">
        <v>33305</v>
      </c>
      <c r="B144" s="375" t="s">
        <v>497</v>
      </c>
      <c r="C144" s="376">
        <v>3.6992440000000002E-4</v>
      </c>
      <c r="D144" s="376">
        <v>4.1138142185925456E-4</v>
      </c>
      <c r="E144" s="377">
        <v>11412071</v>
      </c>
      <c r="F144" s="378">
        <v>11436432</v>
      </c>
      <c r="G144" s="378"/>
      <c r="H144" s="379">
        <v>0</v>
      </c>
      <c r="I144" s="380">
        <v>935402</v>
      </c>
      <c r="J144" s="380">
        <v>0</v>
      </c>
      <c r="K144" s="380">
        <v>67519</v>
      </c>
      <c r="L144" s="380">
        <v>1002921</v>
      </c>
      <c r="M144" s="380"/>
      <c r="N144" s="381">
        <v>3125289</v>
      </c>
      <c r="O144" s="380">
        <v>2779302</v>
      </c>
      <c r="P144" s="380">
        <v>5850</v>
      </c>
      <c r="Q144" s="380">
        <v>212885</v>
      </c>
      <c r="R144" s="380">
        <v>6123326</v>
      </c>
      <c r="S144" s="382"/>
      <c r="T144" s="219">
        <v>-396883</v>
      </c>
      <c r="U144" s="219">
        <v>-881201</v>
      </c>
      <c r="V144" s="380">
        <v>-1278084</v>
      </c>
      <c r="W144" s="382"/>
      <c r="X144" s="382"/>
      <c r="Y144" s="382"/>
      <c r="Z144" s="382"/>
    </row>
    <row r="145" spans="1:26">
      <c r="A145" s="374">
        <v>33400</v>
      </c>
      <c r="B145" s="375" t="s">
        <v>498</v>
      </c>
      <c r="C145" s="376">
        <v>1.7423907999999998E-2</v>
      </c>
      <c r="D145" s="376">
        <v>1.7727362199064633E-2</v>
      </c>
      <c r="E145" s="377">
        <v>491772118</v>
      </c>
      <c r="F145" s="378">
        <v>538670456</v>
      </c>
      <c r="G145" s="378"/>
      <c r="H145" s="379">
        <v>6161938</v>
      </c>
      <c r="I145" s="380">
        <v>44058605</v>
      </c>
      <c r="J145" s="380">
        <v>0</v>
      </c>
      <c r="K145" s="380">
        <v>3180232</v>
      </c>
      <c r="L145" s="380">
        <v>53400775</v>
      </c>
      <c r="M145" s="380"/>
      <c r="N145" s="381">
        <v>29440226</v>
      </c>
      <c r="O145" s="380">
        <v>130908628</v>
      </c>
      <c r="P145" s="380">
        <v>275552</v>
      </c>
      <c r="Q145" s="380">
        <v>10027165</v>
      </c>
      <c r="R145" s="380">
        <v>170651571</v>
      </c>
      <c r="S145" s="382"/>
      <c r="T145" s="220">
        <v>-18693640</v>
      </c>
      <c r="U145" s="220">
        <v>-2610735</v>
      </c>
      <c r="V145" s="380">
        <v>-21304375</v>
      </c>
      <c r="W145" s="382"/>
      <c r="X145" s="382"/>
      <c r="Y145" s="382"/>
      <c r="Z145" s="382"/>
    </row>
    <row r="146" spans="1:26">
      <c r="A146" s="374">
        <v>33402</v>
      </c>
      <c r="B146" s="375" t="s">
        <v>499</v>
      </c>
      <c r="C146" s="376">
        <v>1.60118E-4</v>
      </c>
      <c r="D146" s="376">
        <v>1.6591035197005189E-4</v>
      </c>
      <c r="E146" s="377">
        <v>4602494</v>
      </c>
      <c r="F146" s="378">
        <v>4950143</v>
      </c>
      <c r="G146" s="378"/>
      <c r="H146" s="379">
        <v>600312</v>
      </c>
      <c r="I146" s="380">
        <v>404879</v>
      </c>
      <c r="J146" s="380">
        <v>0</v>
      </c>
      <c r="K146" s="380">
        <v>29225</v>
      </c>
      <c r="L146" s="380">
        <v>1034416</v>
      </c>
      <c r="M146" s="380"/>
      <c r="N146" s="381">
        <v>397761</v>
      </c>
      <c r="O146" s="380">
        <v>1202992</v>
      </c>
      <c r="P146" s="380">
        <v>2532</v>
      </c>
      <c r="Q146" s="380">
        <v>92145</v>
      </c>
      <c r="R146" s="380">
        <v>1695430</v>
      </c>
      <c r="S146" s="382"/>
      <c r="T146" s="219">
        <v>-171787</v>
      </c>
      <c r="U146" s="219">
        <v>120605</v>
      </c>
      <c r="V146" s="380">
        <v>-51182</v>
      </c>
      <c r="W146" s="382"/>
      <c r="X146" s="382"/>
      <c r="Y146" s="382"/>
      <c r="Z146" s="382"/>
    </row>
    <row r="147" spans="1:26">
      <c r="A147" s="374">
        <v>33405</v>
      </c>
      <c r="B147" s="375" t="s">
        <v>500</v>
      </c>
      <c r="C147" s="376">
        <v>1.5840193E-3</v>
      </c>
      <c r="D147" s="376">
        <v>1.5181599315805155E-3</v>
      </c>
      <c r="E147" s="377">
        <v>42115049</v>
      </c>
      <c r="F147" s="378">
        <v>48970897</v>
      </c>
      <c r="G147" s="378"/>
      <c r="H147" s="379">
        <v>2210300</v>
      </c>
      <c r="I147" s="380">
        <v>4005398</v>
      </c>
      <c r="J147" s="380">
        <v>0</v>
      </c>
      <c r="K147" s="380">
        <v>289117</v>
      </c>
      <c r="L147" s="380">
        <v>6504815</v>
      </c>
      <c r="M147" s="380"/>
      <c r="N147" s="381">
        <v>3409420</v>
      </c>
      <c r="O147" s="380">
        <v>11900992</v>
      </c>
      <c r="P147" s="380">
        <v>25051</v>
      </c>
      <c r="Q147" s="380">
        <v>911576</v>
      </c>
      <c r="R147" s="380">
        <v>16247039</v>
      </c>
      <c r="S147" s="382"/>
      <c r="T147" s="219">
        <v>-1699452</v>
      </c>
      <c r="U147" s="219">
        <v>-1376001</v>
      </c>
      <c r="V147" s="380">
        <v>-3075453</v>
      </c>
      <c r="W147" s="382"/>
      <c r="X147" s="382"/>
      <c r="Y147" s="382"/>
      <c r="Z147" s="382"/>
    </row>
    <row r="148" spans="1:26">
      <c r="A148" s="374">
        <v>33500</v>
      </c>
      <c r="B148" s="375" t="s">
        <v>501</v>
      </c>
      <c r="C148" s="376">
        <v>2.6042646E-3</v>
      </c>
      <c r="D148" s="376">
        <v>2.7524826429486267E-3</v>
      </c>
      <c r="E148" s="377">
        <v>76356212</v>
      </c>
      <c r="F148" s="378">
        <v>80512386</v>
      </c>
      <c r="G148" s="378"/>
      <c r="H148" s="379">
        <v>448068</v>
      </c>
      <c r="I148" s="380">
        <v>6585220</v>
      </c>
      <c r="J148" s="380">
        <v>0</v>
      </c>
      <c r="K148" s="380">
        <v>475333</v>
      </c>
      <c r="L148" s="380">
        <v>7508621</v>
      </c>
      <c r="M148" s="380"/>
      <c r="N148" s="381">
        <v>9237133</v>
      </c>
      <c r="O148" s="380">
        <v>19566260</v>
      </c>
      <c r="P148" s="380">
        <v>41185</v>
      </c>
      <c r="Q148" s="380">
        <v>1498710</v>
      </c>
      <c r="R148" s="380">
        <v>30343288</v>
      </c>
      <c r="S148" s="382"/>
      <c r="T148" s="220">
        <v>-2794045</v>
      </c>
      <c r="U148" s="220">
        <v>-2763019</v>
      </c>
      <c r="V148" s="380">
        <v>-5557064</v>
      </c>
      <c r="W148" s="382"/>
      <c r="X148" s="382"/>
      <c r="Y148" s="382"/>
      <c r="Z148" s="382"/>
    </row>
    <row r="149" spans="1:26">
      <c r="A149" s="374">
        <v>33501</v>
      </c>
      <c r="B149" s="375" t="s">
        <v>502</v>
      </c>
      <c r="C149" s="376">
        <v>9.6994E-5</v>
      </c>
      <c r="D149" s="376">
        <v>8.1995819545017614E-5</v>
      </c>
      <c r="E149" s="377">
        <v>2274634</v>
      </c>
      <c r="F149" s="378">
        <v>2998627</v>
      </c>
      <c r="G149" s="378"/>
      <c r="H149" s="379">
        <v>960842</v>
      </c>
      <c r="I149" s="380">
        <v>245262</v>
      </c>
      <c r="J149" s="380">
        <v>0</v>
      </c>
      <c r="K149" s="380">
        <v>17703</v>
      </c>
      <c r="L149" s="380">
        <v>1223807</v>
      </c>
      <c r="M149" s="380"/>
      <c r="N149" s="381">
        <v>76772</v>
      </c>
      <c r="O149" s="380">
        <v>728732</v>
      </c>
      <c r="P149" s="380">
        <v>1534</v>
      </c>
      <c r="Q149" s="380">
        <v>55818</v>
      </c>
      <c r="R149" s="380">
        <v>862856</v>
      </c>
      <c r="S149" s="382"/>
      <c r="T149" s="219">
        <v>-104061</v>
      </c>
      <c r="U149" s="219">
        <v>236170</v>
      </c>
      <c r="V149" s="380">
        <v>132109</v>
      </c>
      <c r="W149" s="382"/>
      <c r="X149" s="382"/>
      <c r="Y149" s="382"/>
      <c r="Z149" s="382"/>
    </row>
    <row r="150" spans="1:26">
      <c r="A150" s="374">
        <v>33600</v>
      </c>
      <c r="B150" s="375" t="s">
        <v>503</v>
      </c>
      <c r="C150" s="376">
        <v>9.1461543000000006E-3</v>
      </c>
      <c r="D150" s="376">
        <v>9.5571395741109993E-3</v>
      </c>
      <c r="E150" s="377">
        <v>265123187</v>
      </c>
      <c r="F150" s="378">
        <v>282758788</v>
      </c>
      <c r="G150" s="378"/>
      <c r="H150" s="379">
        <v>3903662</v>
      </c>
      <c r="I150" s="380">
        <v>23127234</v>
      </c>
      <c r="J150" s="380">
        <v>0</v>
      </c>
      <c r="K150" s="380">
        <v>1669367</v>
      </c>
      <c r="L150" s="380">
        <v>28700263</v>
      </c>
      <c r="M150" s="380"/>
      <c r="N150" s="381">
        <v>24027153</v>
      </c>
      <c r="O150" s="380">
        <v>68716531</v>
      </c>
      <c r="P150" s="380">
        <v>144643</v>
      </c>
      <c r="Q150" s="380">
        <v>5263457</v>
      </c>
      <c r="R150" s="380">
        <v>98151784</v>
      </c>
      <c r="S150" s="382"/>
      <c r="T150" s="219">
        <v>-9812662</v>
      </c>
      <c r="U150" s="219">
        <v>-1996332</v>
      </c>
      <c r="V150" s="380">
        <v>-11808994</v>
      </c>
      <c r="W150" s="382"/>
      <c r="X150" s="382"/>
      <c r="Y150" s="382"/>
      <c r="Z150" s="382"/>
    </row>
    <row r="151" spans="1:26">
      <c r="A151" s="374">
        <v>33605</v>
      </c>
      <c r="B151" s="375" t="s">
        <v>504</v>
      </c>
      <c r="C151" s="376">
        <v>1.0507672E-3</v>
      </c>
      <c r="D151" s="376">
        <v>1.0282154515633551E-3</v>
      </c>
      <c r="E151" s="377">
        <v>28523572</v>
      </c>
      <c r="F151" s="378">
        <v>32485092</v>
      </c>
      <c r="G151" s="378"/>
      <c r="H151" s="379">
        <v>931010</v>
      </c>
      <c r="I151" s="380">
        <v>2657001</v>
      </c>
      <c r="J151" s="380">
        <v>0</v>
      </c>
      <c r="K151" s="380">
        <v>191787</v>
      </c>
      <c r="L151" s="380">
        <v>3779798</v>
      </c>
      <c r="M151" s="380"/>
      <c r="N151" s="381">
        <v>4263686</v>
      </c>
      <c r="O151" s="380">
        <v>7894583</v>
      </c>
      <c r="P151" s="380">
        <v>16617</v>
      </c>
      <c r="Q151" s="380">
        <v>604699</v>
      </c>
      <c r="R151" s="380">
        <v>12779585</v>
      </c>
      <c r="S151" s="382"/>
      <c r="T151" s="219">
        <v>-1127340</v>
      </c>
      <c r="U151" s="219">
        <v>-1273952</v>
      </c>
      <c r="V151" s="380">
        <v>-2401292</v>
      </c>
      <c r="W151" s="382"/>
      <c r="X151" s="382"/>
      <c r="Y151" s="382"/>
      <c r="Z151" s="382"/>
    </row>
    <row r="152" spans="1:26">
      <c r="A152" s="374">
        <v>33700</v>
      </c>
      <c r="B152" s="375" t="s">
        <v>505</v>
      </c>
      <c r="C152" s="376">
        <v>6.3961970000000004E-4</v>
      </c>
      <c r="D152" s="376">
        <v>6.465314185957762E-4</v>
      </c>
      <c r="E152" s="377">
        <v>17935332</v>
      </c>
      <c r="F152" s="378">
        <v>19774223</v>
      </c>
      <c r="G152" s="378"/>
      <c r="H152" s="379">
        <v>337677</v>
      </c>
      <c r="I152" s="380">
        <v>1617361</v>
      </c>
      <c r="J152" s="380">
        <v>0</v>
      </c>
      <c r="K152" s="380">
        <v>116744</v>
      </c>
      <c r="L152" s="380">
        <v>2071782</v>
      </c>
      <c r="M152" s="380"/>
      <c r="N152" s="381">
        <v>859154</v>
      </c>
      <c r="O152" s="380">
        <v>4805566</v>
      </c>
      <c r="P152" s="380">
        <v>10115</v>
      </c>
      <c r="Q152" s="380">
        <v>368090</v>
      </c>
      <c r="R152" s="380">
        <v>6042925</v>
      </c>
      <c r="S152" s="382"/>
      <c r="T152" s="219">
        <v>-686229</v>
      </c>
      <c r="U152" s="219">
        <v>-199950</v>
      </c>
      <c r="V152" s="380">
        <v>-886179</v>
      </c>
      <c r="W152" s="382"/>
      <c r="X152" s="382"/>
      <c r="Y152" s="382"/>
      <c r="Z152" s="382"/>
    </row>
    <row r="153" spans="1:26">
      <c r="A153" s="374">
        <v>33800</v>
      </c>
      <c r="B153" s="375" t="s">
        <v>506</v>
      </c>
      <c r="C153" s="376">
        <v>4.5240219999999998E-4</v>
      </c>
      <c r="D153" s="376">
        <v>4.8071295047648696E-4</v>
      </c>
      <c r="E153" s="377">
        <v>13335386</v>
      </c>
      <c r="F153" s="378">
        <v>13986282</v>
      </c>
      <c r="G153" s="378"/>
      <c r="H153" s="379">
        <v>284122</v>
      </c>
      <c r="I153" s="380">
        <v>1143957</v>
      </c>
      <c r="J153" s="380">
        <v>0</v>
      </c>
      <c r="K153" s="380">
        <v>82573</v>
      </c>
      <c r="L153" s="380">
        <v>1510652</v>
      </c>
      <c r="M153" s="380"/>
      <c r="N153" s="381">
        <v>1759891</v>
      </c>
      <c r="O153" s="380">
        <v>3398971</v>
      </c>
      <c r="P153" s="380">
        <v>7155</v>
      </c>
      <c r="Q153" s="380">
        <v>260350</v>
      </c>
      <c r="R153" s="380">
        <v>5426367</v>
      </c>
      <c r="S153" s="382"/>
      <c r="T153" s="219">
        <v>-485370</v>
      </c>
      <c r="U153" s="219">
        <v>-359358</v>
      </c>
      <c r="V153" s="380">
        <v>-844728</v>
      </c>
      <c r="W153" s="382"/>
      <c r="X153" s="382"/>
      <c r="Y153" s="382"/>
      <c r="Z153" s="382"/>
    </row>
    <row r="154" spans="1:26">
      <c r="A154" s="374">
        <v>33900</v>
      </c>
      <c r="B154" s="375" t="s">
        <v>507</v>
      </c>
      <c r="C154" s="376">
        <v>2.1670434000000001E-3</v>
      </c>
      <c r="D154" s="376">
        <v>2.3295890724832225E-3</v>
      </c>
      <c r="E154" s="377">
        <v>64624784</v>
      </c>
      <c r="F154" s="378">
        <v>66995433</v>
      </c>
      <c r="G154" s="378"/>
      <c r="H154" s="379">
        <v>59952</v>
      </c>
      <c r="I154" s="380">
        <v>5479650</v>
      </c>
      <c r="J154" s="380">
        <v>0</v>
      </c>
      <c r="K154" s="380">
        <v>395531</v>
      </c>
      <c r="L154" s="380">
        <v>5935133</v>
      </c>
      <c r="M154" s="380"/>
      <c r="N154" s="381">
        <v>11308916</v>
      </c>
      <c r="O154" s="380">
        <v>16281346</v>
      </c>
      <c r="P154" s="380">
        <v>34271</v>
      </c>
      <c r="Q154" s="380">
        <v>1247097</v>
      </c>
      <c r="R154" s="380">
        <v>28871630</v>
      </c>
      <c r="S154" s="382"/>
      <c r="T154" s="219">
        <v>-2324961</v>
      </c>
      <c r="U154" s="219">
        <v>-3232499</v>
      </c>
      <c r="V154" s="380">
        <v>-5557460</v>
      </c>
      <c r="W154" s="382"/>
      <c r="X154" s="382"/>
      <c r="Y154" s="382"/>
      <c r="Z154" s="382"/>
    </row>
    <row r="155" spans="1:26">
      <c r="A155" s="374">
        <v>34000</v>
      </c>
      <c r="B155" s="375" t="s">
        <v>508</v>
      </c>
      <c r="C155" s="376">
        <v>1.0557118E-3</v>
      </c>
      <c r="D155" s="376">
        <v>1.1069872098122082E-3</v>
      </c>
      <c r="E155" s="377">
        <v>30708768</v>
      </c>
      <c r="F155" s="378">
        <v>32637957</v>
      </c>
      <c r="G155" s="378"/>
      <c r="H155" s="379">
        <v>797363</v>
      </c>
      <c r="I155" s="380">
        <v>2669504</v>
      </c>
      <c r="J155" s="380">
        <v>0</v>
      </c>
      <c r="K155" s="380">
        <v>192690</v>
      </c>
      <c r="L155" s="380">
        <v>3659557</v>
      </c>
      <c r="M155" s="380"/>
      <c r="N155" s="381">
        <v>3802330</v>
      </c>
      <c r="O155" s="380">
        <v>7931733</v>
      </c>
      <c r="P155" s="380">
        <v>16696</v>
      </c>
      <c r="Q155" s="380">
        <v>607544</v>
      </c>
      <c r="R155" s="380">
        <v>12358303</v>
      </c>
      <c r="S155" s="382"/>
      <c r="T155" s="219">
        <v>-1132644</v>
      </c>
      <c r="U155" s="219">
        <v>-702533</v>
      </c>
      <c r="V155" s="380">
        <v>-1835177</v>
      </c>
      <c r="W155" s="382"/>
      <c r="X155" s="382"/>
      <c r="Y155" s="382"/>
      <c r="Z155" s="382"/>
    </row>
    <row r="156" spans="1:26">
      <c r="A156" s="374">
        <v>34100</v>
      </c>
      <c r="B156" s="375" t="s">
        <v>509</v>
      </c>
      <c r="C156" s="376">
        <v>2.4260517299999999E-2</v>
      </c>
      <c r="D156" s="376">
        <v>2.4930734486772431E-2</v>
      </c>
      <c r="E156" s="377">
        <v>691599797</v>
      </c>
      <c r="F156" s="378">
        <v>750028290</v>
      </c>
      <c r="G156" s="378"/>
      <c r="H156" s="379">
        <v>4273242</v>
      </c>
      <c r="I156" s="380">
        <v>61345856</v>
      </c>
      <c r="J156" s="380">
        <v>0</v>
      </c>
      <c r="K156" s="380">
        <v>4428058</v>
      </c>
      <c r="L156" s="380">
        <v>70047156</v>
      </c>
      <c r="M156" s="380"/>
      <c r="N156" s="381">
        <v>59622830</v>
      </c>
      <c r="O156" s="380">
        <v>182273175</v>
      </c>
      <c r="P156" s="380">
        <v>383670</v>
      </c>
      <c r="Q156" s="380">
        <v>13961518</v>
      </c>
      <c r="R156" s="380">
        <v>256241193</v>
      </c>
      <c r="S156" s="382"/>
      <c r="T156" s="219">
        <v>-26028455</v>
      </c>
      <c r="U156" s="219">
        <v>-13880549</v>
      </c>
      <c r="V156" s="380">
        <v>-39909004</v>
      </c>
      <c r="W156" s="382"/>
      <c r="X156" s="382"/>
      <c r="Y156" s="382"/>
      <c r="Z156" s="382"/>
    </row>
    <row r="157" spans="1:26">
      <c r="A157" s="374">
        <v>34105</v>
      </c>
      <c r="B157" s="375" t="s">
        <v>510</v>
      </c>
      <c r="C157" s="376">
        <v>1.851884E-3</v>
      </c>
      <c r="D157" s="376">
        <v>1.8311652291927891E-3</v>
      </c>
      <c r="E157" s="377">
        <v>50798082</v>
      </c>
      <c r="F157" s="378">
        <v>57252093</v>
      </c>
      <c r="G157" s="378"/>
      <c r="H157" s="379">
        <v>897210</v>
      </c>
      <c r="I157" s="380">
        <v>4682728</v>
      </c>
      <c r="J157" s="380">
        <v>0</v>
      </c>
      <c r="K157" s="380">
        <v>338008</v>
      </c>
      <c r="L157" s="380">
        <v>5917946</v>
      </c>
      <c r="M157" s="380"/>
      <c r="N157" s="381">
        <v>6249564</v>
      </c>
      <c r="O157" s="380">
        <v>13913503</v>
      </c>
      <c r="P157" s="380">
        <v>29287</v>
      </c>
      <c r="Q157" s="380">
        <v>1065728</v>
      </c>
      <c r="R157" s="380">
        <v>21258082</v>
      </c>
      <c r="S157" s="382"/>
      <c r="T157" s="220">
        <v>-1986837</v>
      </c>
      <c r="U157" s="220">
        <v>-2193170</v>
      </c>
      <c r="V157" s="380">
        <v>-4180007</v>
      </c>
      <c r="W157" s="382"/>
      <c r="X157" s="382"/>
      <c r="Y157" s="382"/>
      <c r="Z157" s="382"/>
    </row>
    <row r="158" spans="1:26">
      <c r="A158" s="374">
        <v>34200</v>
      </c>
      <c r="B158" s="375" t="s">
        <v>511</v>
      </c>
      <c r="C158" s="376">
        <v>7.3032499999999998E-4</v>
      </c>
      <c r="D158" s="376">
        <v>8.1004802473226328E-4</v>
      </c>
      <c r="E158" s="377">
        <v>22471422</v>
      </c>
      <c r="F158" s="378">
        <v>22578431</v>
      </c>
      <c r="G158" s="378"/>
      <c r="H158" s="379">
        <v>874314</v>
      </c>
      <c r="I158" s="380">
        <v>1846721</v>
      </c>
      <c r="J158" s="380">
        <v>0</v>
      </c>
      <c r="K158" s="380">
        <v>133300</v>
      </c>
      <c r="L158" s="380">
        <v>2854335</v>
      </c>
      <c r="M158" s="380"/>
      <c r="N158" s="381">
        <v>5646245</v>
      </c>
      <c r="O158" s="380">
        <v>5487049</v>
      </c>
      <c r="P158" s="380">
        <v>11550</v>
      </c>
      <c r="Q158" s="380">
        <v>420290</v>
      </c>
      <c r="R158" s="380">
        <v>11565134</v>
      </c>
      <c r="S158" s="382"/>
      <c r="T158" s="219">
        <v>-783545</v>
      </c>
      <c r="U158" s="219">
        <v>-1831074</v>
      </c>
      <c r="V158" s="380">
        <v>-2614619</v>
      </c>
      <c r="W158" s="382"/>
      <c r="X158" s="382"/>
      <c r="Y158" s="382"/>
      <c r="Z158" s="382"/>
    </row>
    <row r="159" spans="1:26">
      <c r="A159" s="374">
        <v>34205</v>
      </c>
      <c r="B159" s="375" t="s">
        <v>512</v>
      </c>
      <c r="C159" s="376">
        <v>3.5024559999999999E-4</v>
      </c>
      <c r="D159" s="376">
        <v>3.1822976909060078E-4</v>
      </c>
      <c r="E159" s="377">
        <v>8827965</v>
      </c>
      <c r="F159" s="378">
        <v>10828051</v>
      </c>
      <c r="G159" s="378"/>
      <c r="H159" s="379">
        <v>1062685</v>
      </c>
      <c r="I159" s="380">
        <v>885641</v>
      </c>
      <c r="J159" s="380">
        <v>0</v>
      </c>
      <c r="K159" s="380">
        <v>63927</v>
      </c>
      <c r="L159" s="380">
        <v>2012253</v>
      </c>
      <c r="M159" s="380"/>
      <c r="N159" s="381">
        <v>1618303</v>
      </c>
      <c r="O159" s="380">
        <v>2631452</v>
      </c>
      <c r="P159" s="380">
        <v>5539</v>
      </c>
      <c r="Q159" s="380">
        <v>201560</v>
      </c>
      <c r="R159" s="380">
        <v>4456854</v>
      </c>
      <c r="S159" s="382"/>
      <c r="T159" s="219">
        <v>-375769</v>
      </c>
      <c r="U159" s="219">
        <v>-396841</v>
      </c>
      <c r="V159" s="380">
        <v>-772610</v>
      </c>
      <c r="W159" s="382"/>
      <c r="X159" s="382"/>
      <c r="Y159" s="382"/>
      <c r="Z159" s="382"/>
    </row>
    <row r="160" spans="1:26">
      <c r="A160" s="374">
        <v>34220</v>
      </c>
      <c r="B160" s="375" t="s">
        <v>513</v>
      </c>
      <c r="C160" s="376">
        <v>8.9466299999999997E-4</v>
      </c>
      <c r="D160" s="376">
        <v>9.4120995418281103E-4</v>
      </c>
      <c r="E160" s="377">
        <v>26109965</v>
      </c>
      <c r="F160" s="378">
        <v>27659038</v>
      </c>
      <c r="G160" s="378"/>
      <c r="H160" s="379">
        <v>845004</v>
      </c>
      <c r="I160" s="380">
        <v>2262271</v>
      </c>
      <c r="J160" s="380">
        <v>0</v>
      </c>
      <c r="K160" s="380">
        <v>163295</v>
      </c>
      <c r="L160" s="380">
        <v>3270570</v>
      </c>
      <c r="M160" s="380"/>
      <c r="N160" s="381">
        <v>2988308</v>
      </c>
      <c r="O160" s="380">
        <v>6721747</v>
      </c>
      <c r="P160" s="380">
        <v>14149</v>
      </c>
      <c r="Q160" s="380">
        <v>514863</v>
      </c>
      <c r="R160" s="380">
        <v>10239067</v>
      </c>
      <c r="S160" s="382"/>
      <c r="T160" s="220">
        <v>-959859</v>
      </c>
      <c r="U160" s="220">
        <v>-62489</v>
      </c>
      <c r="V160" s="380">
        <v>-1022348</v>
      </c>
      <c r="W160" s="382"/>
      <c r="X160" s="382"/>
      <c r="Y160" s="382"/>
      <c r="Z160" s="382"/>
    </row>
    <row r="161" spans="1:26">
      <c r="A161" s="374">
        <v>34230</v>
      </c>
      <c r="B161" s="375" t="s">
        <v>514</v>
      </c>
      <c r="C161" s="376">
        <v>2.8408950000000002E-4</v>
      </c>
      <c r="D161" s="376">
        <v>3.0640885718172256E-4</v>
      </c>
      <c r="E161" s="377">
        <v>8500043</v>
      </c>
      <c r="F161" s="378">
        <v>8782795</v>
      </c>
      <c r="G161" s="378"/>
      <c r="H161" s="379">
        <v>0</v>
      </c>
      <c r="I161" s="380">
        <v>718357</v>
      </c>
      <c r="J161" s="380">
        <v>0</v>
      </c>
      <c r="K161" s="380">
        <v>51852</v>
      </c>
      <c r="L161" s="380">
        <v>770209</v>
      </c>
      <c r="M161" s="380"/>
      <c r="N161" s="381">
        <v>2794279</v>
      </c>
      <c r="O161" s="380">
        <v>2134410</v>
      </c>
      <c r="P161" s="380">
        <v>4493</v>
      </c>
      <c r="Q161" s="380">
        <v>163489</v>
      </c>
      <c r="R161" s="380">
        <v>5096671</v>
      </c>
      <c r="S161" s="382"/>
      <c r="T161" s="219">
        <v>-304793</v>
      </c>
      <c r="U161" s="219">
        <v>-1012377</v>
      </c>
      <c r="V161" s="380">
        <v>-1317170</v>
      </c>
      <c r="W161" s="382"/>
      <c r="X161" s="382"/>
      <c r="Y161" s="382"/>
      <c r="Z161" s="382"/>
    </row>
    <row r="162" spans="1:26">
      <c r="A162" s="374">
        <v>34300</v>
      </c>
      <c r="B162" s="375" t="s">
        <v>515</v>
      </c>
      <c r="C162" s="376">
        <v>5.8426848000000002E-3</v>
      </c>
      <c r="D162" s="376">
        <v>6.1638855415289797E-3</v>
      </c>
      <c r="E162" s="377">
        <v>170991432</v>
      </c>
      <c r="F162" s="378">
        <v>180630068</v>
      </c>
      <c r="G162" s="378"/>
      <c r="H162" s="379">
        <v>2327720</v>
      </c>
      <c r="I162" s="380">
        <v>14773984</v>
      </c>
      <c r="J162" s="380">
        <v>0</v>
      </c>
      <c r="K162" s="380">
        <v>1066414</v>
      </c>
      <c r="L162" s="380">
        <v>18168118</v>
      </c>
      <c r="M162" s="380"/>
      <c r="N162" s="381">
        <v>17706370</v>
      </c>
      <c r="O162" s="380">
        <v>43897032</v>
      </c>
      <c r="P162" s="380">
        <v>92400</v>
      </c>
      <c r="Q162" s="380">
        <v>3362366</v>
      </c>
      <c r="R162" s="380">
        <v>65058168</v>
      </c>
      <c r="S162" s="382"/>
      <c r="T162" s="219">
        <v>-6268459</v>
      </c>
      <c r="U162" s="219">
        <v>-2411333</v>
      </c>
      <c r="V162" s="380">
        <v>-8679792</v>
      </c>
      <c r="W162" s="382"/>
      <c r="X162" s="382"/>
      <c r="Y162" s="382"/>
      <c r="Z162" s="382"/>
    </row>
    <row r="163" spans="1:26">
      <c r="A163" s="374">
        <v>34400</v>
      </c>
      <c r="B163" s="375" t="s">
        <v>516</v>
      </c>
      <c r="C163" s="376">
        <v>2.4465301000000002E-3</v>
      </c>
      <c r="D163" s="376">
        <v>2.5194978460256734E-3</v>
      </c>
      <c r="E163" s="377">
        <v>69893015</v>
      </c>
      <c r="F163" s="378">
        <v>75635930</v>
      </c>
      <c r="G163" s="378"/>
      <c r="H163" s="379">
        <v>1366896</v>
      </c>
      <c r="I163" s="380">
        <v>6186368</v>
      </c>
      <c r="J163" s="380">
        <v>0</v>
      </c>
      <c r="K163" s="380">
        <v>446544</v>
      </c>
      <c r="L163" s="380">
        <v>7999808</v>
      </c>
      <c r="M163" s="380"/>
      <c r="N163" s="381">
        <v>4684788</v>
      </c>
      <c r="O163" s="380">
        <v>18381175</v>
      </c>
      <c r="P163" s="380">
        <v>38691</v>
      </c>
      <c r="Q163" s="380">
        <v>1407937</v>
      </c>
      <c r="R163" s="380">
        <v>24512591</v>
      </c>
      <c r="S163" s="382"/>
      <c r="T163" s="219">
        <v>-2624815</v>
      </c>
      <c r="U163" s="219">
        <v>-1295743</v>
      </c>
      <c r="V163" s="380">
        <v>-3920558</v>
      </c>
      <c r="W163" s="382"/>
      <c r="X163" s="382"/>
      <c r="Y163" s="382"/>
      <c r="Z163" s="382"/>
    </row>
    <row r="164" spans="1:26">
      <c r="A164" s="374">
        <v>34405</v>
      </c>
      <c r="B164" s="375" t="s">
        <v>517</v>
      </c>
      <c r="C164" s="376">
        <v>4.3606029999999999E-4</v>
      </c>
      <c r="D164" s="376">
        <v>4.4212565626263091E-4</v>
      </c>
      <c r="E164" s="377">
        <v>12264942</v>
      </c>
      <c r="F164" s="378">
        <v>13481063</v>
      </c>
      <c r="G164" s="378"/>
      <c r="H164" s="379">
        <v>0</v>
      </c>
      <c r="I164" s="380">
        <v>1102635</v>
      </c>
      <c r="J164" s="380">
        <v>0</v>
      </c>
      <c r="K164" s="380">
        <v>79590</v>
      </c>
      <c r="L164" s="380">
        <v>1182225</v>
      </c>
      <c r="M164" s="380"/>
      <c r="N164" s="381">
        <v>1969785</v>
      </c>
      <c r="O164" s="380">
        <v>3276191</v>
      </c>
      <c r="P164" s="380">
        <v>6896</v>
      </c>
      <c r="Q164" s="380">
        <v>250945</v>
      </c>
      <c r="R164" s="380">
        <v>5503817</v>
      </c>
      <c r="S164" s="382"/>
      <c r="T164" s="219">
        <v>-467836</v>
      </c>
      <c r="U164" s="219">
        <v>-788871</v>
      </c>
      <c r="V164" s="380">
        <v>-1256707</v>
      </c>
      <c r="W164" s="382"/>
      <c r="X164" s="382"/>
      <c r="Y164" s="382"/>
      <c r="Z164" s="382"/>
    </row>
    <row r="165" spans="1:26">
      <c r="A165" s="374">
        <v>34500</v>
      </c>
      <c r="B165" s="375" t="s">
        <v>518</v>
      </c>
      <c r="C165" s="376">
        <v>4.3415360999999996E-3</v>
      </c>
      <c r="D165" s="376">
        <v>4.4989977468929652E-3</v>
      </c>
      <c r="E165" s="377">
        <v>124806027</v>
      </c>
      <c r="F165" s="378">
        <v>134221165</v>
      </c>
      <c r="G165" s="378"/>
      <c r="H165" s="379">
        <v>633613</v>
      </c>
      <c r="I165" s="380">
        <v>10978136</v>
      </c>
      <c r="J165" s="380">
        <v>0</v>
      </c>
      <c r="K165" s="380">
        <v>792422</v>
      </c>
      <c r="L165" s="380">
        <v>12404171</v>
      </c>
      <c r="M165" s="380"/>
      <c r="N165" s="381">
        <v>7393019</v>
      </c>
      <c r="O165" s="380">
        <v>32618660</v>
      </c>
      <c r="P165" s="380">
        <v>68660</v>
      </c>
      <c r="Q165" s="380">
        <v>2498481</v>
      </c>
      <c r="R165" s="380">
        <v>42578820</v>
      </c>
      <c r="S165" s="382"/>
      <c r="T165" s="219">
        <v>-4657918</v>
      </c>
      <c r="U165" s="219">
        <v>-1169581</v>
      </c>
      <c r="V165" s="380">
        <v>-5827499</v>
      </c>
      <c r="W165" s="382"/>
      <c r="X165" s="382"/>
      <c r="Y165" s="382"/>
      <c r="Z165" s="382"/>
    </row>
    <row r="166" spans="1:26">
      <c r="A166" s="374">
        <v>34501</v>
      </c>
      <c r="B166" s="375" t="s">
        <v>519</v>
      </c>
      <c r="C166" s="376">
        <v>5.5770699999999998E-5</v>
      </c>
      <c r="D166" s="376">
        <v>6.1591535461858691E-5</v>
      </c>
      <c r="E166" s="377">
        <v>1708602</v>
      </c>
      <c r="F166" s="378">
        <v>1724184</v>
      </c>
      <c r="G166" s="378"/>
      <c r="H166" s="379">
        <v>131970</v>
      </c>
      <c r="I166" s="380">
        <v>141023</v>
      </c>
      <c r="J166" s="380">
        <v>0</v>
      </c>
      <c r="K166" s="380">
        <v>10179</v>
      </c>
      <c r="L166" s="380">
        <v>283172</v>
      </c>
      <c r="M166" s="380"/>
      <c r="N166" s="381">
        <v>228517</v>
      </c>
      <c r="O166" s="380">
        <v>419014</v>
      </c>
      <c r="P166" s="380">
        <v>882</v>
      </c>
      <c r="Q166" s="380">
        <v>32095</v>
      </c>
      <c r="R166" s="380">
        <v>680508</v>
      </c>
      <c r="S166" s="382"/>
      <c r="T166" s="220">
        <v>-59834</v>
      </c>
      <c r="U166" s="220">
        <v>28863</v>
      </c>
      <c r="V166" s="380">
        <v>-30971</v>
      </c>
      <c r="W166" s="382"/>
      <c r="X166" s="382"/>
      <c r="Y166" s="382"/>
      <c r="Z166" s="382"/>
    </row>
    <row r="167" spans="1:26">
      <c r="A167" s="374">
        <v>34505</v>
      </c>
      <c r="B167" s="375" t="s">
        <v>520</v>
      </c>
      <c r="C167" s="376">
        <v>5.8508159999999998E-4</v>
      </c>
      <c r="D167" s="376">
        <v>5.6223027525614019E-4</v>
      </c>
      <c r="E167" s="377">
        <v>15596746</v>
      </c>
      <c r="F167" s="378">
        <v>18088145</v>
      </c>
      <c r="G167" s="378"/>
      <c r="H167" s="379">
        <v>1815638</v>
      </c>
      <c r="I167" s="380">
        <v>1479455</v>
      </c>
      <c r="J167" s="380">
        <v>0</v>
      </c>
      <c r="K167" s="380">
        <v>106790</v>
      </c>
      <c r="L167" s="380">
        <v>3401883</v>
      </c>
      <c r="M167" s="380"/>
      <c r="N167" s="381">
        <v>642628</v>
      </c>
      <c r="O167" s="380">
        <v>4395812</v>
      </c>
      <c r="P167" s="380">
        <v>9253</v>
      </c>
      <c r="Q167" s="380">
        <v>336705</v>
      </c>
      <c r="R167" s="380">
        <v>5384398</v>
      </c>
      <c r="S167" s="382"/>
      <c r="T167" s="219">
        <v>-627721</v>
      </c>
      <c r="U167" s="219">
        <v>239033</v>
      </c>
      <c r="V167" s="380">
        <v>-388688</v>
      </c>
      <c r="W167" s="382"/>
      <c r="X167" s="382"/>
      <c r="Y167" s="382"/>
      <c r="Z167" s="382"/>
    </row>
    <row r="168" spans="1:26">
      <c r="A168" s="374">
        <v>34600</v>
      </c>
      <c r="B168" s="375" t="s">
        <v>521</v>
      </c>
      <c r="C168" s="376">
        <v>9.0114470000000001E-4</v>
      </c>
      <c r="D168" s="376">
        <v>9.6371926154707678E-4</v>
      </c>
      <c r="E168" s="377">
        <v>26734393</v>
      </c>
      <c r="F168" s="378">
        <v>27859423</v>
      </c>
      <c r="G168" s="378"/>
      <c r="H168" s="379">
        <v>47847</v>
      </c>
      <c r="I168" s="380">
        <v>2278661</v>
      </c>
      <c r="J168" s="380">
        <v>0</v>
      </c>
      <c r="K168" s="380">
        <v>164478</v>
      </c>
      <c r="L168" s="380">
        <v>2490986</v>
      </c>
      <c r="M168" s="380"/>
      <c r="N168" s="381">
        <v>3918462</v>
      </c>
      <c r="O168" s="380">
        <v>6770445</v>
      </c>
      <c r="P168" s="380">
        <v>14251</v>
      </c>
      <c r="Q168" s="380">
        <v>518594</v>
      </c>
      <c r="R168" s="380">
        <v>11221752</v>
      </c>
      <c r="S168" s="382"/>
      <c r="T168" s="219">
        <v>-966813</v>
      </c>
      <c r="U168" s="219">
        <v>-1036479</v>
      </c>
      <c r="V168" s="380">
        <v>-2003292</v>
      </c>
      <c r="W168" s="382"/>
      <c r="X168" s="382"/>
      <c r="Y168" s="382"/>
      <c r="Z168" s="382"/>
    </row>
    <row r="169" spans="1:26">
      <c r="A169" s="374">
        <v>34605</v>
      </c>
      <c r="B169" s="375" t="s">
        <v>522</v>
      </c>
      <c r="C169" s="376">
        <v>1.5408229999999999E-4</v>
      </c>
      <c r="D169" s="376">
        <v>1.5475067403643706E-4</v>
      </c>
      <c r="E169" s="377">
        <v>4292915</v>
      </c>
      <c r="F169" s="378">
        <v>4763546</v>
      </c>
      <c r="G169" s="378"/>
      <c r="H169" s="379">
        <v>0</v>
      </c>
      <c r="I169" s="380">
        <v>389617</v>
      </c>
      <c r="J169" s="380">
        <v>0</v>
      </c>
      <c r="K169" s="380">
        <v>28123</v>
      </c>
      <c r="L169" s="380">
        <v>417740</v>
      </c>
      <c r="M169" s="380"/>
      <c r="N169" s="381">
        <v>1759945</v>
      </c>
      <c r="O169" s="380">
        <v>1157645</v>
      </c>
      <c r="P169" s="380">
        <v>2437</v>
      </c>
      <c r="Q169" s="380">
        <v>88672</v>
      </c>
      <c r="R169" s="380">
        <v>3008699</v>
      </c>
      <c r="S169" s="382"/>
      <c r="T169" s="219">
        <v>-165311</v>
      </c>
      <c r="U169" s="219">
        <v>-649226</v>
      </c>
      <c r="V169" s="380">
        <v>-814537</v>
      </c>
      <c r="W169" s="382"/>
      <c r="X169" s="382"/>
      <c r="Y169" s="382"/>
      <c r="Z169" s="382"/>
    </row>
    <row r="170" spans="1:26">
      <c r="A170" s="374">
        <v>34700</v>
      </c>
      <c r="B170" s="375" t="s">
        <v>523</v>
      </c>
      <c r="C170" s="376">
        <v>2.9417000999999998E-3</v>
      </c>
      <c r="D170" s="376">
        <v>3.0303641503785211E-3</v>
      </c>
      <c r="E170" s="377">
        <v>84064881</v>
      </c>
      <c r="F170" s="378">
        <v>90944404</v>
      </c>
      <c r="G170" s="378"/>
      <c r="H170" s="379">
        <v>1837832</v>
      </c>
      <c r="I170" s="380">
        <v>7438469</v>
      </c>
      <c r="J170" s="380">
        <v>0</v>
      </c>
      <c r="K170" s="380">
        <v>536923</v>
      </c>
      <c r="L170" s="380">
        <v>9813224</v>
      </c>
      <c r="M170" s="380"/>
      <c r="N170" s="381">
        <v>4153261</v>
      </c>
      <c r="O170" s="380">
        <v>22101467</v>
      </c>
      <c r="P170" s="380">
        <v>46522</v>
      </c>
      <c r="Q170" s="380">
        <v>1692899</v>
      </c>
      <c r="R170" s="380">
        <v>27994149</v>
      </c>
      <c r="S170" s="382"/>
      <c r="T170" s="219">
        <v>-3156071</v>
      </c>
      <c r="U170" s="219">
        <v>-339759</v>
      </c>
      <c r="V170" s="380">
        <v>-3495830</v>
      </c>
      <c r="W170" s="382"/>
      <c r="X170" s="382"/>
      <c r="Y170" s="382"/>
      <c r="Z170" s="382"/>
    </row>
    <row r="171" spans="1:26">
      <c r="A171" s="374">
        <v>34800</v>
      </c>
      <c r="B171" s="375" t="s">
        <v>524</v>
      </c>
      <c r="C171" s="376">
        <v>2.8938919999999999E-4</v>
      </c>
      <c r="D171" s="376">
        <v>2.9958195561204581E-4</v>
      </c>
      <c r="E171" s="377">
        <v>8310658</v>
      </c>
      <c r="F171" s="378">
        <v>8946639</v>
      </c>
      <c r="G171" s="378"/>
      <c r="H171" s="379">
        <v>254952</v>
      </c>
      <c r="I171" s="380">
        <v>731758</v>
      </c>
      <c r="J171" s="380">
        <v>0</v>
      </c>
      <c r="K171" s="380">
        <v>52820</v>
      </c>
      <c r="L171" s="380">
        <v>1039530</v>
      </c>
      <c r="M171" s="380"/>
      <c r="N171" s="381">
        <v>1130568</v>
      </c>
      <c r="O171" s="380">
        <v>2174228</v>
      </c>
      <c r="P171" s="380">
        <v>4577</v>
      </c>
      <c r="Q171" s="380">
        <v>166539</v>
      </c>
      <c r="R171" s="380">
        <v>3475912</v>
      </c>
      <c r="S171" s="382"/>
      <c r="T171" s="219">
        <v>-310477</v>
      </c>
      <c r="U171" s="219">
        <v>-61694</v>
      </c>
      <c r="V171" s="380">
        <v>-372171</v>
      </c>
      <c r="W171" s="382"/>
      <c r="X171" s="382"/>
      <c r="Y171" s="382"/>
      <c r="Z171" s="382"/>
    </row>
    <row r="172" spans="1:26">
      <c r="A172" s="374">
        <v>34900</v>
      </c>
      <c r="B172" s="375" t="s">
        <v>525</v>
      </c>
      <c r="C172" s="376">
        <v>6.2265640000000004E-3</v>
      </c>
      <c r="D172" s="376">
        <v>6.1847002799911271E-3</v>
      </c>
      <c r="E172" s="377">
        <v>171568850</v>
      </c>
      <c r="F172" s="378">
        <v>192497921</v>
      </c>
      <c r="G172" s="378"/>
      <c r="H172" s="379">
        <v>2780028</v>
      </c>
      <c r="I172" s="380">
        <v>15744673</v>
      </c>
      <c r="J172" s="380">
        <v>0</v>
      </c>
      <c r="K172" s="380">
        <v>1136480</v>
      </c>
      <c r="L172" s="380">
        <v>19661181</v>
      </c>
      <c r="M172" s="380"/>
      <c r="N172" s="381">
        <v>8986186</v>
      </c>
      <c r="O172" s="380">
        <v>46781178</v>
      </c>
      <c r="P172" s="380">
        <v>98470</v>
      </c>
      <c r="Q172" s="380">
        <v>3583282</v>
      </c>
      <c r="R172" s="380">
        <v>59449116</v>
      </c>
      <c r="S172" s="382"/>
      <c r="T172" s="219">
        <v>-6680314</v>
      </c>
      <c r="U172" s="219">
        <v>-1584862</v>
      </c>
      <c r="V172" s="380">
        <v>-8265176</v>
      </c>
      <c r="W172" s="382"/>
      <c r="X172" s="382"/>
      <c r="Y172" s="382"/>
      <c r="Z172" s="382"/>
    </row>
    <row r="173" spans="1:26">
      <c r="A173" s="374">
        <v>34901</v>
      </c>
      <c r="B173" s="375" t="s">
        <v>526</v>
      </c>
      <c r="C173" s="376">
        <v>1.771407E-4</v>
      </c>
      <c r="D173" s="376">
        <v>1.6930706314634096E-4</v>
      </c>
      <c r="E173" s="377">
        <v>4696722</v>
      </c>
      <c r="F173" s="378">
        <v>5476410</v>
      </c>
      <c r="G173" s="378"/>
      <c r="H173" s="379">
        <v>351587</v>
      </c>
      <c r="I173" s="380">
        <v>447923</v>
      </c>
      <c r="J173" s="380">
        <v>0</v>
      </c>
      <c r="K173" s="380">
        <v>32332</v>
      </c>
      <c r="L173" s="380">
        <v>831842</v>
      </c>
      <c r="M173" s="380"/>
      <c r="N173" s="381">
        <v>117873</v>
      </c>
      <c r="O173" s="380">
        <v>1330887</v>
      </c>
      <c r="P173" s="380">
        <v>2801</v>
      </c>
      <c r="Q173" s="380">
        <v>101941</v>
      </c>
      <c r="R173" s="380">
        <v>1553502</v>
      </c>
      <c r="S173" s="382"/>
      <c r="T173" s="219">
        <v>-190050</v>
      </c>
      <c r="U173" s="219">
        <v>67361</v>
      </c>
      <c r="V173" s="380">
        <v>-122689</v>
      </c>
      <c r="W173" s="382"/>
      <c r="X173" s="382"/>
      <c r="Y173" s="382"/>
      <c r="Z173" s="382"/>
    </row>
    <row r="174" spans="1:26">
      <c r="A174" s="374">
        <v>34903</v>
      </c>
      <c r="B174" s="375" t="s">
        <v>527</v>
      </c>
      <c r="C174" s="376">
        <v>8.1363000000000003E-6</v>
      </c>
      <c r="D174" s="376">
        <v>8.3586205918621488E-6</v>
      </c>
      <c r="E174" s="377">
        <v>231875</v>
      </c>
      <c r="F174" s="378">
        <v>251539</v>
      </c>
      <c r="G174" s="378"/>
      <c r="H174" s="379">
        <v>68194</v>
      </c>
      <c r="I174" s="380">
        <v>20574</v>
      </c>
      <c r="J174" s="380">
        <v>0</v>
      </c>
      <c r="K174" s="380">
        <v>1485</v>
      </c>
      <c r="L174" s="380">
        <v>90253</v>
      </c>
      <c r="M174" s="380"/>
      <c r="N174" s="381">
        <v>73723</v>
      </c>
      <c r="O174" s="380">
        <v>61129</v>
      </c>
      <c r="P174" s="380">
        <v>129</v>
      </c>
      <c r="Q174" s="380">
        <v>4682</v>
      </c>
      <c r="R174" s="380">
        <v>139663</v>
      </c>
      <c r="S174" s="382"/>
      <c r="T174" s="219">
        <v>-8730</v>
      </c>
      <c r="U174" s="219">
        <v>-9908</v>
      </c>
      <c r="V174" s="380">
        <v>-18638</v>
      </c>
      <c r="W174" s="382"/>
      <c r="X174" s="382"/>
      <c r="Y174" s="382"/>
      <c r="Z174" s="382"/>
    </row>
    <row r="175" spans="1:26">
      <c r="A175" s="374">
        <v>34905</v>
      </c>
      <c r="B175" s="375" t="s">
        <v>528</v>
      </c>
      <c r="C175" s="376">
        <v>5.7486449999999997E-4</v>
      </c>
      <c r="D175" s="376">
        <v>5.9387645850150555E-4</v>
      </c>
      <c r="E175" s="377">
        <v>16474638</v>
      </c>
      <c r="F175" s="378">
        <v>17772277</v>
      </c>
      <c r="G175" s="378"/>
      <c r="H175" s="379">
        <v>200372</v>
      </c>
      <c r="I175" s="380">
        <v>1453619</v>
      </c>
      <c r="J175" s="380">
        <v>0</v>
      </c>
      <c r="K175" s="380">
        <v>104925</v>
      </c>
      <c r="L175" s="380">
        <v>1758916</v>
      </c>
      <c r="M175" s="380"/>
      <c r="N175" s="381">
        <v>1110868</v>
      </c>
      <c r="O175" s="380">
        <v>4319050</v>
      </c>
      <c r="P175" s="380">
        <v>9091</v>
      </c>
      <c r="Q175" s="380">
        <v>330825</v>
      </c>
      <c r="R175" s="380">
        <v>5769834</v>
      </c>
      <c r="S175" s="382"/>
      <c r="T175" s="220">
        <v>-616757</v>
      </c>
      <c r="U175" s="220">
        <v>-480895</v>
      </c>
      <c r="V175" s="380">
        <v>-1097652</v>
      </c>
      <c r="W175" s="382"/>
      <c r="X175" s="382"/>
      <c r="Y175" s="382"/>
      <c r="Z175" s="382"/>
    </row>
    <row r="176" spans="1:26">
      <c r="A176" s="374">
        <v>34910</v>
      </c>
      <c r="B176" s="375" t="s">
        <v>529</v>
      </c>
      <c r="C176" s="376">
        <v>2.0109554000000002E-3</v>
      </c>
      <c r="D176" s="376">
        <v>1.9971198927613517E-3</v>
      </c>
      <c r="E176" s="377">
        <v>55401806</v>
      </c>
      <c r="F176" s="378">
        <v>62169880</v>
      </c>
      <c r="G176" s="378"/>
      <c r="H176" s="379">
        <v>994267</v>
      </c>
      <c r="I176" s="380">
        <v>5084961</v>
      </c>
      <c r="J176" s="380">
        <v>0</v>
      </c>
      <c r="K176" s="380">
        <v>367042</v>
      </c>
      <c r="L176" s="380">
        <v>6446270</v>
      </c>
      <c r="M176" s="380"/>
      <c r="N176" s="381">
        <v>1803371</v>
      </c>
      <c r="O176" s="380">
        <v>15108632</v>
      </c>
      <c r="P176" s="380">
        <v>31802</v>
      </c>
      <c r="Q176" s="380">
        <v>1157271</v>
      </c>
      <c r="R176" s="380">
        <v>18101076</v>
      </c>
      <c r="S176" s="382"/>
      <c r="T176" s="219">
        <v>-2157499</v>
      </c>
      <c r="U176" s="219">
        <v>-230520</v>
      </c>
      <c r="V176" s="380">
        <v>-2388019</v>
      </c>
      <c r="W176" s="382"/>
      <c r="X176" s="382"/>
      <c r="Y176" s="382"/>
      <c r="Z176" s="382"/>
    </row>
    <row r="177" spans="1:26">
      <c r="A177" s="374">
        <v>35000</v>
      </c>
      <c r="B177" s="375" t="s">
        <v>530</v>
      </c>
      <c r="C177" s="376">
        <v>1.2988718999999999E-3</v>
      </c>
      <c r="D177" s="376">
        <v>1.3316025322283177E-3</v>
      </c>
      <c r="E177" s="377">
        <v>36939788</v>
      </c>
      <c r="F177" s="378">
        <v>40155396</v>
      </c>
      <c r="G177" s="378"/>
      <c r="H177" s="379">
        <v>479359</v>
      </c>
      <c r="I177" s="380">
        <v>3284366</v>
      </c>
      <c r="J177" s="380">
        <v>0</v>
      </c>
      <c r="K177" s="380">
        <v>237072</v>
      </c>
      <c r="L177" s="380">
        <v>4000797</v>
      </c>
      <c r="M177" s="380"/>
      <c r="N177" s="381">
        <v>1843607</v>
      </c>
      <c r="O177" s="380">
        <v>9758634</v>
      </c>
      <c r="P177" s="380">
        <v>20541</v>
      </c>
      <c r="Q177" s="380">
        <v>747479</v>
      </c>
      <c r="R177" s="380">
        <v>12370261</v>
      </c>
      <c r="S177" s="382"/>
      <c r="T177" s="219">
        <v>-1393525</v>
      </c>
      <c r="U177" s="219">
        <v>-63691</v>
      </c>
      <c r="V177" s="380">
        <v>-1457216</v>
      </c>
      <c r="W177" s="382"/>
      <c r="X177" s="382"/>
      <c r="Y177" s="382"/>
      <c r="Z177" s="382"/>
    </row>
    <row r="178" spans="1:26">
      <c r="A178" s="374">
        <v>35005</v>
      </c>
      <c r="B178" s="375" t="s">
        <v>531</v>
      </c>
      <c r="C178" s="376">
        <v>5.3298940000000002E-4</v>
      </c>
      <c r="D178" s="376">
        <v>5.3161530369921577E-4</v>
      </c>
      <c r="E178" s="377">
        <v>14747461</v>
      </c>
      <c r="F178" s="378">
        <v>16477684</v>
      </c>
      <c r="G178" s="378"/>
      <c r="H178" s="379">
        <v>312204</v>
      </c>
      <c r="I178" s="380">
        <v>1347733</v>
      </c>
      <c r="J178" s="380">
        <v>0</v>
      </c>
      <c r="K178" s="380">
        <v>97282</v>
      </c>
      <c r="L178" s="380">
        <v>1757219</v>
      </c>
      <c r="M178" s="380"/>
      <c r="N178" s="381">
        <v>1944637</v>
      </c>
      <c r="O178" s="380">
        <v>4004435</v>
      </c>
      <c r="P178" s="380">
        <v>8429</v>
      </c>
      <c r="Q178" s="380">
        <v>306726</v>
      </c>
      <c r="R178" s="380">
        <v>6264227</v>
      </c>
      <c r="S178" s="382"/>
      <c r="T178" s="220">
        <v>-571830</v>
      </c>
      <c r="U178" s="220">
        <v>-532196</v>
      </c>
      <c r="V178" s="380">
        <v>-1104026</v>
      </c>
      <c r="W178" s="382"/>
      <c r="X178" s="382"/>
      <c r="Y178" s="382"/>
      <c r="Z178" s="382"/>
    </row>
    <row r="179" spans="1:26">
      <c r="A179" s="374">
        <v>35100</v>
      </c>
      <c r="B179" s="375" t="s">
        <v>532</v>
      </c>
      <c r="C179" s="376">
        <v>1.16178414E-2</v>
      </c>
      <c r="D179" s="376">
        <v>1.2100129063992377E-2</v>
      </c>
      <c r="E179" s="377">
        <v>335667880</v>
      </c>
      <c r="F179" s="378">
        <v>359172461</v>
      </c>
      <c r="G179" s="378"/>
      <c r="H179" s="379">
        <v>5812120</v>
      </c>
      <c r="I179" s="380">
        <v>29377215</v>
      </c>
      <c r="J179" s="380">
        <v>0</v>
      </c>
      <c r="K179" s="380">
        <v>2120502</v>
      </c>
      <c r="L179" s="380">
        <v>37309837</v>
      </c>
      <c r="M179" s="380"/>
      <c r="N179" s="381">
        <v>18264022</v>
      </c>
      <c r="O179" s="380">
        <v>87286714</v>
      </c>
      <c r="P179" s="380">
        <v>183731</v>
      </c>
      <c r="Q179" s="380">
        <v>6685871</v>
      </c>
      <c r="R179" s="380">
        <v>112420338</v>
      </c>
      <c r="S179" s="382"/>
      <c r="T179" s="219">
        <v>-12464466</v>
      </c>
      <c r="U179" s="219">
        <v>903959</v>
      </c>
      <c r="V179" s="380">
        <v>-11560507</v>
      </c>
      <c r="W179" s="382"/>
      <c r="X179" s="382"/>
      <c r="Y179" s="382"/>
      <c r="Z179" s="382"/>
    </row>
    <row r="180" spans="1:26">
      <c r="A180" s="374">
        <v>35105</v>
      </c>
      <c r="B180" s="375" t="s">
        <v>533</v>
      </c>
      <c r="C180" s="376">
        <v>1.0013851000000001E-3</v>
      </c>
      <c r="D180" s="376">
        <v>1.0128440856457274E-3</v>
      </c>
      <c r="E180" s="377">
        <v>28097157</v>
      </c>
      <c r="F180" s="378">
        <v>30958415</v>
      </c>
      <c r="G180" s="378"/>
      <c r="H180" s="379">
        <v>400922</v>
      </c>
      <c r="I180" s="380">
        <v>2532132</v>
      </c>
      <c r="J180" s="380">
        <v>0</v>
      </c>
      <c r="K180" s="380">
        <v>182774</v>
      </c>
      <c r="L180" s="380">
        <v>3115828</v>
      </c>
      <c r="M180" s="380"/>
      <c r="N180" s="381">
        <v>936950</v>
      </c>
      <c r="O180" s="380">
        <v>7523568</v>
      </c>
      <c r="P180" s="380">
        <v>15836</v>
      </c>
      <c r="Q180" s="380">
        <v>576280</v>
      </c>
      <c r="R180" s="380">
        <v>9052634</v>
      </c>
      <c r="S180" s="382"/>
      <c r="T180" s="219">
        <v>-1074360</v>
      </c>
      <c r="U180" s="219">
        <v>-440577</v>
      </c>
      <c r="V180" s="380">
        <v>-1514937</v>
      </c>
      <c r="W180" s="382"/>
      <c r="X180" s="382"/>
      <c r="Y180" s="382"/>
      <c r="Z180" s="382"/>
    </row>
    <row r="181" spans="1:26">
      <c r="A181" s="374">
        <v>35106</v>
      </c>
      <c r="B181" s="375" t="s">
        <v>534</v>
      </c>
      <c r="C181" s="376">
        <v>2.469576E-4</v>
      </c>
      <c r="D181" s="376">
        <v>2.5732723999817336E-4</v>
      </c>
      <c r="E181" s="377">
        <v>7138477</v>
      </c>
      <c r="F181" s="378">
        <v>7634841</v>
      </c>
      <c r="G181" s="378"/>
      <c r="H181" s="379">
        <v>162331</v>
      </c>
      <c r="I181" s="380">
        <v>624464</v>
      </c>
      <c r="J181" s="380">
        <v>0</v>
      </c>
      <c r="K181" s="380">
        <v>45075</v>
      </c>
      <c r="L181" s="380">
        <v>831870</v>
      </c>
      <c r="M181" s="380"/>
      <c r="N181" s="381">
        <v>764743</v>
      </c>
      <c r="O181" s="380">
        <v>1855432</v>
      </c>
      <c r="P181" s="380">
        <v>3906</v>
      </c>
      <c r="Q181" s="380">
        <v>142120</v>
      </c>
      <c r="R181" s="380">
        <v>2766201</v>
      </c>
      <c r="S181" s="382"/>
      <c r="T181" s="219">
        <v>-264954</v>
      </c>
      <c r="U181" s="219">
        <v>-169399</v>
      </c>
      <c r="V181" s="380">
        <v>-434353</v>
      </c>
      <c r="W181" s="382"/>
      <c r="X181" s="382"/>
      <c r="Y181" s="382"/>
      <c r="Z181" s="382"/>
    </row>
    <row r="182" spans="1:26">
      <c r="A182" s="374">
        <v>35200</v>
      </c>
      <c r="B182" s="375" t="s">
        <v>535</v>
      </c>
      <c r="C182" s="376">
        <v>4.301396E-4</v>
      </c>
      <c r="D182" s="376">
        <v>4.3944224883137739E-4</v>
      </c>
      <c r="E182" s="377">
        <v>12190502</v>
      </c>
      <c r="F182" s="378">
        <v>13298021</v>
      </c>
      <c r="G182" s="378"/>
      <c r="H182" s="379">
        <v>101591</v>
      </c>
      <c r="I182" s="380">
        <v>1087664</v>
      </c>
      <c r="J182" s="380">
        <v>0</v>
      </c>
      <c r="K182" s="380">
        <v>78510</v>
      </c>
      <c r="L182" s="380">
        <v>1267765</v>
      </c>
      <c r="M182" s="380"/>
      <c r="N182" s="381">
        <v>1712009</v>
      </c>
      <c r="O182" s="380">
        <v>3231708</v>
      </c>
      <c r="P182" s="380">
        <v>6802</v>
      </c>
      <c r="Q182" s="380">
        <v>247538</v>
      </c>
      <c r="R182" s="380">
        <v>5198057</v>
      </c>
      <c r="S182" s="382"/>
      <c r="T182" s="219">
        <v>-461486</v>
      </c>
      <c r="U182" s="219">
        <v>-388767</v>
      </c>
      <c r="V182" s="380">
        <v>-850253</v>
      </c>
      <c r="W182" s="382"/>
      <c r="X182" s="382"/>
      <c r="Y182" s="382"/>
      <c r="Z182" s="382"/>
    </row>
    <row r="183" spans="1:26">
      <c r="A183" s="374">
        <v>35300</v>
      </c>
      <c r="B183" s="375" t="s">
        <v>536</v>
      </c>
      <c r="C183" s="376">
        <v>3.2129951000000002E-3</v>
      </c>
      <c r="D183" s="376">
        <v>3.4492446714992271E-3</v>
      </c>
      <c r="E183" s="377">
        <v>95684983</v>
      </c>
      <c r="F183" s="378">
        <v>99331650</v>
      </c>
      <c r="G183" s="378"/>
      <c r="H183" s="379">
        <v>2931697</v>
      </c>
      <c r="I183" s="380">
        <v>8124474</v>
      </c>
      <c r="J183" s="380">
        <v>0</v>
      </c>
      <c r="K183" s="380">
        <v>586440</v>
      </c>
      <c r="L183" s="380">
        <v>11642611</v>
      </c>
      <c r="M183" s="380"/>
      <c r="N183" s="381">
        <v>14546567</v>
      </c>
      <c r="O183" s="380">
        <v>24139750</v>
      </c>
      <c r="P183" s="380">
        <v>50812</v>
      </c>
      <c r="Q183" s="380">
        <v>1849024</v>
      </c>
      <c r="R183" s="380">
        <v>40586153</v>
      </c>
      <c r="S183" s="382"/>
      <c r="T183" s="219">
        <v>-3447134</v>
      </c>
      <c r="U183" s="219">
        <v>-1011139</v>
      </c>
      <c r="V183" s="380">
        <v>-4458273</v>
      </c>
      <c r="W183" s="382"/>
      <c r="X183" s="382"/>
      <c r="Y183" s="382"/>
      <c r="Z183" s="382"/>
    </row>
    <row r="184" spans="1:26">
      <c r="A184" s="374">
        <v>35305</v>
      </c>
      <c r="B184" s="375" t="s">
        <v>537</v>
      </c>
      <c r="C184" s="376">
        <v>1.2836293E-3</v>
      </c>
      <c r="D184" s="376">
        <v>1.2217880019113677E-3</v>
      </c>
      <c r="E184" s="377">
        <v>33893439</v>
      </c>
      <c r="F184" s="378">
        <v>39684162</v>
      </c>
      <c r="G184" s="378"/>
      <c r="H184" s="379">
        <v>2567389</v>
      </c>
      <c r="I184" s="380">
        <v>3245823</v>
      </c>
      <c r="J184" s="380">
        <v>0</v>
      </c>
      <c r="K184" s="380">
        <v>234290</v>
      </c>
      <c r="L184" s="380">
        <v>6047502</v>
      </c>
      <c r="M184" s="380"/>
      <c r="N184" s="381">
        <v>1129620</v>
      </c>
      <c r="O184" s="380">
        <v>9644114</v>
      </c>
      <c r="P184" s="380">
        <v>20300</v>
      </c>
      <c r="Q184" s="380">
        <v>738707</v>
      </c>
      <c r="R184" s="380">
        <v>11532741</v>
      </c>
      <c r="S184" s="382"/>
      <c r="T184" s="219">
        <v>-1377172</v>
      </c>
      <c r="U184" s="219">
        <v>170084</v>
      </c>
      <c r="V184" s="380">
        <v>-1207088</v>
      </c>
      <c r="W184" s="382"/>
      <c r="X184" s="382"/>
      <c r="Y184" s="382"/>
      <c r="Z184" s="382"/>
    </row>
    <row r="185" spans="1:26">
      <c r="A185" s="374">
        <v>35400</v>
      </c>
      <c r="B185" s="375" t="s">
        <v>538</v>
      </c>
      <c r="C185" s="376">
        <v>2.5374806000000001E-3</v>
      </c>
      <c r="D185" s="376">
        <v>2.6178109742170381E-3</v>
      </c>
      <c r="E185" s="377">
        <v>72620305</v>
      </c>
      <c r="F185" s="378">
        <v>78447719</v>
      </c>
      <c r="G185" s="378"/>
      <c r="H185" s="379">
        <v>1055400</v>
      </c>
      <c r="I185" s="380">
        <v>6416348</v>
      </c>
      <c r="J185" s="380">
        <v>0</v>
      </c>
      <c r="K185" s="380">
        <v>463144</v>
      </c>
      <c r="L185" s="380">
        <v>7934892</v>
      </c>
      <c r="M185" s="380"/>
      <c r="N185" s="381">
        <v>4786698</v>
      </c>
      <c r="O185" s="380">
        <v>19064501</v>
      </c>
      <c r="P185" s="380">
        <v>40129</v>
      </c>
      <c r="Q185" s="380">
        <v>1460277</v>
      </c>
      <c r="R185" s="380">
        <v>25351605</v>
      </c>
      <c r="S185" s="382"/>
      <c r="T185" s="219">
        <v>-2722395</v>
      </c>
      <c r="U185" s="219">
        <v>-1011732</v>
      </c>
      <c r="V185" s="380">
        <v>-3734127</v>
      </c>
      <c r="W185" s="382"/>
      <c r="X185" s="382"/>
      <c r="Y185" s="382"/>
      <c r="Z185" s="382"/>
    </row>
    <row r="186" spans="1:26">
      <c r="A186" s="374">
        <v>35401</v>
      </c>
      <c r="B186" s="375" t="s">
        <v>539</v>
      </c>
      <c r="C186" s="376">
        <v>3.0537499999999997E-5</v>
      </c>
      <c r="D186" s="376">
        <v>2.5269290781054686E-5</v>
      </c>
      <c r="E186" s="377">
        <v>700992</v>
      </c>
      <c r="F186" s="378">
        <v>944085</v>
      </c>
      <c r="G186" s="378"/>
      <c r="H186" s="379">
        <v>235388</v>
      </c>
      <c r="I186" s="380">
        <v>77218</v>
      </c>
      <c r="J186" s="380">
        <v>0</v>
      </c>
      <c r="K186" s="380">
        <v>5574</v>
      </c>
      <c r="L186" s="380">
        <v>318180</v>
      </c>
      <c r="M186" s="380"/>
      <c r="N186" s="381">
        <v>148532</v>
      </c>
      <c r="O186" s="380">
        <v>229433</v>
      </c>
      <c r="P186" s="380">
        <v>483</v>
      </c>
      <c r="Q186" s="380">
        <v>17574</v>
      </c>
      <c r="R186" s="380">
        <v>396022</v>
      </c>
      <c r="S186" s="382"/>
      <c r="T186" s="219">
        <v>-32762</v>
      </c>
      <c r="U186" s="219">
        <v>38596</v>
      </c>
      <c r="V186" s="380">
        <v>5834</v>
      </c>
      <c r="W186" s="382"/>
      <c r="X186" s="382"/>
      <c r="Y186" s="382"/>
      <c r="Z186" s="382"/>
    </row>
    <row r="187" spans="1:26">
      <c r="A187" s="374">
        <v>35405</v>
      </c>
      <c r="B187" s="375" t="s">
        <v>540</v>
      </c>
      <c r="C187" s="376">
        <v>8.1186449999999999E-4</v>
      </c>
      <c r="D187" s="376">
        <v>8.0040054662220133E-4</v>
      </c>
      <c r="E187" s="377">
        <v>22203792</v>
      </c>
      <c r="F187" s="378">
        <v>25099273</v>
      </c>
      <c r="G187" s="378"/>
      <c r="H187" s="379">
        <v>347555</v>
      </c>
      <c r="I187" s="380">
        <v>2052904</v>
      </c>
      <c r="J187" s="380">
        <v>0</v>
      </c>
      <c r="K187" s="380">
        <v>148182</v>
      </c>
      <c r="L187" s="380">
        <v>2548641</v>
      </c>
      <c r="M187" s="380"/>
      <c r="N187" s="381">
        <v>2169584</v>
      </c>
      <c r="O187" s="380">
        <v>6099669</v>
      </c>
      <c r="P187" s="380">
        <v>12839</v>
      </c>
      <c r="Q187" s="380">
        <v>467214</v>
      </c>
      <c r="R187" s="380">
        <v>8749306</v>
      </c>
      <c r="S187" s="382"/>
      <c r="T187" s="220">
        <v>-871027</v>
      </c>
      <c r="U187" s="220">
        <v>-840846</v>
      </c>
      <c r="V187" s="380">
        <v>-1711873</v>
      </c>
      <c r="W187" s="382"/>
      <c r="X187" s="382"/>
      <c r="Y187" s="382"/>
      <c r="Z187" s="382"/>
    </row>
    <row r="188" spans="1:26">
      <c r="A188" s="374">
        <v>35500</v>
      </c>
      <c r="B188" s="375" t="s">
        <v>541</v>
      </c>
      <c r="C188" s="376">
        <v>3.3923358000000001E-3</v>
      </c>
      <c r="D188" s="376">
        <v>3.5161942993141861E-3</v>
      </c>
      <c r="E188" s="377">
        <v>97542223</v>
      </c>
      <c r="F188" s="378">
        <v>104876074</v>
      </c>
      <c r="G188" s="378"/>
      <c r="H188" s="379">
        <v>0</v>
      </c>
      <c r="I188" s="380">
        <v>8577960</v>
      </c>
      <c r="J188" s="380">
        <v>0</v>
      </c>
      <c r="K188" s="380">
        <v>619173</v>
      </c>
      <c r="L188" s="380">
        <v>9197133</v>
      </c>
      <c r="M188" s="380"/>
      <c r="N188" s="381">
        <v>9664763</v>
      </c>
      <c r="O188" s="380">
        <v>25487165</v>
      </c>
      <c r="P188" s="380">
        <v>53648</v>
      </c>
      <c r="Q188" s="380">
        <v>1952232</v>
      </c>
      <c r="R188" s="380">
        <v>37157808</v>
      </c>
      <c r="S188" s="382"/>
      <c r="T188" s="219">
        <v>-3639545</v>
      </c>
      <c r="U188" s="219">
        <v>-3123037</v>
      </c>
      <c r="V188" s="380">
        <v>-6762582</v>
      </c>
      <c r="W188" s="382"/>
      <c r="X188" s="382"/>
      <c r="Y188" s="382"/>
      <c r="Z188" s="382"/>
    </row>
    <row r="189" spans="1:26">
      <c r="A189" s="374">
        <v>35600</v>
      </c>
      <c r="B189" s="375" t="s">
        <v>542</v>
      </c>
      <c r="C189" s="376">
        <v>1.4524538000000001E-3</v>
      </c>
      <c r="D189" s="376">
        <v>1.4828795232318212E-3</v>
      </c>
      <c r="E189" s="377">
        <v>41136340</v>
      </c>
      <c r="F189" s="378">
        <v>44903471</v>
      </c>
      <c r="G189" s="378"/>
      <c r="H189" s="379">
        <v>677140</v>
      </c>
      <c r="I189" s="380">
        <v>3672717</v>
      </c>
      <c r="J189" s="380">
        <v>0</v>
      </c>
      <c r="K189" s="380">
        <v>265104</v>
      </c>
      <c r="L189" s="380">
        <v>4614961</v>
      </c>
      <c r="M189" s="380"/>
      <c r="N189" s="381">
        <v>2619412</v>
      </c>
      <c r="O189" s="380">
        <v>10912519</v>
      </c>
      <c r="P189" s="380">
        <v>22970</v>
      </c>
      <c r="Q189" s="380">
        <v>835863</v>
      </c>
      <c r="R189" s="380">
        <v>14390764</v>
      </c>
      <c r="S189" s="382"/>
      <c r="T189" s="219">
        <v>-1558299</v>
      </c>
      <c r="U189" s="219">
        <v>-58859</v>
      </c>
      <c r="V189" s="380">
        <v>-1617158</v>
      </c>
      <c r="W189" s="382"/>
      <c r="X189" s="382"/>
      <c r="Y189" s="382"/>
      <c r="Z189" s="382"/>
    </row>
    <row r="190" spans="1:26">
      <c r="A190" s="374">
        <v>35700</v>
      </c>
      <c r="B190" s="375" t="s">
        <v>543</v>
      </c>
      <c r="C190" s="376">
        <v>7.7688520000000001E-4</v>
      </c>
      <c r="D190" s="376">
        <v>8.0206536567271577E-4</v>
      </c>
      <c r="E190" s="377">
        <v>22249976</v>
      </c>
      <c r="F190" s="378">
        <v>24017867</v>
      </c>
      <c r="G190" s="378"/>
      <c r="H190" s="379">
        <v>333509</v>
      </c>
      <c r="I190" s="380">
        <v>1964455</v>
      </c>
      <c r="J190" s="380">
        <v>0</v>
      </c>
      <c r="K190" s="380">
        <v>141798</v>
      </c>
      <c r="L190" s="380">
        <v>2439762</v>
      </c>
      <c r="M190" s="380"/>
      <c r="N190" s="381">
        <v>1964222</v>
      </c>
      <c r="O190" s="380">
        <v>5836864</v>
      </c>
      <c r="P190" s="380">
        <v>12286</v>
      </c>
      <c r="Q190" s="380">
        <v>447084</v>
      </c>
      <c r="R190" s="380">
        <v>8260456</v>
      </c>
      <c r="S190" s="382"/>
      <c r="T190" s="220">
        <v>-833499</v>
      </c>
      <c r="U190" s="220">
        <v>-317009</v>
      </c>
      <c r="V190" s="380">
        <v>-1150508</v>
      </c>
      <c r="W190" s="382"/>
      <c r="X190" s="382"/>
      <c r="Y190" s="382"/>
      <c r="Z190" s="382"/>
    </row>
    <row r="191" spans="1:26">
      <c r="A191" s="374">
        <v>35800</v>
      </c>
      <c r="B191" s="375" t="s">
        <v>544</v>
      </c>
      <c r="C191" s="376">
        <v>9.9923900000000007E-4</v>
      </c>
      <c r="D191" s="376">
        <v>1.0805410381615902E-3</v>
      </c>
      <c r="E191" s="377">
        <v>29975128</v>
      </c>
      <c r="F191" s="378">
        <v>30892067</v>
      </c>
      <c r="G191" s="378"/>
      <c r="H191" s="379">
        <v>354203</v>
      </c>
      <c r="I191" s="380">
        <v>2526705</v>
      </c>
      <c r="J191" s="380">
        <v>0</v>
      </c>
      <c r="K191" s="380">
        <v>182382</v>
      </c>
      <c r="L191" s="380">
        <v>3063290</v>
      </c>
      <c r="M191" s="380"/>
      <c r="N191" s="381">
        <v>4578651</v>
      </c>
      <c r="O191" s="380">
        <v>7507444</v>
      </c>
      <c r="P191" s="380">
        <v>15803</v>
      </c>
      <c r="Q191" s="380">
        <v>575045</v>
      </c>
      <c r="R191" s="380">
        <v>12676943</v>
      </c>
      <c r="S191" s="382"/>
      <c r="T191" s="219">
        <v>-1072056</v>
      </c>
      <c r="U191" s="219">
        <v>-1220812</v>
      </c>
      <c r="V191" s="380">
        <v>-2292868</v>
      </c>
      <c r="W191" s="382"/>
      <c r="X191" s="382"/>
      <c r="Y191" s="382"/>
      <c r="Z191" s="382"/>
    </row>
    <row r="192" spans="1:26">
      <c r="A192" s="374">
        <v>35805</v>
      </c>
      <c r="B192" s="375" t="s">
        <v>545</v>
      </c>
      <c r="C192" s="376">
        <v>2.1476399999999999E-4</v>
      </c>
      <c r="D192" s="376">
        <v>2.1938772613966349E-4</v>
      </c>
      <c r="E192" s="377">
        <v>6086002</v>
      </c>
      <c r="F192" s="378">
        <v>6639557</v>
      </c>
      <c r="G192" s="378"/>
      <c r="H192" s="379">
        <v>625953</v>
      </c>
      <c r="I192" s="380">
        <v>543059</v>
      </c>
      <c r="J192" s="380">
        <v>0</v>
      </c>
      <c r="K192" s="380">
        <v>39199</v>
      </c>
      <c r="L192" s="380">
        <v>1208211</v>
      </c>
      <c r="M192" s="380"/>
      <c r="N192" s="381">
        <v>198329</v>
      </c>
      <c r="O192" s="380">
        <v>1613557</v>
      </c>
      <c r="P192" s="380">
        <v>3396</v>
      </c>
      <c r="Q192" s="380">
        <v>123593</v>
      </c>
      <c r="R192" s="380">
        <v>1938875</v>
      </c>
      <c r="S192" s="382"/>
      <c r="T192" s="219">
        <v>-230414</v>
      </c>
      <c r="U192" s="219">
        <v>249957</v>
      </c>
      <c r="V192" s="380">
        <v>19543</v>
      </c>
      <c r="W192" s="382"/>
      <c r="X192" s="382"/>
      <c r="Y192" s="382"/>
      <c r="Z192" s="382"/>
    </row>
    <row r="193" spans="1:26">
      <c r="A193" s="374">
        <v>35900</v>
      </c>
      <c r="B193" s="375" t="s">
        <v>546</v>
      </c>
      <c r="C193" s="376">
        <v>1.9624575000000001E-3</v>
      </c>
      <c r="D193" s="376">
        <v>2.0589142721616233E-3</v>
      </c>
      <c r="E193" s="377">
        <v>57116035</v>
      </c>
      <c r="F193" s="378">
        <v>60670538</v>
      </c>
      <c r="G193" s="378"/>
      <c r="H193" s="379">
        <v>86847</v>
      </c>
      <c r="I193" s="380">
        <v>4962328</v>
      </c>
      <c r="J193" s="380">
        <v>0</v>
      </c>
      <c r="K193" s="380">
        <v>358190</v>
      </c>
      <c r="L193" s="380">
        <v>5407365</v>
      </c>
      <c r="M193" s="380"/>
      <c r="N193" s="381">
        <v>6924063</v>
      </c>
      <c r="O193" s="380">
        <v>14744259</v>
      </c>
      <c r="P193" s="380">
        <v>31035</v>
      </c>
      <c r="Q193" s="380">
        <v>1129361</v>
      </c>
      <c r="R193" s="380">
        <v>22828718</v>
      </c>
      <c r="S193" s="382"/>
      <c r="T193" s="219">
        <v>-2105466</v>
      </c>
      <c r="U193" s="219">
        <v>-1843268</v>
      </c>
      <c r="V193" s="380">
        <v>-3948734</v>
      </c>
      <c r="W193" s="382"/>
      <c r="X193" s="382"/>
      <c r="Y193" s="382"/>
      <c r="Z193" s="382"/>
    </row>
    <row r="194" spans="1:26">
      <c r="A194" s="374">
        <v>35905</v>
      </c>
      <c r="B194" s="375" t="s">
        <v>547</v>
      </c>
      <c r="C194" s="376">
        <v>2.2349110000000001E-4</v>
      </c>
      <c r="D194" s="376">
        <v>2.1873166384799413E-4</v>
      </c>
      <c r="E194" s="377">
        <v>6067803</v>
      </c>
      <c r="F194" s="378">
        <v>6909360</v>
      </c>
      <c r="G194" s="378"/>
      <c r="H194" s="379">
        <v>224120</v>
      </c>
      <c r="I194" s="380">
        <v>565126</v>
      </c>
      <c r="J194" s="380">
        <v>0</v>
      </c>
      <c r="K194" s="380">
        <v>40792</v>
      </c>
      <c r="L194" s="380">
        <v>830038</v>
      </c>
      <c r="M194" s="380"/>
      <c r="N194" s="381">
        <v>1440971</v>
      </c>
      <c r="O194" s="380">
        <v>1679125</v>
      </c>
      <c r="P194" s="380">
        <v>3534</v>
      </c>
      <c r="Q194" s="380">
        <v>128615</v>
      </c>
      <c r="R194" s="380">
        <v>3252245</v>
      </c>
      <c r="S194" s="382"/>
      <c r="T194" s="219">
        <v>-239776</v>
      </c>
      <c r="U194" s="219">
        <v>-432583</v>
      </c>
      <c r="V194" s="380">
        <v>-672359</v>
      </c>
      <c r="W194" s="382"/>
      <c r="X194" s="382"/>
      <c r="Y194" s="382"/>
      <c r="Z194" s="382"/>
    </row>
    <row r="195" spans="1:26">
      <c r="A195" s="374">
        <v>36000</v>
      </c>
      <c r="B195" s="375" t="s">
        <v>548</v>
      </c>
      <c r="C195" s="376">
        <v>5.4294448299999999E-2</v>
      </c>
      <c r="D195" s="376">
        <v>5.4000465506441157E-2</v>
      </c>
      <c r="E195" s="377">
        <v>1498018880</v>
      </c>
      <c r="F195" s="378">
        <v>1678545090</v>
      </c>
      <c r="G195" s="378"/>
      <c r="H195" s="379">
        <v>35597331</v>
      </c>
      <c r="I195" s="380">
        <v>137290536</v>
      </c>
      <c r="J195" s="380">
        <v>0</v>
      </c>
      <c r="K195" s="380">
        <v>9909887</v>
      </c>
      <c r="L195" s="380">
        <v>182797754</v>
      </c>
      <c r="M195" s="380"/>
      <c r="N195" s="381">
        <v>32193153</v>
      </c>
      <c r="O195" s="380">
        <v>407922938</v>
      </c>
      <c r="P195" s="380">
        <v>858644</v>
      </c>
      <c r="Q195" s="380">
        <v>31245538</v>
      </c>
      <c r="R195" s="380">
        <v>472220273</v>
      </c>
      <c r="S195" s="382"/>
      <c r="T195" s="219">
        <v>-58251046</v>
      </c>
      <c r="U195" s="219">
        <v>9575728</v>
      </c>
      <c r="V195" s="380">
        <v>-48675318</v>
      </c>
      <c r="W195" s="382"/>
      <c r="X195" s="382"/>
      <c r="Y195" s="382"/>
      <c r="Z195" s="382"/>
    </row>
    <row r="196" spans="1:26">
      <c r="A196" s="374">
        <v>36001</v>
      </c>
      <c r="B196" s="375" t="s">
        <v>549</v>
      </c>
      <c r="C196" s="376">
        <v>0</v>
      </c>
      <c r="D196" s="376">
        <v>0</v>
      </c>
      <c r="E196" s="377">
        <v>0</v>
      </c>
      <c r="F196" s="378">
        <v>0</v>
      </c>
      <c r="G196" s="378"/>
      <c r="H196" s="379">
        <v>21242</v>
      </c>
      <c r="I196" s="380">
        <v>0</v>
      </c>
      <c r="J196" s="380">
        <v>0</v>
      </c>
      <c r="K196" s="380">
        <v>0</v>
      </c>
      <c r="L196" s="380">
        <v>21242</v>
      </c>
      <c r="M196" s="380"/>
      <c r="N196" s="381">
        <v>436720</v>
      </c>
      <c r="O196" s="380">
        <v>0</v>
      </c>
      <c r="P196" s="380">
        <v>0</v>
      </c>
      <c r="Q196" s="380">
        <v>0</v>
      </c>
      <c r="R196" s="380">
        <v>436720</v>
      </c>
      <c r="S196" s="382"/>
      <c r="T196" s="219">
        <v>0</v>
      </c>
      <c r="U196" s="219">
        <v>-197118</v>
      </c>
      <c r="V196" s="380">
        <v>-197118</v>
      </c>
      <c r="W196" s="382"/>
      <c r="X196" s="382"/>
      <c r="Y196" s="382"/>
      <c r="Z196" s="382"/>
    </row>
    <row r="197" spans="1:26">
      <c r="A197" s="374">
        <v>36002</v>
      </c>
      <c r="B197" s="375" t="s">
        <v>550</v>
      </c>
      <c r="C197" s="376">
        <v>0</v>
      </c>
      <c r="D197" s="376">
        <v>0</v>
      </c>
      <c r="E197" s="377">
        <v>0</v>
      </c>
      <c r="F197" s="378">
        <v>0</v>
      </c>
      <c r="G197" s="378"/>
      <c r="H197" s="379">
        <v>0</v>
      </c>
      <c r="I197" s="380">
        <v>0</v>
      </c>
      <c r="J197" s="380">
        <v>0</v>
      </c>
      <c r="K197" s="380">
        <v>0</v>
      </c>
      <c r="L197" s="380">
        <v>0</v>
      </c>
      <c r="M197" s="380"/>
      <c r="N197" s="381">
        <v>1231684</v>
      </c>
      <c r="O197" s="380">
        <v>0</v>
      </c>
      <c r="P197" s="380">
        <v>0</v>
      </c>
      <c r="Q197" s="380">
        <v>0</v>
      </c>
      <c r="R197" s="380">
        <v>1231684</v>
      </c>
      <c r="S197" s="382"/>
      <c r="T197" s="219">
        <v>0</v>
      </c>
      <c r="U197" s="219">
        <v>-1070064</v>
      </c>
      <c r="V197" s="380">
        <v>-1070064</v>
      </c>
      <c r="W197" s="382"/>
      <c r="X197" s="382"/>
      <c r="Y197" s="382"/>
      <c r="Z197" s="382"/>
    </row>
    <row r="198" spans="1:26">
      <c r="A198" s="374">
        <v>36003</v>
      </c>
      <c r="B198" s="375" t="s">
        <v>551</v>
      </c>
      <c r="C198" s="376">
        <v>3.3969350000000002E-4</v>
      </c>
      <c r="D198" s="376">
        <v>3.5257976298314693E-4</v>
      </c>
      <c r="E198" s="377">
        <v>9780863</v>
      </c>
      <c r="F198" s="378">
        <v>10501826</v>
      </c>
      <c r="G198" s="378"/>
      <c r="H198" s="379">
        <v>77350</v>
      </c>
      <c r="I198" s="380">
        <v>858959</v>
      </c>
      <c r="J198" s="380">
        <v>0</v>
      </c>
      <c r="K198" s="380">
        <v>62001</v>
      </c>
      <c r="L198" s="380">
        <v>998310</v>
      </c>
      <c r="M198" s="380"/>
      <c r="N198" s="381">
        <v>1434180</v>
      </c>
      <c r="O198" s="380">
        <v>2552172</v>
      </c>
      <c r="P198" s="380">
        <v>5372</v>
      </c>
      <c r="Q198" s="380">
        <v>195488</v>
      </c>
      <c r="R198" s="380">
        <v>4187212</v>
      </c>
      <c r="S198" s="382"/>
      <c r="T198" s="219">
        <v>-364449</v>
      </c>
      <c r="U198" s="219">
        <v>-376824</v>
      </c>
      <c r="V198" s="380">
        <v>-741273</v>
      </c>
      <c r="W198" s="382"/>
      <c r="X198" s="382"/>
      <c r="Y198" s="382"/>
      <c r="Z198" s="382"/>
    </row>
    <row r="199" spans="1:26">
      <c r="A199" s="374">
        <v>36004</v>
      </c>
      <c r="B199" s="375" t="s">
        <v>552</v>
      </c>
      <c r="C199" s="376">
        <v>3.0340160000000001E-4</v>
      </c>
      <c r="D199" s="376">
        <v>2.6891151077580673E-4</v>
      </c>
      <c r="E199" s="377">
        <v>7459834</v>
      </c>
      <c r="F199" s="378">
        <v>9379841</v>
      </c>
      <c r="G199" s="378"/>
      <c r="H199" s="379">
        <v>2240560</v>
      </c>
      <c r="I199" s="380">
        <v>767190</v>
      </c>
      <c r="J199" s="380">
        <v>0</v>
      </c>
      <c r="K199" s="380">
        <v>55377</v>
      </c>
      <c r="L199" s="380">
        <v>3063127</v>
      </c>
      <c r="M199" s="380"/>
      <c r="N199" s="381">
        <v>0</v>
      </c>
      <c r="O199" s="380">
        <v>2279505</v>
      </c>
      <c r="P199" s="380">
        <v>4798</v>
      </c>
      <c r="Q199" s="380">
        <v>174602</v>
      </c>
      <c r="R199" s="380">
        <v>2458905</v>
      </c>
      <c r="S199" s="382"/>
      <c r="T199" s="220">
        <v>-325512</v>
      </c>
      <c r="U199" s="220">
        <v>691224</v>
      </c>
      <c r="V199" s="380">
        <v>365712</v>
      </c>
      <c r="W199" s="382"/>
      <c r="X199" s="382"/>
      <c r="Y199" s="382"/>
      <c r="Z199" s="382"/>
    </row>
    <row r="200" spans="1:26">
      <c r="A200" s="374">
        <v>36005</v>
      </c>
      <c r="B200" s="375" t="s">
        <v>553</v>
      </c>
      <c r="C200" s="376">
        <v>3.9068907999999999E-3</v>
      </c>
      <c r="D200" s="376">
        <v>3.9665890341606469E-3</v>
      </c>
      <c r="E200" s="377">
        <v>110036556</v>
      </c>
      <c r="F200" s="378">
        <v>120783848</v>
      </c>
      <c r="G200" s="378"/>
      <c r="H200" s="379">
        <v>2431308</v>
      </c>
      <c r="I200" s="380">
        <v>9879079</v>
      </c>
      <c r="J200" s="380">
        <v>0</v>
      </c>
      <c r="K200" s="380">
        <v>713090</v>
      </c>
      <c r="L200" s="380">
        <v>13023477</v>
      </c>
      <c r="M200" s="380"/>
      <c r="N200" s="381">
        <v>12638820</v>
      </c>
      <c r="O200" s="380">
        <v>29353100</v>
      </c>
      <c r="P200" s="380">
        <v>61786</v>
      </c>
      <c r="Q200" s="380">
        <v>2248350</v>
      </c>
      <c r="R200" s="380">
        <v>44302056</v>
      </c>
      <c r="S200" s="382"/>
      <c r="T200" s="219">
        <v>-4191598</v>
      </c>
      <c r="U200" s="219">
        <v>-3638334</v>
      </c>
      <c r="V200" s="380">
        <v>-7829932</v>
      </c>
      <c r="W200" s="382"/>
      <c r="X200" s="382"/>
      <c r="Y200" s="382"/>
      <c r="Z200" s="382"/>
    </row>
    <row r="201" spans="1:26">
      <c r="A201" s="374">
        <v>36006</v>
      </c>
      <c r="B201" s="375" t="s">
        <v>554</v>
      </c>
      <c r="C201" s="376">
        <v>6.3387350000000003E-4</v>
      </c>
      <c r="D201" s="376">
        <v>6.2529823663455108E-4</v>
      </c>
      <c r="E201" s="377">
        <v>17346305</v>
      </c>
      <c r="F201" s="378">
        <v>19596575</v>
      </c>
      <c r="G201" s="378"/>
      <c r="H201" s="379">
        <v>2131792</v>
      </c>
      <c r="I201" s="380">
        <v>1602831</v>
      </c>
      <c r="J201" s="380">
        <v>0</v>
      </c>
      <c r="K201" s="380">
        <v>115695</v>
      </c>
      <c r="L201" s="380">
        <v>3850318</v>
      </c>
      <c r="M201" s="380"/>
      <c r="N201" s="381">
        <v>0</v>
      </c>
      <c r="O201" s="380">
        <v>4762394</v>
      </c>
      <c r="P201" s="380">
        <v>10024</v>
      </c>
      <c r="Q201" s="380">
        <v>364783</v>
      </c>
      <c r="R201" s="380">
        <v>5137201</v>
      </c>
      <c r="S201" s="382"/>
      <c r="T201" s="219">
        <v>-680065</v>
      </c>
      <c r="U201" s="219">
        <v>987740</v>
      </c>
      <c r="V201" s="380">
        <v>307675</v>
      </c>
      <c r="W201" s="382"/>
      <c r="X201" s="382"/>
      <c r="Y201" s="382"/>
      <c r="Z201" s="382"/>
    </row>
    <row r="202" spans="1:26">
      <c r="A202" s="374">
        <v>36007</v>
      </c>
      <c r="B202" s="375" t="s">
        <v>555</v>
      </c>
      <c r="C202" s="376">
        <v>1.9473860000000001E-4</v>
      </c>
      <c r="D202" s="376">
        <v>1.9800424464276104E-4</v>
      </c>
      <c r="E202" s="377">
        <v>5492806</v>
      </c>
      <c r="F202" s="378">
        <v>6020459</v>
      </c>
      <c r="G202" s="378"/>
      <c r="H202" s="379">
        <v>556208</v>
      </c>
      <c r="I202" s="380">
        <v>492422</v>
      </c>
      <c r="J202" s="380">
        <v>0</v>
      </c>
      <c r="K202" s="380">
        <v>35544</v>
      </c>
      <c r="L202" s="380">
        <v>1084174</v>
      </c>
      <c r="M202" s="380"/>
      <c r="N202" s="381">
        <v>128425</v>
      </c>
      <c r="O202" s="380">
        <v>1463102</v>
      </c>
      <c r="P202" s="380">
        <v>3080</v>
      </c>
      <c r="Q202" s="380">
        <v>112069</v>
      </c>
      <c r="R202" s="380">
        <v>1706676</v>
      </c>
      <c r="S202" s="382"/>
      <c r="T202" s="220">
        <v>-208930</v>
      </c>
      <c r="U202" s="220">
        <v>198855</v>
      </c>
      <c r="V202" s="380">
        <v>-10075</v>
      </c>
      <c r="W202" s="382"/>
      <c r="X202" s="382"/>
      <c r="Y202" s="382"/>
      <c r="Z202" s="382"/>
    </row>
    <row r="203" spans="1:26">
      <c r="A203" s="374">
        <v>36008</v>
      </c>
      <c r="B203" s="375" t="s">
        <v>556</v>
      </c>
      <c r="C203" s="376">
        <v>5.3343200000000003E-4</v>
      </c>
      <c r="D203" s="376">
        <v>5.4012455104535952E-4</v>
      </c>
      <c r="E203" s="377">
        <v>14983515</v>
      </c>
      <c r="F203" s="378">
        <v>16491367</v>
      </c>
      <c r="G203" s="378"/>
      <c r="H203" s="379">
        <v>647526</v>
      </c>
      <c r="I203" s="380">
        <v>1348852</v>
      </c>
      <c r="J203" s="380">
        <v>0</v>
      </c>
      <c r="K203" s="380">
        <v>97363</v>
      </c>
      <c r="L203" s="380">
        <v>2093741</v>
      </c>
      <c r="M203" s="380"/>
      <c r="N203" s="381">
        <v>1137103</v>
      </c>
      <c r="O203" s="380">
        <v>4007761</v>
      </c>
      <c r="P203" s="380">
        <v>8436</v>
      </c>
      <c r="Q203" s="380">
        <v>306981</v>
      </c>
      <c r="R203" s="380">
        <v>5460281</v>
      </c>
      <c r="S203" s="382"/>
      <c r="T203" s="219">
        <v>-572304</v>
      </c>
      <c r="U203" s="219">
        <v>48316</v>
      </c>
      <c r="V203" s="380">
        <v>-523988</v>
      </c>
      <c r="W203" s="382"/>
      <c r="X203" s="382"/>
      <c r="Y203" s="382"/>
      <c r="Z203" s="382"/>
    </row>
    <row r="204" spans="1:26">
      <c r="A204" s="374">
        <v>36009</v>
      </c>
      <c r="B204" s="375" t="s">
        <v>557</v>
      </c>
      <c r="C204" s="376">
        <v>8.05778E-5</v>
      </c>
      <c r="D204" s="376">
        <v>9.3510363865831119E-5</v>
      </c>
      <c r="E204" s="377">
        <v>2594057</v>
      </c>
      <c r="F204" s="378">
        <v>2491111</v>
      </c>
      <c r="G204" s="378"/>
      <c r="H204" s="379">
        <v>30519</v>
      </c>
      <c r="I204" s="380">
        <v>203751</v>
      </c>
      <c r="J204" s="380">
        <v>0</v>
      </c>
      <c r="K204" s="380">
        <v>14707</v>
      </c>
      <c r="L204" s="380">
        <v>248977</v>
      </c>
      <c r="M204" s="380"/>
      <c r="N204" s="381">
        <v>1763279</v>
      </c>
      <c r="O204" s="380">
        <v>605394</v>
      </c>
      <c r="P204" s="380">
        <v>1274</v>
      </c>
      <c r="Q204" s="380">
        <v>46371</v>
      </c>
      <c r="R204" s="380">
        <v>2416318</v>
      </c>
      <c r="S204" s="382"/>
      <c r="T204" s="219">
        <v>-86449</v>
      </c>
      <c r="U204" s="219">
        <v>-585614</v>
      </c>
      <c r="V204" s="380">
        <v>-672063</v>
      </c>
      <c r="W204" s="382"/>
      <c r="X204" s="382"/>
      <c r="Y204" s="382"/>
      <c r="Z204" s="382"/>
    </row>
    <row r="205" spans="1:26">
      <c r="A205" s="374">
        <v>36100</v>
      </c>
      <c r="B205" s="375" t="s">
        <v>558</v>
      </c>
      <c r="C205" s="376">
        <v>5.838439E-4</v>
      </c>
      <c r="D205" s="376">
        <v>6.2930570298925191E-4</v>
      </c>
      <c r="E205" s="377">
        <v>17457476</v>
      </c>
      <c r="F205" s="378">
        <v>18049881</v>
      </c>
      <c r="G205" s="378"/>
      <c r="H205" s="379">
        <v>36176</v>
      </c>
      <c r="I205" s="380">
        <v>1476325</v>
      </c>
      <c r="J205" s="380">
        <v>0</v>
      </c>
      <c r="K205" s="380">
        <v>106564</v>
      </c>
      <c r="L205" s="380">
        <v>1619065</v>
      </c>
      <c r="M205" s="380"/>
      <c r="N205" s="381">
        <v>2296437</v>
      </c>
      <c r="O205" s="380">
        <v>4386513</v>
      </c>
      <c r="P205" s="380">
        <v>9233</v>
      </c>
      <c r="Q205" s="380">
        <v>335992</v>
      </c>
      <c r="R205" s="380">
        <v>7028175</v>
      </c>
      <c r="S205" s="382"/>
      <c r="T205" s="219">
        <v>-626390</v>
      </c>
      <c r="U205" s="219">
        <v>-581384</v>
      </c>
      <c r="V205" s="380">
        <v>-1207774</v>
      </c>
      <c r="W205" s="382"/>
      <c r="X205" s="382"/>
      <c r="Y205" s="382"/>
      <c r="Z205" s="382"/>
    </row>
    <row r="206" spans="1:26">
      <c r="A206" s="374">
        <v>36102</v>
      </c>
      <c r="B206" s="375" t="s">
        <v>559</v>
      </c>
      <c r="C206" s="376">
        <v>0</v>
      </c>
      <c r="D206" s="376">
        <v>2.8992375216369497E-4</v>
      </c>
      <c r="E206" s="377">
        <v>8042732</v>
      </c>
      <c r="F206" s="378">
        <v>0</v>
      </c>
      <c r="G206" s="378"/>
      <c r="H206" s="379">
        <v>2136837</v>
      </c>
      <c r="I206" s="380">
        <v>0</v>
      </c>
      <c r="J206" s="380">
        <v>0</v>
      </c>
      <c r="K206" s="380">
        <v>0</v>
      </c>
      <c r="L206" s="380">
        <v>2136837</v>
      </c>
      <c r="M206" s="380"/>
      <c r="N206" s="381">
        <v>9320195</v>
      </c>
      <c r="O206" s="380">
        <v>0</v>
      </c>
      <c r="P206" s="380">
        <v>0</v>
      </c>
      <c r="Q206" s="380">
        <v>0</v>
      </c>
      <c r="R206" s="380">
        <v>9320195</v>
      </c>
      <c r="S206" s="382"/>
      <c r="T206" s="219">
        <v>0</v>
      </c>
      <c r="U206" s="219">
        <v>-997449</v>
      </c>
      <c r="V206" s="380">
        <v>-997449</v>
      </c>
      <c r="W206" s="382"/>
      <c r="X206" s="382"/>
      <c r="Y206" s="382"/>
      <c r="Z206" s="382"/>
    </row>
    <row r="207" spans="1:26">
      <c r="A207" s="374">
        <v>36105</v>
      </c>
      <c r="B207" s="375" t="s">
        <v>560</v>
      </c>
      <c r="C207" s="376">
        <v>3.0108540000000001E-4</v>
      </c>
      <c r="D207" s="376">
        <v>3.2011287925590664E-4</v>
      </c>
      <c r="E207" s="377">
        <v>8880204</v>
      </c>
      <c r="F207" s="378">
        <v>9308234</v>
      </c>
      <c r="G207" s="378"/>
      <c r="H207" s="379">
        <v>358056</v>
      </c>
      <c r="I207" s="380">
        <v>761333</v>
      </c>
      <c r="J207" s="380">
        <v>0</v>
      </c>
      <c r="K207" s="380">
        <v>54954</v>
      </c>
      <c r="L207" s="380">
        <v>1174343</v>
      </c>
      <c r="M207" s="380"/>
      <c r="N207" s="381">
        <v>1330684</v>
      </c>
      <c r="O207" s="380">
        <v>2262103</v>
      </c>
      <c r="P207" s="380">
        <v>4762</v>
      </c>
      <c r="Q207" s="380">
        <v>173270</v>
      </c>
      <c r="R207" s="380">
        <v>3770819</v>
      </c>
      <c r="S207" s="382"/>
      <c r="T207" s="219">
        <v>-323026</v>
      </c>
      <c r="U207" s="219">
        <v>-271774</v>
      </c>
      <c r="V207" s="380">
        <v>-594800</v>
      </c>
      <c r="W207" s="382"/>
      <c r="X207" s="382"/>
      <c r="Y207" s="382"/>
      <c r="Z207" s="382"/>
    </row>
    <row r="208" spans="1:26">
      <c r="A208" s="374">
        <v>36200</v>
      </c>
      <c r="B208" s="375" t="s">
        <v>561</v>
      </c>
      <c r="C208" s="376">
        <v>1.1253342E-3</v>
      </c>
      <c r="D208" s="376">
        <v>1.2209768507708784E-3</v>
      </c>
      <c r="E208" s="377">
        <v>33870937</v>
      </c>
      <c r="F208" s="378">
        <v>34790375</v>
      </c>
      <c r="G208" s="378"/>
      <c r="H208" s="379">
        <v>392254</v>
      </c>
      <c r="I208" s="380">
        <v>2845553</v>
      </c>
      <c r="J208" s="380">
        <v>0</v>
      </c>
      <c r="K208" s="380">
        <v>205397</v>
      </c>
      <c r="L208" s="380">
        <v>3443204</v>
      </c>
      <c r="M208" s="380"/>
      <c r="N208" s="381">
        <v>7362306</v>
      </c>
      <c r="O208" s="380">
        <v>8454817</v>
      </c>
      <c r="P208" s="380">
        <v>17797</v>
      </c>
      <c r="Q208" s="380">
        <v>647611</v>
      </c>
      <c r="R208" s="380">
        <v>16482531</v>
      </c>
      <c r="S208" s="382"/>
      <c r="T208" s="219">
        <v>-1207340</v>
      </c>
      <c r="U208" s="219">
        <v>-1708335</v>
      </c>
      <c r="V208" s="380">
        <v>-2915675</v>
      </c>
      <c r="W208" s="382"/>
      <c r="X208" s="382"/>
      <c r="Y208" s="382"/>
      <c r="Z208" s="382"/>
    </row>
    <row r="209" spans="1:26">
      <c r="A209" s="374">
        <v>36205</v>
      </c>
      <c r="B209" s="375" t="s">
        <v>562</v>
      </c>
      <c r="C209" s="376">
        <v>2.6084179999999999E-4</v>
      </c>
      <c r="D209" s="376">
        <v>2.6510942906165635E-4</v>
      </c>
      <c r="E209" s="377">
        <v>7354361</v>
      </c>
      <c r="F209" s="378">
        <v>8064079</v>
      </c>
      <c r="G209" s="378"/>
      <c r="H209" s="379">
        <v>684279</v>
      </c>
      <c r="I209" s="380">
        <v>659572</v>
      </c>
      <c r="J209" s="380">
        <v>0</v>
      </c>
      <c r="K209" s="380">
        <v>47609</v>
      </c>
      <c r="L209" s="380">
        <v>1391460</v>
      </c>
      <c r="M209" s="380"/>
      <c r="N209" s="381">
        <v>253692</v>
      </c>
      <c r="O209" s="380">
        <v>1959746</v>
      </c>
      <c r="P209" s="380">
        <v>4125</v>
      </c>
      <c r="Q209" s="380">
        <v>150110</v>
      </c>
      <c r="R209" s="380">
        <v>2367673</v>
      </c>
      <c r="S209" s="382"/>
      <c r="T209" s="219">
        <v>-279850</v>
      </c>
      <c r="U209" s="219">
        <v>122272</v>
      </c>
      <c r="V209" s="380">
        <v>-157578</v>
      </c>
      <c r="W209" s="382"/>
      <c r="X209" s="382"/>
      <c r="Y209" s="382"/>
      <c r="Z209" s="382"/>
    </row>
    <row r="210" spans="1:26">
      <c r="A210" s="374">
        <v>36300</v>
      </c>
      <c r="B210" s="375" t="s">
        <v>563</v>
      </c>
      <c r="C210" s="376">
        <v>4.1783276000000001E-3</v>
      </c>
      <c r="D210" s="376">
        <v>4.3939666089733266E-3</v>
      </c>
      <c r="E210" s="377">
        <v>121892374</v>
      </c>
      <c r="F210" s="378">
        <v>129175477</v>
      </c>
      <c r="G210" s="378"/>
      <c r="H210" s="379">
        <v>2346460</v>
      </c>
      <c r="I210" s="380">
        <v>10565442</v>
      </c>
      <c r="J210" s="380">
        <v>0</v>
      </c>
      <c r="K210" s="380">
        <v>762633</v>
      </c>
      <c r="L210" s="380">
        <v>13674535</v>
      </c>
      <c r="M210" s="380"/>
      <c r="N210" s="381">
        <v>11487476</v>
      </c>
      <c r="O210" s="380">
        <v>31392448</v>
      </c>
      <c r="P210" s="380">
        <v>66078</v>
      </c>
      <c r="Q210" s="380">
        <v>2404557</v>
      </c>
      <c r="R210" s="380">
        <v>45350559</v>
      </c>
      <c r="S210" s="382"/>
      <c r="T210" s="219">
        <v>-4482814</v>
      </c>
      <c r="U210" s="219">
        <v>-1422653</v>
      </c>
      <c r="V210" s="380">
        <v>-5905467</v>
      </c>
      <c r="W210" s="382"/>
      <c r="X210" s="382"/>
      <c r="Y210" s="382"/>
      <c r="Z210" s="382"/>
    </row>
    <row r="211" spans="1:26">
      <c r="A211" s="374">
        <v>36301</v>
      </c>
      <c r="B211" s="375" t="s">
        <v>564</v>
      </c>
      <c r="C211" s="376">
        <v>1.134697E-4</v>
      </c>
      <c r="D211" s="376">
        <v>9.8585765463510278E-5</v>
      </c>
      <c r="E211" s="377">
        <v>2734853</v>
      </c>
      <c r="F211" s="378">
        <v>3507983</v>
      </c>
      <c r="G211" s="378"/>
      <c r="H211" s="379">
        <v>1204844</v>
      </c>
      <c r="I211" s="380">
        <v>286923</v>
      </c>
      <c r="J211" s="380">
        <v>0</v>
      </c>
      <c r="K211" s="380">
        <v>20711</v>
      </c>
      <c r="L211" s="380">
        <v>1512478</v>
      </c>
      <c r="M211" s="380"/>
      <c r="N211" s="381">
        <v>0</v>
      </c>
      <c r="O211" s="380">
        <v>852516</v>
      </c>
      <c r="P211" s="380">
        <v>1794</v>
      </c>
      <c r="Q211" s="380">
        <v>65300</v>
      </c>
      <c r="R211" s="380">
        <v>919610</v>
      </c>
      <c r="S211" s="382"/>
      <c r="T211" s="220">
        <v>-121737</v>
      </c>
      <c r="U211" s="220">
        <v>390028</v>
      </c>
      <c r="V211" s="380">
        <v>268291</v>
      </c>
      <c r="W211" s="382"/>
      <c r="X211" s="382"/>
      <c r="Y211" s="382"/>
      <c r="Z211" s="382"/>
    </row>
    <row r="212" spans="1:26">
      <c r="A212" s="374">
        <v>36302</v>
      </c>
      <c r="B212" s="375" t="s">
        <v>565</v>
      </c>
      <c r="C212" s="376">
        <v>1.5517800000000001E-4</v>
      </c>
      <c r="D212" s="376">
        <v>1.3874038018233306E-4</v>
      </c>
      <c r="E212" s="377">
        <v>3848776</v>
      </c>
      <c r="F212" s="378">
        <v>4797420</v>
      </c>
      <c r="G212" s="378"/>
      <c r="H212" s="379">
        <v>1100384</v>
      </c>
      <c r="I212" s="380">
        <v>392388</v>
      </c>
      <c r="J212" s="380">
        <v>0</v>
      </c>
      <c r="K212" s="380">
        <v>28323</v>
      </c>
      <c r="L212" s="380">
        <v>1521095</v>
      </c>
      <c r="M212" s="380"/>
      <c r="N212" s="381">
        <v>8734</v>
      </c>
      <c r="O212" s="380">
        <v>1165877</v>
      </c>
      <c r="P212" s="380">
        <v>2454</v>
      </c>
      <c r="Q212" s="380">
        <v>89302</v>
      </c>
      <c r="R212" s="380">
        <v>1266367</v>
      </c>
      <c r="S212" s="382"/>
      <c r="T212" s="219">
        <v>-166488</v>
      </c>
      <c r="U212" s="219">
        <v>283435</v>
      </c>
      <c r="V212" s="380">
        <v>116947</v>
      </c>
      <c r="W212" s="382"/>
      <c r="X212" s="382"/>
      <c r="Y212" s="382"/>
      <c r="Z212" s="382"/>
    </row>
    <row r="213" spans="1:26">
      <c r="A213" s="374">
        <v>36303</v>
      </c>
      <c r="B213" s="375" t="s">
        <v>712</v>
      </c>
      <c r="C213" s="376">
        <v>2.1714790000000001E-4</v>
      </c>
      <c r="D213" s="376">
        <v>2.0410668478587757E-4</v>
      </c>
      <c r="E213" s="377">
        <v>5662093</v>
      </c>
      <c r="F213" s="378">
        <v>6713256</v>
      </c>
      <c r="G213" s="378"/>
      <c r="H213" s="379">
        <v>3845214</v>
      </c>
      <c r="I213" s="380">
        <v>549087</v>
      </c>
      <c r="J213" s="380">
        <v>0</v>
      </c>
      <c r="K213" s="380">
        <v>39634</v>
      </c>
      <c r="L213" s="380">
        <v>4433935</v>
      </c>
      <c r="M213" s="380"/>
      <c r="N213" s="381">
        <v>0</v>
      </c>
      <c r="O213" s="380">
        <v>1631467</v>
      </c>
      <c r="P213" s="380">
        <v>3434</v>
      </c>
      <c r="Q213" s="380">
        <v>124965</v>
      </c>
      <c r="R213" s="380">
        <v>1759866</v>
      </c>
      <c r="S213" s="382"/>
      <c r="T213" s="219">
        <v>-232973</v>
      </c>
      <c r="U213" s="219">
        <v>1535280</v>
      </c>
      <c r="V213" s="380">
        <v>1302307</v>
      </c>
      <c r="W213" s="382"/>
      <c r="X213" s="382"/>
      <c r="Y213" s="382"/>
      <c r="Z213" s="382"/>
    </row>
    <row r="214" spans="1:26">
      <c r="A214" s="374">
        <v>36305</v>
      </c>
      <c r="B214" s="375" t="s">
        <v>566</v>
      </c>
      <c r="C214" s="376">
        <v>8.0952650000000004E-4</v>
      </c>
      <c r="D214" s="376">
        <v>7.8467717893460813E-4</v>
      </c>
      <c r="E214" s="377">
        <v>21767613</v>
      </c>
      <c r="F214" s="378">
        <v>25026992</v>
      </c>
      <c r="G214" s="378"/>
      <c r="H214" s="379">
        <v>900490</v>
      </c>
      <c r="I214" s="380">
        <v>2046992</v>
      </c>
      <c r="J214" s="380">
        <v>0</v>
      </c>
      <c r="K214" s="380">
        <v>147756</v>
      </c>
      <c r="L214" s="380">
        <v>3095238</v>
      </c>
      <c r="M214" s="380"/>
      <c r="N214" s="381">
        <v>826203</v>
      </c>
      <c r="O214" s="380">
        <v>6082103</v>
      </c>
      <c r="P214" s="380">
        <v>12802</v>
      </c>
      <c r="Q214" s="380">
        <v>465869</v>
      </c>
      <c r="R214" s="380">
        <v>7386977</v>
      </c>
      <c r="S214" s="382"/>
      <c r="T214" s="220">
        <v>-868519</v>
      </c>
      <c r="U214" s="220">
        <v>-418249</v>
      </c>
      <c r="V214" s="380">
        <v>-1286768</v>
      </c>
      <c r="W214" s="382"/>
      <c r="X214" s="382"/>
      <c r="Y214" s="382"/>
      <c r="Z214" s="382"/>
    </row>
    <row r="215" spans="1:26">
      <c r="A215" s="374">
        <v>36310</v>
      </c>
      <c r="B215" s="375" t="s">
        <v>567</v>
      </c>
      <c r="C215" s="376">
        <v>0</v>
      </c>
      <c r="D215" s="376">
        <v>0</v>
      </c>
      <c r="E215" s="377">
        <v>0</v>
      </c>
      <c r="F215" s="378">
        <v>0</v>
      </c>
      <c r="G215" s="378"/>
      <c r="H215" s="379">
        <v>178589</v>
      </c>
      <c r="I215" s="380">
        <v>0</v>
      </c>
      <c r="J215" s="380">
        <v>0</v>
      </c>
      <c r="K215" s="380">
        <v>0</v>
      </c>
      <c r="L215" s="380">
        <v>178589</v>
      </c>
      <c r="M215" s="380"/>
      <c r="N215" s="381">
        <v>359962</v>
      </c>
      <c r="O215" s="380">
        <v>0</v>
      </c>
      <c r="P215" s="380">
        <v>0</v>
      </c>
      <c r="Q215" s="380">
        <v>0</v>
      </c>
      <c r="R215" s="380">
        <v>359962</v>
      </c>
      <c r="S215" s="382"/>
      <c r="T215" s="219">
        <v>0</v>
      </c>
      <c r="U215" s="219">
        <v>-1392</v>
      </c>
      <c r="V215" s="380">
        <v>-1392</v>
      </c>
      <c r="W215" s="382"/>
      <c r="X215" s="382"/>
      <c r="Y215" s="382"/>
      <c r="Z215" s="382"/>
    </row>
    <row r="216" spans="1:26">
      <c r="A216" s="374">
        <v>36400</v>
      </c>
      <c r="B216" s="375" t="s">
        <v>568</v>
      </c>
      <c r="C216" s="376">
        <v>4.1772485000000003E-3</v>
      </c>
      <c r="D216" s="376">
        <v>4.4104102020968948E-3</v>
      </c>
      <c r="E216" s="377">
        <v>122348533</v>
      </c>
      <c r="F216" s="378">
        <v>129142116</v>
      </c>
      <c r="G216" s="378"/>
      <c r="H216" s="379">
        <v>2930965</v>
      </c>
      <c r="I216" s="380">
        <v>10562713</v>
      </c>
      <c r="J216" s="380">
        <v>0</v>
      </c>
      <c r="K216" s="380">
        <v>762436</v>
      </c>
      <c r="L216" s="380">
        <v>14256114</v>
      </c>
      <c r="M216" s="380"/>
      <c r="N216" s="381">
        <v>21425234</v>
      </c>
      <c r="O216" s="380">
        <v>31384341</v>
      </c>
      <c r="P216" s="380">
        <v>66061</v>
      </c>
      <c r="Q216" s="380">
        <v>2403936</v>
      </c>
      <c r="R216" s="380">
        <v>55279572</v>
      </c>
      <c r="S216" s="382"/>
      <c r="T216" s="219">
        <v>-4481657</v>
      </c>
      <c r="U216" s="219">
        <v>-3371856</v>
      </c>
      <c r="V216" s="380">
        <v>-7853513</v>
      </c>
      <c r="W216" s="382"/>
      <c r="X216" s="382"/>
      <c r="Y216" s="382"/>
      <c r="Z216" s="382"/>
    </row>
    <row r="217" spans="1:26">
      <c r="A217" s="374">
        <v>36405</v>
      </c>
      <c r="B217" s="375" t="s">
        <v>569</v>
      </c>
      <c r="C217" s="376">
        <v>6.8484410000000003E-4</v>
      </c>
      <c r="D217" s="376">
        <v>7.1535269886249656E-4</v>
      </c>
      <c r="E217" s="377">
        <v>19844493</v>
      </c>
      <c r="F217" s="378">
        <v>21172362</v>
      </c>
      <c r="G217" s="378"/>
      <c r="H217" s="379">
        <v>320574</v>
      </c>
      <c r="I217" s="380">
        <v>1731717</v>
      </c>
      <c r="J217" s="380">
        <v>0</v>
      </c>
      <c r="K217" s="380">
        <v>124999</v>
      </c>
      <c r="L217" s="380">
        <v>2177290</v>
      </c>
      <c r="M217" s="380"/>
      <c r="N217" s="381">
        <v>3326717</v>
      </c>
      <c r="O217" s="380">
        <v>5145344</v>
      </c>
      <c r="P217" s="380">
        <v>10831</v>
      </c>
      <c r="Q217" s="380">
        <v>394116</v>
      </c>
      <c r="R217" s="380">
        <v>8877008</v>
      </c>
      <c r="S217" s="382"/>
      <c r="T217" s="219">
        <v>-734749</v>
      </c>
      <c r="U217" s="219">
        <v>-767835</v>
      </c>
      <c r="V217" s="380">
        <v>-1502584</v>
      </c>
      <c r="W217" s="382"/>
      <c r="X217" s="382"/>
      <c r="Y217" s="382"/>
      <c r="Z217" s="382"/>
    </row>
    <row r="218" spans="1:26">
      <c r="A218" s="374">
        <v>36500</v>
      </c>
      <c r="B218" s="375" t="s">
        <v>570</v>
      </c>
      <c r="C218" s="376">
        <v>9.4198823999999994E-3</v>
      </c>
      <c r="D218" s="376">
        <v>9.375553970608649E-3</v>
      </c>
      <c r="E218" s="377">
        <v>260085848</v>
      </c>
      <c r="F218" s="378">
        <v>291221255</v>
      </c>
      <c r="G218" s="378"/>
      <c r="H218" s="379">
        <v>5261853</v>
      </c>
      <c r="I218" s="380">
        <v>23819391</v>
      </c>
      <c r="J218" s="380">
        <v>0</v>
      </c>
      <c r="K218" s="380">
        <v>1719328</v>
      </c>
      <c r="L218" s="380">
        <v>30800572</v>
      </c>
      <c r="M218" s="380"/>
      <c r="N218" s="381">
        <v>11918757</v>
      </c>
      <c r="O218" s="380">
        <v>70773094</v>
      </c>
      <c r="P218" s="380">
        <v>148971</v>
      </c>
      <c r="Q218" s="380">
        <v>5420983</v>
      </c>
      <c r="R218" s="380">
        <v>88261805</v>
      </c>
      <c r="S218" s="382"/>
      <c r="T218" s="219">
        <v>-10106338</v>
      </c>
      <c r="U218" s="219">
        <v>783361</v>
      </c>
      <c r="V218" s="380">
        <v>-9322977</v>
      </c>
      <c r="W218" s="382"/>
      <c r="X218" s="382"/>
      <c r="Y218" s="382"/>
      <c r="Z218" s="382"/>
    </row>
    <row r="219" spans="1:26">
      <c r="A219" s="374">
        <v>36501</v>
      </c>
      <c r="B219" s="375" t="s">
        <v>571</v>
      </c>
      <c r="C219" s="376">
        <v>1.3106470000000001E-4</v>
      </c>
      <c r="D219" s="376">
        <v>1.2806480589305633E-4</v>
      </c>
      <c r="E219" s="377">
        <v>3552627</v>
      </c>
      <c r="F219" s="378">
        <v>4051943</v>
      </c>
      <c r="G219" s="378"/>
      <c r="H219" s="379">
        <v>290000</v>
      </c>
      <c r="I219" s="380">
        <v>331414</v>
      </c>
      <c r="J219" s="380">
        <v>0</v>
      </c>
      <c r="K219" s="380">
        <v>23922</v>
      </c>
      <c r="L219" s="380">
        <v>645336</v>
      </c>
      <c r="M219" s="380"/>
      <c r="N219" s="381">
        <v>116015</v>
      </c>
      <c r="O219" s="380">
        <v>984710</v>
      </c>
      <c r="P219" s="380">
        <v>2073</v>
      </c>
      <c r="Q219" s="380">
        <v>75426</v>
      </c>
      <c r="R219" s="380">
        <v>1178224</v>
      </c>
      <c r="S219" s="382"/>
      <c r="T219" s="219">
        <v>-140615</v>
      </c>
      <c r="U219" s="219">
        <v>127129</v>
      </c>
      <c r="V219" s="380">
        <v>-13486</v>
      </c>
      <c r="W219" s="382"/>
      <c r="X219" s="382"/>
      <c r="Y219" s="382"/>
      <c r="Z219" s="382"/>
    </row>
    <row r="220" spans="1:26">
      <c r="A220" s="374">
        <v>36502</v>
      </c>
      <c r="B220" s="375" t="s">
        <v>572</v>
      </c>
      <c r="C220" s="376">
        <v>4.0580800000000003E-5</v>
      </c>
      <c r="D220" s="376">
        <v>4.4392372423343728E-5</v>
      </c>
      <c r="E220" s="377">
        <v>1231482</v>
      </c>
      <c r="F220" s="378">
        <v>1254580</v>
      </c>
      <c r="G220" s="378"/>
      <c r="H220" s="379">
        <v>27682</v>
      </c>
      <c r="I220" s="380">
        <v>102614</v>
      </c>
      <c r="J220" s="380">
        <v>0</v>
      </c>
      <c r="K220" s="380">
        <v>7407</v>
      </c>
      <c r="L220" s="380">
        <v>137703</v>
      </c>
      <c r="M220" s="380"/>
      <c r="N220" s="381">
        <v>220078</v>
      </c>
      <c r="O220" s="380">
        <v>304890</v>
      </c>
      <c r="P220" s="380">
        <v>642</v>
      </c>
      <c r="Q220" s="380">
        <v>23354</v>
      </c>
      <c r="R220" s="380">
        <v>548964</v>
      </c>
      <c r="S220" s="382"/>
      <c r="T220" s="219">
        <v>-43538</v>
      </c>
      <c r="U220" s="219">
        <v>-42215</v>
      </c>
      <c r="V220" s="380">
        <v>-85753</v>
      </c>
      <c r="W220" s="382"/>
      <c r="X220" s="382"/>
      <c r="Y220" s="382"/>
      <c r="Z220" s="382"/>
    </row>
    <row r="221" spans="1:26">
      <c r="A221" s="374">
        <v>36505</v>
      </c>
      <c r="B221" s="375" t="s">
        <v>573</v>
      </c>
      <c r="C221" s="376">
        <v>1.6890378000000001E-3</v>
      </c>
      <c r="D221" s="376">
        <v>1.7334805168490051E-3</v>
      </c>
      <c r="E221" s="377">
        <v>48088225</v>
      </c>
      <c r="F221" s="378">
        <v>52217606</v>
      </c>
      <c r="G221" s="378"/>
      <c r="H221" s="379">
        <v>128870</v>
      </c>
      <c r="I221" s="380">
        <v>4270951</v>
      </c>
      <c r="J221" s="380">
        <v>0</v>
      </c>
      <c r="K221" s="380">
        <v>308285</v>
      </c>
      <c r="L221" s="380">
        <v>4708106</v>
      </c>
      <c r="M221" s="380"/>
      <c r="N221" s="381">
        <v>4371560</v>
      </c>
      <c r="O221" s="380">
        <v>12690013</v>
      </c>
      <c r="P221" s="380">
        <v>26711</v>
      </c>
      <c r="Q221" s="380">
        <v>972013</v>
      </c>
      <c r="R221" s="380">
        <v>18060297</v>
      </c>
      <c r="S221" s="382"/>
      <c r="T221" s="219">
        <v>-1812125</v>
      </c>
      <c r="U221" s="219">
        <v>-1021874</v>
      </c>
      <c r="V221" s="380">
        <v>-2833999</v>
      </c>
      <c r="W221" s="382"/>
      <c r="X221" s="382"/>
      <c r="Y221" s="382"/>
      <c r="Z221" s="382"/>
    </row>
    <row r="222" spans="1:26">
      <c r="A222" s="374">
        <v>36600</v>
      </c>
      <c r="B222" s="375" t="s">
        <v>574</v>
      </c>
      <c r="C222" s="376">
        <v>5.1803859999999995E-4</v>
      </c>
      <c r="D222" s="376">
        <v>6.0121926943115843E-4</v>
      </c>
      <c r="E222" s="377">
        <v>16678334</v>
      </c>
      <c r="F222" s="378">
        <v>16015471</v>
      </c>
      <c r="G222" s="378"/>
      <c r="H222" s="379">
        <v>43470</v>
      </c>
      <c r="I222" s="380">
        <v>1309928</v>
      </c>
      <c r="J222" s="380">
        <v>0</v>
      </c>
      <c r="K222" s="380">
        <v>94553</v>
      </c>
      <c r="L222" s="380">
        <v>1447951</v>
      </c>
      <c r="M222" s="380"/>
      <c r="N222" s="381">
        <v>4449314</v>
      </c>
      <c r="O222" s="380">
        <v>3892107</v>
      </c>
      <c r="P222" s="380">
        <v>8193</v>
      </c>
      <c r="Q222" s="380">
        <v>298122</v>
      </c>
      <c r="R222" s="380">
        <v>8647736</v>
      </c>
      <c r="S222" s="382"/>
      <c r="T222" s="219">
        <v>-555788</v>
      </c>
      <c r="U222" s="219">
        <v>-1063651</v>
      </c>
      <c r="V222" s="380">
        <v>-1619439</v>
      </c>
      <c r="W222" s="382"/>
      <c r="X222" s="382"/>
      <c r="Y222" s="382"/>
      <c r="Z222" s="382"/>
    </row>
    <row r="223" spans="1:26">
      <c r="A223" s="374">
        <v>36601</v>
      </c>
      <c r="B223" s="375" t="s">
        <v>575</v>
      </c>
      <c r="C223" s="376">
        <v>0</v>
      </c>
      <c r="D223" s="376">
        <v>3.7666591260588532E-4</v>
      </c>
      <c r="E223" s="377">
        <v>10449033</v>
      </c>
      <c r="F223" s="378">
        <v>0</v>
      </c>
      <c r="G223" s="378"/>
      <c r="H223" s="379">
        <v>505364</v>
      </c>
      <c r="I223" s="380">
        <v>0</v>
      </c>
      <c r="J223" s="380">
        <v>0</v>
      </c>
      <c r="K223" s="380">
        <v>0</v>
      </c>
      <c r="L223" s="380">
        <v>505364</v>
      </c>
      <c r="M223" s="380"/>
      <c r="N223" s="381">
        <v>13517276</v>
      </c>
      <c r="O223" s="380">
        <v>0</v>
      </c>
      <c r="P223" s="380">
        <v>0</v>
      </c>
      <c r="Q223" s="380">
        <v>0</v>
      </c>
      <c r="R223" s="380">
        <v>13517276</v>
      </c>
      <c r="S223" s="382"/>
      <c r="T223" s="220">
        <v>0</v>
      </c>
      <c r="U223" s="220">
        <v>-2381045</v>
      </c>
      <c r="V223" s="380">
        <v>-2381045</v>
      </c>
      <c r="W223" s="382"/>
      <c r="X223" s="382"/>
      <c r="Y223" s="382"/>
      <c r="Z223" s="382"/>
    </row>
    <row r="224" spans="1:26">
      <c r="A224" s="374">
        <v>36700</v>
      </c>
      <c r="B224" s="375" t="s">
        <v>576</v>
      </c>
      <c r="C224" s="376">
        <v>8.1275668999999991E-3</v>
      </c>
      <c r="D224" s="376">
        <v>8.4053601565483617E-3</v>
      </c>
      <c r="E224" s="377">
        <v>233171846</v>
      </c>
      <c r="F224" s="378">
        <v>251268554</v>
      </c>
      <c r="G224" s="378"/>
      <c r="H224" s="379">
        <v>3009794</v>
      </c>
      <c r="I224" s="380">
        <v>20551604</v>
      </c>
      <c r="J224" s="380">
        <v>0</v>
      </c>
      <c r="K224" s="380">
        <v>1483453</v>
      </c>
      <c r="L224" s="380">
        <v>25044851</v>
      </c>
      <c r="M224" s="380"/>
      <c r="N224" s="381">
        <v>9408970</v>
      </c>
      <c r="O224" s="380">
        <v>61063720</v>
      </c>
      <c r="P224" s="380">
        <v>128534</v>
      </c>
      <c r="Q224" s="380">
        <v>4677277</v>
      </c>
      <c r="R224" s="380">
        <v>75278501</v>
      </c>
      <c r="S224" s="382"/>
      <c r="T224" s="219">
        <v>-8719845</v>
      </c>
      <c r="U224" s="219">
        <v>620458</v>
      </c>
      <c r="V224" s="380">
        <v>-8099387</v>
      </c>
      <c r="W224" s="382"/>
      <c r="X224" s="382"/>
      <c r="Y224" s="382"/>
      <c r="Z224" s="382"/>
    </row>
    <row r="225" spans="1:26">
      <c r="A225" s="374">
        <v>36701</v>
      </c>
      <c r="B225" s="375" t="s">
        <v>577</v>
      </c>
      <c r="C225" s="376">
        <v>4.36885E-5</v>
      </c>
      <c r="D225" s="376">
        <v>4.217827006589959E-5</v>
      </c>
      <c r="E225" s="377">
        <v>1170061</v>
      </c>
      <c r="F225" s="378">
        <v>1350656</v>
      </c>
      <c r="G225" s="378"/>
      <c r="H225" s="379">
        <v>320533</v>
      </c>
      <c r="I225" s="380">
        <v>110472</v>
      </c>
      <c r="J225" s="380">
        <v>0</v>
      </c>
      <c r="K225" s="380">
        <v>7974</v>
      </c>
      <c r="L225" s="380">
        <v>438979</v>
      </c>
      <c r="M225" s="380"/>
      <c r="N225" s="381">
        <v>106032</v>
      </c>
      <c r="O225" s="380">
        <v>328239</v>
      </c>
      <c r="P225" s="380">
        <v>691</v>
      </c>
      <c r="Q225" s="380">
        <v>25142</v>
      </c>
      <c r="R225" s="380">
        <v>460104</v>
      </c>
      <c r="S225" s="382"/>
      <c r="T225" s="219">
        <v>-46872</v>
      </c>
      <c r="U225" s="219">
        <v>8156</v>
      </c>
      <c r="V225" s="380">
        <v>-38716</v>
      </c>
      <c r="W225" s="382"/>
      <c r="X225" s="382"/>
      <c r="Y225" s="382"/>
      <c r="Z225" s="382"/>
    </row>
    <row r="226" spans="1:26">
      <c r="A226" s="374">
        <v>36705</v>
      </c>
      <c r="B226" s="375" t="s">
        <v>578</v>
      </c>
      <c r="C226" s="376">
        <v>8.5474240000000005E-4</v>
      </c>
      <c r="D226" s="376">
        <v>9.1014063328092437E-4</v>
      </c>
      <c r="E226" s="377">
        <v>25248076</v>
      </c>
      <c r="F226" s="378">
        <v>26424869</v>
      </c>
      <c r="G226" s="378"/>
      <c r="H226" s="379">
        <v>1205738</v>
      </c>
      <c r="I226" s="380">
        <v>2161327</v>
      </c>
      <c r="J226" s="380">
        <v>0</v>
      </c>
      <c r="K226" s="380">
        <v>156009</v>
      </c>
      <c r="L226" s="380">
        <v>3523074</v>
      </c>
      <c r="M226" s="380"/>
      <c r="N226" s="381">
        <v>3734958</v>
      </c>
      <c r="O226" s="380">
        <v>6421817</v>
      </c>
      <c r="P226" s="380">
        <v>13517</v>
      </c>
      <c r="Q226" s="380">
        <v>491890</v>
      </c>
      <c r="R226" s="380">
        <v>10662182</v>
      </c>
      <c r="S226" s="382"/>
      <c r="T226" s="220">
        <v>-917031</v>
      </c>
      <c r="U226" s="220">
        <v>-476411</v>
      </c>
      <c r="V226" s="380">
        <v>-1393442</v>
      </c>
      <c r="W226" s="382"/>
      <c r="X226" s="382"/>
      <c r="Y226" s="382"/>
      <c r="Z226" s="382"/>
    </row>
    <row r="227" spans="1:26">
      <c r="A227" s="374">
        <v>36800</v>
      </c>
      <c r="B227" s="375" t="s">
        <v>579</v>
      </c>
      <c r="C227" s="376">
        <v>2.8652783999999999E-3</v>
      </c>
      <c r="D227" s="376">
        <v>2.9335894897790033E-3</v>
      </c>
      <c r="E227" s="377">
        <v>81380270</v>
      </c>
      <c r="F227" s="378">
        <v>88581782</v>
      </c>
      <c r="G227" s="378"/>
      <c r="H227" s="379">
        <v>1245630</v>
      </c>
      <c r="I227" s="380">
        <v>7245227</v>
      </c>
      <c r="J227" s="380">
        <v>0</v>
      </c>
      <c r="K227" s="380">
        <v>522974</v>
      </c>
      <c r="L227" s="380">
        <v>9013831</v>
      </c>
      <c r="M227" s="380"/>
      <c r="N227" s="381">
        <v>8674116</v>
      </c>
      <c r="O227" s="380">
        <v>21527298</v>
      </c>
      <c r="P227" s="380">
        <v>45313</v>
      </c>
      <c r="Q227" s="380">
        <v>1648919</v>
      </c>
      <c r="R227" s="380">
        <v>31895646</v>
      </c>
      <c r="S227" s="382"/>
      <c r="T227" s="219">
        <v>-3074079</v>
      </c>
      <c r="U227" s="219">
        <v>-1175006</v>
      </c>
      <c r="V227" s="380">
        <v>-4249085</v>
      </c>
      <c r="W227" s="382"/>
      <c r="X227" s="382"/>
      <c r="Y227" s="382"/>
      <c r="Z227" s="382"/>
    </row>
    <row r="228" spans="1:26">
      <c r="A228" s="374">
        <v>36802</v>
      </c>
      <c r="B228" s="375" t="s">
        <v>580</v>
      </c>
      <c r="C228" s="376">
        <v>2.3959050000000001E-4</v>
      </c>
      <c r="D228" s="376">
        <v>2.4266520986960104E-4</v>
      </c>
      <c r="E228" s="377">
        <v>6731739</v>
      </c>
      <c r="F228" s="378">
        <v>7407082</v>
      </c>
      <c r="G228" s="378"/>
      <c r="H228" s="379">
        <v>2905426</v>
      </c>
      <c r="I228" s="380">
        <v>605836</v>
      </c>
      <c r="J228" s="380">
        <v>0</v>
      </c>
      <c r="K228" s="380">
        <v>43730</v>
      </c>
      <c r="L228" s="380">
        <v>3554992</v>
      </c>
      <c r="M228" s="380"/>
      <c r="N228" s="381">
        <v>138755</v>
      </c>
      <c r="O228" s="380">
        <v>1800082</v>
      </c>
      <c r="P228" s="380">
        <v>3789</v>
      </c>
      <c r="Q228" s="380">
        <v>137880</v>
      </c>
      <c r="R228" s="380">
        <v>2080506</v>
      </c>
      <c r="S228" s="382"/>
      <c r="T228" s="219">
        <v>-257051</v>
      </c>
      <c r="U228" s="219">
        <v>1102261</v>
      </c>
      <c r="V228" s="380">
        <v>845210</v>
      </c>
      <c r="W228" s="382"/>
      <c r="X228" s="382"/>
      <c r="Y228" s="382"/>
      <c r="Z228" s="382"/>
    </row>
    <row r="229" spans="1:26">
      <c r="A229" s="374">
        <v>36810</v>
      </c>
      <c r="B229" s="375" t="s">
        <v>581</v>
      </c>
      <c r="C229" s="376">
        <v>5.8491161000000002E-3</v>
      </c>
      <c r="D229" s="376">
        <v>5.9454424959469064E-3</v>
      </c>
      <c r="E229" s="377">
        <v>164931636</v>
      </c>
      <c r="F229" s="378">
        <v>180828895</v>
      </c>
      <c r="G229" s="378"/>
      <c r="H229" s="379">
        <v>1464440</v>
      </c>
      <c r="I229" s="380">
        <v>14790247</v>
      </c>
      <c r="J229" s="380">
        <v>0</v>
      </c>
      <c r="K229" s="380">
        <v>1067588</v>
      </c>
      <c r="L229" s="380">
        <v>17322275</v>
      </c>
      <c r="M229" s="380"/>
      <c r="N229" s="381">
        <v>6771262</v>
      </c>
      <c r="O229" s="380">
        <v>43945352</v>
      </c>
      <c r="P229" s="380">
        <v>92501</v>
      </c>
      <c r="Q229" s="380">
        <v>3366068</v>
      </c>
      <c r="R229" s="380">
        <v>54175183</v>
      </c>
      <c r="S229" s="382"/>
      <c r="T229" s="219">
        <v>-6275359</v>
      </c>
      <c r="U229" s="219">
        <v>-881750</v>
      </c>
      <c r="V229" s="380">
        <v>-7157109</v>
      </c>
      <c r="W229" s="382"/>
      <c r="X229" s="382"/>
      <c r="Y229" s="382"/>
      <c r="Z229" s="382"/>
    </row>
    <row r="230" spans="1:26">
      <c r="A230" s="374">
        <v>36900</v>
      </c>
      <c r="B230" s="375" t="s">
        <v>582</v>
      </c>
      <c r="C230" s="376">
        <v>5.1265749999999998E-4</v>
      </c>
      <c r="D230" s="376">
        <v>5.6242770123940172E-4</v>
      </c>
      <c r="E230" s="377">
        <v>15602223</v>
      </c>
      <c r="F230" s="378">
        <v>15849111</v>
      </c>
      <c r="G230" s="378"/>
      <c r="H230" s="379">
        <v>453056</v>
      </c>
      <c r="I230" s="380">
        <v>1296321</v>
      </c>
      <c r="J230" s="380">
        <v>0</v>
      </c>
      <c r="K230" s="380">
        <v>93571</v>
      </c>
      <c r="L230" s="380">
        <v>1842948</v>
      </c>
      <c r="M230" s="380"/>
      <c r="N230" s="381">
        <v>2272042</v>
      </c>
      <c r="O230" s="380">
        <v>3851678</v>
      </c>
      <c r="P230" s="380">
        <v>8107</v>
      </c>
      <c r="Q230" s="380">
        <v>295026</v>
      </c>
      <c r="R230" s="380">
        <v>6426853</v>
      </c>
      <c r="S230" s="382"/>
      <c r="T230" s="219">
        <v>-550015</v>
      </c>
      <c r="U230" s="219">
        <v>-353914</v>
      </c>
      <c r="V230" s="380">
        <v>-903929</v>
      </c>
      <c r="W230" s="382"/>
      <c r="X230" s="382"/>
      <c r="Y230" s="382"/>
      <c r="Z230" s="382"/>
    </row>
    <row r="231" spans="1:26">
      <c r="A231" s="374">
        <v>36901</v>
      </c>
      <c r="B231" s="375" t="s">
        <v>583</v>
      </c>
      <c r="C231" s="376">
        <v>1.8603580000000001E-4</v>
      </c>
      <c r="D231" s="376">
        <v>2.2156685491857677E-4</v>
      </c>
      <c r="E231" s="377">
        <v>6146453</v>
      </c>
      <c r="F231" s="378">
        <v>5751407</v>
      </c>
      <c r="G231" s="378"/>
      <c r="H231" s="379">
        <v>499415</v>
      </c>
      <c r="I231" s="380">
        <v>470416</v>
      </c>
      <c r="J231" s="380">
        <v>0</v>
      </c>
      <c r="K231" s="380">
        <v>33955</v>
      </c>
      <c r="L231" s="380">
        <v>1003786</v>
      </c>
      <c r="M231" s="380"/>
      <c r="N231" s="381">
        <v>1134630</v>
      </c>
      <c r="O231" s="380">
        <v>1397717</v>
      </c>
      <c r="P231" s="380">
        <v>2942</v>
      </c>
      <c r="Q231" s="380">
        <v>107060</v>
      </c>
      <c r="R231" s="380">
        <v>2642349</v>
      </c>
      <c r="S231" s="382"/>
      <c r="T231" s="219">
        <v>-199592</v>
      </c>
      <c r="U231" s="219">
        <v>31937</v>
      </c>
      <c r="V231" s="380">
        <v>-167655</v>
      </c>
      <c r="W231" s="382"/>
      <c r="X231" s="382"/>
      <c r="Y231" s="382"/>
      <c r="Z231" s="382"/>
    </row>
    <row r="232" spans="1:26">
      <c r="A232" s="374">
        <v>36905</v>
      </c>
      <c r="B232" s="375" t="s">
        <v>584</v>
      </c>
      <c r="C232" s="376">
        <v>1.9338910000000001E-4</v>
      </c>
      <c r="D232" s="376">
        <v>1.9854541231990075E-4</v>
      </c>
      <c r="E232" s="377">
        <v>5507819</v>
      </c>
      <c r="F232" s="378">
        <v>5978739</v>
      </c>
      <c r="G232" s="378"/>
      <c r="H232" s="379">
        <v>550871</v>
      </c>
      <c r="I232" s="380">
        <v>489009</v>
      </c>
      <c r="J232" s="380">
        <v>0</v>
      </c>
      <c r="K232" s="380">
        <v>35298</v>
      </c>
      <c r="L232" s="380">
        <v>1075178</v>
      </c>
      <c r="M232" s="380"/>
      <c r="N232" s="381">
        <v>339572</v>
      </c>
      <c r="O232" s="380">
        <v>1452963</v>
      </c>
      <c r="P232" s="380">
        <v>3058</v>
      </c>
      <c r="Q232" s="380">
        <v>111292</v>
      </c>
      <c r="R232" s="380">
        <v>1906885</v>
      </c>
      <c r="S232" s="382"/>
      <c r="T232" s="219">
        <v>-207483</v>
      </c>
      <c r="U232" s="219">
        <v>196567</v>
      </c>
      <c r="V232" s="380">
        <v>-10916</v>
      </c>
      <c r="W232" s="382"/>
      <c r="X232" s="382"/>
      <c r="Y232" s="382"/>
      <c r="Z232" s="382"/>
    </row>
    <row r="233" spans="1:26">
      <c r="A233" s="374">
        <v>37000</v>
      </c>
      <c r="B233" s="375" t="s">
        <v>585</v>
      </c>
      <c r="C233" s="376">
        <v>1.6554278E-3</v>
      </c>
      <c r="D233" s="376">
        <v>1.7698036913157097E-3</v>
      </c>
      <c r="E233" s="377">
        <v>49095861</v>
      </c>
      <c r="F233" s="378">
        <v>51178533</v>
      </c>
      <c r="G233" s="378"/>
      <c r="H233" s="379">
        <v>260219</v>
      </c>
      <c r="I233" s="380">
        <v>4185963</v>
      </c>
      <c r="J233" s="380">
        <v>0</v>
      </c>
      <c r="K233" s="380">
        <v>302151</v>
      </c>
      <c r="L233" s="380">
        <v>4748333</v>
      </c>
      <c r="M233" s="380"/>
      <c r="N233" s="381">
        <v>7584568</v>
      </c>
      <c r="O233" s="380">
        <v>12437496</v>
      </c>
      <c r="P233" s="380">
        <v>26180</v>
      </c>
      <c r="Q233" s="380">
        <v>952671</v>
      </c>
      <c r="R233" s="380">
        <v>21000915</v>
      </c>
      <c r="S233" s="382"/>
      <c r="T233" s="219">
        <v>-1776063</v>
      </c>
      <c r="U233" s="219">
        <v>-2093038</v>
      </c>
      <c r="V233" s="380">
        <v>-3869101</v>
      </c>
      <c r="W233" s="382"/>
      <c r="X233" s="382"/>
      <c r="Y233" s="382"/>
      <c r="Z233" s="382"/>
    </row>
    <row r="234" spans="1:26">
      <c r="A234" s="374">
        <v>37001</v>
      </c>
      <c r="B234" s="375" t="s">
        <v>728</v>
      </c>
      <c r="C234" s="376">
        <v>1.6582009999999999E-4</v>
      </c>
      <c r="D234" s="376">
        <v>1.5211619524735948E-4</v>
      </c>
      <c r="E234" s="377">
        <v>4219833</v>
      </c>
      <c r="F234" s="378">
        <v>5126427</v>
      </c>
      <c r="G234" s="378"/>
      <c r="H234" s="379">
        <v>2412716</v>
      </c>
      <c r="I234" s="380">
        <v>419298</v>
      </c>
      <c r="J234" s="380">
        <v>0</v>
      </c>
      <c r="K234" s="380">
        <v>30266</v>
      </c>
      <c r="L234" s="380">
        <v>2862280</v>
      </c>
      <c r="M234" s="380"/>
      <c r="N234" s="381">
        <v>0</v>
      </c>
      <c r="O234" s="380">
        <v>1245833</v>
      </c>
      <c r="P234" s="380">
        <v>2622</v>
      </c>
      <c r="Q234" s="380">
        <v>95427</v>
      </c>
      <c r="R234" s="380">
        <v>1343882</v>
      </c>
      <c r="S234" s="382"/>
      <c r="T234" s="219">
        <v>-177904</v>
      </c>
      <c r="U234" s="219">
        <v>939315</v>
      </c>
      <c r="V234" s="380">
        <v>761411</v>
      </c>
      <c r="W234" s="382"/>
      <c r="X234" s="382"/>
      <c r="Y234" s="382"/>
      <c r="Z234" s="382"/>
    </row>
    <row r="235" spans="1:26">
      <c r="A235" s="374">
        <v>37005</v>
      </c>
      <c r="B235" s="375" t="s">
        <v>586</v>
      </c>
      <c r="C235" s="376">
        <v>4.8407749999999997E-4</v>
      </c>
      <c r="D235" s="376">
        <v>4.4241763164627301E-4</v>
      </c>
      <c r="E235" s="377">
        <v>12273042</v>
      </c>
      <c r="F235" s="378">
        <v>14965543</v>
      </c>
      <c r="G235" s="378"/>
      <c r="H235" s="379">
        <v>1907606</v>
      </c>
      <c r="I235" s="380">
        <v>1224053</v>
      </c>
      <c r="J235" s="380">
        <v>0</v>
      </c>
      <c r="K235" s="380">
        <v>88354</v>
      </c>
      <c r="L235" s="380">
        <v>3220013</v>
      </c>
      <c r="M235" s="380"/>
      <c r="N235" s="381">
        <v>439802</v>
      </c>
      <c r="O235" s="380">
        <v>3636952</v>
      </c>
      <c r="P235" s="380">
        <v>7655</v>
      </c>
      <c r="Q235" s="380">
        <v>278578</v>
      </c>
      <c r="R235" s="380">
        <v>4362987</v>
      </c>
      <c r="S235" s="382"/>
      <c r="T235" s="220">
        <v>-519353</v>
      </c>
      <c r="U235" s="220">
        <v>200588</v>
      </c>
      <c r="V235" s="380">
        <v>-318765</v>
      </c>
      <c r="W235" s="382"/>
      <c r="X235" s="382"/>
      <c r="Y235" s="382"/>
      <c r="Z235" s="382"/>
    </row>
    <row r="236" spans="1:26">
      <c r="A236" s="374">
        <v>37100</v>
      </c>
      <c r="B236" s="375" t="s">
        <v>587</v>
      </c>
      <c r="C236" s="376">
        <v>2.9834516E-3</v>
      </c>
      <c r="D236" s="376">
        <v>3.0056309255115901E-3</v>
      </c>
      <c r="E236" s="377">
        <v>83378760</v>
      </c>
      <c r="F236" s="378">
        <v>92235177</v>
      </c>
      <c r="G236" s="378"/>
      <c r="H236" s="379">
        <v>3402530</v>
      </c>
      <c r="I236" s="380">
        <v>7544043</v>
      </c>
      <c r="J236" s="380">
        <v>0</v>
      </c>
      <c r="K236" s="380">
        <v>544543</v>
      </c>
      <c r="L236" s="380">
        <v>11491116</v>
      </c>
      <c r="M236" s="380"/>
      <c r="N236" s="381">
        <v>1306369</v>
      </c>
      <c r="O236" s="380">
        <v>22415153</v>
      </c>
      <c r="P236" s="380">
        <v>47182</v>
      </c>
      <c r="Q236" s="380">
        <v>1716926</v>
      </c>
      <c r="R236" s="380">
        <v>25485630</v>
      </c>
      <c r="S236" s="382"/>
      <c r="T236" s="219">
        <v>-3200865</v>
      </c>
      <c r="U236" s="219">
        <v>1464378</v>
      </c>
      <c r="V236" s="380">
        <v>-1736487</v>
      </c>
      <c r="W236" s="382"/>
      <c r="X236" s="382"/>
      <c r="Y236" s="382"/>
      <c r="Z236" s="382"/>
    </row>
    <row r="237" spans="1:26">
      <c r="A237" s="374">
        <v>37200</v>
      </c>
      <c r="B237" s="375" t="s">
        <v>588</v>
      </c>
      <c r="C237" s="376">
        <v>5.5873149999999998E-4</v>
      </c>
      <c r="D237" s="376">
        <v>6.1597119446473087E-4</v>
      </c>
      <c r="E237" s="377">
        <v>17087565</v>
      </c>
      <c r="F237" s="378">
        <v>17273516</v>
      </c>
      <c r="G237" s="378"/>
      <c r="H237" s="379">
        <v>256217</v>
      </c>
      <c r="I237" s="380">
        <v>1412825</v>
      </c>
      <c r="J237" s="380">
        <v>0</v>
      </c>
      <c r="K237" s="380">
        <v>101980</v>
      </c>
      <c r="L237" s="380">
        <v>1771022</v>
      </c>
      <c r="M237" s="380"/>
      <c r="N237" s="381">
        <v>2611082</v>
      </c>
      <c r="O237" s="380">
        <v>4197840</v>
      </c>
      <c r="P237" s="380">
        <v>8836</v>
      </c>
      <c r="Q237" s="380">
        <v>321541</v>
      </c>
      <c r="R237" s="380">
        <v>7139299</v>
      </c>
      <c r="S237" s="382"/>
      <c r="T237" s="219">
        <v>-599447</v>
      </c>
      <c r="U237" s="219">
        <v>-430079</v>
      </c>
      <c r="V237" s="380">
        <v>-1029526</v>
      </c>
      <c r="W237" s="382"/>
      <c r="X237" s="382"/>
      <c r="Y237" s="382"/>
      <c r="Z237" s="382"/>
    </row>
    <row r="238" spans="1:26">
      <c r="A238" s="374">
        <v>37300</v>
      </c>
      <c r="B238" s="375" t="s">
        <v>589</v>
      </c>
      <c r="C238" s="376">
        <v>1.4989266E-3</v>
      </c>
      <c r="D238" s="376">
        <v>1.5747850310261547E-3</v>
      </c>
      <c r="E238" s="377">
        <v>43685877</v>
      </c>
      <c r="F238" s="378">
        <v>46340205</v>
      </c>
      <c r="G238" s="378"/>
      <c r="H238" s="379">
        <v>725708</v>
      </c>
      <c r="I238" s="380">
        <v>3790230</v>
      </c>
      <c r="J238" s="380">
        <v>0</v>
      </c>
      <c r="K238" s="380">
        <v>273586</v>
      </c>
      <c r="L238" s="380">
        <v>4789524</v>
      </c>
      <c r="M238" s="380"/>
      <c r="N238" s="381">
        <v>6715539</v>
      </c>
      <c r="O238" s="380">
        <v>11261677</v>
      </c>
      <c r="P238" s="380">
        <v>23705</v>
      </c>
      <c r="Q238" s="380">
        <v>862607</v>
      </c>
      <c r="R238" s="380">
        <v>18863528</v>
      </c>
      <c r="S238" s="382"/>
      <c r="T238" s="220">
        <v>-1608157</v>
      </c>
      <c r="U238" s="220">
        <v>-1005884</v>
      </c>
      <c r="V238" s="380">
        <v>-2614041</v>
      </c>
      <c r="W238" s="382"/>
      <c r="X238" s="382"/>
      <c r="Y238" s="382"/>
      <c r="Z238" s="382"/>
    </row>
    <row r="239" spans="1:26">
      <c r="A239" s="374">
        <v>37301</v>
      </c>
      <c r="B239" s="375" t="s">
        <v>590</v>
      </c>
      <c r="C239" s="376">
        <v>1.8224699999999999E-4</v>
      </c>
      <c r="D239" s="376">
        <v>1.8966523342315992E-4</v>
      </c>
      <c r="E239" s="377">
        <v>5261475</v>
      </c>
      <c r="F239" s="378">
        <v>5634274</v>
      </c>
      <c r="G239" s="378"/>
      <c r="H239" s="379">
        <v>162763</v>
      </c>
      <c r="I239" s="380">
        <v>460835</v>
      </c>
      <c r="J239" s="380">
        <v>0</v>
      </c>
      <c r="K239" s="380">
        <v>33264</v>
      </c>
      <c r="L239" s="380">
        <v>656862</v>
      </c>
      <c r="M239" s="380"/>
      <c r="N239" s="381">
        <v>429999</v>
      </c>
      <c r="O239" s="380">
        <v>1369251</v>
      </c>
      <c r="P239" s="380">
        <v>2882</v>
      </c>
      <c r="Q239" s="380">
        <v>104880</v>
      </c>
      <c r="R239" s="380">
        <v>1907012</v>
      </c>
      <c r="S239" s="382"/>
      <c r="T239" s="219">
        <v>-195527</v>
      </c>
      <c r="U239" s="219">
        <v>18456</v>
      </c>
      <c r="V239" s="380">
        <v>-177071</v>
      </c>
      <c r="W239" s="382"/>
      <c r="X239" s="382"/>
      <c r="Y239" s="382"/>
      <c r="Z239" s="382"/>
    </row>
    <row r="240" spans="1:26">
      <c r="A240" s="374">
        <v>37305</v>
      </c>
      <c r="B240" s="375" t="s">
        <v>591</v>
      </c>
      <c r="C240" s="376">
        <v>3.7389960000000001E-4</v>
      </c>
      <c r="D240" s="376">
        <v>3.6606994591196096E-4</v>
      </c>
      <c r="E240" s="377">
        <v>10155092</v>
      </c>
      <c r="F240" s="378">
        <v>11559328</v>
      </c>
      <c r="G240" s="378"/>
      <c r="H240" s="379">
        <v>286435</v>
      </c>
      <c r="I240" s="380">
        <v>945454</v>
      </c>
      <c r="J240" s="380">
        <v>0</v>
      </c>
      <c r="K240" s="380">
        <v>68245</v>
      </c>
      <c r="L240" s="380">
        <v>1300134</v>
      </c>
      <c r="M240" s="380"/>
      <c r="N240" s="381">
        <v>1482858</v>
      </c>
      <c r="O240" s="380">
        <v>2809168</v>
      </c>
      <c r="P240" s="380">
        <v>5913</v>
      </c>
      <c r="Q240" s="380">
        <v>215173</v>
      </c>
      <c r="R240" s="380">
        <v>4513112</v>
      </c>
      <c r="S240" s="382"/>
      <c r="T240" s="219">
        <v>-401148</v>
      </c>
      <c r="U240" s="219">
        <v>-688010</v>
      </c>
      <c r="V240" s="380">
        <v>-1089158</v>
      </c>
      <c r="W240" s="382"/>
      <c r="X240" s="382"/>
      <c r="Y240" s="382"/>
      <c r="Z240" s="382"/>
    </row>
    <row r="241" spans="1:26">
      <c r="A241" s="374">
        <v>37400</v>
      </c>
      <c r="B241" s="375" t="s">
        <v>592</v>
      </c>
      <c r="C241" s="376">
        <v>7.8237128000000003E-3</v>
      </c>
      <c r="D241" s="376">
        <v>8.1100059976420731E-3</v>
      </c>
      <c r="E241" s="377">
        <v>224978470</v>
      </c>
      <c r="F241" s="378">
        <v>241874724</v>
      </c>
      <c r="G241" s="378"/>
      <c r="H241" s="379">
        <v>1245115</v>
      </c>
      <c r="I241" s="380">
        <v>19783270</v>
      </c>
      <c r="J241" s="380">
        <v>0</v>
      </c>
      <c r="K241" s="380">
        <v>1427993</v>
      </c>
      <c r="L241" s="380">
        <v>22456378</v>
      </c>
      <c r="M241" s="380"/>
      <c r="N241" s="381">
        <v>12892416</v>
      </c>
      <c r="O241" s="380">
        <v>58780815</v>
      </c>
      <c r="P241" s="380">
        <v>123729</v>
      </c>
      <c r="Q241" s="380">
        <v>4502415</v>
      </c>
      <c r="R241" s="380">
        <v>76299375</v>
      </c>
      <c r="S241" s="382"/>
      <c r="T241" s="219">
        <v>-8393850</v>
      </c>
      <c r="U241" s="219">
        <v>-2270354</v>
      </c>
      <c r="V241" s="380">
        <v>-10664204</v>
      </c>
      <c r="W241" s="382"/>
      <c r="X241" s="382"/>
      <c r="Y241" s="382"/>
      <c r="Z241" s="382"/>
    </row>
    <row r="242" spans="1:26">
      <c r="A242" s="374">
        <v>37405</v>
      </c>
      <c r="B242" s="375" t="s">
        <v>593</v>
      </c>
      <c r="C242" s="376">
        <v>1.5763588E-3</v>
      </c>
      <c r="D242" s="376">
        <v>1.5606741917587659E-3</v>
      </c>
      <c r="E242" s="377">
        <v>43294431</v>
      </c>
      <c r="F242" s="378">
        <v>48734068</v>
      </c>
      <c r="G242" s="378"/>
      <c r="H242" s="379">
        <v>1224643</v>
      </c>
      <c r="I242" s="380">
        <v>3986027</v>
      </c>
      <c r="J242" s="380">
        <v>0</v>
      </c>
      <c r="K242" s="380">
        <v>287719</v>
      </c>
      <c r="L242" s="380">
        <v>5498389</v>
      </c>
      <c r="M242" s="380"/>
      <c r="N242" s="381">
        <v>5657771</v>
      </c>
      <c r="O242" s="380">
        <v>11843438</v>
      </c>
      <c r="P242" s="380">
        <v>24929</v>
      </c>
      <c r="Q242" s="380">
        <v>907168</v>
      </c>
      <c r="R242" s="380">
        <v>18433306</v>
      </c>
      <c r="S242" s="382"/>
      <c r="T242" s="219">
        <v>-1691233</v>
      </c>
      <c r="U242" s="219">
        <v>-1505063</v>
      </c>
      <c r="V242" s="380">
        <v>-3196296</v>
      </c>
      <c r="W242" s="382"/>
      <c r="X242" s="382"/>
      <c r="Y242" s="382"/>
      <c r="Z242" s="382"/>
    </row>
    <row r="243" spans="1:26">
      <c r="A243" s="374">
        <v>37500</v>
      </c>
      <c r="B243" s="375" t="s">
        <v>594</v>
      </c>
      <c r="C243" s="376">
        <v>8.1347280000000004E-4</v>
      </c>
      <c r="D243" s="376">
        <v>8.4643554461404059E-4</v>
      </c>
      <c r="E243" s="377">
        <v>23480843</v>
      </c>
      <c r="F243" s="378">
        <v>25148994</v>
      </c>
      <c r="G243" s="378"/>
      <c r="H243" s="379">
        <v>56666</v>
      </c>
      <c r="I243" s="380">
        <v>2056971</v>
      </c>
      <c r="J243" s="380">
        <v>0</v>
      </c>
      <c r="K243" s="380">
        <v>148476</v>
      </c>
      <c r="L243" s="380">
        <v>2262113</v>
      </c>
      <c r="M243" s="380"/>
      <c r="N243" s="381">
        <v>2444629</v>
      </c>
      <c r="O243" s="380">
        <v>6111752</v>
      </c>
      <c r="P243" s="380">
        <v>12865</v>
      </c>
      <c r="Q243" s="380">
        <v>468140</v>
      </c>
      <c r="R243" s="380">
        <v>9037386</v>
      </c>
      <c r="S243" s="382"/>
      <c r="T243" s="219">
        <v>-872753</v>
      </c>
      <c r="U243" s="219">
        <v>-660876</v>
      </c>
      <c r="V243" s="380">
        <v>-1533629</v>
      </c>
      <c r="W243" s="382"/>
      <c r="X243" s="382"/>
      <c r="Y243" s="382"/>
      <c r="Z243" s="382"/>
    </row>
    <row r="244" spans="1:26">
      <c r="A244" s="374">
        <v>37600</v>
      </c>
      <c r="B244" s="375" t="s">
        <v>595</v>
      </c>
      <c r="C244" s="376">
        <v>4.7881106000000001E-3</v>
      </c>
      <c r="D244" s="376">
        <v>5.0551992673964607E-3</v>
      </c>
      <c r="E244" s="377">
        <v>140235531</v>
      </c>
      <c r="F244" s="378">
        <v>148027281</v>
      </c>
      <c r="G244" s="378"/>
      <c r="H244" s="379">
        <v>1353573</v>
      </c>
      <c r="I244" s="380">
        <v>12107357</v>
      </c>
      <c r="J244" s="380">
        <v>0</v>
      </c>
      <c r="K244" s="380">
        <v>873932</v>
      </c>
      <c r="L244" s="380">
        <v>14334862</v>
      </c>
      <c r="M244" s="380"/>
      <c r="N244" s="381">
        <v>24075551</v>
      </c>
      <c r="O244" s="380">
        <v>35973846</v>
      </c>
      <c r="P244" s="380">
        <v>75722</v>
      </c>
      <c r="Q244" s="380">
        <v>2755477</v>
      </c>
      <c r="R244" s="380">
        <v>62880596</v>
      </c>
      <c r="S244" s="382"/>
      <c r="T244" s="220">
        <v>-5137035</v>
      </c>
      <c r="U244" s="220">
        <v>-5666100</v>
      </c>
      <c r="V244" s="380">
        <v>-10803135</v>
      </c>
      <c r="W244" s="382"/>
      <c r="X244" s="382"/>
      <c r="Y244" s="382"/>
      <c r="Z244" s="382"/>
    </row>
    <row r="245" spans="1:26">
      <c r="A245" s="374">
        <v>37601</v>
      </c>
      <c r="B245" s="375" t="s">
        <v>596</v>
      </c>
      <c r="C245" s="376">
        <v>4.8940870000000001E-4</v>
      </c>
      <c r="D245" s="376">
        <v>4.6716665665658656E-4</v>
      </c>
      <c r="E245" s="377">
        <v>12959601</v>
      </c>
      <c r="F245" s="378">
        <v>15130360</v>
      </c>
      <c r="G245" s="378"/>
      <c r="H245" s="379">
        <v>5837443</v>
      </c>
      <c r="I245" s="380">
        <v>1237533</v>
      </c>
      <c r="J245" s="380">
        <v>0</v>
      </c>
      <c r="K245" s="380">
        <v>89327</v>
      </c>
      <c r="L245" s="380">
        <v>7164303</v>
      </c>
      <c r="M245" s="380"/>
      <c r="N245" s="381">
        <v>0</v>
      </c>
      <c r="O245" s="380">
        <v>3677006</v>
      </c>
      <c r="P245" s="380">
        <v>7740</v>
      </c>
      <c r="Q245" s="380">
        <v>281646</v>
      </c>
      <c r="R245" s="380">
        <v>3966392</v>
      </c>
      <c r="S245" s="382"/>
      <c r="T245" s="219">
        <v>-525072</v>
      </c>
      <c r="U245" s="219">
        <v>2148884</v>
      </c>
      <c r="V245" s="380">
        <v>1623812</v>
      </c>
      <c r="W245" s="382"/>
      <c r="X245" s="382"/>
      <c r="Y245" s="382"/>
      <c r="Z245" s="382"/>
    </row>
    <row r="246" spans="1:26">
      <c r="A246" s="374">
        <v>37605</v>
      </c>
      <c r="B246" s="375" t="s">
        <v>597</v>
      </c>
      <c r="C246" s="376">
        <v>6.2054329999999998E-4</v>
      </c>
      <c r="D246" s="376">
        <v>6.3979300361387498E-4</v>
      </c>
      <c r="E246" s="377">
        <v>17748403</v>
      </c>
      <c r="F246" s="378">
        <v>19184464</v>
      </c>
      <c r="G246" s="378"/>
      <c r="H246" s="379">
        <v>168308</v>
      </c>
      <c r="I246" s="380">
        <v>1569124</v>
      </c>
      <c r="J246" s="380">
        <v>0</v>
      </c>
      <c r="K246" s="380">
        <v>113262</v>
      </c>
      <c r="L246" s="380">
        <v>1850694</v>
      </c>
      <c r="M246" s="380"/>
      <c r="N246" s="381">
        <v>1432603</v>
      </c>
      <c r="O246" s="380">
        <v>4662242</v>
      </c>
      <c r="P246" s="380">
        <v>9814</v>
      </c>
      <c r="Q246" s="380">
        <v>357112</v>
      </c>
      <c r="R246" s="380">
        <v>6461771</v>
      </c>
      <c r="S246" s="382"/>
      <c r="T246" s="219">
        <v>-665765</v>
      </c>
      <c r="U246" s="219">
        <v>-350666</v>
      </c>
      <c r="V246" s="380">
        <v>-1016431</v>
      </c>
      <c r="W246" s="382"/>
      <c r="X246" s="382"/>
      <c r="Y246" s="382"/>
      <c r="Z246" s="382"/>
    </row>
    <row r="247" spans="1:26">
      <c r="A247" s="374">
        <v>37610</v>
      </c>
      <c r="B247" s="375" t="s">
        <v>598</v>
      </c>
      <c r="C247" s="376">
        <v>1.5617534000000001E-3</v>
      </c>
      <c r="D247" s="376">
        <v>1.6524969233645864E-3</v>
      </c>
      <c r="E247" s="377">
        <v>45841671</v>
      </c>
      <c r="F247" s="378">
        <v>48282533</v>
      </c>
      <c r="G247" s="378"/>
      <c r="H247" s="379">
        <v>717002</v>
      </c>
      <c r="I247" s="380">
        <v>3949096</v>
      </c>
      <c r="J247" s="380">
        <v>0</v>
      </c>
      <c r="K247" s="380">
        <v>285053</v>
      </c>
      <c r="L247" s="380">
        <v>4951151</v>
      </c>
      <c r="M247" s="380"/>
      <c r="N247" s="381">
        <v>5859953</v>
      </c>
      <c r="O247" s="380">
        <v>11733705</v>
      </c>
      <c r="P247" s="380">
        <v>24698</v>
      </c>
      <c r="Q247" s="380">
        <v>898763</v>
      </c>
      <c r="R247" s="380">
        <v>18517119</v>
      </c>
      <c r="S247" s="382"/>
      <c r="T247" s="219">
        <v>-1675563</v>
      </c>
      <c r="U247" s="219">
        <v>-1130565</v>
      </c>
      <c r="V247" s="380">
        <v>-2806128</v>
      </c>
      <c r="W247" s="382"/>
      <c r="X247" s="382"/>
      <c r="Y247" s="382"/>
      <c r="Z247" s="382"/>
    </row>
    <row r="248" spans="1:26">
      <c r="A248" s="374">
        <v>37700</v>
      </c>
      <c r="B248" s="375" t="s">
        <v>599</v>
      </c>
      <c r="C248" s="376">
        <v>2.0834507E-3</v>
      </c>
      <c r="D248" s="376">
        <v>2.2120538566986073E-3</v>
      </c>
      <c r="E248" s="377">
        <v>61364257</v>
      </c>
      <c r="F248" s="378">
        <v>64411115</v>
      </c>
      <c r="G248" s="378"/>
      <c r="H248" s="379">
        <v>269813</v>
      </c>
      <c r="I248" s="380">
        <v>5268275</v>
      </c>
      <c r="J248" s="380">
        <v>0</v>
      </c>
      <c r="K248" s="380">
        <v>380274</v>
      </c>
      <c r="L248" s="380">
        <v>5918362</v>
      </c>
      <c r="M248" s="380"/>
      <c r="N248" s="381">
        <v>8544958</v>
      </c>
      <c r="O248" s="380">
        <v>15653301</v>
      </c>
      <c r="P248" s="380">
        <v>32949</v>
      </c>
      <c r="Q248" s="380">
        <v>1198991</v>
      </c>
      <c r="R248" s="380">
        <v>25430199</v>
      </c>
      <c r="S248" s="382"/>
      <c r="T248" s="219">
        <v>-2235278</v>
      </c>
      <c r="U248" s="219">
        <v>-2072797</v>
      </c>
      <c r="V248" s="380">
        <v>-4308075</v>
      </c>
      <c r="W248" s="382"/>
      <c r="X248" s="382"/>
      <c r="Y248" s="382"/>
      <c r="Z248" s="382"/>
    </row>
    <row r="249" spans="1:26">
      <c r="A249" s="374">
        <v>37705</v>
      </c>
      <c r="B249" s="375" t="s">
        <v>600</v>
      </c>
      <c r="C249" s="376">
        <v>6.4021260000000002E-4</v>
      </c>
      <c r="D249" s="376">
        <v>6.496943014295877E-4</v>
      </c>
      <c r="E249" s="377">
        <v>18023073</v>
      </c>
      <c r="F249" s="378">
        <v>19792552</v>
      </c>
      <c r="G249" s="378"/>
      <c r="H249" s="379">
        <v>566748</v>
      </c>
      <c r="I249" s="380">
        <v>1618860</v>
      </c>
      <c r="J249" s="380">
        <v>0</v>
      </c>
      <c r="K249" s="380">
        <v>116852</v>
      </c>
      <c r="L249" s="380">
        <v>2302460</v>
      </c>
      <c r="M249" s="380"/>
      <c r="N249" s="381">
        <v>1908824</v>
      </c>
      <c r="O249" s="380">
        <v>4810020</v>
      </c>
      <c r="P249" s="380">
        <v>10125</v>
      </c>
      <c r="Q249" s="380">
        <v>368432</v>
      </c>
      <c r="R249" s="380">
        <v>7097401</v>
      </c>
      <c r="S249" s="382"/>
      <c r="T249" s="219">
        <v>-686866</v>
      </c>
      <c r="U249" s="219">
        <v>-317287</v>
      </c>
      <c r="V249" s="380">
        <v>-1004153</v>
      </c>
      <c r="W249" s="382"/>
      <c r="X249" s="382"/>
      <c r="Y249" s="382"/>
      <c r="Z249" s="382"/>
    </row>
    <row r="250" spans="1:26">
      <c r="A250" s="374">
        <v>37800</v>
      </c>
      <c r="B250" s="375" t="s">
        <v>601</v>
      </c>
      <c r="C250" s="376">
        <v>6.2389780999999997E-3</v>
      </c>
      <c r="D250" s="376">
        <v>6.7275786762890834E-3</v>
      </c>
      <c r="E250" s="377">
        <v>186628759</v>
      </c>
      <c r="F250" s="378">
        <v>192881710</v>
      </c>
      <c r="G250" s="378"/>
      <c r="H250" s="379">
        <v>1832744</v>
      </c>
      <c r="I250" s="380">
        <v>15776063</v>
      </c>
      <c r="J250" s="380">
        <v>0</v>
      </c>
      <c r="K250" s="380">
        <v>1138746</v>
      </c>
      <c r="L250" s="380">
        <v>18747553</v>
      </c>
      <c r="M250" s="380"/>
      <c r="N250" s="381">
        <v>32474865</v>
      </c>
      <c r="O250" s="380">
        <v>46874448</v>
      </c>
      <c r="P250" s="380">
        <v>98667</v>
      </c>
      <c r="Q250" s="380">
        <v>3590426</v>
      </c>
      <c r="R250" s="380">
        <v>83038406</v>
      </c>
      <c r="S250" s="382"/>
      <c r="T250" s="219">
        <v>-6693631</v>
      </c>
      <c r="U250" s="219">
        <v>-6191162</v>
      </c>
      <c r="V250" s="380">
        <v>-12884793</v>
      </c>
      <c r="W250" s="382"/>
      <c r="X250" s="382"/>
      <c r="Y250" s="382"/>
      <c r="Z250" s="382"/>
    </row>
    <row r="251" spans="1:26">
      <c r="A251" s="374">
        <v>37801</v>
      </c>
      <c r="B251" s="375" t="s">
        <v>602</v>
      </c>
      <c r="C251" s="376">
        <v>6.2478500000000002E-5</v>
      </c>
      <c r="D251" s="376">
        <v>6.7272531851585439E-5</v>
      </c>
      <c r="E251" s="377">
        <v>1866197</v>
      </c>
      <c r="F251" s="378">
        <v>1931560</v>
      </c>
      <c r="G251" s="378"/>
      <c r="H251" s="379">
        <v>330178</v>
      </c>
      <c r="I251" s="380">
        <v>157985</v>
      </c>
      <c r="J251" s="380">
        <v>0</v>
      </c>
      <c r="K251" s="380">
        <v>11404</v>
      </c>
      <c r="L251" s="380">
        <v>499567</v>
      </c>
      <c r="M251" s="380"/>
      <c r="N251" s="381">
        <v>210796</v>
      </c>
      <c r="O251" s="380">
        <v>469411</v>
      </c>
      <c r="P251" s="380">
        <v>988</v>
      </c>
      <c r="Q251" s="380">
        <v>35955</v>
      </c>
      <c r="R251" s="380">
        <v>717150</v>
      </c>
      <c r="S251" s="382"/>
      <c r="T251" s="219">
        <v>-67031</v>
      </c>
      <c r="U251" s="219">
        <v>114516</v>
      </c>
      <c r="V251" s="380">
        <v>47485</v>
      </c>
      <c r="W251" s="382"/>
      <c r="X251" s="382"/>
      <c r="Y251" s="382"/>
      <c r="Z251" s="382"/>
    </row>
    <row r="252" spans="1:26">
      <c r="A252" s="374">
        <v>37805</v>
      </c>
      <c r="B252" s="375" t="s">
        <v>603</v>
      </c>
      <c r="C252" s="376">
        <v>5.1010349999999999E-4</v>
      </c>
      <c r="D252" s="376">
        <v>4.9903286572615944E-4</v>
      </c>
      <c r="E252" s="377">
        <v>13843596</v>
      </c>
      <c r="F252" s="378">
        <v>15770152</v>
      </c>
      <c r="G252" s="378"/>
      <c r="H252" s="379">
        <v>966127</v>
      </c>
      <c r="I252" s="380">
        <v>1289863</v>
      </c>
      <c r="J252" s="380">
        <v>0</v>
      </c>
      <c r="K252" s="380">
        <v>93105</v>
      </c>
      <c r="L252" s="380">
        <v>2349095</v>
      </c>
      <c r="M252" s="380"/>
      <c r="N252" s="381">
        <v>1595805</v>
      </c>
      <c r="O252" s="380">
        <v>3832490</v>
      </c>
      <c r="P252" s="380">
        <v>8067</v>
      </c>
      <c r="Q252" s="380">
        <v>293556</v>
      </c>
      <c r="R252" s="380">
        <v>5729918</v>
      </c>
      <c r="S252" s="382"/>
      <c r="T252" s="219">
        <v>-547276</v>
      </c>
      <c r="U252" s="219">
        <v>-529416</v>
      </c>
      <c r="V252" s="380">
        <v>-1076692</v>
      </c>
      <c r="W252" s="382"/>
      <c r="X252" s="382"/>
      <c r="Y252" s="382"/>
      <c r="Z252" s="382"/>
    </row>
    <row r="253" spans="1:26">
      <c r="A253" s="374">
        <v>37900</v>
      </c>
      <c r="B253" s="375" t="s">
        <v>604</v>
      </c>
      <c r="C253" s="376">
        <v>3.5813869000000001E-3</v>
      </c>
      <c r="D253" s="376">
        <v>3.5027568790272465E-3</v>
      </c>
      <c r="E253" s="377">
        <v>97169457</v>
      </c>
      <c r="F253" s="378">
        <v>110720701</v>
      </c>
      <c r="G253" s="378"/>
      <c r="H253" s="379">
        <v>3649065</v>
      </c>
      <c r="I253" s="380">
        <v>9056000</v>
      </c>
      <c r="J253" s="380">
        <v>0</v>
      </c>
      <c r="K253" s="380">
        <v>653679</v>
      </c>
      <c r="L253" s="380">
        <v>13358744</v>
      </c>
      <c r="M253" s="380"/>
      <c r="N253" s="381">
        <v>8834166</v>
      </c>
      <c r="O253" s="380">
        <v>26907537</v>
      </c>
      <c r="P253" s="380">
        <v>56638</v>
      </c>
      <c r="Q253" s="380">
        <v>2061028</v>
      </c>
      <c r="R253" s="380">
        <v>37859369</v>
      </c>
      <c r="S253" s="382"/>
      <c r="T253" s="220">
        <v>-3842372</v>
      </c>
      <c r="U253" s="220">
        <v>-2382036</v>
      </c>
      <c r="V253" s="380">
        <v>-6224408</v>
      </c>
      <c r="W253" s="382"/>
      <c r="X253" s="382"/>
      <c r="Y253" s="382"/>
      <c r="Z253" s="382"/>
    </row>
    <row r="254" spans="1:26">
      <c r="A254" s="374">
        <v>37901</v>
      </c>
      <c r="B254" s="375" t="s">
        <v>605</v>
      </c>
      <c r="C254" s="376">
        <v>1.010858E-4</v>
      </c>
      <c r="D254" s="376">
        <v>9.217124991240076E-5</v>
      </c>
      <c r="E254" s="377">
        <v>2556909</v>
      </c>
      <c r="F254" s="378">
        <v>3125127</v>
      </c>
      <c r="G254" s="378"/>
      <c r="H254" s="379">
        <v>996946</v>
      </c>
      <c r="I254" s="380">
        <v>255609</v>
      </c>
      <c r="J254" s="380">
        <v>0</v>
      </c>
      <c r="K254" s="380">
        <v>18450</v>
      </c>
      <c r="L254" s="380">
        <v>1271005</v>
      </c>
      <c r="M254" s="380"/>
      <c r="N254" s="381">
        <v>22256</v>
      </c>
      <c r="O254" s="380">
        <v>759474</v>
      </c>
      <c r="P254" s="380">
        <v>1599</v>
      </c>
      <c r="Q254" s="380">
        <v>58173</v>
      </c>
      <c r="R254" s="380">
        <v>841502</v>
      </c>
      <c r="S254" s="382"/>
      <c r="T254" s="219">
        <v>-108451</v>
      </c>
      <c r="U254" s="219">
        <v>304609</v>
      </c>
      <c r="V254" s="380">
        <v>196158</v>
      </c>
      <c r="W254" s="382"/>
      <c r="X254" s="382"/>
      <c r="Y254" s="382"/>
      <c r="Z254" s="382"/>
    </row>
    <row r="255" spans="1:26">
      <c r="A255" s="374">
        <v>37905</v>
      </c>
      <c r="B255" s="375" t="s">
        <v>606</v>
      </c>
      <c r="C255" s="376">
        <v>3.9191049999999999E-4</v>
      </c>
      <c r="D255" s="376">
        <v>3.920870543700658E-4</v>
      </c>
      <c r="E255" s="377">
        <v>10876829</v>
      </c>
      <c r="F255" s="378">
        <v>12116146</v>
      </c>
      <c r="G255" s="378"/>
      <c r="H255" s="379">
        <v>50300</v>
      </c>
      <c r="I255" s="380">
        <v>990996</v>
      </c>
      <c r="J255" s="380">
        <v>0</v>
      </c>
      <c r="K255" s="380">
        <v>71532</v>
      </c>
      <c r="L255" s="380">
        <v>1112828</v>
      </c>
      <c r="M255" s="380"/>
      <c r="N255" s="381">
        <v>830823</v>
      </c>
      <c r="O255" s="380">
        <v>2944487</v>
      </c>
      <c r="P255" s="380">
        <v>6198</v>
      </c>
      <c r="Q255" s="380">
        <v>225538</v>
      </c>
      <c r="R255" s="380">
        <v>4007046</v>
      </c>
      <c r="S255" s="382"/>
      <c r="T255" s="219">
        <v>-420470</v>
      </c>
      <c r="U255" s="219">
        <v>-325224</v>
      </c>
      <c r="V255" s="380">
        <v>-745694</v>
      </c>
      <c r="W255" s="382"/>
      <c r="X255" s="382"/>
      <c r="Y255" s="382"/>
      <c r="Z255" s="382"/>
    </row>
    <row r="256" spans="1:26">
      <c r="A256" s="374">
        <v>38000</v>
      </c>
      <c r="B256" s="375" t="s">
        <v>607</v>
      </c>
      <c r="C256" s="376">
        <v>5.9182877000000002E-3</v>
      </c>
      <c r="D256" s="376">
        <v>6.1982614156399513E-3</v>
      </c>
      <c r="E256" s="377">
        <v>171945048</v>
      </c>
      <c r="F256" s="378">
        <v>182967376</v>
      </c>
      <c r="G256" s="378"/>
      <c r="H256" s="379">
        <v>2033098</v>
      </c>
      <c r="I256" s="380">
        <v>14965156</v>
      </c>
      <c r="J256" s="380">
        <v>0</v>
      </c>
      <c r="K256" s="380">
        <v>1080213</v>
      </c>
      <c r="L256" s="380">
        <v>18078467</v>
      </c>
      <c r="M256" s="380"/>
      <c r="N256" s="381">
        <v>16770931</v>
      </c>
      <c r="O256" s="380">
        <v>44465049</v>
      </c>
      <c r="P256" s="380">
        <v>93595</v>
      </c>
      <c r="Q256" s="380">
        <v>3405875</v>
      </c>
      <c r="R256" s="380">
        <v>64735450</v>
      </c>
      <c r="S256" s="382"/>
      <c r="T256" s="220">
        <v>-6349572</v>
      </c>
      <c r="U256" s="220">
        <v>-2360520</v>
      </c>
      <c r="V256" s="380">
        <v>-8710092</v>
      </c>
      <c r="W256" s="382"/>
      <c r="X256" s="382"/>
      <c r="Y256" s="382"/>
      <c r="Z256" s="382"/>
    </row>
    <row r="257" spans="1:26">
      <c r="A257" s="374">
        <v>38005</v>
      </c>
      <c r="B257" s="375" t="s">
        <v>608</v>
      </c>
      <c r="C257" s="376">
        <v>1.2116772E-3</v>
      </c>
      <c r="D257" s="376">
        <v>1.1765572823578734E-3</v>
      </c>
      <c r="E257" s="377">
        <v>32638701</v>
      </c>
      <c r="F257" s="378">
        <v>37459720</v>
      </c>
      <c r="G257" s="378"/>
      <c r="H257" s="379">
        <v>1514006</v>
      </c>
      <c r="I257" s="380">
        <v>3063883</v>
      </c>
      <c r="J257" s="380">
        <v>0</v>
      </c>
      <c r="K257" s="380">
        <v>221157</v>
      </c>
      <c r="L257" s="380">
        <v>4799046</v>
      </c>
      <c r="M257" s="380"/>
      <c r="N257" s="381">
        <v>1237997</v>
      </c>
      <c r="O257" s="380">
        <v>9103526</v>
      </c>
      <c r="P257" s="380">
        <v>19162</v>
      </c>
      <c r="Q257" s="380">
        <v>697300</v>
      </c>
      <c r="R257" s="380">
        <v>11057985</v>
      </c>
      <c r="S257" s="382"/>
      <c r="T257" s="219">
        <v>-1299975</v>
      </c>
      <c r="U257" s="219">
        <v>-845782</v>
      </c>
      <c r="V257" s="380">
        <v>-2145757</v>
      </c>
      <c r="W257" s="382"/>
      <c r="X257" s="382"/>
      <c r="Y257" s="382"/>
      <c r="Z257" s="382"/>
    </row>
    <row r="258" spans="1:26">
      <c r="A258" s="374">
        <v>38100</v>
      </c>
      <c r="B258" s="375" t="s">
        <v>609</v>
      </c>
      <c r="C258" s="376">
        <v>2.5480673999999999E-3</v>
      </c>
      <c r="D258" s="376">
        <v>2.765202854784933E-3</v>
      </c>
      <c r="E258" s="377">
        <v>76709081</v>
      </c>
      <c r="F258" s="378">
        <v>78775016</v>
      </c>
      <c r="G258" s="378"/>
      <c r="H258" s="379">
        <v>261019</v>
      </c>
      <c r="I258" s="380">
        <v>6443118</v>
      </c>
      <c r="J258" s="380">
        <v>0</v>
      </c>
      <c r="K258" s="380">
        <v>465076</v>
      </c>
      <c r="L258" s="380">
        <v>7169213</v>
      </c>
      <c r="M258" s="380"/>
      <c r="N258" s="381">
        <v>9705970</v>
      </c>
      <c r="O258" s="380">
        <v>19144041</v>
      </c>
      <c r="P258" s="380">
        <v>40297</v>
      </c>
      <c r="Q258" s="380">
        <v>1466370</v>
      </c>
      <c r="R258" s="380">
        <v>30356678</v>
      </c>
      <c r="S258" s="382"/>
      <c r="T258" s="219">
        <v>-2733754</v>
      </c>
      <c r="U258" s="219">
        <v>-1935289</v>
      </c>
      <c r="V258" s="380">
        <v>-4669043</v>
      </c>
      <c r="W258" s="382"/>
      <c r="X258" s="382"/>
      <c r="Y258" s="382"/>
      <c r="Z258" s="382"/>
    </row>
    <row r="259" spans="1:26">
      <c r="A259" s="374">
        <v>38105</v>
      </c>
      <c r="B259" s="375" t="s">
        <v>610</v>
      </c>
      <c r="C259" s="376">
        <v>4.9964949999999997E-4</v>
      </c>
      <c r="D259" s="376">
        <v>5.1761987361115952E-4</v>
      </c>
      <c r="E259" s="377">
        <v>14359216</v>
      </c>
      <c r="F259" s="378">
        <v>15446961</v>
      </c>
      <c r="G259" s="378"/>
      <c r="H259" s="379">
        <v>0</v>
      </c>
      <c r="I259" s="380">
        <v>1263428</v>
      </c>
      <c r="J259" s="380">
        <v>0</v>
      </c>
      <c r="K259" s="380">
        <v>91197</v>
      </c>
      <c r="L259" s="380">
        <v>1354625</v>
      </c>
      <c r="M259" s="380"/>
      <c r="N259" s="381">
        <v>1573595</v>
      </c>
      <c r="O259" s="380">
        <v>3753947</v>
      </c>
      <c r="P259" s="380">
        <v>7902</v>
      </c>
      <c r="Q259" s="380">
        <v>287540</v>
      </c>
      <c r="R259" s="380">
        <v>5622984</v>
      </c>
      <c r="S259" s="382"/>
      <c r="T259" s="219">
        <v>-536062</v>
      </c>
      <c r="U259" s="219">
        <v>-674954</v>
      </c>
      <c r="V259" s="380">
        <v>-1211016</v>
      </c>
      <c r="W259" s="382"/>
      <c r="X259" s="382"/>
      <c r="Y259" s="382"/>
      <c r="Z259" s="382"/>
    </row>
    <row r="260" spans="1:26">
      <c r="A260" s="374">
        <v>38200</v>
      </c>
      <c r="B260" s="375" t="s">
        <v>611</v>
      </c>
      <c r="C260" s="376">
        <v>2.3778617E-3</v>
      </c>
      <c r="D260" s="376">
        <v>2.510260132189736E-3</v>
      </c>
      <c r="E260" s="377">
        <v>69636753</v>
      </c>
      <c r="F260" s="378">
        <v>73513006</v>
      </c>
      <c r="G260" s="378"/>
      <c r="H260" s="379">
        <v>81565</v>
      </c>
      <c r="I260" s="380">
        <v>6012731</v>
      </c>
      <c r="J260" s="380">
        <v>0</v>
      </c>
      <c r="K260" s="380">
        <v>434010</v>
      </c>
      <c r="L260" s="380">
        <v>6528306</v>
      </c>
      <c r="M260" s="380"/>
      <c r="N260" s="381">
        <v>10497822</v>
      </c>
      <c r="O260" s="380">
        <v>17865258</v>
      </c>
      <c r="P260" s="380">
        <v>37605</v>
      </c>
      <c r="Q260" s="380">
        <v>1368419</v>
      </c>
      <c r="R260" s="380">
        <v>29769104</v>
      </c>
      <c r="S260" s="382"/>
      <c r="T260" s="219">
        <v>-2551143</v>
      </c>
      <c r="U260" s="219">
        <v>-2934071</v>
      </c>
      <c r="V260" s="380">
        <v>-5485214</v>
      </c>
      <c r="W260" s="382"/>
      <c r="X260" s="382"/>
      <c r="Y260" s="382"/>
      <c r="Z260" s="382"/>
    </row>
    <row r="261" spans="1:26">
      <c r="A261" s="374">
        <v>38205</v>
      </c>
      <c r="B261" s="375" t="s">
        <v>612</v>
      </c>
      <c r="C261" s="376">
        <v>3.8099770000000002E-4</v>
      </c>
      <c r="D261" s="376">
        <v>3.8587733147694135E-4</v>
      </c>
      <c r="E261" s="377">
        <v>10704566</v>
      </c>
      <c r="F261" s="378">
        <v>11778770</v>
      </c>
      <c r="G261" s="378"/>
      <c r="H261" s="379">
        <v>444240</v>
      </c>
      <c r="I261" s="380">
        <v>963402</v>
      </c>
      <c r="J261" s="380">
        <v>0</v>
      </c>
      <c r="K261" s="380">
        <v>69540</v>
      </c>
      <c r="L261" s="380">
        <v>1477182</v>
      </c>
      <c r="M261" s="380"/>
      <c r="N261" s="381">
        <v>272049</v>
      </c>
      <c r="O261" s="380">
        <v>2862497</v>
      </c>
      <c r="P261" s="380">
        <v>6025</v>
      </c>
      <c r="Q261" s="380">
        <v>219258</v>
      </c>
      <c r="R261" s="380">
        <v>3359829</v>
      </c>
      <c r="S261" s="382"/>
      <c r="T261" s="219">
        <v>-408763</v>
      </c>
      <c r="U261" s="219">
        <v>9592</v>
      </c>
      <c r="V261" s="380">
        <v>-399171</v>
      </c>
      <c r="W261" s="382"/>
      <c r="X261" s="382"/>
      <c r="Y261" s="382"/>
      <c r="Z261" s="382"/>
    </row>
    <row r="262" spans="1:26">
      <c r="A262" s="374">
        <v>38210</v>
      </c>
      <c r="B262" s="375" t="s">
        <v>613</v>
      </c>
      <c r="C262" s="376">
        <v>9.2891969999999997E-4</v>
      </c>
      <c r="D262" s="376">
        <v>9.7496153782418839E-4</v>
      </c>
      <c r="E262" s="377">
        <v>27046263</v>
      </c>
      <c r="F262" s="378">
        <v>28718104</v>
      </c>
      <c r="G262" s="378"/>
      <c r="H262" s="379">
        <v>292335</v>
      </c>
      <c r="I262" s="380">
        <v>2348894</v>
      </c>
      <c r="J262" s="380">
        <v>0</v>
      </c>
      <c r="K262" s="380">
        <v>169548</v>
      </c>
      <c r="L262" s="380">
        <v>2810777</v>
      </c>
      <c r="M262" s="380"/>
      <c r="N262" s="381">
        <v>3473874</v>
      </c>
      <c r="O262" s="380">
        <v>6979123</v>
      </c>
      <c r="P262" s="380">
        <v>14690</v>
      </c>
      <c r="Q262" s="380">
        <v>534578</v>
      </c>
      <c r="R262" s="380">
        <v>11002265</v>
      </c>
      <c r="S262" s="382"/>
      <c r="T262" s="219">
        <v>-996613</v>
      </c>
      <c r="U262" s="219">
        <v>-652598</v>
      </c>
      <c r="V262" s="380">
        <v>-1649211</v>
      </c>
      <c r="W262" s="382"/>
      <c r="X262" s="382"/>
      <c r="Y262" s="382"/>
      <c r="Z262" s="382"/>
    </row>
    <row r="263" spans="1:26">
      <c r="A263" s="374">
        <v>38300</v>
      </c>
      <c r="B263" s="375" t="s">
        <v>614</v>
      </c>
      <c r="C263" s="376">
        <v>1.8829421999999999E-3</v>
      </c>
      <c r="D263" s="376">
        <v>2.0104884350824019E-3</v>
      </c>
      <c r="E263" s="377">
        <v>55772661</v>
      </c>
      <c r="F263" s="378">
        <v>58212276</v>
      </c>
      <c r="G263" s="378"/>
      <c r="H263" s="379">
        <v>268368</v>
      </c>
      <c r="I263" s="380">
        <v>4761263</v>
      </c>
      <c r="J263" s="380">
        <v>0</v>
      </c>
      <c r="K263" s="380">
        <v>343677</v>
      </c>
      <c r="L263" s="380">
        <v>5373308</v>
      </c>
      <c r="M263" s="380"/>
      <c r="N263" s="381">
        <v>8052367</v>
      </c>
      <c r="O263" s="380">
        <v>14146848</v>
      </c>
      <c r="P263" s="380">
        <v>29778</v>
      </c>
      <c r="Q263" s="380">
        <v>1083601</v>
      </c>
      <c r="R263" s="380">
        <v>23312594</v>
      </c>
      <c r="S263" s="382"/>
      <c r="T263" s="219">
        <v>-2020158</v>
      </c>
      <c r="U263" s="219">
        <v>-2044136</v>
      </c>
      <c r="V263" s="380">
        <v>-4064294</v>
      </c>
      <c r="W263" s="382"/>
      <c r="X263" s="382"/>
      <c r="Y263" s="382"/>
      <c r="Z263" s="382"/>
    </row>
    <row r="264" spans="1:26">
      <c r="A264" s="374">
        <v>38400</v>
      </c>
      <c r="B264" s="375" t="s">
        <v>615</v>
      </c>
      <c r="C264" s="376">
        <v>2.4422582000000002E-3</v>
      </c>
      <c r="D264" s="376">
        <v>2.6042818542082809E-3</v>
      </c>
      <c r="E264" s="377">
        <v>72244995</v>
      </c>
      <c r="F264" s="378">
        <v>75503862</v>
      </c>
      <c r="G264" s="378"/>
      <c r="H264" s="379">
        <v>2813851</v>
      </c>
      <c r="I264" s="380">
        <v>6175566</v>
      </c>
      <c r="J264" s="380">
        <v>0</v>
      </c>
      <c r="K264" s="380">
        <v>445764</v>
      </c>
      <c r="L264" s="380">
        <v>9435181</v>
      </c>
      <c r="M264" s="380"/>
      <c r="N264" s="381">
        <v>9579091</v>
      </c>
      <c r="O264" s="380">
        <v>18349079</v>
      </c>
      <c r="P264" s="380">
        <v>38623</v>
      </c>
      <c r="Q264" s="380">
        <v>1405478</v>
      </c>
      <c r="R264" s="380">
        <v>29372271</v>
      </c>
      <c r="S264" s="382"/>
      <c r="T264" s="219">
        <v>-2620235</v>
      </c>
      <c r="U264" s="219">
        <v>-1744447</v>
      </c>
      <c r="V264" s="380">
        <v>-4364682</v>
      </c>
      <c r="W264" s="382"/>
      <c r="X264" s="382"/>
      <c r="Y264" s="382"/>
      <c r="Z264" s="382"/>
    </row>
    <row r="265" spans="1:26">
      <c r="A265" s="374">
        <v>38402</v>
      </c>
      <c r="B265" s="375" t="s">
        <v>616</v>
      </c>
      <c r="C265" s="376">
        <v>1.869711E-4</v>
      </c>
      <c r="D265" s="376">
        <v>1.960145672285913E-4</v>
      </c>
      <c r="E265" s="377">
        <v>5437611</v>
      </c>
      <c r="F265" s="378">
        <v>5780323</v>
      </c>
      <c r="G265" s="378"/>
      <c r="H265" s="379">
        <v>1551980</v>
      </c>
      <c r="I265" s="380">
        <v>472781</v>
      </c>
      <c r="J265" s="380">
        <v>0</v>
      </c>
      <c r="K265" s="380">
        <v>34126</v>
      </c>
      <c r="L265" s="380">
        <v>2058887</v>
      </c>
      <c r="M265" s="380"/>
      <c r="N265" s="381">
        <v>550061</v>
      </c>
      <c r="O265" s="380">
        <v>1404744</v>
      </c>
      <c r="P265" s="380">
        <v>2957</v>
      </c>
      <c r="Q265" s="380">
        <v>107599</v>
      </c>
      <c r="R265" s="380">
        <v>2065361</v>
      </c>
      <c r="S265" s="382"/>
      <c r="T265" s="220">
        <v>-200597</v>
      </c>
      <c r="U265" s="220">
        <v>648349</v>
      </c>
      <c r="V265" s="380">
        <v>447752</v>
      </c>
      <c r="W265" s="382"/>
      <c r="X265" s="382"/>
      <c r="Y265" s="382"/>
      <c r="Z265" s="382"/>
    </row>
    <row r="266" spans="1:26">
      <c r="A266" s="374">
        <v>38405</v>
      </c>
      <c r="B266" s="375" t="s">
        <v>617</v>
      </c>
      <c r="C266" s="376">
        <v>6.0204219999999997E-4</v>
      </c>
      <c r="D266" s="376">
        <v>6.2698352126388992E-4</v>
      </c>
      <c r="E266" s="377">
        <v>17393057</v>
      </c>
      <c r="F266" s="378">
        <v>18612492</v>
      </c>
      <c r="G266" s="378"/>
      <c r="H266" s="379">
        <v>707322</v>
      </c>
      <c r="I266" s="380">
        <v>1522342</v>
      </c>
      <c r="J266" s="380">
        <v>0</v>
      </c>
      <c r="K266" s="380">
        <v>109885</v>
      </c>
      <c r="L266" s="380">
        <v>2339549</v>
      </c>
      <c r="M266" s="380"/>
      <c r="N266" s="381">
        <v>2811333</v>
      </c>
      <c r="O266" s="380">
        <v>4523240</v>
      </c>
      <c r="P266" s="380">
        <v>9521</v>
      </c>
      <c r="Q266" s="380">
        <v>346465</v>
      </c>
      <c r="R266" s="380">
        <v>7690559</v>
      </c>
      <c r="S266" s="382"/>
      <c r="T266" s="219">
        <v>-645917</v>
      </c>
      <c r="U266" s="219">
        <v>-594948</v>
      </c>
      <c r="V266" s="380">
        <v>-1240865</v>
      </c>
      <c r="W266" s="382"/>
      <c r="X266" s="382"/>
      <c r="Y266" s="382"/>
      <c r="Z266" s="382"/>
    </row>
    <row r="267" spans="1:26">
      <c r="A267" s="374">
        <v>38500</v>
      </c>
      <c r="B267" s="375" t="s">
        <v>618</v>
      </c>
      <c r="C267" s="376">
        <v>1.8430661E-3</v>
      </c>
      <c r="D267" s="376">
        <v>1.9257252638091673E-3</v>
      </c>
      <c r="E267" s="377">
        <v>53421258</v>
      </c>
      <c r="F267" s="378">
        <v>56979482</v>
      </c>
      <c r="G267" s="378"/>
      <c r="H267" s="379">
        <v>0</v>
      </c>
      <c r="I267" s="380">
        <v>4660431</v>
      </c>
      <c r="J267" s="380">
        <v>0</v>
      </c>
      <c r="K267" s="380">
        <v>336399</v>
      </c>
      <c r="L267" s="380">
        <v>4996830</v>
      </c>
      <c r="M267" s="380"/>
      <c r="N267" s="381">
        <v>6899248</v>
      </c>
      <c r="O267" s="380">
        <v>13847253</v>
      </c>
      <c r="P267" s="380">
        <v>29147</v>
      </c>
      <c r="Q267" s="380">
        <v>1060653</v>
      </c>
      <c r="R267" s="380">
        <v>21836301</v>
      </c>
      <c r="S267" s="382"/>
      <c r="T267" s="219">
        <v>-1977374</v>
      </c>
      <c r="U267" s="219">
        <v>-2222441</v>
      </c>
      <c r="V267" s="380">
        <v>-4199815</v>
      </c>
      <c r="W267" s="382"/>
      <c r="X267" s="382"/>
      <c r="Y267" s="382"/>
      <c r="Z267" s="382"/>
    </row>
    <row r="268" spans="1:26">
      <c r="A268" s="374">
        <v>38600</v>
      </c>
      <c r="B268" s="375" t="s">
        <v>619</v>
      </c>
      <c r="C268" s="376">
        <v>2.2982819E-3</v>
      </c>
      <c r="D268" s="376">
        <v>2.44183763833877E-3</v>
      </c>
      <c r="E268" s="377">
        <v>67738655</v>
      </c>
      <c r="F268" s="378">
        <v>71052749</v>
      </c>
      <c r="G268" s="378"/>
      <c r="H268" s="379">
        <v>786222</v>
      </c>
      <c r="I268" s="380">
        <v>5811503</v>
      </c>
      <c r="J268" s="380">
        <v>0</v>
      </c>
      <c r="K268" s="380">
        <v>419485</v>
      </c>
      <c r="L268" s="380">
        <v>7017210</v>
      </c>
      <c r="M268" s="380"/>
      <c r="N268" s="381">
        <v>11214757</v>
      </c>
      <c r="O268" s="380">
        <v>17267362</v>
      </c>
      <c r="P268" s="380">
        <v>36346</v>
      </c>
      <c r="Q268" s="380">
        <v>1322622</v>
      </c>
      <c r="R268" s="380">
        <v>29841087</v>
      </c>
      <c r="S268" s="382"/>
      <c r="T268" s="220">
        <v>-2465765</v>
      </c>
      <c r="U268" s="220">
        <v>-2364571</v>
      </c>
      <c r="V268" s="380">
        <v>-4830336</v>
      </c>
      <c r="W268" s="382"/>
      <c r="X268" s="382"/>
      <c r="Y268" s="382"/>
      <c r="Z268" s="382"/>
    </row>
    <row r="269" spans="1:26">
      <c r="A269" s="374">
        <v>38601</v>
      </c>
      <c r="B269" s="375" t="s">
        <v>620</v>
      </c>
      <c r="C269" s="376">
        <v>3.3847299999999997E-5</v>
      </c>
      <c r="D269" s="376">
        <v>3.7623709132757461E-5</v>
      </c>
      <c r="E269" s="377">
        <v>1043714</v>
      </c>
      <c r="F269" s="378">
        <v>1046409</v>
      </c>
      <c r="G269" s="378"/>
      <c r="H269" s="379">
        <v>95270</v>
      </c>
      <c r="I269" s="380">
        <v>85587</v>
      </c>
      <c r="J269" s="380">
        <v>0</v>
      </c>
      <c r="K269" s="380">
        <v>6178</v>
      </c>
      <c r="L269" s="380">
        <v>187035</v>
      </c>
      <c r="M269" s="380"/>
      <c r="N269" s="381">
        <v>163760</v>
      </c>
      <c r="O269" s="380">
        <v>254300</v>
      </c>
      <c r="P269" s="380">
        <v>535</v>
      </c>
      <c r="Q269" s="380">
        <v>19479</v>
      </c>
      <c r="R269" s="380">
        <v>438074</v>
      </c>
      <c r="S269" s="382"/>
      <c r="T269" s="219">
        <v>-36314</v>
      </c>
      <c r="U269" s="219">
        <v>-27221</v>
      </c>
      <c r="V269" s="380">
        <v>-63535</v>
      </c>
      <c r="W269" s="382"/>
      <c r="X269" s="382"/>
      <c r="Y269" s="382"/>
      <c r="Z269" s="382"/>
    </row>
    <row r="270" spans="1:26">
      <c r="A270" s="374">
        <v>38602</v>
      </c>
      <c r="B270" s="375" t="s">
        <v>621</v>
      </c>
      <c r="C270" s="376">
        <v>2.1945990000000001E-4</v>
      </c>
      <c r="D270" s="376">
        <v>2.2849784249161012E-4</v>
      </c>
      <c r="E270" s="377">
        <v>6338725</v>
      </c>
      <c r="F270" s="378">
        <v>6784733</v>
      </c>
      <c r="G270" s="378"/>
      <c r="H270" s="379">
        <v>795852</v>
      </c>
      <c r="I270" s="380">
        <v>554933</v>
      </c>
      <c r="J270" s="380">
        <v>0</v>
      </c>
      <c r="K270" s="380">
        <v>40056</v>
      </c>
      <c r="L270" s="380">
        <v>1390841</v>
      </c>
      <c r="M270" s="380"/>
      <c r="N270" s="381">
        <v>379278</v>
      </c>
      <c r="O270" s="380">
        <v>1648838</v>
      </c>
      <c r="P270" s="380">
        <v>3471</v>
      </c>
      <c r="Q270" s="380">
        <v>126295</v>
      </c>
      <c r="R270" s="380">
        <v>2157882</v>
      </c>
      <c r="S270" s="382"/>
      <c r="T270" s="219">
        <v>-235453</v>
      </c>
      <c r="U270" s="219">
        <v>374723</v>
      </c>
      <c r="V270" s="380">
        <v>139270</v>
      </c>
      <c r="W270" s="382"/>
      <c r="X270" s="382"/>
      <c r="Y270" s="382"/>
      <c r="Z270" s="382"/>
    </row>
    <row r="271" spans="1:26">
      <c r="A271" s="374">
        <v>38605</v>
      </c>
      <c r="B271" s="375" t="s">
        <v>622</v>
      </c>
      <c r="C271" s="376">
        <v>6.3851680000000005E-4</v>
      </c>
      <c r="D271" s="376">
        <v>6.0198018239352986E-4</v>
      </c>
      <c r="E271" s="377">
        <v>16699443</v>
      </c>
      <c r="F271" s="378">
        <v>19740126</v>
      </c>
      <c r="G271" s="378"/>
      <c r="H271" s="379">
        <v>1209145</v>
      </c>
      <c r="I271" s="380">
        <v>1614572</v>
      </c>
      <c r="J271" s="380">
        <v>0</v>
      </c>
      <c r="K271" s="380">
        <v>116543</v>
      </c>
      <c r="L271" s="380">
        <v>2940260</v>
      </c>
      <c r="M271" s="380"/>
      <c r="N271" s="381">
        <v>2670993</v>
      </c>
      <c r="O271" s="380">
        <v>4797280</v>
      </c>
      <c r="P271" s="380">
        <v>10098</v>
      </c>
      <c r="Q271" s="380">
        <v>367456</v>
      </c>
      <c r="R271" s="380">
        <v>7845827</v>
      </c>
      <c r="S271" s="382"/>
      <c r="T271" s="219">
        <v>-685047</v>
      </c>
      <c r="U271" s="219">
        <v>-751359</v>
      </c>
      <c r="V271" s="380">
        <v>-1436406</v>
      </c>
      <c r="W271" s="382"/>
      <c r="X271" s="382"/>
      <c r="Y271" s="382"/>
      <c r="Z271" s="382"/>
    </row>
    <row r="272" spans="1:26">
      <c r="A272" s="374">
        <v>38610</v>
      </c>
      <c r="B272" s="375" t="s">
        <v>623</v>
      </c>
      <c r="C272" s="376">
        <v>5.666124E-4</v>
      </c>
      <c r="D272" s="376">
        <v>5.7585877997782891E-4</v>
      </c>
      <c r="E272" s="377">
        <v>15974813</v>
      </c>
      <c r="F272" s="378">
        <v>17517159</v>
      </c>
      <c r="G272" s="378"/>
      <c r="H272" s="379">
        <v>820799</v>
      </c>
      <c r="I272" s="380">
        <v>1432753</v>
      </c>
      <c r="J272" s="380">
        <v>0</v>
      </c>
      <c r="K272" s="380">
        <v>103419</v>
      </c>
      <c r="L272" s="380">
        <v>2356971</v>
      </c>
      <c r="M272" s="380"/>
      <c r="N272" s="381">
        <v>413589</v>
      </c>
      <c r="O272" s="380">
        <v>4257050</v>
      </c>
      <c r="P272" s="380">
        <v>8961</v>
      </c>
      <c r="Q272" s="380">
        <v>326076</v>
      </c>
      <c r="R272" s="380">
        <v>5005676</v>
      </c>
      <c r="S272" s="382"/>
      <c r="T272" s="219">
        <v>-607904</v>
      </c>
      <c r="U272" s="219">
        <v>94256</v>
      </c>
      <c r="V272" s="380">
        <v>-513648</v>
      </c>
      <c r="W272" s="382"/>
      <c r="X272" s="382"/>
      <c r="Y272" s="382"/>
      <c r="Z272" s="382"/>
    </row>
    <row r="273" spans="1:26">
      <c r="A273" s="374">
        <v>38620</v>
      </c>
      <c r="B273" s="375" t="s">
        <v>624</v>
      </c>
      <c r="C273" s="376">
        <v>3.9993210000000001E-4</v>
      </c>
      <c r="D273" s="376">
        <v>3.9896369137996175E-4</v>
      </c>
      <c r="E273" s="377">
        <v>11067592</v>
      </c>
      <c r="F273" s="378">
        <v>12364138</v>
      </c>
      <c r="G273" s="378"/>
      <c r="H273" s="379">
        <v>181349</v>
      </c>
      <c r="I273" s="380">
        <v>1011280</v>
      </c>
      <c r="J273" s="380">
        <v>0</v>
      </c>
      <c r="K273" s="380">
        <v>72996</v>
      </c>
      <c r="L273" s="380">
        <v>1265625</v>
      </c>
      <c r="M273" s="380"/>
      <c r="N273" s="381">
        <v>1046120</v>
      </c>
      <c r="O273" s="380">
        <v>3004754</v>
      </c>
      <c r="P273" s="380">
        <v>6325</v>
      </c>
      <c r="Q273" s="380">
        <v>230154</v>
      </c>
      <c r="R273" s="380">
        <v>4287353</v>
      </c>
      <c r="S273" s="382"/>
      <c r="T273" s="219">
        <v>-429076</v>
      </c>
      <c r="U273" s="219">
        <v>-414428</v>
      </c>
      <c r="V273" s="380">
        <v>-843504</v>
      </c>
      <c r="W273" s="382"/>
      <c r="X273" s="382"/>
      <c r="Y273" s="382"/>
      <c r="Z273" s="382"/>
    </row>
    <row r="274" spans="1:26">
      <c r="A274" s="374">
        <v>38700</v>
      </c>
      <c r="B274" s="375" t="s">
        <v>625</v>
      </c>
      <c r="C274" s="376">
        <v>7.2919179999999997E-4</v>
      </c>
      <c r="D274" s="376">
        <v>7.542990142113407E-4</v>
      </c>
      <c r="E274" s="377">
        <v>20924897</v>
      </c>
      <c r="F274" s="378">
        <v>22543397</v>
      </c>
      <c r="G274" s="378"/>
      <c r="H274" s="379">
        <v>223364</v>
      </c>
      <c r="I274" s="380">
        <v>1843856</v>
      </c>
      <c r="J274" s="380">
        <v>0</v>
      </c>
      <c r="K274" s="380">
        <v>133093</v>
      </c>
      <c r="L274" s="380">
        <v>2200313</v>
      </c>
      <c r="M274" s="380"/>
      <c r="N274" s="381">
        <v>2366998</v>
      </c>
      <c r="O274" s="380">
        <v>5478535</v>
      </c>
      <c r="P274" s="380">
        <v>11532</v>
      </c>
      <c r="Q274" s="380">
        <v>419638</v>
      </c>
      <c r="R274" s="380">
        <v>8276703</v>
      </c>
      <c r="S274" s="382"/>
      <c r="T274" s="219">
        <v>-782330</v>
      </c>
      <c r="U274" s="219">
        <v>-461986</v>
      </c>
      <c r="V274" s="380">
        <v>-1244316</v>
      </c>
      <c r="W274" s="382"/>
      <c r="X274" s="382"/>
      <c r="Y274" s="382"/>
      <c r="Z274" s="382"/>
    </row>
    <row r="275" spans="1:26">
      <c r="A275" s="374">
        <v>38701</v>
      </c>
      <c r="B275" s="375" t="s">
        <v>626</v>
      </c>
      <c r="C275" s="376">
        <v>5.5239699999999999E-5</v>
      </c>
      <c r="D275" s="376">
        <v>4.9177317937567502E-5</v>
      </c>
      <c r="E275" s="377">
        <v>1364221</v>
      </c>
      <c r="F275" s="378">
        <v>1707768</v>
      </c>
      <c r="G275" s="378"/>
      <c r="H275" s="379">
        <v>233091</v>
      </c>
      <c r="I275" s="380">
        <v>139681</v>
      </c>
      <c r="J275" s="380">
        <v>0</v>
      </c>
      <c r="K275" s="380">
        <v>10082</v>
      </c>
      <c r="L275" s="380">
        <v>382854</v>
      </c>
      <c r="M275" s="380"/>
      <c r="N275" s="381">
        <v>27532</v>
      </c>
      <c r="O275" s="380">
        <v>415025</v>
      </c>
      <c r="P275" s="380">
        <v>874</v>
      </c>
      <c r="Q275" s="380">
        <v>31790</v>
      </c>
      <c r="R275" s="380">
        <v>475221</v>
      </c>
      <c r="S275" s="382"/>
      <c r="T275" s="219">
        <v>-59267</v>
      </c>
      <c r="U275" s="219">
        <v>28856</v>
      </c>
      <c r="V275" s="380">
        <v>-30411</v>
      </c>
      <c r="W275" s="382"/>
      <c r="X275" s="382"/>
      <c r="Y275" s="382"/>
      <c r="Z275" s="382"/>
    </row>
    <row r="276" spans="1:26">
      <c r="A276" s="374">
        <v>38800</v>
      </c>
      <c r="B276" s="375" t="s">
        <v>627</v>
      </c>
      <c r="C276" s="376">
        <v>1.2614118000000001E-3</v>
      </c>
      <c r="D276" s="376">
        <v>1.3052345150100786E-3</v>
      </c>
      <c r="E276" s="377">
        <v>36208317</v>
      </c>
      <c r="F276" s="378">
        <v>38997294</v>
      </c>
      <c r="G276" s="378"/>
      <c r="H276" s="379">
        <v>164372</v>
      </c>
      <c r="I276" s="380">
        <v>3189643</v>
      </c>
      <c r="J276" s="380">
        <v>0</v>
      </c>
      <c r="K276" s="380">
        <v>230234</v>
      </c>
      <c r="L276" s="380">
        <v>3584249</v>
      </c>
      <c r="M276" s="380"/>
      <c r="N276" s="381">
        <v>3291503</v>
      </c>
      <c r="O276" s="380">
        <v>9477190</v>
      </c>
      <c r="P276" s="380">
        <v>19949</v>
      </c>
      <c r="Q276" s="380">
        <v>725921</v>
      </c>
      <c r="R276" s="380">
        <v>13514563</v>
      </c>
      <c r="S276" s="382"/>
      <c r="T276" s="219">
        <v>-1353334</v>
      </c>
      <c r="U276" s="219">
        <v>-822321</v>
      </c>
      <c r="V276" s="380">
        <v>-2175655</v>
      </c>
      <c r="W276" s="382"/>
      <c r="X276" s="382"/>
      <c r="Y276" s="382"/>
      <c r="Z276" s="382"/>
    </row>
    <row r="277" spans="1:26">
      <c r="A277" s="374">
        <v>38801</v>
      </c>
      <c r="B277" s="375" t="s">
        <v>628</v>
      </c>
      <c r="C277" s="376">
        <v>1.2747999999999999E-4</v>
      </c>
      <c r="D277" s="376">
        <v>1.3027955355777814E-4</v>
      </c>
      <c r="E277" s="377">
        <v>3614066</v>
      </c>
      <c r="F277" s="378">
        <v>3941120</v>
      </c>
      <c r="G277" s="378"/>
      <c r="H277" s="379">
        <v>874869</v>
      </c>
      <c r="I277" s="380">
        <v>322350</v>
      </c>
      <c r="J277" s="380">
        <v>0</v>
      </c>
      <c r="K277" s="380">
        <v>23268</v>
      </c>
      <c r="L277" s="380">
        <v>1220487</v>
      </c>
      <c r="M277" s="380"/>
      <c r="N277" s="381">
        <v>443569</v>
      </c>
      <c r="O277" s="380">
        <v>957778</v>
      </c>
      <c r="P277" s="380">
        <v>2016</v>
      </c>
      <c r="Q277" s="380">
        <v>73363</v>
      </c>
      <c r="R277" s="380">
        <v>1476726</v>
      </c>
      <c r="S277" s="382"/>
      <c r="T277" s="220">
        <v>-136770</v>
      </c>
      <c r="U277" s="220">
        <v>221775</v>
      </c>
      <c r="V277" s="380">
        <v>85005</v>
      </c>
      <c r="W277" s="382"/>
      <c r="X277" s="382"/>
      <c r="Y277" s="382"/>
      <c r="Z277" s="382"/>
    </row>
    <row r="278" spans="1:26">
      <c r="A278" s="374">
        <v>38900</v>
      </c>
      <c r="B278" s="375" t="s">
        <v>629</v>
      </c>
      <c r="C278" s="376">
        <v>2.9064889999999999E-4</v>
      </c>
      <c r="D278" s="376">
        <v>3.0247082211020277E-4</v>
      </c>
      <c r="E278" s="377">
        <v>8390798</v>
      </c>
      <c r="F278" s="378">
        <v>8985583</v>
      </c>
      <c r="G278" s="378"/>
      <c r="H278" s="379">
        <v>615868</v>
      </c>
      <c r="I278" s="380">
        <v>734943</v>
      </c>
      <c r="J278" s="380">
        <v>0</v>
      </c>
      <c r="K278" s="380">
        <v>53050</v>
      </c>
      <c r="L278" s="380">
        <v>1403861</v>
      </c>
      <c r="M278" s="380"/>
      <c r="N278" s="381">
        <v>747823</v>
      </c>
      <c r="O278" s="380">
        <v>2183692</v>
      </c>
      <c r="P278" s="380">
        <v>4596</v>
      </c>
      <c r="Q278" s="380">
        <v>167264</v>
      </c>
      <c r="R278" s="380">
        <v>3103375</v>
      </c>
      <c r="S278" s="382"/>
      <c r="T278" s="219">
        <v>-311829</v>
      </c>
      <c r="U278" s="219">
        <v>-109577</v>
      </c>
      <c r="V278" s="380">
        <v>-421406</v>
      </c>
      <c r="W278" s="382"/>
      <c r="X278" s="382"/>
      <c r="Y278" s="382"/>
      <c r="Z278" s="382"/>
    </row>
    <row r="279" spans="1:26">
      <c r="A279" s="374">
        <v>39000</v>
      </c>
      <c r="B279" s="375" t="s">
        <v>630</v>
      </c>
      <c r="C279" s="376">
        <v>1.2762897800000001E-2</v>
      </c>
      <c r="D279" s="376">
        <v>1.3730553458849812E-2</v>
      </c>
      <c r="E279" s="377">
        <v>380897241</v>
      </c>
      <c r="F279" s="378">
        <v>394572560</v>
      </c>
      <c r="G279" s="378"/>
      <c r="H279" s="379">
        <v>4344078</v>
      </c>
      <c r="I279" s="380">
        <v>32272638</v>
      </c>
      <c r="J279" s="380">
        <v>0</v>
      </c>
      <c r="K279" s="380">
        <v>2329499</v>
      </c>
      <c r="L279" s="380">
        <v>38946215</v>
      </c>
      <c r="M279" s="380"/>
      <c r="N279" s="381">
        <v>46172491</v>
      </c>
      <c r="O279" s="380">
        <v>95889707</v>
      </c>
      <c r="P279" s="380">
        <v>201840</v>
      </c>
      <c r="Q279" s="380">
        <v>7344832</v>
      </c>
      <c r="R279" s="380">
        <v>149608870</v>
      </c>
      <c r="S279" s="382"/>
      <c r="T279" s="219">
        <v>-13692969</v>
      </c>
      <c r="U279" s="219">
        <v>-8516001</v>
      </c>
      <c r="V279" s="380">
        <v>-22208970</v>
      </c>
      <c r="W279" s="382"/>
      <c r="X279" s="382"/>
      <c r="Y279" s="382"/>
      <c r="Z279" s="382"/>
    </row>
    <row r="280" spans="1:26">
      <c r="A280" s="374">
        <v>39100</v>
      </c>
      <c r="B280" s="375" t="s">
        <v>631</v>
      </c>
      <c r="C280" s="376">
        <v>1.4973062E-3</v>
      </c>
      <c r="D280" s="376">
        <v>1.6400166816190301E-3</v>
      </c>
      <c r="E280" s="377">
        <v>45495459</v>
      </c>
      <c r="F280" s="378">
        <v>46290110</v>
      </c>
      <c r="G280" s="378"/>
      <c r="H280" s="379">
        <v>0</v>
      </c>
      <c r="I280" s="380">
        <v>3786132</v>
      </c>
      <c r="J280" s="380">
        <v>0</v>
      </c>
      <c r="K280" s="380">
        <v>273290</v>
      </c>
      <c r="L280" s="380">
        <v>4059422</v>
      </c>
      <c r="M280" s="380"/>
      <c r="N280" s="381">
        <v>13999133</v>
      </c>
      <c r="O280" s="380">
        <v>11249503</v>
      </c>
      <c r="P280" s="380">
        <v>23679</v>
      </c>
      <c r="Q280" s="380">
        <v>861674</v>
      </c>
      <c r="R280" s="380">
        <v>26133989</v>
      </c>
      <c r="S280" s="382"/>
      <c r="T280" s="220">
        <v>-1606421</v>
      </c>
      <c r="U280" s="220">
        <v>-4369776</v>
      </c>
      <c r="V280" s="380">
        <v>-5976197</v>
      </c>
      <c r="W280" s="382"/>
      <c r="X280" s="382"/>
      <c r="Y280" s="382"/>
      <c r="Z280" s="382"/>
    </row>
    <row r="281" spans="1:26">
      <c r="A281" s="374">
        <v>39101</v>
      </c>
      <c r="B281" s="375" t="s">
        <v>632</v>
      </c>
      <c r="C281" s="376">
        <v>2.441988E-4</v>
      </c>
      <c r="D281" s="376">
        <v>2.3448097743640188E-4</v>
      </c>
      <c r="E281" s="377">
        <v>6504702</v>
      </c>
      <c r="F281" s="378">
        <v>7549551</v>
      </c>
      <c r="G281" s="378"/>
      <c r="H281" s="379">
        <v>1645030</v>
      </c>
      <c r="I281" s="380">
        <v>617488</v>
      </c>
      <c r="J281" s="380">
        <v>0</v>
      </c>
      <c r="K281" s="380">
        <v>44571</v>
      </c>
      <c r="L281" s="380">
        <v>2307089</v>
      </c>
      <c r="M281" s="380"/>
      <c r="N281" s="381">
        <v>0</v>
      </c>
      <c r="O281" s="380">
        <v>1834705</v>
      </c>
      <c r="P281" s="380">
        <v>3862</v>
      </c>
      <c r="Q281" s="380">
        <v>140532</v>
      </c>
      <c r="R281" s="380">
        <v>1979099</v>
      </c>
      <c r="S281" s="382"/>
      <c r="T281" s="219">
        <v>-261995</v>
      </c>
      <c r="U281" s="219">
        <v>651751</v>
      </c>
      <c r="V281" s="380">
        <v>389756</v>
      </c>
      <c r="W281" s="382"/>
      <c r="X281" s="382"/>
      <c r="Y281" s="382"/>
      <c r="Z281" s="382"/>
    </row>
    <row r="282" spans="1:26">
      <c r="A282" s="374">
        <v>39105</v>
      </c>
      <c r="B282" s="375" t="s">
        <v>633</v>
      </c>
      <c r="C282" s="376">
        <v>6.2184679999999996E-4</v>
      </c>
      <c r="D282" s="376">
        <v>6.1185247709332423E-4</v>
      </c>
      <c r="E282" s="377">
        <v>16973309</v>
      </c>
      <c r="F282" s="378">
        <v>19224763</v>
      </c>
      <c r="G282" s="378"/>
      <c r="H282" s="379">
        <v>363365</v>
      </c>
      <c r="I282" s="380">
        <v>1572420</v>
      </c>
      <c r="J282" s="380">
        <v>0</v>
      </c>
      <c r="K282" s="380">
        <v>113500</v>
      </c>
      <c r="L282" s="380">
        <v>2049285</v>
      </c>
      <c r="M282" s="380"/>
      <c r="N282" s="381">
        <v>4787923</v>
      </c>
      <c r="O282" s="380">
        <v>4672035</v>
      </c>
      <c r="P282" s="380">
        <v>9834</v>
      </c>
      <c r="Q282" s="380">
        <v>357862</v>
      </c>
      <c r="R282" s="380">
        <v>9827654</v>
      </c>
      <c r="S282" s="382"/>
      <c r="T282" s="219">
        <v>-667160</v>
      </c>
      <c r="U282" s="219">
        <v>-1830317</v>
      </c>
      <c r="V282" s="380">
        <v>-2497477</v>
      </c>
      <c r="W282" s="382"/>
      <c r="X282" s="382"/>
      <c r="Y282" s="382"/>
      <c r="Z282" s="382"/>
    </row>
    <row r="283" spans="1:26">
      <c r="A283" s="374">
        <v>39200</v>
      </c>
      <c r="B283" s="375" t="s">
        <v>634</v>
      </c>
      <c r="C283" s="376">
        <v>5.8509059099999997E-2</v>
      </c>
      <c r="D283" s="376">
        <v>5.8836962273458027E-2</v>
      </c>
      <c r="E283" s="377">
        <v>1632187417</v>
      </c>
      <c r="F283" s="378">
        <v>1808842284</v>
      </c>
      <c r="G283" s="378"/>
      <c r="H283" s="379">
        <v>29298615</v>
      </c>
      <c r="I283" s="380">
        <v>147947725</v>
      </c>
      <c r="J283" s="380">
        <v>0</v>
      </c>
      <c r="K283" s="380">
        <v>10679143</v>
      </c>
      <c r="L283" s="380">
        <v>187925483</v>
      </c>
      <c r="M283" s="380"/>
      <c r="N283" s="381">
        <v>45121987</v>
      </c>
      <c r="O283" s="380">
        <v>439587987</v>
      </c>
      <c r="P283" s="380">
        <v>925296</v>
      </c>
      <c r="Q283" s="380">
        <v>33670975</v>
      </c>
      <c r="R283" s="380">
        <v>519306245</v>
      </c>
      <c r="S283" s="382"/>
      <c r="T283" s="219">
        <v>-62772790</v>
      </c>
      <c r="U283" s="219">
        <v>12477079</v>
      </c>
      <c r="V283" s="380">
        <v>-50295711</v>
      </c>
      <c r="W283" s="382"/>
      <c r="X283" s="382"/>
      <c r="Y283" s="382"/>
      <c r="Z283" s="382"/>
    </row>
    <row r="284" spans="1:26">
      <c r="A284" s="374">
        <v>39201</v>
      </c>
      <c r="B284" s="375" t="s">
        <v>635</v>
      </c>
      <c r="C284" s="376">
        <v>1.6581509999999999E-4</v>
      </c>
      <c r="D284" s="376">
        <v>1.6216142126221627E-4</v>
      </c>
      <c r="E284" s="377">
        <v>4498496</v>
      </c>
      <c r="F284" s="378">
        <v>5126272</v>
      </c>
      <c r="G284" s="378"/>
      <c r="H284" s="379">
        <v>118652</v>
      </c>
      <c r="I284" s="380">
        <v>419285</v>
      </c>
      <c r="J284" s="380">
        <v>0</v>
      </c>
      <c r="K284" s="380">
        <v>30265</v>
      </c>
      <c r="L284" s="380">
        <v>568202</v>
      </c>
      <c r="M284" s="380"/>
      <c r="N284" s="381">
        <v>558287</v>
      </c>
      <c r="O284" s="380">
        <v>1245796</v>
      </c>
      <c r="P284" s="380">
        <v>2622</v>
      </c>
      <c r="Q284" s="380">
        <v>95424</v>
      </c>
      <c r="R284" s="380">
        <v>1902129</v>
      </c>
      <c r="S284" s="382"/>
      <c r="T284" s="219">
        <v>-177899</v>
      </c>
      <c r="U284" s="219">
        <v>-133958</v>
      </c>
      <c r="V284" s="380">
        <v>-311857</v>
      </c>
      <c r="W284" s="382"/>
      <c r="X284" s="382"/>
      <c r="Y284" s="382"/>
      <c r="Z284" s="382"/>
    </row>
    <row r="285" spans="1:26">
      <c r="A285" s="374">
        <v>39204</v>
      </c>
      <c r="B285" s="375" t="s">
        <v>636</v>
      </c>
      <c r="C285" s="376">
        <v>2.2786449999999999E-4</v>
      </c>
      <c r="D285" s="376">
        <v>2.9408030529183278E-4</v>
      </c>
      <c r="E285" s="377">
        <v>8158038</v>
      </c>
      <c r="F285" s="378">
        <v>7044566</v>
      </c>
      <c r="G285" s="378"/>
      <c r="H285" s="379">
        <v>3163277</v>
      </c>
      <c r="I285" s="380">
        <v>576185</v>
      </c>
      <c r="J285" s="380">
        <v>0</v>
      </c>
      <c r="K285" s="380">
        <v>41590</v>
      </c>
      <c r="L285" s="380">
        <v>3781052</v>
      </c>
      <c r="M285" s="380"/>
      <c r="N285" s="381">
        <v>2178355</v>
      </c>
      <c r="O285" s="380">
        <v>1711983</v>
      </c>
      <c r="P285" s="380">
        <v>3604</v>
      </c>
      <c r="Q285" s="380">
        <v>131132</v>
      </c>
      <c r="R285" s="380">
        <v>4025074</v>
      </c>
      <c r="S285" s="382"/>
      <c r="T285" s="219">
        <v>-244470</v>
      </c>
      <c r="U285" s="219">
        <v>804401</v>
      </c>
      <c r="V285" s="380">
        <v>559931</v>
      </c>
      <c r="W285" s="382"/>
      <c r="X285" s="382"/>
      <c r="Y285" s="382"/>
      <c r="Z285" s="382"/>
    </row>
    <row r="286" spans="1:26">
      <c r="A286" s="374">
        <v>39205</v>
      </c>
      <c r="B286" s="375" t="s">
        <v>637</v>
      </c>
      <c r="C286" s="376">
        <v>4.8901563000000002E-3</v>
      </c>
      <c r="D286" s="376">
        <v>4.6395482001159866E-3</v>
      </c>
      <c r="E286" s="377">
        <v>128705016</v>
      </c>
      <c r="F286" s="378">
        <v>151182084</v>
      </c>
      <c r="G286" s="378"/>
      <c r="H286" s="379">
        <v>13711714</v>
      </c>
      <c r="I286" s="380">
        <v>12365393</v>
      </c>
      <c r="J286" s="380">
        <v>0</v>
      </c>
      <c r="K286" s="380">
        <v>892557</v>
      </c>
      <c r="L286" s="380">
        <v>26969664</v>
      </c>
      <c r="M286" s="380"/>
      <c r="N286" s="381">
        <v>3031784</v>
      </c>
      <c r="O286" s="380">
        <v>36740532</v>
      </c>
      <c r="P286" s="380">
        <v>77336</v>
      </c>
      <c r="Q286" s="380">
        <v>2814202</v>
      </c>
      <c r="R286" s="380">
        <v>42663854</v>
      </c>
      <c r="S286" s="382"/>
      <c r="T286" s="219">
        <v>-5246517</v>
      </c>
      <c r="U286" s="219">
        <v>3661406</v>
      </c>
      <c r="V286" s="380">
        <v>-1585111</v>
      </c>
      <c r="W286" s="382"/>
      <c r="X286" s="382"/>
      <c r="Y286" s="382"/>
      <c r="Z286" s="382"/>
    </row>
    <row r="287" spans="1:26">
      <c r="A287" s="374">
        <v>39208</v>
      </c>
      <c r="B287" s="375" t="s">
        <v>638</v>
      </c>
      <c r="C287" s="376">
        <v>3.5813110000000001E-4</v>
      </c>
      <c r="D287" s="376">
        <v>3.7796641979848079E-4</v>
      </c>
      <c r="E287" s="377">
        <v>10485110</v>
      </c>
      <c r="F287" s="378">
        <v>11071835</v>
      </c>
      <c r="G287" s="378"/>
      <c r="H287" s="379">
        <v>728896</v>
      </c>
      <c r="I287" s="380">
        <v>905581</v>
      </c>
      <c r="J287" s="380">
        <v>0</v>
      </c>
      <c r="K287" s="380">
        <v>65367</v>
      </c>
      <c r="L287" s="380">
        <v>1699844</v>
      </c>
      <c r="M287" s="380"/>
      <c r="N287" s="381">
        <v>999475</v>
      </c>
      <c r="O287" s="380">
        <v>2690697</v>
      </c>
      <c r="P287" s="380">
        <v>5664</v>
      </c>
      <c r="Q287" s="380">
        <v>206098</v>
      </c>
      <c r="R287" s="380">
        <v>3901934</v>
      </c>
      <c r="S287" s="382"/>
      <c r="T287" s="219">
        <v>-384229</v>
      </c>
      <c r="U287" s="219">
        <v>-73112</v>
      </c>
      <c r="V287" s="380">
        <v>-457341</v>
      </c>
      <c r="W287" s="382"/>
      <c r="X287" s="382"/>
      <c r="Y287" s="382"/>
      <c r="Z287" s="382"/>
    </row>
    <row r="288" spans="1:26">
      <c r="A288" s="374">
        <v>39209</v>
      </c>
      <c r="B288" s="375" t="s">
        <v>639</v>
      </c>
      <c r="C288" s="376">
        <v>1.6546280000000001E-4</v>
      </c>
      <c r="D288" s="376">
        <v>1.627938553159068E-4</v>
      </c>
      <c r="E288" s="377">
        <v>4516040</v>
      </c>
      <c r="F288" s="378">
        <v>5115381</v>
      </c>
      <c r="G288" s="378"/>
      <c r="H288" s="379">
        <v>105078</v>
      </c>
      <c r="I288" s="380">
        <v>418394</v>
      </c>
      <c r="J288" s="380">
        <v>0</v>
      </c>
      <c r="K288" s="380">
        <v>30200</v>
      </c>
      <c r="L288" s="380">
        <v>553672</v>
      </c>
      <c r="M288" s="380"/>
      <c r="N288" s="381">
        <v>612481</v>
      </c>
      <c r="O288" s="380">
        <v>1243149</v>
      </c>
      <c r="P288" s="380">
        <v>2617</v>
      </c>
      <c r="Q288" s="380">
        <v>95221</v>
      </c>
      <c r="R288" s="380">
        <v>1953468</v>
      </c>
      <c r="S288" s="382"/>
      <c r="T288" s="219">
        <v>-177520</v>
      </c>
      <c r="U288" s="219">
        <v>-122173</v>
      </c>
      <c r="V288" s="380">
        <v>-299693</v>
      </c>
      <c r="W288" s="382"/>
      <c r="X288" s="382"/>
      <c r="Y288" s="382"/>
      <c r="Z288" s="382"/>
    </row>
    <row r="289" spans="1:26">
      <c r="A289" s="374">
        <v>39220</v>
      </c>
      <c r="B289" s="375" t="s">
        <v>729</v>
      </c>
      <c r="C289" s="376">
        <v>5.2191500000000003E-5</v>
      </c>
      <c r="D289" s="376">
        <v>6.3216714892055207E-5</v>
      </c>
      <c r="E289" s="377">
        <v>1753685</v>
      </c>
      <c r="F289" s="378">
        <v>1613531</v>
      </c>
      <c r="G289" s="378"/>
      <c r="H289" s="379">
        <v>1521218</v>
      </c>
      <c r="I289" s="380">
        <v>131973</v>
      </c>
      <c r="J289" s="380">
        <v>0</v>
      </c>
      <c r="K289" s="380">
        <v>9526</v>
      </c>
      <c r="L289" s="380">
        <v>1662717</v>
      </c>
      <c r="M289" s="380"/>
      <c r="N289" s="381">
        <v>356075</v>
      </c>
      <c r="O289" s="380">
        <v>392123</v>
      </c>
      <c r="P289" s="380">
        <v>825</v>
      </c>
      <c r="Q289" s="380">
        <v>30035</v>
      </c>
      <c r="R289" s="380">
        <v>779058</v>
      </c>
      <c r="S289" s="382"/>
      <c r="T289" s="219">
        <v>-55995</v>
      </c>
      <c r="U289" s="219">
        <v>373111</v>
      </c>
      <c r="V289" s="380">
        <v>317116</v>
      </c>
      <c r="W289" s="382"/>
      <c r="X289" s="382"/>
      <c r="Y289" s="382"/>
      <c r="Z289" s="382"/>
    </row>
    <row r="290" spans="1:26">
      <c r="A290" s="374">
        <v>39300</v>
      </c>
      <c r="B290" s="375" t="s">
        <v>640</v>
      </c>
      <c r="C290" s="376">
        <v>5.5545819999999995E-4</v>
      </c>
      <c r="D290" s="376">
        <v>6.2135899052519292E-4</v>
      </c>
      <c r="E290" s="377">
        <v>17237027</v>
      </c>
      <c r="F290" s="378">
        <v>17172320</v>
      </c>
      <c r="G290" s="378"/>
      <c r="H290" s="379">
        <v>0</v>
      </c>
      <c r="I290" s="380">
        <v>1404548</v>
      </c>
      <c r="J290" s="380">
        <v>0</v>
      </c>
      <c r="K290" s="380">
        <v>101383</v>
      </c>
      <c r="L290" s="380">
        <v>1505931</v>
      </c>
      <c r="M290" s="380"/>
      <c r="N290" s="381">
        <v>6010450</v>
      </c>
      <c r="O290" s="380">
        <v>4173247</v>
      </c>
      <c r="P290" s="380">
        <v>8784</v>
      </c>
      <c r="Q290" s="380">
        <v>319657</v>
      </c>
      <c r="R290" s="380">
        <v>10512138</v>
      </c>
      <c r="S290" s="382"/>
      <c r="T290" s="219">
        <v>-595938</v>
      </c>
      <c r="U290" s="219">
        <v>-1992827</v>
      </c>
      <c r="V290" s="380">
        <v>-2588765</v>
      </c>
      <c r="W290" s="382"/>
      <c r="X290" s="382"/>
      <c r="Y290" s="382"/>
      <c r="Z290" s="382"/>
    </row>
    <row r="291" spans="1:26">
      <c r="A291" s="374">
        <v>39301</v>
      </c>
      <c r="B291" s="375" t="s">
        <v>641</v>
      </c>
      <c r="C291" s="376">
        <v>3.1907099999999998E-5</v>
      </c>
      <c r="D291" s="376">
        <v>3.3448328468535813E-5</v>
      </c>
      <c r="E291" s="377">
        <v>927885</v>
      </c>
      <c r="F291" s="378">
        <v>986427</v>
      </c>
      <c r="G291" s="378"/>
      <c r="H291" s="379">
        <v>189328</v>
      </c>
      <c r="I291" s="380">
        <v>80681</v>
      </c>
      <c r="J291" s="380">
        <v>0</v>
      </c>
      <c r="K291" s="380">
        <v>5824</v>
      </c>
      <c r="L291" s="380">
        <v>275833</v>
      </c>
      <c r="M291" s="380"/>
      <c r="N291" s="381">
        <v>526512</v>
      </c>
      <c r="O291" s="380">
        <v>239723</v>
      </c>
      <c r="P291" s="380">
        <v>505</v>
      </c>
      <c r="Q291" s="380">
        <v>18362</v>
      </c>
      <c r="R291" s="380">
        <v>785102</v>
      </c>
      <c r="S291" s="382"/>
      <c r="T291" s="219">
        <v>-34232</v>
      </c>
      <c r="U291" s="219">
        <v>-123998</v>
      </c>
      <c r="V291" s="380">
        <v>-158230</v>
      </c>
      <c r="W291" s="382"/>
      <c r="X291" s="382"/>
      <c r="Y291" s="382"/>
      <c r="Z291" s="382"/>
    </row>
    <row r="292" spans="1:26">
      <c r="A292" s="374">
        <v>39400</v>
      </c>
      <c r="B292" s="375" t="s">
        <v>642</v>
      </c>
      <c r="C292" s="376">
        <v>3.8457120000000002E-4</v>
      </c>
      <c r="D292" s="376">
        <v>4.2191354898386851E-4</v>
      </c>
      <c r="E292" s="377">
        <v>11704241</v>
      </c>
      <c r="F292" s="378">
        <v>11889247</v>
      </c>
      <c r="G292" s="378"/>
      <c r="H292" s="379">
        <v>0</v>
      </c>
      <c r="I292" s="380">
        <v>972438</v>
      </c>
      <c r="J292" s="380">
        <v>0</v>
      </c>
      <c r="K292" s="380">
        <v>70192</v>
      </c>
      <c r="L292" s="380">
        <v>1042630</v>
      </c>
      <c r="M292" s="380"/>
      <c r="N292" s="381">
        <v>4131554</v>
      </c>
      <c r="O292" s="380">
        <v>2889345</v>
      </c>
      <c r="P292" s="380">
        <v>6082</v>
      </c>
      <c r="Q292" s="380">
        <v>221314</v>
      </c>
      <c r="R292" s="380">
        <v>7248295</v>
      </c>
      <c r="S292" s="382"/>
      <c r="T292" s="219">
        <v>-412595</v>
      </c>
      <c r="U292" s="219">
        <v>-1227828</v>
      </c>
      <c r="V292" s="380">
        <v>-1640423</v>
      </c>
      <c r="W292" s="382"/>
      <c r="X292" s="382"/>
      <c r="Y292" s="382"/>
      <c r="Z292" s="382"/>
    </row>
    <row r="293" spans="1:26">
      <c r="A293" s="374">
        <v>39401</v>
      </c>
      <c r="B293" s="375" t="s">
        <v>643</v>
      </c>
      <c r="C293" s="376">
        <v>4.6883100000000001E-4</v>
      </c>
      <c r="D293" s="376">
        <v>4.5103495518347849E-4</v>
      </c>
      <c r="E293" s="377">
        <v>12512094</v>
      </c>
      <c r="F293" s="378">
        <v>14494189</v>
      </c>
      <c r="G293" s="378"/>
      <c r="H293" s="379">
        <v>4536223</v>
      </c>
      <c r="I293" s="380">
        <v>1185500</v>
      </c>
      <c r="J293" s="380">
        <v>0</v>
      </c>
      <c r="K293" s="380">
        <v>85572</v>
      </c>
      <c r="L293" s="380">
        <v>5807295</v>
      </c>
      <c r="M293" s="380"/>
      <c r="N293" s="381">
        <v>0</v>
      </c>
      <c r="O293" s="380">
        <v>3522403</v>
      </c>
      <c r="P293" s="380">
        <v>7414</v>
      </c>
      <c r="Q293" s="380">
        <v>269804</v>
      </c>
      <c r="R293" s="380">
        <v>3799621</v>
      </c>
      <c r="S293" s="382"/>
      <c r="T293" s="219">
        <v>-502997</v>
      </c>
      <c r="U293" s="219">
        <v>1840890</v>
      </c>
      <c r="V293" s="380">
        <v>1337893</v>
      </c>
      <c r="W293" s="382"/>
      <c r="X293" s="382"/>
      <c r="Y293" s="382"/>
      <c r="Z293" s="382"/>
    </row>
    <row r="294" spans="1:26">
      <c r="A294" s="374">
        <v>39500</v>
      </c>
      <c r="B294" s="375" t="s">
        <v>644</v>
      </c>
      <c r="C294" s="376">
        <v>1.7550769E-3</v>
      </c>
      <c r="D294" s="376">
        <v>1.8277986290385091E-3</v>
      </c>
      <c r="E294" s="377">
        <v>50704690</v>
      </c>
      <c r="F294" s="378">
        <v>54259244</v>
      </c>
      <c r="G294" s="378"/>
      <c r="H294" s="379">
        <v>1534608</v>
      </c>
      <c r="I294" s="380">
        <v>4437939</v>
      </c>
      <c r="J294" s="380">
        <v>0</v>
      </c>
      <c r="K294" s="380">
        <v>320339</v>
      </c>
      <c r="L294" s="380">
        <v>6292886</v>
      </c>
      <c r="M294" s="380"/>
      <c r="N294" s="381">
        <v>2677509</v>
      </c>
      <c r="O294" s="380">
        <v>13186176</v>
      </c>
      <c r="P294" s="380">
        <v>27756</v>
      </c>
      <c r="Q294" s="380">
        <v>1010017</v>
      </c>
      <c r="R294" s="380">
        <v>16901458</v>
      </c>
      <c r="S294" s="382"/>
      <c r="T294" s="219">
        <v>-1882975</v>
      </c>
      <c r="U294" s="219">
        <v>186704</v>
      </c>
      <c r="V294" s="380">
        <v>-1696271</v>
      </c>
      <c r="W294" s="382"/>
      <c r="X294" s="382"/>
      <c r="Y294" s="382"/>
      <c r="Z294" s="382"/>
    </row>
    <row r="295" spans="1:26">
      <c r="A295" s="374">
        <v>39501</v>
      </c>
      <c r="B295" s="375" t="s">
        <v>645</v>
      </c>
      <c r="C295" s="376">
        <v>5.16368E-5</v>
      </c>
      <c r="D295" s="376">
        <v>4.8360247461620644E-5</v>
      </c>
      <c r="E295" s="377">
        <v>1341554</v>
      </c>
      <c r="F295" s="378">
        <v>1596382</v>
      </c>
      <c r="G295" s="378"/>
      <c r="H295" s="379">
        <v>111152</v>
      </c>
      <c r="I295" s="380">
        <v>130570</v>
      </c>
      <c r="J295" s="380">
        <v>0</v>
      </c>
      <c r="K295" s="380">
        <v>9425</v>
      </c>
      <c r="L295" s="380">
        <v>251147</v>
      </c>
      <c r="M295" s="380"/>
      <c r="N295" s="381">
        <v>191468</v>
      </c>
      <c r="O295" s="380">
        <v>387956</v>
      </c>
      <c r="P295" s="380">
        <v>817</v>
      </c>
      <c r="Q295" s="380">
        <v>29716</v>
      </c>
      <c r="R295" s="380">
        <v>609957</v>
      </c>
      <c r="S295" s="382"/>
      <c r="T295" s="219">
        <v>-55400</v>
      </c>
      <c r="U295" s="219">
        <v>-44530</v>
      </c>
      <c r="V295" s="380">
        <v>-99930</v>
      </c>
      <c r="W295" s="382"/>
      <c r="X295" s="382"/>
      <c r="Y295" s="382"/>
      <c r="Z295" s="382"/>
    </row>
    <row r="296" spans="1:26">
      <c r="A296" s="374">
        <v>39600</v>
      </c>
      <c r="B296" s="375" t="s">
        <v>646</v>
      </c>
      <c r="C296" s="376">
        <v>5.1280561000000002E-3</v>
      </c>
      <c r="D296" s="376">
        <v>5.6271077715627461E-3</v>
      </c>
      <c r="E296" s="377">
        <v>156100760</v>
      </c>
      <c r="F296" s="378">
        <v>158536898</v>
      </c>
      <c r="G296" s="378"/>
      <c r="H296" s="379">
        <v>2303258</v>
      </c>
      <c r="I296" s="380">
        <v>12966953</v>
      </c>
      <c r="J296" s="380">
        <v>0</v>
      </c>
      <c r="K296" s="380">
        <v>935979</v>
      </c>
      <c r="L296" s="380">
        <v>16206190</v>
      </c>
      <c r="M296" s="380"/>
      <c r="N296" s="381">
        <v>20209660</v>
      </c>
      <c r="O296" s="380">
        <v>38527912</v>
      </c>
      <c r="P296" s="380">
        <v>81098</v>
      </c>
      <c r="Q296" s="380">
        <v>2951110</v>
      </c>
      <c r="R296" s="380">
        <v>61769780</v>
      </c>
      <c r="S296" s="382"/>
      <c r="T296" s="219">
        <v>-5501752</v>
      </c>
      <c r="U296" s="219">
        <v>-2822894</v>
      </c>
      <c r="V296" s="380">
        <v>-8324646</v>
      </c>
      <c r="W296" s="382"/>
      <c r="X296" s="382"/>
      <c r="Y296" s="382"/>
      <c r="Z296" s="382"/>
    </row>
    <row r="297" spans="1:26">
      <c r="A297" s="374">
        <v>39605</v>
      </c>
      <c r="B297" s="375" t="s">
        <v>647</v>
      </c>
      <c r="C297" s="376">
        <v>8.2317390000000005E-4</v>
      </c>
      <c r="D297" s="376">
        <v>7.9808744171710143E-4</v>
      </c>
      <c r="E297" s="377">
        <v>22139625</v>
      </c>
      <c r="F297" s="378">
        <v>25448910</v>
      </c>
      <c r="G297" s="378"/>
      <c r="H297" s="379">
        <v>1631051</v>
      </c>
      <c r="I297" s="380">
        <v>2081502</v>
      </c>
      <c r="J297" s="380">
        <v>0</v>
      </c>
      <c r="K297" s="380">
        <v>150247</v>
      </c>
      <c r="L297" s="380">
        <v>3862800</v>
      </c>
      <c r="M297" s="380"/>
      <c r="N297" s="381">
        <v>1106573</v>
      </c>
      <c r="O297" s="380">
        <v>6184638</v>
      </c>
      <c r="P297" s="380">
        <v>13018</v>
      </c>
      <c r="Q297" s="380">
        <v>473723</v>
      </c>
      <c r="R297" s="380">
        <v>7777952</v>
      </c>
      <c r="S297" s="382"/>
      <c r="T297" s="219">
        <v>-883161</v>
      </c>
      <c r="U297" s="219">
        <v>177712</v>
      </c>
      <c r="V297" s="380">
        <v>-705449</v>
      </c>
      <c r="W297" s="382"/>
      <c r="X297" s="382"/>
      <c r="Y297" s="382"/>
      <c r="Z297" s="382"/>
    </row>
    <row r="298" spans="1:26">
      <c r="A298" s="374">
        <v>39700</v>
      </c>
      <c r="B298" s="375" t="s">
        <v>648</v>
      </c>
      <c r="C298" s="376">
        <v>2.9649908000000001E-3</v>
      </c>
      <c r="D298" s="376">
        <v>3.083732610448709E-3</v>
      </c>
      <c r="E298" s="377">
        <v>85545368</v>
      </c>
      <c r="F298" s="378">
        <v>91664450</v>
      </c>
      <c r="G298" s="378"/>
      <c r="H298" s="379">
        <v>382730</v>
      </c>
      <c r="I298" s="380">
        <v>7497363</v>
      </c>
      <c r="J298" s="380">
        <v>0</v>
      </c>
      <c r="K298" s="380">
        <v>541174</v>
      </c>
      <c r="L298" s="380">
        <v>8421267</v>
      </c>
      <c r="M298" s="380"/>
      <c r="N298" s="381">
        <v>10493391</v>
      </c>
      <c r="O298" s="380">
        <v>22276454</v>
      </c>
      <c r="P298" s="380">
        <v>46890</v>
      </c>
      <c r="Q298" s="380">
        <v>1706302</v>
      </c>
      <c r="R298" s="380">
        <v>34523037</v>
      </c>
      <c r="S298" s="382"/>
      <c r="T298" s="219">
        <v>-3181057</v>
      </c>
      <c r="U298" s="219">
        <v>-2990281</v>
      </c>
      <c r="V298" s="380">
        <v>-6171338</v>
      </c>
      <c r="W298" s="382"/>
      <c r="X298" s="382"/>
      <c r="Y298" s="382"/>
      <c r="Z298" s="382"/>
    </row>
    <row r="299" spans="1:26">
      <c r="A299" s="374">
        <v>39703</v>
      </c>
      <c r="B299" s="375" t="s">
        <v>649</v>
      </c>
      <c r="C299" s="376">
        <v>2.248703E-4</v>
      </c>
      <c r="D299" s="376">
        <v>2.2366256816143225E-4</v>
      </c>
      <c r="E299" s="377">
        <v>6204590</v>
      </c>
      <c r="F299" s="378">
        <v>6951999</v>
      </c>
      <c r="G299" s="378"/>
      <c r="H299" s="379">
        <v>1760150</v>
      </c>
      <c r="I299" s="380">
        <v>568614</v>
      </c>
      <c r="J299" s="380">
        <v>0</v>
      </c>
      <c r="K299" s="380">
        <v>41044</v>
      </c>
      <c r="L299" s="380">
        <v>2369808</v>
      </c>
      <c r="M299" s="380"/>
      <c r="N299" s="381">
        <v>222978</v>
      </c>
      <c r="O299" s="380">
        <v>1689487</v>
      </c>
      <c r="P299" s="380">
        <v>3556</v>
      </c>
      <c r="Q299" s="380">
        <v>129409</v>
      </c>
      <c r="R299" s="380">
        <v>2045430</v>
      </c>
      <c r="S299" s="382"/>
      <c r="T299" s="219">
        <v>-241257</v>
      </c>
      <c r="U299" s="219">
        <v>832057</v>
      </c>
      <c r="V299" s="380">
        <v>590800</v>
      </c>
      <c r="W299" s="382"/>
      <c r="X299" s="382"/>
      <c r="Y299" s="382"/>
      <c r="Z299" s="382"/>
    </row>
    <row r="300" spans="1:26">
      <c r="A300" s="374">
        <v>39705</v>
      </c>
      <c r="B300" s="375" t="s">
        <v>650</v>
      </c>
      <c r="C300" s="376">
        <v>7.5113060000000001E-4</v>
      </c>
      <c r="D300" s="376">
        <v>7.5723848562955613E-4</v>
      </c>
      <c r="E300" s="377">
        <v>21006440</v>
      </c>
      <c r="F300" s="378">
        <v>23221648</v>
      </c>
      <c r="G300" s="378"/>
      <c r="H300" s="379">
        <v>287654</v>
      </c>
      <c r="I300" s="380">
        <v>1899331</v>
      </c>
      <c r="J300" s="380">
        <v>0</v>
      </c>
      <c r="K300" s="380">
        <v>137097</v>
      </c>
      <c r="L300" s="380">
        <v>2324082</v>
      </c>
      <c r="M300" s="380"/>
      <c r="N300" s="381">
        <v>606315</v>
      </c>
      <c r="O300" s="380">
        <v>5643365</v>
      </c>
      <c r="P300" s="380">
        <v>11879</v>
      </c>
      <c r="Q300" s="380">
        <v>432263</v>
      </c>
      <c r="R300" s="380">
        <v>6693822</v>
      </c>
      <c r="S300" s="382"/>
      <c r="T300" s="219">
        <v>-805868</v>
      </c>
      <c r="U300" s="219">
        <v>-245840</v>
      </c>
      <c r="V300" s="380">
        <v>-1051708</v>
      </c>
      <c r="W300" s="382"/>
      <c r="X300" s="382"/>
      <c r="Y300" s="382"/>
      <c r="Z300" s="382"/>
    </row>
    <row r="301" spans="1:26">
      <c r="A301" s="374">
        <v>39800</v>
      </c>
      <c r="B301" s="375" t="s">
        <v>651</v>
      </c>
      <c r="C301" s="376">
        <v>3.2469624000000001E-3</v>
      </c>
      <c r="D301" s="376">
        <v>3.3557449106552005E-3</v>
      </c>
      <c r="E301" s="377">
        <v>93091220</v>
      </c>
      <c r="F301" s="378">
        <v>100381769</v>
      </c>
      <c r="G301" s="378"/>
      <c r="H301" s="379">
        <v>436998</v>
      </c>
      <c r="I301" s="380">
        <v>8210364</v>
      </c>
      <c r="J301" s="380">
        <v>0</v>
      </c>
      <c r="K301" s="380">
        <v>592639</v>
      </c>
      <c r="L301" s="380">
        <v>9240001</v>
      </c>
      <c r="M301" s="380"/>
      <c r="N301" s="381">
        <v>13538628</v>
      </c>
      <c r="O301" s="380">
        <v>24394952</v>
      </c>
      <c r="P301" s="380">
        <v>51349</v>
      </c>
      <c r="Q301" s="380">
        <v>1868572</v>
      </c>
      <c r="R301" s="380">
        <v>39853501</v>
      </c>
      <c r="S301" s="382"/>
      <c r="T301" s="219">
        <v>-3483578</v>
      </c>
      <c r="U301" s="219">
        <v>-3391950</v>
      </c>
      <c r="V301" s="380">
        <v>-6875528</v>
      </c>
      <c r="W301" s="382"/>
      <c r="X301" s="382"/>
      <c r="Y301" s="382"/>
      <c r="Z301" s="382"/>
    </row>
    <row r="302" spans="1:26">
      <c r="A302" s="374">
        <v>39805</v>
      </c>
      <c r="B302" s="375" t="s">
        <v>652</v>
      </c>
      <c r="C302" s="376">
        <v>3.7844959999999998E-4</v>
      </c>
      <c r="D302" s="376">
        <v>3.9042131655915433E-4</v>
      </c>
      <c r="E302" s="377">
        <v>10830620</v>
      </c>
      <c r="F302" s="378">
        <v>11699994</v>
      </c>
      <c r="G302" s="378"/>
      <c r="H302" s="379">
        <v>324951</v>
      </c>
      <c r="I302" s="380">
        <v>956959</v>
      </c>
      <c r="J302" s="380">
        <v>0</v>
      </c>
      <c r="K302" s="380">
        <v>69075</v>
      </c>
      <c r="L302" s="380">
        <v>1350985</v>
      </c>
      <c r="M302" s="380"/>
      <c r="N302" s="381">
        <v>1291561</v>
      </c>
      <c r="O302" s="380">
        <v>2843353</v>
      </c>
      <c r="P302" s="380">
        <v>5985</v>
      </c>
      <c r="Q302" s="380">
        <v>217791</v>
      </c>
      <c r="R302" s="380">
        <v>4358690</v>
      </c>
      <c r="S302" s="382"/>
      <c r="T302" s="220">
        <v>-406027</v>
      </c>
      <c r="U302" s="220">
        <v>-256208</v>
      </c>
      <c r="V302" s="380">
        <v>-662235</v>
      </c>
      <c r="W302" s="382"/>
      <c r="X302" s="382"/>
      <c r="Y302" s="382"/>
      <c r="Z302" s="382"/>
    </row>
    <row r="303" spans="1:26">
      <c r="A303" s="374">
        <v>39900</v>
      </c>
      <c r="B303" s="375" t="s">
        <v>653</v>
      </c>
      <c r="C303" s="376">
        <v>1.6383671E-3</v>
      </c>
      <c r="D303" s="376">
        <v>1.7021696517667262E-3</v>
      </c>
      <c r="E303" s="377">
        <v>47219635</v>
      </c>
      <c r="F303" s="378">
        <v>50651091</v>
      </c>
      <c r="G303" s="378"/>
      <c r="H303" s="379">
        <v>617796</v>
      </c>
      <c r="I303" s="380">
        <v>4142823</v>
      </c>
      <c r="J303" s="380">
        <v>0</v>
      </c>
      <c r="K303" s="380">
        <v>299037</v>
      </c>
      <c r="L303" s="380">
        <v>5059656</v>
      </c>
      <c r="M303" s="380"/>
      <c r="N303" s="381">
        <v>6925042</v>
      </c>
      <c r="O303" s="380">
        <v>12309316</v>
      </c>
      <c r="P303" s="380">
        <v>25910</v>
      </c>
      <c r="Q303" s="380">
        <v>942853</v>
      </c>
      <c r="R303" s="380">
        <v>20203121</v>
      </c>
      <c r="S303" s="382"/>
      <c r="T303" s="219">
        <v>-1757760</v>
      </c>
      <c r="U303" s="219">
        <v>-1412536</v>
      </c>
      <c r="V303" s="380">
        <v>-3170296</v>
      </c>
      <c r="W303" s="382"/>
      <c r="X303" s="382"/>
      <c r="Y303" s="382"/>
      <c r="Z303" s="382"/>
    </row>
    <row r="304" spans="1:26">
      <c r="A304" s="374">
        <v>40000</v>
      </c>
      <c r="B304" s="375" t="s">
        <v>654</v>
      </c>
      <c r="C304" s="376">
        <v>3.0333382000000001E-3</v>
      </c>
      <c r="D304" s="376">
        <v>2.9131741189188953E-3</v>
      </c>
      <c r="E304" s="377">
        <v>80813930</v>
      </c>
      <c r="F304" s="378">
        <v>93777451</v>
      </c>
      <c r="G304" s="378"/>
      <c r="H304" s="379">
        <v>21774787</v>
      </c>
      <c r="I304" s="380">
        <v>7670188</v>
      </c>
      <c r="J304" s="380">
        <v>0</v>
      </c>
      <c r="K304" s="380">
        <v>553648</v>
      </c>
      <c r="L304" s="380">
        <v>29998623</v>
      </c>
      <c r="M304" s="380"/>
      <c r="N304" s="381">
        <v>7223147</v>
      </c>
      <c r="O304" s="380">
        <v>22789959</v>
      </c>
      <c r="P304" s="380">
        <v>47971</v>
      </c>
      <c r="Q304" s="380">
        <v>1745635</v>
      </c>
      <c r="R304" s="380">
        <v>31806712</v>
      </c>
      <c r="S304" s="382"/>
      <c r="T304" s="219">
        <v>-3254386</v>
      </c>
      <c r="U304" s="219">
        <v>1450374</v>
      </c>
      <c r="V304" s="380">
        <v>-1804012</v>
      </c>
      <c r="W304" s="382"/>
      <c r="X304" s="382"/>
      <c r="Y304" s="382"/>
      <c r="Z304" s="382"/>
    </row>
    <row r="305" spans="1:26">
      <c r="A305" s="374">
        <v>51000</v>
      </c>
      <c r="B305" s="375" t="s">
        <v>655</v>
      </c>
      <c r="C305" s="376">
        <v>2.51196593E-2</v>
      </c>
      <c r="D305" s="376">
        <v>2.6735116669649433E-2</v>
      </c>
      <c r="E305" s="377">
        <v>741654894</v>
      </c>
      <c r="F305" s="378">
        <v>776589174</v>
      </c>
      <c r="G305" s="378"/>
      <c r="H305" s="379">
        <v>55796548</v>
      </c>
      <c r="I305" s="380">
        <v>63518308</v>
      </c>
      <c r="J305" s="380">
        <v>0</v>
      </c>
      <c r="K305" s="380">
        <v>4584870</v>
      </c>
      <c r="L305" s="380">
        <v>123899726</v>
      </c>
      <c r="M305" s="380"/>
      <c r="N305" s="381">
        <v>82993493</v>
      </c>
      <c r="O305" s="380">
        <v>188728047</v>
      </c>
      <c r="P305" s="380">
        <v>397257</v>
      </c>
      <c r="Q305" s="380">
        <v>14455940</v>
      </c>
      <c r="R305" s="380">
        <v>286574737</v>
      </c>
      <c r="S305" s="382"/>
      <c r="T305" s="220">
        <v>-26950204</v>
      </c>
      <c r="U305" s="220">
        <v>-17543805</v>
      </c>
      <c r="V305" s="380">
        <v>-44494009</v>
      </c>
      <c r="W305" s="382"/>
      <c r="X305" s="382"/>
      <c r="Y305" s="382"/>
      <c r="Z305" s="382"/>
    </row>
    <row r="306" spans="1:26">
      <c r="A306" s="374">
        <v>51000.1</v>
      </c>
      <c r="B306" s="375" t="s">
        <v>656</v>
      </c>
      <c r="C306" s="376">
        <v>2.32612E-5</v>
      </c>
      <c r="D306" s="376">
        <v>1.9416500813848398E-5</v>
      </c>
      <c r="E306" s="377">
        <v>538630</v>
      </c>
      <c r="F306" s="378">
        <v>719134</v>
      </c>
      <c r="G306" s="378"/>
      <c r="H306" s="379">
        <v>433288</v>
      </c>
      <c r="I306" s="380">
        <v>58819</v>
      </c>
      <c r="J306" s="380">
        <v>0</v>
      </c>
      <c r="K306" s="380">
        <v>4246</v>
      </c>
      <c r="L306" s="380">
        <v>496353</v>
      </c>
      <c r="M306" s="380"/>
      <c r="N306" s="381">
        <v>173148</v>
      </c>
      <c r="O306" s="380">
        <v>174765</v>
      </c>
      <c r="P306" s="380">
        <v>368</v>
      </c>
      <c r="Q306" s="380">
        <v>13386</v>
      </c>
      <c r="R306" s="380">
        <v>361667</v>
      </c>
      <c r="S306" s="382"/>
      <c r="T306" s="219">
        <v>-24956</v>
      </c>
      <c r="U306" s="219">
        <v>99752</v>
      </c>
      <c r="V306" s="380">
        <v>74796</v>
      </c>
      <c r="W306" s="382"/>
      <c r="X306" s="382"/>
      <c r="Y306" s="382"/>
      <c r="Z306" s="382"/>
    </row>
    <row r="307" spans="1:26">
      <c r="A307" s="374">
        <v>51000.2</v>
      </c>
      <c r="B307" s="375" t="s">
        <v>657</v>
      </c>
      <c r="C307" s="376">
        <v>7.2486770000000005E-4</v>
      </c>
      <c r="D307" s="376">
        <v>7.2298316507074046E-4</v>
      </c>
      <c r="E307" s="377">
        <v>20056168</v>
      </c>
      <c r="F307" s="378">
        <v>22409715</v>
      </c>
      <c r="G307" s="378"/>
      <c r="H307" s="379">
        <v>2795294</v>
      </c>
      <c r="I307" s="380">
        <v>1832922</v>
      </c>
      <c r="J307" s="380">
        <v>0</v>
      </c>
      <c r="K307" s="380">
        <v>132304</v>
      </c>
      <c r="L307" s="380">
        <v>4760520</v>
      </c>
      <c r="M307" s="380"/>
      <c r="N307" s="381">
        <v>0</v>
      </c>
      <c r="O307" s="380">
        <v>5446048</v>
      </c>
      <c r="P307" s="380">
        <v>11463</v>
      </c>
      <c r="Q307" s="380">
        <v>417149</v>
      </c>
      <c r="R307" s="380">
        <v>5874660</v>
      </c>
      <c r="S307" s="382"/>
      <c r="T307" s="219">
        <v>-777690</v>
      </c>
      <c r="U307" s="219">
        <v>926070</v>
      </c>
      <c r="V307" s="380">
        <v>148380</v>
      </c>
      <c r="W307" s="382"/>
      <c r="X307" s="382"/>
      <c r="Y307" s="382"/>
      <c r="Z307" s="382"/>
    </row>
    <row r="308" spans="1:26">
      <c r="A308" s="374">
        <v>60000</v>
      </c>
      <c r="B308" s="375" t="s">
        <v>658</v>
      </c>
      <c r="C308" s="376">
        <v>1.4332019999999999E-4</v>
      </c>
      <c r="D308" s="376">
        <v>1.3036372026384546E-4</v>
      </c>
      <c r="E308" s="377">
        <v>3616401</v>
      </c>
      <c r="F308" s="378">
        <v>4430829</v>
      </c>
      <c r="G308" s="378"/>
      <c r="H308" s="379">
        <v>1036228</v>
      </c>
      <c r="I308" s="380">
        <v>362404</v>
      </c>
      <c r="J308" s="380">
        <v>0</v>
      </c>
      <c r="K308" s="380">
        <v>26159</v>
      </c>
      <c r="L308" s="380">
        <v>1424791</v>
      </c>
      <c r="M308" s="380"/>
      <c r="N308" s="381">
        <v>243177</v>
      </c>
      <c r="O308" s="380">
        <v>1076788</v>
      </c>
      <c r="P308" s="380">
        <v>2267</v>
      </c>
      <c r="Q308" s="380">
        <v>82478</v>
      </c>
      <c r="R308" s="380">
        <v>1404710</v>
      </c>
      <c r="S308" s="382"/>
      <c r="T308" s="219">
        <v>-153764</v>
      </c>
      <c r="U308" s="219">
        <v>59144</v>
      </c>
      <c r="V308" s="380">
        <v>-94620</v>
      </c>
      <c r="W308" s="382"/>
      <c r="X308" s="382"/>
      <c r="Y308" s="382"/>
      <c r="Z308" s="382"/>
    </row>
    <row r="309" spans="1:26">
      <c r="A309" s="374">
        <v>90901</v>
      </c>
      <c r="B309" s="375" t="s">
        <v>659</v>
      </c>
      <c r="C309" s="376">
        <v>8.2658929999999996E-4</v>
      </c>
      <c r="D309" s="376">
        <v>8.1865145278573728E-4</v>
      </c>
      <c r="E309" s="377">
        <v>22710088</v>
      </c>
      <c r="F309" s="378">
        <v>25554499</v>
      </c>
      <c r="G309" s="378"/>
      <c r="H309" s="379">
        <v>2306377</v>
      </c>
      <c r="I309" s="380">
        <v>2090138</v>
      </c>
      <c r="J309" s="380">
        <v>0</v>
      </c>
      <c r="K309" s="380">
        <v>150870</v>
      </c>
      <c r="L309" s="380">
        <v>4547385</v>
      </c>
      <c r="M309" s="380"/>
      <c r="N309" s="381">
        <v>1140470</v>
      </c>
      <c r="O309" s="380">
        <v>6210299</v>
      </c>
      <c r="P309" s="380">
        <v>13072</v>
      </c>
      <c r="Q309" s="380">
        <v>475688</v>
      </c>
      <c r="R309" s="380">
        <v>7839529</v>
      </c>
      <c r="S309" s="382"/>
      <c r="T309" s="219">
        <v>-886825</v>
      </c>
      <c r="U309" s="219">
        <v>818542</v>
      </c>
      <c r="V309" s="380">
        <v>-68283</v>
      </c>
      <c r="W309" s="382"/>
      <c r="X309" s="382"/>
      <c r="Y309" s="382"/>
      <c r="Z309" s="382"/>
    </row>
    <row r="310" spans="1:26">
      <c r="A310" s="374">
        <v>91041</v>
      </c>
      <c r="B310" s="375" t="s">
        <v>660</v>
      </c>
      <c r="C310" s="376">
        <v>1.6211970000000001E-4</v>
      </c>
      <c r="D310" s="376">
        <v>1.7067040208895137E-4</v>
      </c>
      <c r="E310" s="377">
        <v>4734542</v>
      </c>
      <c r="F310" s="378">
        <v>5012027</v>
      </c>
      <c r="G310" s="378"/>
      <c r="H310" s="379">
        <v>579800</v>
      </c>
      <c r="I310" s="380">
        <v>409941</v>
      </c>
      <c r="J310" s="380">
        <v>0</v>
      </c>
      <c r="K310" s="380">
        <v>29590</v>
      </c>
      <c r="L310" s="380">
        <v>1019331</v>
      </c>
      <c r="M310" s="380"/>
      <c r="N310" s="381">
        <v>287095</v>
      </c>
      <c r="O310" s="380">
        <v>1218031</v>
      </c>
      <c r="P310" s="380">
        <v>2564</v>
      </c>
      <c r="Q310" s="380">
        <v>93297</v>
      </c>
      <c r="R310" s="380">
        <v>1600987</v>
      </c>
      <c r="S310" s="382"/>
      <c r="T310" s="219">
        <v>-173935</v>
      </c>
      <c r="U310" s="219">
        <v>224294</v>
      </c>
      <c r="V310" s="380">
        <v>50359</v>
      </c>
      <c r="W310" s="382"/>
      <c r="X310" s="382"/>
      <c r="Y310" s="382"/>
      <c r="Z310" s="382"/>
    </row>
    <row r="311" spans="1:26">
      <c r="A311" s="374">
        <v>91111</v>
      </c>
      <c r="B311" s="375" t="s">
        <v>661</v>
      </c>
      <c r="C311" s="376">
        <v>8.8099100000000005E-5</v>
      </c>
      <c r="D311" s="376">
        <v>7.1632672135731385E-5</v>
      </c>
      <c r="E311" s="377">
        <v>1987151</v>
      </c>
      <c r="F311" s="378">
        <v>2723636</v>
      </c>
      <c r="G311" s="378"/>
      <c r="H311" s="379">
        <v>635666</v>
      </c>
      <c r="I311" s="380">
        <v>222770</v>
      </c>
      <c r="J311" s="380">
        <v>0</v>
      </c>
      <c r="K311" s="380">
        <v>16080</v>
      </c>
      <c r="L311" s="380">
        <v>874516</v>
      </c>
      <c r="M311" s="380"/>
      <c r="N311" s="381">
        <v>251393</v>
      </c>
      <c r="O311" s="380">
        <v>661903</v>
      </c>
      <c r="P311" s="380">
        <v>1393</v>
      </c>
      <c r="Q311" s="380">
        <v>50700</v>
      </c>
      <c r="R311" s="380">
        <v>965389</v>
      </c>
      <c r="S311" s="382"/>
      <c r="T311" s="219">
        <v>-94519</v>
      </c>
      <c r="U311" s="219">
        <v>125345</v>
      </c>
      <c r="V311" s="380">
        <v>30826</v>
      </c>
      <c r="W311" s="382"/>
      <c r="X311" s="382"/>
      <c r="Y311" s="382"/>
      <c r="Z311" s="382"/>
    </row>
    <row r="312" spans="1:26">
      <c r="A312" s="374">
        <v>91151</v>
      </c>
      <c r="B312" s="375" t="s">
        <v>662</v>
      </c>
      <c r="C312" s="376">
        <v>2.3962890000000001E-4</v>
      </c>
      <c r="D312" s="376">
        <v>2.2922282327595976E-4</v>
      </c>
      <c r="E312" s="377">
        <v>6358836</v>
      </c>
      <c r="F312" s="378">
        <v>7408270</v>
      </c>
      <c r="G312" s="378"/>
      <c r="H312" s="379">
        <v>723080</v>
      </c>
      <c r="I312" s="380">
        <v>605933</v>
      </c>
      <c r="J312" s="380">
        <v>0</v>
      </c>
      <c r="K312" s="380">
        <v>43737</v>
      </c>
      <c r="L312" s="380">
        <v>1372750</v>
      </c>
      <c r="M312" s="380"/>
      <c r="N312" s="381">
        <v>201116</v>
      </c>
      <c r="O312" s="380">
        <v>1800371</v>
      </c>
      <c r="P312" s="380">
        <v>3790</v>
      </c>
      <c r="Q312" s="380">
        <v>137902</v>
      </c>
      <c r="R312" s="380">
        <v>2143179</v>
      </c>
      <c r="S312" s="382"/>
      <c r="T312" s="219">
        <v>-257091</v>
      </c>
      <c r="U312" s="219">
        <v>228587</v>
      </c>
      <c r="V312" s="380">
        <v>-28504</v>
      </c>
      <c r="W312" s="382"/>
      <c r="X312" s="382"/>
      <c r="Y312" s="382"/>
      <c r="Z312" s="382"/>
    </row>
    <row r="313" spans="1:26">
      <c r="A313" s="374">
        <v>98101</v>
      </c>
      <c r="B313" s="375" t="s">
        <v>663</v>
      </c>
      <c r="C313" s="376">
        <v>1.0878856E-3</v>
      </c>
      <c r="D313" s="376">
        <v>1.0464482582082978E-3</v>
      </c>
      <c r="E313" s="377">
        <v>29029365</v>
      </c>
      <c r="F313" s="378">
        <v>33632629</v>
      </c>
      <c r="G313" s="378"/>
      <c r="H313" s="379">
        <v>3876271</v>
      </c>
      <c r="I313" s="380">
        <v>2750859</v>
      </c>
      <c r="J313" s="380">
        <v>0</v>
      </c>
      <c r="K313" s="380">
        <v>198562</v>
      </c>
      <c r="L313" s="380">
        <v>6825692</v>
      </c>
      <c r="M313" s="380"/>
      <c r="N313" s="381">
        <v>983220</v>
      </c>
      <c r="O313" s="380">
        <v>8173460</v>
      </c>
      <c r="P313" s="380">
        <v>17204</v>
      </c>
      <c r="Q313" s="380">
        <v>626060</v>
      </c>
      <c r="R313" s="380">
        <v>9799944</v>
      </c>
      <c r="S313" s="382"/>
      <c r="T313" s="220">
        <v>-1167163</v>
      </c>
      <c r="U313" s="220">
        <v>1115268</v>
      </c>
      <c r="V313" s="380">
        <v>-51895</v>
      </c>
      <c r="W313" s="382"/>
      <c r="X313" s="382"/>
      <c r="Y313" s="382"/>
      <c r="Z313" s="382"/>
    </row>
    <row r="314" spans="1:26">
      <c r="A314" s="374">
        <v>98103</v>
      </c>
      <c r="B314" s="375" t="s">
        <v>664</v>
      </c>
      <c r="C314" s="376">
        <v>1.9894490000000001E-4</v>
      </c>
      <c r="D314" s="376">
        <v>2.0231740335222595E-4</v>
      </c>
      <c r="E314" s="377">
        <v>5612457</v>
      </c>
      <c r="F314" s="378">
        <v>6150500</v>
      </c>
      <c r="G314" s="378"/>
      <c r="H314" s="379">
        <v>680945</v>
      </c>
      <c r="I314" s="380">
        <v>503058</v>
      </c>
      <c r="J314" s="380">
        <v>0</v>
      </c>
      <c r="K314" s="380">
        <v>36312</v>
      </c>
      <c r="L314" s="380">
        <v>1220315</v>
      </c>
      <c r="M314" s="380"/>
      <c r="N314" s="381">
        <v>297929</v>
      </c>
      <c r="O314" s="380">
        <v>1494705</v>
      </c>
      <c r="P314" s="380">
        <v>3146</v>
      </c>
      <c r="Q314" s="380">
        <v>114489</v>
      </c>
      <c r="R314" s="380">
        <v>1910269</v>
      </c>
      <c r="S314" s="382"/>
      <c r="T314" s="245">
        <v>-213443</v>
      </c>
      <c r="U314" s="246">
        <v>95546</v>
      </c>
      <c r="V314" s="380">
        <v>-117897</v>
      </c>
      <c r="W314" s="382"/>
      <c r="X314" s="382"/>
      <c r="Y314" s="382"/>
      <c r="Z314" s="382"/>
    </row>
    <row r="315" spans="1:26">
      <c r="A315" s="374">
        <v>98111</v>
      </c>
      <c r="B315" s="375" t="s">
        <v>665</v>
      </c>
      <c r="C315" s="376">
        <v>3.9554219999999999E-4</v>
      </c>
      <c r="D315" s="376">
        <v>3.8707719912367506E-4</v>
      </c>
      <c r="E315" s="377">
        <v>10737851</v>
      </c>
      <c r="F315" s="378">
        <v>12228422</v>
      </c>
      <c r="G315" s="378"/>
      <c r="H315" s="379">
        <v>791181</v>
      </c>
      <c r="I315" s="380">
        <v>1000180</v>
      </c>
      <c r="J315" s="380">
        <v>0</v>
      </c>
      <c r="K315" s="380">
        <v>72195</v>
      </c>
      <c r="L315" s="380">
        <v>1863556</v>
      </c>
      <c r="M315" s="380"/>
      <c r="N315" s="381">
        <v>32558</v>
      </c>
      <c r="O315" s="380">
        <v>2971772</v>
      </c>
      <c r="P315" s="380">
        <v>6255</v>
      </c>
      <c r="Q315" s="380">
        <v>227628</v>
      </c>
      <c r="R315" s="380">
        <v>3238213</v>
      </c>
      <c r="S315" s="382"/>
      <c r="T315" s="245">
        <v>-424368</v>
      </c>
      <c r="U315" s="246">
        <v>281695</v>
      </c>
      <c r="V315" s="380">
        <v>-142673</v>
      </c>
      <c r="W315" s="382"/>
      <c r="X315" s="382"/>
      <c r="Y315" s="382"/>
      <c r="Z315" s="382"/>
    </row>
    <row r="316" spans="1:26">
      <c r="A316" s="374">
        <v>98131</v>
      </c>
      <c r="B316" s="375" t="s">
        <v>666</v>
      </c>
      <c r="C316" s="376">
        <v>1.046402E-4</v>
      </c>
      <c r="D316" s="376">
        <v>8.9518253499947832E-5</v>
      </c>
      <c r="E316" s="377">
        <v>2483313</v>
      </c>
      <c r="F316" s="378">
        <v>3235014</v>
      </c>
      <c r="G316" s="378"/>
      <c r="H316" s="379">
        <v>784316</v>
      </c>
      <c r="I316" s="380">
        <v>264596</v>
      </c>
      <c r="J316" s="380">
        <v>0</v>
      </c>
      <c r="K316" s="380">
        <v>19099</v>
      </c>
      <c r="L316" s="380">
        <v>1068011</v>
      </c>
      <c r="M316" s="380"/>
      <c r="N316" s="381">
        <v>227279</v>
      </c>
      <c r="O316" s="380">
        <v>786179</v>
      </c>
      <c r="P316" s="380">
        <v>1655</v>
      </c>
      <c r="Q316" s="380">
        <v>60219</v>
      </c>
      <c r="R316" s="380">
        <v>1075332</v>
      </c>
      <c r="S316" s="382"/>
      <c r="T316" s="219">
        <v>-112265</v>
      </c>
      <c r="U316" s="219">
        <v>31618</v>
      </c>
      <c r="V316" s="380">
        <v>-80647</v>
      </c>
      <c r="W316" s="382"/>
      <c r="X316" s="382"/>
      <c r="Y316" s="382"/>
      <c r="Z316" s="382"/>
    </row>
    <row r="317" spans="1:26">
      <c r="A317" s="374">
        <v>99401</v>
      </c>
      <c r="B317" s="375" t="s">
        <v>667</v>
      </c>
      <c r="C317" s="376">
        <v>3.03307E-4</v>
      </c>
      <c r="D317" s="376">
        <v>2.9801883649380992E-4</v>
      </c>
      <c r="E317" s="377">
        <v>8267296</v>
      </c>
      <c r="F317" s="378">
        <v>9376916</v>
      </c>
      <c r="G317" s="378"/>
      <c r="H317" s="379">
        <v>495833</v>
      </c>
      <c r="I317" s="380">
        <v>766951</v>
      </c>
      <c r="J317" s="380">
        <v>0</v>
      </c>
      <c r="K317" s="380">
        <v>55360</v>
      </c>
      <c r="L317" s="380">
        <v>1318144</v>
      </c>
      <c r="M317" s="380"/>
      <c r="N317" s="381">
        <v>597764</v>
      </c>
      <c r="O317" s="380">
        <v>2278794</v>
      </c>
      <c r="P317" s="380">
        <v>4797</v>
      </c>
      <c r="Q317" s="380">
        <v>174548</v>
      </c>
      <c r="R317" s="380">
        <v>3055903</v>
      </c>
      <c r="S317" s="382"/>
      <c r="T317" s="220">
        <v>-325411</v>
      </c>
      <c r="U317" s="220">
        <v>4744</v>
      </c>
      <c r="V317" s="380">
        <v>-320667</v>
      </c>
      <c r="W317" s="382"/>
      <c r="X317" s="382"/>
      <c r="Y317" s="382"/>
      <c r="Z317" s="382"/>
    </row>
    <row r="318" spans="1:26" s="334" customFormat="1">
      <c r="A318" s="374">
        <v>99521</v>
      </c>
      <c r="B318" s="375" t="s">
        <v>668</v>
      </c>
      <c r="C318" s="376">
        <v>2.116265E-4</v>
      </c>
      <c r="D318" s="376">
        <v>1.8608131489319119E-4</v>
      </c>
      <c r="E318" s="377">
        <v>5162054</v>
      </c>
      <c r="F318" s="378">
        <v>6542559</v>
      </c>
      <c r="G318" s="378"/>
      <c r="H318" s="379">
        <v>1515318</v>
      </c>
      <c r="I318" s="380">
        <v>535125</v>
      </c>
      <c r="J318" s="380">
        <v>0</v>
      </c>
      <c r="K318" s="380">
        <v>38626</v>
      </c>
      <c r="L318" s="380">
        <v>2089069</v>
      </c>
      <c r="M318" s="380"/>
      <c r="N318" s="381">
        <v>0</v>
      </c>
      <c r="O318" s="380">
        <v>1589984</v>
      </c>
      <c r="P318" s="380">
        <v>3347</v>
      </c>
      <c r="Q318" s="380">
        <v>121787</v>
      </c>
      <c r="R318" s="380">
        <v>1715118</v>
      </c>
      <c r="S318" s="383"/>
      <c r="T318" s="220">
        <v>-227048</v>
      </c>
      <c r="U318" s="220">
        <v>511917</v>
      </c>
      <c r="V318" s="380">
        <v>284869</v>
      </c>
      <c r="W318" s="383"/>
      <c r="X318" s="383"/>
      <c r="Y318" s="383"/>
      <c r="Z318" s="383"/>
    </row>
    <row r="319" spans="1:26" s="307" customFormat="1" ht="16.5" thickBot="1">
      <c r="A319" s="374">
        <v>99831</v>
      </c>
      <c r="B319" s="375" t="s">
        <v>669</v>
      </c>
      <c r="C319" s="384">
        <v>1.6735299999999999E-5</v>
      </c>
      <c r="D319" s="384">
        <v>2.1311838429210946E-5</v>
      </c>
      <c r="E319" s="385">
        <v>591209</v>
      </c>
      <c r="F319" s="386">
        <v>517382</v>
      </c>
      <c r="G319" s="386"/>
      <c r="H319" s="387">
        <v>121470</v>
      </c>
      <c r="I319" s="388">
        <v>42317</v>
      </c>
      <c r="J319" s="388">
        <v>0</v>
      </c>
      <c r="K319" s="388">
        <v>3055</v>
      </c>
      <c r="L319" s="388">
        <v>166842</v>
      </c>
      <c r="M319" s="388"/>
      <c r="N319" s="389">
        <v>221069</v>
      </c>
      <c r="O319" s="388">
        <v>125735</v>
      </c>
      <c r="P319" s="388">
        <v>265</v>
      </c>
      <c r="Q319" s="388">
        <v>9631</v>
      </c>
      <c r="R319" s="388">
        <v>356700</v>
      </c>
      <c r="S319" s="390"/>
      <c r="T319" s="248">
        <v>-17955</v>
      </c>
      <c r="U319" s="248">
        <v>801</v>
      </c>
      <c r="V319" s="388">
        <v>-17154</v>
      </c>
      <c r="W319" s="390"/>
      <c r="X319" s="390"/>
      <c r="Y319" s="390"/>
      <c r="Z319" s="390"/>
    </row>
    <row r="320" spans="1:26" s="307" customFormat="1" ht="18" customHeight="1" thickBot="1">
      <c r="A320" s="308"/>
      <c r="B320" s="338" t="s">
        <v>325</v>
      </c>
      <c r="C320" s="340">
        <v>0.99999999999999967</v>
      </c>
      <c r="D320" s="340">
        <v>1.0000000000000007</v>
      </c>
      <c r="E320" s="341">
        <v>27740851233</v>
      </c>
      <c r="F320" s="341">
        <v>30915593468</v>
      </c>
      <c r="G320" s="343"/>
      <c r="H320" s="342">
        <v>1652675648</v>
      </c>
      <c r="I320" s="339">
        <v>2528629368</v>
      </c>
      <c r="J320" s="339">
        <v>0</v>
      </c>
      <c r="K320" s="339">
        <v>182521190</v>
      </c>
      <c r="L320" s="343">
        <v>4363826206</v>
      </c>
      <c r="M320" s="343"/>
      <c r="N320" s="339">
        <v>1652675749</v>
      </c>
      <c r="O320" s="339">
        <v>7513161120</v>
      </c>
      <c r="P320" s="339">
        <v>15814580</v>
      </c>
      <c r="Q320" s="343">
        <v>575483100</v>
      </c>
      <c r="R320" s="341">
        <v>9757134549</v>
      </c>
      <c r="T320" s="373">
        <f>SUM(T10:T319)</f>
        <v>-1072872989</v>
      </c>
      <c r="U320" s="373">
        <f>SUM(U10:U319)</f>
        <v>-37</v>
      </c>
      <c r="V320" s="373">
        <f>SUM(V10:V319)</f>
        <v>-1072873026</v>
      </c>
    </row>
    <row r="321" spans="1:18" ht="18" customHeight="1">
      <c r="A321" s="317"/>
      <c r="B321" s="345"/>
      <c r="C321" s="346"/>
      <c r="D321" s="345"/>
      <c r="E321" s="345"/>
      <c r="F321" s="347"/>
      <c r="G321" s="347"/>
      <c r="H321" s="348"/>
      <c r="I321" s="319"/>
      <c r="J321" s="319"/>
      <c r="K321" s="319"/>
      <c r="L321" s="347"/>
      <c r="M321" s="347"/>
      <c r="N321" s="319"/>
      <c r="O321" s="319"/>
      <c r="P321" s="319"/>
      <c r="Q321" s="319"/>
      <c r="R321" s="347"/>
    </row>
    <row r="322" spans="1:18" ht="18" customHeight="1">
      <c r="B322" s="423" t="s">
        <v>670</v>
      </c>
      <c r="C322" s="349" t="s">
        <v>359</v>
      </c>
      <c r="F322" s="334"/>
      <c r="G322" s="334"/>
    </row>
    <row r="323" spans="1:18" ht="18" customHeight="1">
      <c r="B323" s="423" t="s">
        <v>369</v>
      </c>
      <c r="C323" s="374">
        <v>10200</v>
      </c>
      <c r="F323" s="334"/>
      <c r="G323" s="334"/>
    </row>
    <row r="324" spans="1:18" ht="18" customHeight="1">
      <c r="B324" s="423" t="s">
        <v>370</v>
      </c>
      <c r="C324" s="374">
        <v>10400</v>
      </c>
      <c r="F324" s="334"/>
      <c r="G324" s="334"/>
    </row>
    <row r="325" spans="1:18" ht="18" customHeight="1">
      <c r="B325" s="423" t="s">
        <v>371</v>
      </c>
      <c r="C325" s="374">
        <v>10500</v>
      </c>
      <c r="F325" s="334"/>
      <c r="G325" s="334"/>
    </row>
    <row r="326" spans="1:18" ht="18" customHeight="1">
      <c r="B326" s="423" t="s">
        <v>372</v>
      </c>
      <c r="C326" s="374">
        <v>10700</v>
      </c>
      <c r="F326" s="334"/>
      <c r="G326" s="334"/>
    </row>
    <row r="327" spans="1:18" ht="18" customHeight="1">
      <c r="B327" s="423" t="s">
        <v>373</v>
      </c>
      <c r="C327" s="374">
        <v>10800</v>
      </c>
      <c r="F327" s="334"/>
      <c r="G327" s="334"/>
    </row>
    <row r="328" spans="1:18" ht="18" customHeight="1">
      <c r="B328" s="423" t="s">
        <v>374</v>
      </c>
      <c r="C328" s="374">
        <v>10850</v>
      </c>
      <c r="F328" s="334"/>
      <c r="G328" s="334"/>
    </row>
    <row r="329" spans="1:18" ht="18" customHeight="1">
      <c r="B329" s="423" t="s">
        <v>375</v>
      </c>
      <c r="C329" s="374">
        <v>10900</v>
      </c>
      <c r="F329" s="334"/>
      <c r="G329" s="334"/>
    </row>
    <row r="330" spans="1:18" ht="18" customHeight="1">
      <c r="B330" s="423" t="s">
        <v>376</v>
      </c>
      <c r="C330" s="374">
        <v>10910</v>
      </c>
      <c r="F330" s="334"/>
      <c r="G330" s="334"/>
    </row>
    <row r="331" spans="1:18" ht="18" customHeight="1">
      <c r="B331" s="423" t="s">
        <v>377</v>
      </c>
      <c r="C331" s="374">
        <v>10930</v>
      </c>
      <c r="F331" s="334"/>
      <c r="G331" s="334"/>
    </row>
    <row r="332" spans="1:18" ht="18" customHeight="1">
      <c r="B332" s="423" t="s">
        <v>378</v>
      </c>
      <c r="C332" s="374">
        <v>10940</v>
      </c>
      <c r="F332" s="334"/>
      <c r="G332" s="334"/>
    </row>
    <row r="333" spans="1:18" ht="18" customHeight="1">
      <c r="B333" s="423" t="s">
        <v>379</v>
      </c>
      <c r="C333" s="374">
        <v>10950</v>
      </c>
      <c r="F333" s="334"/>
      <c r="G333" s="334"/>
    </row>
    <row r="334" spans="1:18" ht="18" customHeight="1">
      <c r="B334" s="423" t="s">
        <v>710</v>
      </c>
      <c r="C334" s="374">
        <v>11050</v>
      </c>
      <c r="F334" s="334"/>
      <c r="G334" s="334"/>
    </row>
    <row r="335" spans="1:18" ht="18" customHeight="1">
      <c r="B335" s="423" t="s">
        <v>380</v>
      </c>
      <c r="C335" s="374">
        <v>11300</v>
      </c>
      <c r="F335" s="334"/>
      <c r="G335" s="334"/>
    </row>
    <row r="336" spans="1:18" ht="18" customHeight="1">
      <c r="B336" s="423" t="s">
        <v>381</v>
      </c>
      <c r="C336" s="374">
        <v>11310</v>
      </c>
      <c r="F336" s="334"/>
      <c r="G336" s="334"/>
    </row>
    <row r="337" spans="2:7" ht="18" customHeight="1">
      <c r="B337" s="423" t="s">
        <v>382</v>
      </c>
      <c r="C337" s="374">
        <v>11600</v>
      </c>
      <c r="F337" s="334"/>
      <c r="G337" s="334"/>
    </row>
    <row r="338" spans="2:7" ht="18" customHeight="1">
      <c r="B338" s="423" t="s">
        <v>383</v>
      </c>
      <c r="C338" s="374">
        <v>11900</v>
      </c>
      <c r="F338" s="334"/>
      <c r="G338" s="334"/>
    </row>
    <row r="339" spans="2:7" ht="18" customHeight="1">
      <c r="B339" s="423" t="s">
        <v>384</v>
      </c>
      <c r="C339" s="374">
        <v>12100</v>
      </c>
      <c r="F339" s="334"/>
      <c r="G339" s="334"/>
    </row>
    <row r="340" spans="2:7" ht="18" customHeight="1">
      <c r="B340" s="423" t="s">
        <v>385</v>
      </c>
      <c r="C340" s="374">
        <v>12150</v>
      </c>
      <c r="F340" s="334"/>
      <c r="G340" s="334"/>
    </row>
    <row r="341" spans="2:7" ht="18" customHeight="1">
      <c r="B341" s="423" t="s">
        <v>386</v>
      </c>
      <c r="C341" s="374">
        <v>12160</v>
      </c>
      <c r="F341" s="334"/>
      <c r="G341" s="334"/>
    </row>
    <row r="342" spans="2:7" ht="18" customHeight="1">
      <c r="B342" s="423" t="s">
        <v>387</v>
      </c>
      <c r="C342" s="374">
        <v>12220</v>
      </c>
      <c r="F342" s="334"/>
      <c r="G342" s="334"/>
    </row>
    <row r="343" spans="2:7" ht="18" customHeight="1">
      <c r="B343" s="423" t="s">
        <v>388</v>
      </c>
      <c r="C343" s="374">
        <v>12510</v>
      </c>
      <c r="F343" s="334"/>
      <c r="G343" s="334"/>
    </row>
    <row r="344" spans="2:7" ht="18" customHeight="1">
      <c r="B344" s="423" t="s">
        <v>389</v>
      </c>
      <c r="C344" s="374">
        <v>12600</v>
      </c>
      <c r="F344" s="334"/>
      <c r="G344" s="334"/>
    </row>
    <row r="345" spans="2:7" ht="18" customHeight="1">
      <c r="B345" s="423" t="s">
        <v>390</v>
      </c>
      <c r="C345" s="374">
        <v>12700</v>
      </c>
      <c r="F345" s="334"/>
      <c r="G345" s="334"/>
    </row>
    <row r="346" spans="2:7" ht="18" customHeight="1">
      <c r="B346" s="423" t="s">
        <v>391</v>
      </c>
      <c r="C346" s="374">
        <v>13500</v>
      </c>
      <c r="F346" s="334"/>
      <c r="G346" s="334"/>
    </row>
    <row r="347" spans="2:7" ht="18" customHeight="1">
      <c r="B347" s="423" t="s">
        <v>392</v>
      </c>
      <c r="C347" s="374">
        <v>13700</v>
      </c>
      <c r="F347" s="334"/>
      <c r="G347" s="334"/>
    </row>
    <row r="348" spans="2:7" ht="18" customHeight="1">
      <c r="B348" s="423" t="s">
        <v>393</v>
      </c>
      <c r="C348" s="374">
        <v>14300</v>
      </c>
      <c r="F348" s="334"/>
      <c r="G348" s="334"/>
    </row>
    <row r="349" spans="2:7" ht="18" customHeight="1">
      <c r="B349" s="423" t="s">
        <v>394</v>
      </c>
      <c r="C349" s="374">
        <v>14300.1</v>
      </c>
      <c r="F349" s="334"/>
      <c r="G349" s="334"/>
    </row>
    <row r="350" spans="2:7" ht="36" customHeight="1">
      <c r="B350" s="423" t="s">
        <v>395</v>
      </c>
      <c r="C350" s="374">
        <v>18400</v>
      </c>
      <c r="F350" s="334"/>
      <c r="G350" s="334"/>
    </row>
    <row r="351" spans="2:7" ht="18" customHeight="1">
      <c r="B351" s="423" t="s">
        <v>396</v>
      </c>
      <c r="C351" s="374">
        <v>18600</v>
      </c>
      <c r="F351" s="334"/>
      <c r="G351" s="334"/>
    </row>
    <row r="352" spans="2:7" ht="18" customHeight="1">
      <c r="B352" s="423" t="s">
        <v>711</v>
      </c>
      <c r="C352" s="374">
        <v>18640</v>
      </c>
      <c r="F352" s="334"/>
      <c r="G352" s="334"/>
    </row>
    <row r="353" spans="2:7" ht="18" customHeight="1">
      <c r="B353" s="423" t="s">
        <v>397</v>
      </c>
      <c r="C353" s="374">
        <v>18690</v>
      </c>
      <c r="F353" s="334"/>
      <c r="G353" s="334"/>
    </row>
    <row r="354" spans="2:7" ht="18" customHeight="1">
      <c r="B354" s="423" t="s">
        <v>398</v>
      </c>
      <c r="C354" s="374">
        <v>18740</v>
      </c>
      <c r="F354" s="334"/>
      <c r="G354" s="334"/>
    </row>
    <row r="355" spans="2:7" ht="18" customHeight="1">
      <c r="B355" s="423" t="s">
        <v>399</v>
      </c>
      <c r="C355" s="374">
        <v>18780</v>
      </c>
      <c r="F355" s="334"/>
      <c r="G355" s="334"/>
    </row>
    <row r="356" spans="2:7" ht="18" customHeight="1">
      <c r="B356" s="423" t="s">
        <v>400</v>
      </c>
      <c r="C356" s="374">
        <v>19005</v>
      </c>
      <c r="F356" s="334"/>
      <c r="G356" s="334"/>
    </row>
    <row r="357" spans="2:7" ht="18" customHeight="1">
      <c r="B357" s="423" t="s">
        <v>401</v>
      </c>
      <c r="C357" s="374">
        <v>19100</v>
      </c>
      <c r="F357" s="334"/>
      <c r="G357" s="334"/>
    </row>
    <row r="358" spans="2:7" ht="18" customHeight="1">
      <c r="B358" s="423" t="s">
        <v>402</v>
      </c>
      <c r="C358" s="374">
        <v>20100</v>
      </c>
      <c r="F358" s="334"/>
      <c r="G358" s="334"/>
    </row>
    <row r="359" spans="2:7" ht="18" customHeight="1">
      <c r="B359" s="423" t="s">
        <v>403</v>
      </c>
      <c r="C359" s="374">
        <v>20200</v>
      </c>
      <c r="F359" s="334"/>
      <c r="G359" s="334"/>
    </row>
    <row r="360" spans="2:7" ht="18" customHeight="1">
      <c r="B360" s="423" t="s">
        <v>404</v>
      </c>
      <c r="C360" s="374">
        <v>20300</v>
      </c>
      <c r="F360" s="334"/>
      <c r="G360" s="334"/>
    </row>
    <row r="361" spans="2:7" ht="18" customHeight="1">
      <c r="B361" s="423" t="s">
        <v>405</v>
      </c>
      <c r="C361" s="374">
        <v>20400</v>
      </c>
      <c r="F361" s="334"/>
      <c r="G361" s="334"/>
    </row>
    <row r="362" spans="2:7" ht="18" customHeight="1">
      <c r="B362" s="423" t="s">
        <v>406</v>
      </c>
      <c r="C362" s="374">
        <v>20600</v>
      </c>
      <c r="F362" s="334"/>
      <c r="G362" s="334"/>
    </row>
    <row r="363" spans="2:7" ht="18" customHeight="1">
      <c r="B363" s="423" t="s">
        <v>407</v>
      </c>
      <c r="C363" s="374">
        <v>20700</v>
      </c>
      <c r="F363" s="334"/>
      <c r="G363" s="334"/>
    </row>
    <row r="364" spans="2:7" ht="54" customHeight="1">
      <c r="B364" s="423" t="s">
        <v>408</v>
      </c>
      <c r="C364" s="374">
        <v>20800</v>
      </c>
    </row>
    <row r="365" spans="2:7" ht="18" customHeight="1">
      <c r="B365" s="423" t="s">
        <v>409</v>
      </c>
      <c r="C365" s="374">
        <v>20900</v>
      </c>
    </row>
    <row r="366" spans="2:7" ht="18" customHeight="1">
      <c r="B366" s="423" t="s">
        <v>410</v>
      </c>
      <c r="C366" s="374">
        <v>21200</v>
      </c>
    </row>
    <row r="367" spans="2:7" ht="18" customHeight="1">
      <c r="B367" s="423" t="s">
        <v>411</v>
      </c>
      <c r="C367" s="374">
        <v>21300</v>
      </c>
    </row>
    <row r="368" spans="2:7" ht="18" customHeight="1">
      <c r="B368" s="423" t="s">
        <v>41</v>
      </c>
      <c r="C368" s="374">
        <v>21520</v>
      </c>
    </row>
    <row r="369" spans="2:3" ht="18" customHeight="1">
      <c r="B369" s="423" t="s">
        <v>412</v>
      </c>
      <c r="C369" s="374">
        <v>21525</v>
      </c>
    </row>
    <row r="370" spans="2:3" ht="18" customHeight="1">
      <c r="B370" s="423" t="s">
        <v>713</v>
      </c>
      <c r="C370" s="374">
        <v>21525.1</v>
      </c>
    </row>
    <row r="371" spans="2:3" ht="18" customHeight="1">
      <c r="B371" s="423" t="s">
        <v>413</v>
      </c>
      <c r="C371" s="374">
        <v>21550</v>
      </c>
    </row>
    <row r="372" spans="2:3" ht="18" customHeight="1">
      <c r="B372" s="423" t="s">
        <v>414</v>
      </c>
      <c r="C372" s="374">
        <v>21570</v>
      </c>
    </row>
    <row r="373" spans="2:3" ht="18" customHeight="1">
      <c r="B373" s="423" t="s">
        <v>415</v>
      </c>
      <c r="C373" s="374">
        <v>21800</v>
      </c>
    </row>
    <row r="374" spans="2:3" ht="18" customHeight="1">
      <c r="B374" s="423" t="s">
        <v>416</v>
      </c>
      <c r="C374" s="374">
        <v>21900</v>
      </c>
    </row>
    <row r="375" spans="2:3" ht="18" customHeight="1">
      <c r="B375" s="423" t="s">
        <v>417</v>
      </c>
      <c r="C375" s="374">
        <v>22000</v>
      </c>
    </row>
    <row r="376" spans="2:3" ht="18" customHeight="1">
      <c r="B376" s="423" t="s">
        <v>418</v>
      </c>
      <c r="C376" s="374">
        <v>23000</v>
      </c>
    </row>
    <row r="377" spans="2:3" ht="18" customHeight="1">
      <c r="B377" s="423" t="s">
        <v>419</v>
      </c>
      <c r="C377" s="374">
        <v>23100</v>
      </c>
    </row>
    <row r="378" spans="2:3" ht="18" customHeight="1">
      <c r="B378" s="423" t="s">
        <v>420</v>
      </c>
      <c r="C378" s="374">
        <v>23200</v>
      </c>
    </row>
    <row r="379" spans="2:3" ht="18" customHeight="1">
      <c r="B379" s="423" t="s">
        <v>421</v>
      </c>
      <c r="C379" s="374">
        <v>30000</v>
      </c>
    </row>
    <row r="380" spans="2:3" ht="18" customHeight="1">
      <c r="B380" s="423" t="s">
        <v>422</v>
      </c>
      <c r="C380" s="374">
        <v>30100</v>
      </c>
    </row>
    <row r="381" spans="2:3" ht="18" customHeight="1">
      <c r="B381" s="423" t="s">
        <v>423</v>
      </c>
      <c r="C381" s="374">
        <v>30102</v>
      </c>
    </row>
    <row r="382" spans="2:3" ht="18" customHeight="1">
      <c r="B382" s="423" t="s">
        <v>424</v>
      </c>
      <c r="C382" s="374">
        <v>30103</v>
      </c>
    </row>
    <row r="383" spans="2:3" ht="18" customHeight="1">
      <c r="B383" s="423" t="s">
        <v>425</v>
      </c>
      <c r="C383" s="374">
        <v>30104</v>
      </c>
    </row>
    <row r="384" spans="2:3" ht="18" customHeight="1">
      <c r="B384" s="423" t="s">
        <v>426</v>
      </c>
      <c r="C384" s="374">
        <v>30105</v>
      </c>
    </row>
    <row r="385" spans="2:3" ht="18" customHeight="1">
      <c r="B385" s="423" t="s">
        <v>427</v>
      </c>
      <c r="C385" s="374">
        <v>30200</v>
      </c>
    </row>
    <row r="386" spans="2:3" ht="18" customHeight="1">
      <c r="B386" s="423" t="s">
        <v>428</v>
      </c>
      <c r="C386" s="374">
        <v>30300</v>
      </c>
    </row>
    <row r="387" spans="2:3" ht="18" customHeight="1">
      <c r="B387" s="423" t="s">
        <v>429</v>
      </c>
      <c r="C387" s="374">
        <v>30400</v>
      </c>
    </row>
    <row r="388" spans="2:3" ht="18" customHeight="1">
      <c r="B388" s="423" t="s">
        <v>430</v>
      </c>
      <c r="C388" s="374">
        <v>30405</v>
      </c>
    </row>
    <row r="389" spans="2:3" ht="18" customHeight="1">
      <c r="B389" s="423" t="s">
        <v>431</v>
      </c>
      <c r="C389" s="374">
        <v>30500</v>
      </c>
    </row>
    <row r="390" spans="2:3" ht="18" customHeight="1">
      <c r="B390" s="423" t="s">
        <v>432</v>
      </c>
      <c r="C390" s="374">
        <v>30600</v>
      </c>
    </row>
    <row r="391" spans="2:3" ht="18" customHeight="1">
      <c r="B391" s="423" t="s">
        <v>433</v>
      </c>
      <c r="C391" s="374">
        <v>30601</v>
      </c>
    </row>
    <row r="392" spans="2:3" ht="18" customHeight="1">
      <c r="B392" s="423" t="s">
        <v>434</v>
      </c>
      <c r="C392" s="374">
        <v>30700</v>
      </c>
    </row>
    <row r="393" spans="2:3" ht="18" customHeight="1">
      <c r="B393" s="423" t="s">
        <v>435</v>
      </c>
      <c r="C393" s="374">
        <v>30705</v>
      </c>
    </row>
    <row r="394" spans="2:3" ht="18" customHeight="1">
      <c r="B394" s="423" t="s">
        <v>436</v>
      </c>
      <c r="C394" s="374">
        <v>30800</v>
      </c>
    </row>
    <row r="395" spans="2:3" ht="18" customHeight="1">
      <c r="B395" s="423" t="s">
        <v>437</v>
      </c>
      <c r="C395" s="374">
        <v>30900</v>
      </c>
    </row>
    <row r="396" spans="2:3" ht="18" customHeight="1">
      <c r="B396" s="423" t="s">
        <v>438</v>
      </c>
      <c r="C396" s="374">
        <v>30905</v>
      </c>
    </row>
    <row r="397" spans="2:3" ht="18" customHeight="1">
      <c r="B397" s="423" t="s">
        <v>439</v>
      </c>
      <c r="C397" s="374">
        <v>31000</v>
      </c>
    </row>
    <row r="398" spans="2:3" ht="18" customHeight="1">
      <c r="B398" s="423" t="s">
        <v>440</v>
      </c>
      <c r="C398" s="374">
        <v>31005</v>
      </c>
    </row>
    <row r="399" spans="2:3" ht="18" customHeight="1">
      <c r="B399" s="423" t="s">
        <v>441</v>
      </c>
      <c r="C399" s="374">
        <v>31100</v>
      </c>
    </row>
    <row r="400" spans="2:3" ht="18" customHeight="1">
      <c r="B400" s="423" t="s">
        <v>442</v>
      </c>
      <c r="C400" s="374">
        <v>31101</v>
      </c>
    </row>
    <row r="401" spans="2:3" ht="18" customHeight="1">
      <c r="B401" s="423" t="s">
        <v>443</v>
      </c>
      <c r="C401" s="374">
        <v>31102</v>
      </c>
    </row>
    <row r="402" spans="2:3" ht="18" customHeight="1">
      <c r="B402" s="423" t="s">
        <v>444</v>
      </c>
      <c r="C402" s="374">
        <v>31105</v>
      </c>
    </row>
    <row r="403" spans="2:3" ht="18" customHeight="1">
      <c r="B403" s="423" t="s">
        <v>445</v>
      </c>
      <c r="C403" s="374">
        <v>31110</v>
      </c>
    </row>
    <row r="404" spans="2:3" ht="18" customHeight="1">
      <c r="B404" s="423" t="s">
        <v>446</v>
      </c>
      <c r="C404" s="374">
        <v>31200</v>
      </c>
    </row>
    <row r="405" spans="2:3" ht="18" customHeight="1">
      <c r="B405" s="423" t="s">
        <v>447</v>
      </c>
      <c r="C405" s="374">
        <v>31205</v>
      </c>
    </row>
    <row r="406" spans="2:3" ht="18" customHeight="1">
      <c r="B406" s="423" t="s">
        <v>448</v>
      </c>
      <c r="C406" s="374">
        <v>31300</v>
      </c>
    </row>
    <row r="407" spans="2:3" ht="18" customHeight="1">
      <c r="B407" s="423" t="s">
        <v>449</v>
      </c>
      <c r="C407" s="374">
        <v>31301</v>
      </c>
    </row>
    <row r="408" spans="2:3" ht="18" customHeight="1">
      <c r="B408" s="423" t="s">
        <v>450</v>
      </c>
      <c r="C408" s="374">
        <v>31320</v>
      </c>
    </row>
    <row r="409" spans="2:3" ht="18" customHeight="1">
      <c r="B409" s="423" t="s">
        <v>451</v>
      </c>
      <c r="C409" s="374">
        <v>31400</v>
      </c>
    </row>
    <row r="410" spans="2:3" ht="18" customHeight="1">
      <c r="B410" s="423" t="s">
        <v>452</v>
      </c>
      <c r="C410" s="374">
        <v>31405</v>
      </c>
    </row>
    <row r="411" spans="2:3" ht="18" customHeight="1">
      <c r="B411" s="423" t="s">
        <v>453</v>
      </c>
      <c r="C411" s="374">
        <v>31500</v>
      </c>
    </row>
    <row r="412" spans="2:3" ht="18" customHeight="1">
      <c r="B412" s="423" t="s">
        <v>454</v>
      </c>
      <c r="C412" s="374">
        <v>31600</v>
      </c>
    </row>
    <row r="413" spans="2:3" ht="18" customHeight="1">
      <c r="B413" s="423" t="s">
        <v>455</v>
      </c>
      <c r="C413" s="374">
        <v>31605</v>
      </c>
    </row>
    <row r="414" spans="2:3" ht="18" customHeight="1">
      <c r="B414" s="423" t="s">
        <v>456</v>
      </c>
      <c r="C414" s="374">
        <v>31700</v>
      </c>
    </row>
    <row r="415" spans="2:3" ht="18" customHeight="1">
      <c r="B415" s="423" t="s">
        <v>457</v>
      </c>
      <c r="C415" s="374">
        <v>31800</v>
      </c>
    </row>
    <row r="416" spans="2:3" ht="18" customHeight="1">
      <c r="B416" s="423" t="s">
        <v>458</v>
      </c>
      <c r="C416" s="374">
        <v>31805</v>
      </c>
    </row>
    <row r="417" spans="2:3" ht="18" customHeight="1">
      <c r="B417" s="423" t="s">
        <v>459</v>
      </c>
      <c r="C417" s="374">
        <v>31810</v>
      </c>
    </row>
    <row r="418" spans="2:3" ht="18" customHeight="1">
      <c r="B418" s="423" t="s">
        <v>460</v>
      </c>
      <c r="C418" s="374">
        <v>31820</v>
      </c>
    </row>
    <row r="419" spans="2:3" ht="18" customHeight="1">
      <c r="B419" s="423" t="s">
        <v>461</v>
      </c>
      <c r="C419" s="374">
        <v>31900</v>
      </c>
    </row>
    <row r="420" spans="2:3" ht="18" customHeight="1">
      <c r="B420" s="423" t="s">
        <v>462</v>
      </c>
      <c r="C420" s="374">
        <v>32000</v>
      </c>
    </row>
    <row r="421" spans="2:3" ht="18" customHeight="1">
      <c r="B421" s="423" t="s">
        <v>463</v>
      </c>
      <c r="C421" s="374">
        <v>32005</v>
      </c>
    </row>
    <row r="422" spans="2:3" ht="18" customHeight="1">
      <c r="B422" s="423" t="s">
        <v>464</v>
      </c>
      <c r="C422" s="374">
        <v>32100</v>
      </c>
    </row>
    <row r="423" spans="2:3" ht="18" customHeight="1">
      <c r="B423" s="423" t="s">
        <v>465</v>
      </c>
      <c r="C423" s="374">
        <v>32200</v>
      </c>
    </row>
    <row r="424" spans="2:3" ht="18" customHeight="1">
      <c r="B424" s="423" t="s">
        <v>466</v>
      </c>
      <c r="C424" s="374">
        <v>32300</v>
      </c>
    </row>
    <row r="425" spans="2:3" ht="18" customHeight="1">
      <c r="B425" s="423" t="s">
        <v>467</v>
      </c>
      <c r="C425" s="374">
        <v>32305</v>
      </c>
    </row>
    <row r="426" spans="2:3" ht="18" customHeight="1">
      <c r="B426" s="423" t="s">
        <v>468</v>
      </c>
      <c r="C426" s="374">
        <v>32400</v>
      </c>
    </row>
    <row r="427" spans="2:3" ht="18" customHeight="1">
      <c r="B427" s="423" t="s">
        <v>469</v>
      </c>
      <c r="C427" s="374">
        <v>32405</v>
      </c>
    </row>
    <row r="428" spans="2:3" ht="18" customHeight="1">
      <c r="B428" s="423" t="s">
        <v>470</v>
      </c>
      <c r="C428" s="374">
        <v>32410</v>
      </c>
    </row>
    <row r="429" spans="2:3" ht="18" customHeight="1">
      <c r="B429" s="423" t="s">
        <v>471</v>
      </c>
      <c r="C429" s="374">
        <v>32500</v>
      </c>
    </row>
    <row r="430" spans="2:3" ht="18" customHeight="1">
      <c r="B430" s="423" t="s">
        <v>472</v>
      </c>
      <c r="C430" s="374">
        <v>32505</v>
      </c>
    </row>
    <row r="431" spans="2:3" ht="18" customHeight="1">
      <c r="B431" s="423" t="s">
        <v>473</v>
      </c>
      <c r="C431" s="374">
        <v>32600</v>
      </c>
    </row>
    <row r="432" spans="2:3" ht="18" customHeight="1">
      <c r="B432" s="423" t="s">
        <v>474</v>
      </c>
      <c r="C432" s="374">
        <v>32605</v>
      </c>
    </row>
    <row r="433" spans="2:3" ht="18" customHeight="1">
      <c r="B433" s="423" t="s">
        <v>475</v>
      </c>
      <c r="C433" s="374">
        <v>32700</v>
      </c>
    </row>
    <row r="434" spans="2:3" ht="18" customHeight="1">
      <c r="B434" s="423" t="s">
        <v>476</v>
      </c>
      <c r="C434" s="374">
        <v>32800</v>
      </c>
    </row>
    <row r="435" spans="2:3" ht="18" customHeight="1">
      <c r="B435" s="423" t="s">
        <v>477</v>
      </c>
      <c r="C435" s="374">
        <v>32900</v>
      </c>
    </row>
    <row r="436" spans="2:3" ht="18" customHeight="1">
      <c r="B436" s="423" t="s">
        <v>478</v>
      </c>
      <c r="C436" s="374">
        <v>32901</v>
      </c>
    </row>
    <row r="437" spans="2:3" ht="18" customHeight="1">
      <c r="B437" s="423" t="s">
        <v>829</v>
      </c>
      <c r="C437" s="374">
        <v>32904</v>
      </c>
    </row>
    <row r="438" spans="2:3" ht="18" customHeight="1">
      <c r="B438" s="423" t="s">
        <v>479</v>
      </c>
      <c r="C438" s="374">
        <v>32905</v>
      </c>
    </row>
    <row r="439" spans="2:3" ht="18" customHeight="1">
      <c r="B439" s="423" t="s">
        <v>480</v>
      </c>
      <c r="C439" s="374">
        <v>32910</v>
      </c>
    </row>
    <row r="440" spans="2:3" ht="18" customHeight="1">
      <c r="B440" s="423" t="s">
        <v>832</v>
      </c>
      <c r="C440" s="374">
        <v>32915</v>
      </c>
    </row>
    <row r="441" spans="2:3" ht="18" customHeight="1">
      <c r="B441" s="423" t="s">
        <v>481</v>
      </c>
      <c r="C441" s="374">
        <v>32920</v>
      </c>
    </row>
    <row r="442" spans="2:3">
      <c r="B442" s="423" t="s">
        <v>482</v>
      </c>
      <c r="C442" s="374">
        <v>33000</v>
      </c>
    </row>
    <row r="443" spans="2:3">
      <c r="B443" s="423" t="s">
        <v>483</v>
      </c>
      <c r="C443" s="374">
        <v>33001</v>
      </c>
    </row>
    <row r="444" spans="2:3">
      <c r="B444" s="423" t="s">
        <v>484</v>
      </c>
      <c r="C444" s="374">
        <v>33027</v>
      </c>
    </row>
    <row r="445" spans="2:3">
      <c r="B445" s="423" t="s">
        <v>485</v>
      </c>
      <c r="C445" s="374">
        <v>33100</v>
      </c>
    </row>
    <row r="446" spans="2:3">
      <c r="B446" s="423" t="s">
        <v>486</v>
      </c>
      <c r="C446" s="374">
        <v>33105</v>
      </c>
    </row>
    <row r="447" spans="2:3">
      <c r="B447" s="423" t="s">
        <v>487</v>
      </c>
      <c r="C447" s="374">
        <v>33200</v>
      </c>
    </row>
    <row r="448" spans="2:3">
      <c r="B448" s="423" t="s">
        <v>488</v>
      </c>
      <c r="C448" s="374">
        <v>33202</v>
      </c>
    </row>
    <row r="449" spans="2:3">
      <c r="B449" s="423" t="s">
        <v>489</v>
      </c>
      <c r="C449" s="374">
        <v>33203</v>
      </c>
    </row>
    <row r="450" spans="2:3">
      <c r="B450" s="423" t="s">
        <v>490</v>
      </c>
      <c r="C450" s="374">
        <v>33204</v>
      </c>
    </row>
    <row r="451" spans="2:3">
      <c r="B451" s="423" t="s">
        <v>491</v>
      </c>
      <c r="C451" s="374">
        <v>33205</v>
      </c>
    </row>
    <row r="452" spans="2:3">
      <c r="B452" s="423" t="s">
        <v>492</v>
      </c>
      <c r="C452" s="374">
        <v>33206</v>
      </c>
    </row>
    <row r="453" spans="2:3">
      <c r="B453" s="423" t="s">
        <v>493</v>
      </c>
      <c r="C453" s="374">
        <v>33207</v>
      </c>
    </row>
    <row r="454" spans="2:3">
      <c r="B454" s="423" t="s">
        <v>494</v>
      </c>
      <c r="C454" s="374">
        <v>33208</v>
      </c>
    </row>
    <row r="455" spans="2:3">
      <c r="B455" s="423" t="s">
        <v>495</v>
      </c>
      <c r="C455" s="374">
        <v>33209</v>
      </c>
    </row>
    <row r="456" spans="2:3">
      <c r="B456" s="423" t="s">
        <v>496</v>
      </c>
      <c r="C456" s="374">
        <v>33300</v>
      </c>
    </row>
    <row r="457" spans="2:3">
      <c r="B457" s="423" t="s">
        <v>497</v>
      </c>
      <c r="C457" s="374">
        <v>33305</v>
      </c>
    </row>
    <row r="458" spans="2:3">
      <c r="B458" s="423" t="s">
        <v>498</v>
      </c>
      <c r="C458" s="374">
        <v>33400</v>
      </c>
    </row>
    <row r="459" spans="2:3">
      <c r="B459" s="423" t="s">
        <v>499</v>
      </c>
      <c r="C459" s="374">
        <v>33402</v>
      </c>
    </row>
    <row r="460" spans="2:3">
      <c r="B460" s="423" t="s">
        <v>500</v>
      </c>
      <c r="C460" s="374">
        <v>33405</v>
      </c>
    </row>
    <row r="461" spans="2:3">
      <c r="B461" s="423" t="s">
        <v>501</v>
      </c>
      <c r="C461" s="374">
        <v>33500</v>
      </c>
    </row>
    <row r="462" spans="2:3">
      <c r="B462" s="423" t="s">
        <v>502</v>
      </c>
      <c r="C462" s="374">
        <v>33501</v>
      </c>
    </row>
    <row r="463" spans="2:3">
      <c r="B463" s="423" t="s">
        <v>503</v>
      </c>
      <c r="C463" s="374">
        <v>33600</v>
      </c>
    </row>
    <row r="464" spans="2:3">
      <c r="B464" s="423" t="s">
        <v>504</v>
      </c>
      <c r="C464" s="374">
        <v>33605</v>
      </c>
    </row>
    <row r="465" spans="2:3">
      <c r="B465" s="423" t="s">
        <v>505</v>
      </c>
      <c r="C465" s="374">
        <v>33700</v>
      </c>
    </row>
    <row r="466" spans="2:3">
      <c r="B466" s="423" t="s">
        <v>506</v>
      </c>
      <c r="C466" s="374">
        <v>33800</v>
      </c>
    </row>
    <row r="467" spans="2:3">
      <c r="B467" s="423" t="s">
        <v>507</v>
      </c>
      <c r="C467" s="374">
        <v>33900</v>
      </c>
    </row>
    <row r="468" spans="2:3">
      <c r="B468" s="423" t="s">
        <v>508</v>
      </c>
      <c r="C468" s="374">
        <v>34000</v>
      </c>
    </row>
    <row r="469" spans="2:3">
      <c r="B469" s="423" t="s">
        <v>509</v>
      </c>
      <c r="C469" s="374">
        <v>34100</v>
      </c>
    </row>
    <row r="470" spans="2:3">
      <c r="B470" s="423" t="s">
        <v>510</v>
      </c>
      <c r="C470" s="374">
        <v>34105</v>
      </c>
    </row>
    <row r="471" spans="2:3">
      <c r="B471" s="423" t="s">
        <v>511</v>
      </c>
      <c r="C471" s="374">
        <v>34200</v>
      </c>
    </row>
    <row r="472" spans="2:3">
      <c r="B472" s="423" t="s">
        <v>512</v>
      </c>
      <c r="C472" s="374">
        <v>34205</v>
      </c>
    </row>
    <row r="473" spans="2:3">
      <c r="B473" s="423" t="s">
        <v>513</v>
      </c>
      <c r="C473" s="374">
        <v>34220</v>
      </c>
    </row>
    <row r="474" spans="2:3">
      <c r="B474" s="423" t="s">
        <v>514</v>
      </c>
      <c r="C474" s="374">
        <v>34230</v>
      </c>
    </row>
    <row r="475" spans="2:3">
      <c r="B475" s="423" t="s">
        <v>515</v>
      </c>
      <c r="C475" s="374">
        <v>34300</v>
      </c>
    </row>
    <row r="476" spans="2:3">
      <c r="B476" s="423" t="s">
        <v>516</v>
      </c>
      <c r="C476" s="374">
        <v>34400</v>
      </c>
    </row>
    <row r="477" spans="2:3">
      <c r="B477" s="423" t="s">
        <v>517</v>
      </c>
      <c r="C477" s="374">
        <v>34405</v>
      </c>
    </row>
    <row r="478" spans="2:3">
      <c r="B478" s="423" t="s">
        <v>518</v>
      </c>
      <c r="C478" s="374">
        <v>34500</v>
      </c>
    </row>
    <row r="479" spans="2:3">
      <c r="B479" s="423" t="s">
        <v>519</v>
      </c>
      <c r="C479" s="374">
        <v>34501</v>
      </c>
    </row>
    <row r="480" spans="2:3">
      <c r="B480" s="423" t="s">
        <v>520</v>
      </c>
      <c r="C480" s="374">
        <v>34505</v>
      </c>
    </row>
    <row r="481" spans="2:3">
      <c r="B481" s="423" t="s">
        <v>521</v>
      </c>
      <c r="C481" s="374">
        <v>34600</v>
      </c>
    </row>
    <row r="482" spans="2:3">
      <c r="B482" s="423" t="s">
        <v>522</v>
      </c>
      <c r="C482" s="374">
        <v>34605</v>
      </c>
    </row>
    <row r="483" spans="2:3">
      <c r="B483" s="423" t="s">
        <v>523</v>
      </c>
      <c r="C483" s="374">
        <v>34700</v>
      </c>
    </row>
    <row r="484" spans="2:3">
      <c r="B484" s="423" t="s">
        <v>524</v>
      </c>
      <c r="C484" s="374">
        <v>34800</v>
      </c>
    </row>
    <row r="485" spans="2:3">
      <c r="B485" s="423" t="s">
        <v>525</v>
      </c>
      <c r="C485" s="374">
        <v>34900</v>
      </c>
    </row>
    <row r="486" spans="2:3">
      <c r="B486" s="423" t="s">
        <v>526</v>
      </c>
      <c r="C486" s="374">
        <v>34901</v>
      </c>
    </row>
    <row r="487" spans="2:3">
      <c r="B487" s="423" t="s">
        <v>527</v>
      </c>
      <c r="C487" s="374">
        <v>34903</v>
      </c>
    </row>
    <row r="488" spans="2:3">
      <c r="B488" s="423" t="s">
        <v>528</v>
      </c>
      <c r="C488" s="374">
        <v>34905</v>
      </c>
    </row>
    <row r="489" spans="2:3">
      <c r="B489" s="423" t="s">
        <v>529</v>
      </c>
      <c r="C489" s="374">
        <v>34910</v>
      </c>
    </row>
    <row r="490" spans="2:3">
      <c r="B490" s="423" t="s">
        <v>530</v>
      </c>
      <c r="C490" s="374">
        <v>35000</v>
      </c>
    </row>
    <row r="491" spans="2:3">
      <c r="B491" s="423" t="s">
        <v>531</v>
      </c>
      <c r="C491" s="374">
        <v>35005</v>
      </c>
    </row>
    <row r="492" spans="2:3">
      <c r="B492" s="423" t="s">
        <v>532</v>
      </c>
      <c r="C492" s="374">
        <v>35100</v>
      </c>
    </row>
    <row r="493" spans="2:3">
      <c r="B493" s="423" t="s">
        <v>533</v>
      </c>
      <c r="C493" s="374">
        <v>35105</v>
      </c>
    </row>
    <row r="494" spans="2:3">
      <c r="B494" s="423" t="s">
        <v>534</v>
      </c>
      <c r="C494" s="374">
        <v>35106</v>
      </c>
    </row>
    <row r="495" spans="2:3">
      <c r="B495" s="423" t="s">
        <v>535</v>
      </c>
      <c r="C495" s="374">
        <v>35200</v>
      </c>
    </row>
    <row r="496" spans="2:3">
      <c r="B496" s="423" t="s">
        <v>536</v>
      </c>
      <c r="C496" s="374">
        <v>35300</v>
      </c>
    </row>
    <row r="497" spans="2:3">
      <c r="B497" s="423" t="s">
        <v>537</v>
      </c>
      <c r="C497" s="374">
        <v>35305</v>
      </c>
    </row>
    <row r="498" spans="2:3">
      <c r="B498" s="423" t="s">
        <v>538</v>
      </c>
      <c r="C498" s="374">
        <v>35400</v>
      </c>
    </row>
    <row r="499" spans="2:3">
      <c r="B499" s="423" t="s">
        <v>539</v>
      </c>
      <c r="C499" s="374">
        <v>35401</v>
      </c>
    </row>
    <row r="500" spans="2:3">
      <c r="B500" s="423" t="s">
        <v>540</v>
      </c>
      <c r="C500" s="374">
        <v>35405</v>
      </c>
    </row>
    <row r="501" spans="2:3">
      <c r="B501" s="423" t="s">
        <v>541</v>
      </c>
      <c r="C501" s="374">
        <v>35500</v>
      </c>
    </row>
    <row r="502" spans="2:3">
      <c r="B502" s="423" t="s">
        <v>542</v>
      </c>
      <c r="C502" s="374">
        <v>35600</v>
      </c>
    </row>
    <row r="503" spans="2:3">
      <c r="B503" s="423" t="s">
        <v>543</v>
      </c>
      <c r="C503" s="374">
        <v>35700</v>
      </c>
    </row>
    <row r="504" spans="2:3">
      <c r="B504" s="423" t="s">
        <v>544</v>
      </c>
      <c r="C504" s="374">
        <v>35800</v>
      </c>
    </row>
    <row r="505" spans="2:3">
      <c r="B505" s="423" t="s">
        <v>545</v>
      </c>
      <c r="C505" s="374">
        <v>35805</v>
      </c>
    </row>
    <row r="506" spans="2:3">
      <c r="B506" s="423" t="s">
        <v>546</v>
      </c>
      <c r="C506" s="374">
        <v>35900</v>
      </c>
    </row>
    <row r="507" spans="2:3">
      <c r="B507" s="423" t="s">
        <v>547</v>
      </c>
      <c r="C507" s="374">
        <v>35905</v>
      </c>
    </row>
    <row r="508" spans="2:3">
      <c r="B508" s="423" t="s">
        <v>548</v>
      </c>
      <c r="C508" s="374">
        <v>36000</v>
      </c>
    </row>
    <row r="509" spans="2:3">
      <c r="B509" s="423" t="s">
        <v>549</v>
      </c>
      <c r="C509" s="374">
        <v>36001</v>
      </c>
    </row>
    <row r="510" spans="2:3">
      <c r="B510" s="423" t="s">
        <v>550</v>
      </c>
      <c r="C510" s="374">
        <v>36002</v>
      </c>
    </row>
    <row r="511" spans="2:3">
      <c r="B511" s="423" t="s">
        <v>551</v>
      </c>
      <c r="C511" s="374">
        <v>36003</v>
      </c>
    </row>
    <row r="512" spans="2:3">
      <c r="B512" s="423" t="s">
        <v>552</v>
      </c>
      <c r="C512" s="374">
        <v>36004</v>
      </c>
    </row>
    <row r="513" spans="2:3">
      <c r="B513" s="423" t="s">
        <v>553</v>
      </c>
      <c r="C513" s="374">
        <v>36005</v>
      </c>
    </row>
    <row r="514" spans="2:3">
      <c r="B514" s="423" t="s">
        <v>554</v>
      </c>
      <c r="C514" s="374">
        <v>36006</v>
      </c>
    </row>
    <row r="515" spans="2:3">
      <c r="B515" s="423" t="s">
        <v>555</v>
      </c>
      <c r="C515" s="374">
        <v>36007</v>
      </c>
    </row>
    <row r="516" spans="2:3">
      <c r="B516" s="423" t="s">
        <v>556</v>
      </c>
      <c r="C516" s="374">
        <v>36008</v>
      </c>
    </row>
    <row r="517" spans="2:3">
      <c r="B517" s="423" t="s">
        <v>557</v>
      </c>
      <c r="C517" s="374">
        <v>36009</v>
      </c>
    </row>
    <row r="518" spans="2:3">
      <c r="B518" s="423" t="s">
        <v>558</v>
      </c>
      <c r="C518" s="374">
        <v>36100</v>
      </c>
    </row>
    <row r="519" spans="2:3">
      <c r="B519" s="423" t="s">
        <v>559</v>
      </c>
      <c r="C519" s="374">
        <v>36102</v>
      </c>
    </row>
    <row r="520" spans="2:3">
      <c r="B520" s="423" t="s">
        <v>560</v>
      </c>
      <c r="C520" s="374">
        <v>36105</v>
      </c>
    </row>
    <row r="521" spans="2:3">
      <c r="B521" s="423" t="s">
        <v>561</v>
      </c>
      <c r="C521" s="374">
        <v>36200</v>
      </c>
    </row>
    <row r="522" spans="2:3">
      <c r="B522" s="423" t="s">
        <v>562</v>
      </c>
      <c r="C522" s="374">
        <v>36205</v>
      </c>
    </row>
    <row r="523" spans="2:3">
      <c r="B523" s="423" t="s">
        <v>563</v>
      </c>
      <c r="C523" s="374">
        <v>36300</v>
      </c>
    </row>
    <row r="524" spans="2:3">
      <c r="B524" s="423" t="s">
        <v>564</v>
      </c>
      <c r="C524" s="374">
        <v>36301</v>
      </c>
    </row>
    <row r="525" spans="2:3">
      <c r="B525" s="423" t="s">
        <v>565</v>
      </c>
      <c r="C525" s="374">
        <v>36302</v>
      </c>
    </row>
    <row r="526" spans="2:3">
      <c r="B526" s="423" t="s">
        <v>712</v>
      </c>
      <c r="C526" s="374">
        <v>36303</v>
      </c>
    </row>
    <row r="527" spans="2:3">
      <c r="B527" s="423" t="s">
        <v>566</v>
      </c>
      <c r="C527" s="374">
        <v>36305</v>
      </c>
    </row>
    <row r="528" spans="2:3">
      <c r="B528" s="423" t="s">
        <v>567</v>
      </c>
      <c r="C528" s="374">
        <v>36310</v>
      </c>
    </row>
    <row r="529" spans="2:3">
      <c r="B529" s="423" t="s">
        <v>568</v>
      </c>
      <c r="C529" s="374">
        <v>36400</v>
      </c>
    </row>
    <row r="530" spans="2:3">
      <c r="B530" s="423" t="s">
        <v>569</v>
      </c>
      <c r="C530" s="374">
        <v>36405</v>
      </c>
    </row>
    <row r="531" spans="2:3">
      <c r="B531" s="423" t="s">
        <v>570</v>
      </c>
      <c r="C531" s="374">
        <v>36500</v>
      </c>
    </row>
    <row r="532" spans="2:3">
      <c r="B532" s="423" t="s">
        <v>571</v>
      </c>
      <c r="C532" s="374">
        <v>36501</v>
      </c>
    </row>
    <row r="533" spans="2:3">
      <c r="B533" s="423" t="s">
        <v>572</v>
      </c>
      <c r="C533" s="374">
        <v>36502</v>
      </c>
    </row>
    <row r="534" spans="2:3">
      <c r="B534" s="423" t="s">
        <v>573</v>
      </c>
      <c r="C534" s="374">
        <v>36505</v>
      </c>
    </row>
    <row r="535" spans="2:3">
      <c r="B535" s="423" t="s">
        <v>574</v>
      </c>
      <c r="C535" s="374">
        <v>36600</v>
      </c>
    </row>
    <row r="536" spans="2:3">
      <c r="B536" s="423" t="s">
        <v>575</v>
      </c>
      <c r="C536" s="374">
        <v>36601</v>
      </c>
    </row>
    <row r="537" spans="2:3">
      <c r="B537" s="423" t="s">
        <v>576</v>
      </c>
      <c r="C537" s="374">
        <v>36700</v>
      </c>
    </row>
    <row r="538" spans="2:3">
      <c r="B538" s="423" t="s">
        <v>577</v>
      </c>
      <c r="C538" s="374">
        <v>36701</v>
      </c>
    </row>
    <row r="539" spans="2:3">
      <c r="B539" s="423" t="s">
        <v>578</v>
      </c>
      <c r="C539" s="374">
        <v>36705</v>
      </c>
    </row>
    <row r="540" spans="2:3">
      <c r="B540" s="423" t="s">
        <v>579</v>
      </c>
      <c r="C540" s="374">
        <v>36800</v>
      </c>
    </row>
    <row r="541" spans="2:3">
      <c r="B541" s="423" t="s">
        <v>580</v>
      </c>
      <c r="C541" s="374">
        <v>36802</v>
      </c>
    </row>
    <row r="542" spans="2:3">
      <c r="B542" s="423" t="s">
        <v>581</v>
      </c>
      <c r="C542" s="374">
        <v>36810</v>
      </c>
    </row>
    <row r="543" spans="2:3">
      <c r="B543" s="423" t="s">
        <v>582</v>
      </c>
      <c r="C543" s="374">
        <v>36900</v>
      </c>
    </row>
    <row r="544" spans="2:3">
      <c r="B544" s="423" t="s">
        <v>583</v>
      </c>
      <c r="C544" s="374">
        <v>36901</v>
      </c>
    </row>
    <row r="545" spans="2:3">
      <c r="B545" s="423" t="s">
        <v>584</v>
      </c>
      <c r="C545" s="374">
        <v>36905</v>
      </c>
    </row>
    <row r="546" spans="2:3">
      <c r="B546" s="423" t="s">
        <v>585</v>
      </c>
      <c r="C546" s="374">
        <v>37000</v>
      </c>
    </row>
    <row r="547" spans="2:3">
      <c r="B547" s="423" t="s">
        <v>728</v>
      </c>
      <c r="C547" s="374">
        <v>37001</v>
      </c>
    </row>
    <row r="548" spans="2:3">
      <c r="B548" s="423" t="s">
        <v>586</v>
      </c>
      <c r="C548" s="374">
        <v>37005</v>
      </c>
    </row>
    <row r="549" spans="2:3">
      <c r="B549" s="423" t="s">
        <v>587</v>
      </c>
      <c r="C549" s="374">
        <v>37100</v>
      </c>
    </row>
    <row r="550" spans="2:3">
      <c r="B550" s="423" t="s">
        <v>588</v>
      </c>
      <c r="C550" s="374">
        <v>37200</v>
      </c>
    </row>
    <row r="551" spans="2:3">
      <c r="B551" s="423" t="s">
        <v>589</v>
      </c>
      <c r="C551" s="374">
        <v>37300</v>
      </c>
    </row>
    <row r="552" spans="2:3">
      <c r="B552" s="423" t="s">
        <v>590</v>
      </c>
      <c r="C552" s="374">
        <v>37301</v>
      </c>
    </row>
    <row r="553" spans="2:3">
      <c r="B553" s="423" t="s">
        <v>591</v>
      </c>
      <c r="C553" s="374">
        <v>37305</v>
      </c>
    </row>
    <row r="554" spans="2:3">
      <c r="B554" s="423" t="s">
        <v>592</v>
      </c>
      <c r="C554" s="374">
        <v>37400</v>
      </c>
    </row>
    <row r="555" spans="2:3">
      <c r="B555" s="423" t="s">
        <v>593</v>
      </c>
      <c r="C555" s="374">
        <v>37405</v>
      </c>
    </row>
    <row r="556" spans="2:3">
      <c r="B556" s="423" t="s">
        <v>594</v>
      </c>
      <c r="C556" s="374">
        <v>37500</v>
      </c>
    </row>
    <row r="557" spans="2:3">
      <c r="B557" s="423" t="s">
        <v>595</v>
      </c>
      <c r="C557" s="374">
        <v>37600</v>
      </c>
    </row>
    <row r="558" spans="2:3">
      <c r="B558" s="423" t="s">
        <v>596</v>
      </c>
      <c r="C558" s="374">
        <v>37601</v>
      </c>
    </row>
    <row r="559" spans="2:3">
      <c r="B559" s="423" t="s">
        <v>597</v>
      </c>
      <c r="C559" s="374">
        <v>37605</v>
      </c>
    </row>
    <row r="560" spans="2:3">
      <c r="B560" s="423" t="s">
        <v>598</v>
      </c>
      <c r="C560" s="374">
        <v>37610</v>
      </c>
    </row>
    <row r="561" spans="2:3">
      <c r="B561" s="423" t="s">
        <v>599</v>
      </c>
      <c r="C561" s="374">
        <v>37700</v>
      </c>
    </row>
    <row r="562" spans="2:3">
      <c r="B562" s="423" t="s">
        <v>600</v>
      </c>
      <c r="C562" s="374">
        <v>37705</v>
      </c>
    </row>
    <row r="563" spans="2:3">
      <c r="B563" s="423" t="s">
        <v>601</v>
      </c>
      <c r="C563" s="374">
        <v>37800</v>
      </c>
    </row>
    <row r="564" spans="2:3">
      <c r="B564" s="423" t="s">
        <v>602</v>
      </c>
      <c r="C564" s="374">
        <v>37801</v>
      </c>
    </row>
    <row r="565" spans="2:3">
      <c r="B565" s="423" t="s">
        <v>603</v>
      </c>
      <c r="C565" s="374">
        <v>37805</v>
      </c>
    </row>
    <row r="566" spans="2:3">
      <c r="B566" s="423" t="s">
        <v>604</v>
      </c>
      <c r="C566" s="374">
        <v>37900</v>
      </c>
    </row>
    <row r="567" spans="2:3">
      <c r="B567" s="423" t="s">
        <v>605</v>
      </c>
      <c r="C567" s="374">
        <v>37901</v>
      </c>
    </row>
    <row r="568" spans="2:3">
      <c r="B568" s="423" t="s">
        <v>606</v>
      </c>
      <c r="C568" s="374">
        <v>37905</v>
      </c>
    </row>
    <row r="569" spans="2:3">
      <c r="B569" s="423" t="s">
        <v>607</v>
      </c>
      <c r="C569" s="374">
        <v>38000</v>
      </c>
    </row>
    <row r="570" spans="2:3">
      <c r="B570" s="423" t="s">
        <v>608</v>
      </c>
      <c r="C570" s="374">
        <v>38005</v>
      </c>
    </row>
    <row r="571" spans="2:3">
      <c r="B571" s="423" t="s">
        <v>609</v>
      </c>
      <c r="C571" s="374">
        <v>38100</v>
      </c>
    </row>
    <row r="572" spans="2:3">
      <c r="B572" s="423" t="s">
        <v>610</v>
      </c>
      <c r="C572" s="374">
        <v>38105</v>
      </c>
    </row>
    <row r="573" spans="2:3">
      <c r="B573" s="423" t="s">
        <v>611</v>
      </c>
      <c r="C573" s="374">
        <v>38200</v>
      </c>
    </row>
    <row r="574" spans="2:3">
      <c r="B574" s="423" t="s">
        <v>612</v>
      </c>
      <c r="C574" s="374">
        <v>38205</v>
      </c>
    </row>
    <row r="575" spans="2:3">
      <c r="B575" s="423" t="s">
        <v>613</v>
      </c>
      <c r="C575" s="374">
        <v>38210</v>
      </c>
    </row>
    <row r="576" spans="2:3">
      <c r="B576" s="423" t="s">
        <v>614</v>
      </c>
      <c r="C576" s="374">
        <v>38300</v>
      </c>
    </row>
    <row r="577" spans="2:3">
      <c r="B577" s="423" t="s">
        <v>615</v>
      </c>
      <c r="C577" s="374">
        <v>38400</v>
      </c>
    </row>
    <row r="578" spans="2:3">
      <c r="B578" s="423" t="s">
        <v>616</v>
      </c>
      <c r="C578" s="374">
        <v>38402</v>
      </c>
    </row>
    <row r="579" spans="2:3">
      <c r="B579" s="423" t="s">
        <v>617</v>
      </c>
      <c r="C579" s="374">
        <v>38405</v>
      </c>
    </row>
    <row r="580" spans="2:3">
      <c r="B580" s="423" t="s">
        <v>618</v>
      </c>
      <c r="C580" s="374">
        <v>38500</v>
      </c>
    </row>
    <row r="581" spans="2:3">
      <c r="B581" s="423" t="s">
        <v>619</v>
      </c>
      <c r="C581" s="374">
        <v>38600</v>
      </c>
    </row>
    <row r="582" spans="2:3">
      <c r="B582" s="423" t="s">
        <v>620</v>
      </c>
      <c r="C582" s="374">
        <v>38601</v>
      </c>
    </row>
    <row r="583" spans="2:3">
      <c r="B583" s="423" t="s">
        <v>621</v>
      </c>
      <c r="C583" s="374">
        <v>38602</v>
      </c>
    </row>
    <row r="584" spans="2:3">
      <c r="B584" s="423" t="s">
        <v>622</v>
      </c>
      <c r="C584" s="374">
        <v>38605</v>
      </c>
    </row>
    <row r="585" spans="2:3">
      <c r="B585" s="423" t="s">
        <v>623</v>
      </c>
      <c r="C585" s="374">
        <v>38610</v>
      </c>
    </row>
    <row r="586" spans="2:3">
      <c r="B586" s="423" t="s">
        <v>624</v>
      </c>
      <c r="C586" s="374">
        <v>38620</v>
      </c>
    </row>
    <row r="587" spans="2:3">
      <c r="B587" s="423" t="s">
        <v>625</v>
      </c>
      <c r="C587" s="374">
        <v>38700</v>
      </c>
    </row>
    <row r="588" spans="2:3">
      <c r="B588" s="423" t="s">
        <v>626</v>
      </c>
      <c r="C588" s="374">
        <v>38701</v>
      </c>
    </row>
    <row r="589" spans="2:3">
      <c r="B589" s="423" t="s">
        <v>627</v>
      </c>
      <c r="C589" s="374">
        <v>38800</v>
      </c>
    </row>
    <row r="590" spans="2:3">
      <c r="B590" s="423" t="s">
        <v>628</v>
      </c>
      <c r="C590" s="374">
        <v>38801</v>
      </c>
    </row>
    <row r="591" spans="2:3">
      <c r="B591" s="423" t="s">
        <v>629</v>
      </c>
      <c r="C591" s="374">
        <v>38900</v>
      </c>
    </row>
    <row r="592" spans="2:3">
      <c r="B592" s="423" t="s">
        <v>630</v>
      </c>
      <c r="C592" s="374">
        <v>39000</v>
      </c>
    </row>
    <row r="593" spans="2:3">
      <c r="B593" s="423" t="s">
        <v>631</v>
      </c>
      <c r="C593" s="374">
        <v>39100</v>
      </c>
    </row>
    <row r="594" spans="2:3">
      <c r="B594" s="423" t="s">
        <v>632</v>
      </c>
      <c r="C594" s="374">
        <v>39101</v>
      </c>
    </row>
    <row r="595" spans="2:3">
      <c r="B595" s="423" t="s">
        <v>633</v>
      </c>
      <c r="C595" s="374">
        <v>39105</v>
      </c>
    </row>
    <row r="596" spans="2:3">
      <c r="B596" s="423" t="s">
        <v>634</v>
      </c>
      <c r="C596" s="374">
        <v>39200</v>
      </c>
    </row>
    <row r="597" spans="2:3">
      <c r="B597" s="423" t="s">
        <v>635</v>
      </c>
      <c r="C597" s="374">
        <v>39201</v>
      </c>
    </row>
    <row r="598" spans="2:3">
      <c r="B598" s="423" t="s">
        <v>636</v>
      </c>
      <c r="C598" s="374">
        <v>39204</v>
      </c>
    </row>
    <row r="599" spans="2:3">
      <c r="B599" s="423" t="s">
        <v>637</v>
      </c>
      <c r="C599" s="374">
        <v>39205</v>
      </c>
    </row>
    <row r="600" spans="2:3">
      <c r="B600" s="423" t="s">
        <v>638</v>
      </c>
      <c r="C600" s="374">
        <v>39208</v>
      </c>
    </row>
    <row r="601" spans="2:3">
      <c r="B601" s="423" t="s">
        <v>639</v>
      </c>
      <c r="C601" s="374">
        <v>39209</v>
      </c>
    </row>
    <row r="602" spans="2:3">
      <c r="B602" s="423" t="s">
        <v>729</v>
      </c>
      <c r="C602" s="374">
        <v>39220</v>
      </c>
    </row>
    <row r="603" spans="2:3">
      <c r="B603" s="423" t="s">
        <v>640</v>
      </c>
      <c r="C603" s="374">
        <v>39300</v>
      </c>
    </row>
    <row r="604" spans="2:3">
      <c r="B604" s="423" t="s">
        <v>641</v>
      </c>
      <c r="C604" s="374">
        <v>39301</v>
      </c>
    </row>
    <row r="605" spans="2:3">
      <c r="B605" s="423" t="s">
        <v>642</v>
      </c>
      <c r="C605" s="374">
        <v>39400</v>
      </c>
    </row>
    <row r="606" spans="2:3">
      <c r="B606" s="423" t="s">
        <v>643</v>
      </c>
      <c r="C606" s="374">
        <v>39401</v>
      </c>
    </row>
    <row r="607" spans="2:3">
      <c r="B607" s="423" t="s">
        <v>644</v>
      </c>
      <c r="C607" s="374">
        <v>39500</v>
      </c>
    </row>
    <row r="608" spans="2:3">
      <c r="B608" s="423" t="s">
        <v>645</v>
      </c>
      <c r="C608" s="374">
        <v>39501</v>
      </c>
    </row>
    <row r="609" spans="2:3">
      <c r="B609" s="423" t="s">
        <v>646</v>
      </c>
      <c r="C609" s="374">
        <v>39600</v>
      </c>
    </row>
    <row r="610" spans="2:3">
      <c r="B610" s="423" t="s">
        <v>647</v>
      </c>
      <c r="C610" s="374">
        <v>39605</v>
      </c>
    </row>
    <row r="611" spans="2:3">
      <c r="B611" s="423" t="s">
        <v>648</v>
      </c>
      <c r="C611" s="374">
        <v>39700</v>
      </c>
    </row>
    <row r="612" spans="2:3">
      <c r="B612" s="423" t="s">
        <v>649</v>
      </c>
      <c r="C612" s="374">
        <v>39703</v>
      </c>
    </row>
    <row r="613" spans="2:3">
      <c r="B613" s="423" t="s">
        <v>650</v>
      </c>
      <c r="C613" s="374">
        <v>39705</v>
      </c>
    </row>
    <row r="614" spans="2:3">
      <c r="B614" s="423" t="s">
        <v>651</v>
      </c>
      <c r="C614" s="374">
        <v>39800</v>
      </c>
    </row>
    <row r="615" spans="2:3">
      <c r="B615" s="423" t="s">
        <v>652</v>
      </c>
      <c r="C615" s="374">
        <v>39805</v>
      </c>
    </row>
    <row r="616" spans="2:3">
      <c r="B616" s="423" t="s">
        <v>653</v>
      </c>
      <c r="C616" s="374">
        <v>39900</v>
      </c>
    </row>
    <row r="617" spans="2:3">
      <c r="B617" s="423" t="s">
        <v>654</v>
      </c>
      <c r="C617" s="374">
        <v>40000</v>
      </c>
    </row>
    <row r="618" spans="2:3">
      <c r="B618" s="423" t="s">
        <v>655</v>
      </c>
      <c r="C618" s="374">
        <v>51000</v>
      </c>
    </row>
    <row r="619" spans="2:3">
      <c r="B619" s="423" t="s">
        <v>656</v>
      </c>
      <c r="C619" s="374">
        <v>51000.1</v>
      </c>
    </row>
    <row r="620" spans="2:3">
      <c r="B620" s="423" t="s">
        <v>657</v>
      </c>
      <c r="C620" s="374">
        <v>51000.2</v>
      </c>
    </row>
    <row r="621" spans="2:3">
      <c r="B621" s="423" t="s">
        <v>658</v>
      </c>
      <c r="C621" s="374">
        <v>60000</v>
      </c>
    </row>
    <row r="622" spans="2:3">
      <c r="B622" s="423" t="s">
        <v>659</v>
      </c>
      <c r="C622" s="374">
        <v>90901</v>
      </c>
    </row>
    <row r="623" spans="2:3">
      <c r="B623" s="423" t="s">
        <v>660</v>
      </c>
      <c r="C623" s="374">
        <v>91041</v>
      </c>
    </row>
    <row r="624" spans="2:3">
      <c r="B624" s="423" t="s">
        <v>661</v>
      </c>
      <c r="C624" s="374">
        <v>91111</v>
      </c>
    </row>
    <row r="625" spans="2:3">
      <c r="B625" s="423" t="s">
        <v>662</v>
      </c>
      <c r="C625" s="374">
        <v>91151</v>
      </c>
    </row>
    <row r="626" spans="2:3">
      <c r="B626" s="423" t="s">
        <v>663</v>
      </c>
      <c r="C626" s="374">
        <v>98101</v>
      </c>
    </row>
    <row r="627" spans="2:3">
      <c r="B627" s="423" t="s">
        <v>664</v>
      </c>
      <c r="C627" s="374">
        <v>98103</v>
      </c>
    </row>
    <row r="628" spans="2:3">
      <c r="B628" s="423" t="s">
        <v>665</v>
      </c>
      <c r="C628" s="374">
        <v>98111</v>
      </c>
    </row>
    <row r="629" spans="2:3">
      <c r="B629" s="423" t="s">
        <v>666</v>
      </c>
      <c r="C629" s="374">
        <v>98131</v>
      </c>
    </row>
    <row r="630" spans="2:3">
      <c r="B630" s="423" t="s">
        <v>667</v>
      </c>
      <c r="C630" s="374">
        <v>99401</v>
      </c>
    </row>
    <row r="631" spans="2:3">
      <c r="B631" s="423" t="s">
        <v>668</v>
      </c>
      <c r="C631" s="374">
        <v>99521</v>
      </c>
    </row>
    <row r="632" spans="2:3">
      <c r="B632" s="423" t="s">
        <v>669</v>
      </c>
      <c r="C632" s="374">
        <v>99831</v>
      </c>
    </row>
    <row r="633" spans="2:3">
      <c r="C633" s="424"/>
    </row>
  </sheetData>
  <mergeCells count="3">
    <mergeCell ref="T8:V8"/>
    <mergeCell ref="H8:L8"/>
    <mergeCell ref="N8:R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EA67D-98D4-45A3-8A4F-D646391C090D}">
  <dimension ref="A1:AAZ632"/>
  <sheetViews>
    <sheetView zoomScale="85" zoomScaleNormal="85" zoomScaleSheetLayoutView="70" workbookViewId="0">
      <pane xSplit="2" ySplit="4" topLeftCell="C5" activePane="bottomRight" state="frozen"/>
      <selection pane="topRight" activeCell="C1" sqref="C1"/>
      <selection pane="bottomLeft" activeCell="A5" sqref="A5"/>
      <selection pane="bottomRight"/>
    </sheetView>
  </sheetViews>
  <sheetFormatPr defaultColWidth="9.140625" defaultRowHeight="15"/>
  <cols>
    <col min="1" max="1" width="12.5703125" style="5" customWidth="1"/>
    <col min="2" max="2" width="62.7109375" style="5" customWidth="1"/>
    <col min="3" max="5" width="18.5703125" style="5" customWidth="1"/>
    <col min="6" max="6" width="17.85546875" style="5" customWidth="1"/>
    <col min="7" max="7" width="16" style="5" customWidth="1"/>
    <col min="8" max="8" width="18.140625" style="229" customWidth="1"/>
    <col min="9" max="9" width="18.42578125" style="229" customWidth="1"/>
    <col min="10" max="10" width="18.5703125" style="5" customWidth="1"/>
    <col min="11" max="11" width="16.42578125" style="5" customWidth="1"/>
    <col min="12" max="12" width="6.28515625" style="5" customWidth="1"/>
    <col min="13" max="16" width="20.85546875" style="5" customWidth="1"/>
    <col min="17" max="17" width="3.140625" style="5" customWidth="1"/>
    <col min="18" max="18" width="19.85546875" style="5" customWidth="1"/>
    <col min="19" max="19" width="25" style="5" customWidth="1"/>
    <col min="20" max="20" width="20.140625" style="5" customWidth="1"/>
    <col min="21" max="728" width="8.85546875" style="5" customWidth="1"/>
    <col min="729" max="16384" width="9.140625" style="5"/>
  </cols>
  <sheetData>
    <row r="1" spans="1:728" ht="20.25" customHeight="1">
      <c r="A1" s="228"/>
      <c r="B1" s="228"/>
      <c r="C1" s="228"/>
      <c r="D1" s="228"/>
      <c r="E1" s="228"/>
      <c r="S1" s="230"/>
      <c r="T1" s="230"/>
    </row>
    <row r="3" spans="1:728" s="234" customFormat="1">
      <c r="A3" s="231"/>
      <c r="B3" s="232"/>
      <c r="C3" s="232"/>
      <c r="D3" s="232"/>
      <c r="E3" s="232"/>
      <c r="F3" s="232"/>
      <c r="G3" s="632" t="s">
        <v>837</v>
      </c>
      <c r="H3" s="632"/>
      <c r="I3" s="632"/>
      <c r="J3" s="632"/>
      <c r="K3" s="632"/>
      <c r="L3" s="233"/>
      <c r="M3" s="632" t="s">
        <v>838</v>
      </c>
      <c r="N3" s="632"/>
      <c r="O3" s="632"/>
      <c r="P3" s="632"/>
      <c r="Q3" s="233"/>
      <c r="R3" s="632"/>
      <c r="S3" s="632"/>
      <c r="T3" s="632"/>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row>
    <row r="4" spans="1:728" s="232" customFormat="1" ht="135" customHeight="1">
      <c r="A4" s="235" t="s">
        <v>362</v>
      </c>
      <c r="B4" s="235" t="s">
        <v>363</v>
      </c>
      <c r="C4" s="252" t="s">
        <v>313</v>
      </c>
      <c r="D4" s="252" t="s">
        <v>314</v>
      </c>
      <c r="E4" s="252" t="s">
        <v>803</v>
      </c>
      <c r="F4" s="253" t="s">
        <v>804</v>
      </c>
      <c r="G4" s="236" t="s">
        <v>364</v>
      </c>
      <c r="H4" s="237" t="s">
        <v>365</v>
      </c>
      <c r="I4" s="238" t="s">
        <v>731</v>
      </c>
      <c r="J4" s="236" t="s">
        <v>742</v>
      </c>
      <c r="K4" s="236" t="s">
        <v>732</v>
      </c>
      <c r="L4" s="239"/>
      <c r="M4" s="236" t="s">
        <v>364</v>
      </c>
      <c r="N4" s="236" t="s">
        <v>365</v>
      </c>
      <c r="O4" s="236" t="s">
        <v>742</v>
      </c>
      <c r="P4" s="236" t="s">
        <v>367</v>
      </c>
      <c r="Q4" s="239"/>
      <c r="R4" s="236" t="s">
        <v>733</v>
      </c>
      <c r="S4" s="236" t="s">
        <v>734</v>
      </c>
      <c r="T4" s="236" t="s">
        <v>368</v>
      </c>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row>
    <row r="5" spans="1:728">
      <c r="A5" s="258" t="s">
        <v>805</v>
      </c>
      <c r="B5" s="11" t="s">
        <v>670</v>
      </c>
      <c r="C5" s="240"/>
      <c r="D5" s="240"/>
      <c r="E5" s="240">
        <v>0</v>
      </c>
      <c r="F5" s="240">
        <v>0</v>
      </c>
      <c r="G5" s="240">
        <v>0</v>
      </c>
      <c r="H5" s="241">
        <v>0</v>
      </c>
      <c r="I5" s="241">
        <v>0</v>
      </c>
      <c r="J5" s="240">
        <v>0</v>
      </c>
      <c r="K5" s="240">
        <v>0</v>
      </c>
      <c r="L5" s="240">
        <v>0</v>
      </c>
      <c r="M5" s="240">
        <v>0</v>
      </c>
      <c r="N5" s="240">
        <v>0</v>
      </c>
      <c r="O5" s="240">
        <v>0</v>
      </c>
      <c r="P5" s="240">
        <v>0</v>
      </c>
      <c r="Q5" s="240">
        <v>0</v>
      </c>
      <c r="R5" s="240">
        <v>0</v>
      </c>
      <c r="S5" s="240">
        <v>0</v>
      </c>
      <c r="T5" s="240">
        <v>0</v>
      </c>
    </row>
    <row r="6" spans="1:728">
      <c r="A6" s="242">
        <v>10200</v>
      </c>
      <c r="B6" s="243" t="s">
        <v>0</v>
      </c>
      <c r="C6" s="254">
        <f>F6/$F$316</f>
        <v>9.759088058478541E-4</v>
      </c>
      <c r="D6" s="254">
        <f>E6/$E$316</f>
        <v>9.401360473777449E-4</v>
      </c>
      <c r="E6" s="220">
        <v>29745434</v>
      </c>
      <c r="F6" s="220">
        <v>27072541</v>
      </c>
      <c r="G6" s="220">
        <v>24526</v>
      </c>
      <c r="H6" s="220">
        <v>1187285</v>
      </c>
      <c r="I6" s="220">
        <v>57031</v>
      </c>
      <c r="J6" s="220">
        <v>1982219</v>
      </c>
      <c r="K6" s="220">
        <v>3251061</v>
      </c>
      <c r="L6" s="217"/>
      <c r="M6" s="220">
        <v>1059111</v>
      </c>
      <c r="N6" s="220">
        <v>10986464</v>
      </c>
      <c r="O6" s="220">
        <v>728166</v>
      </c>
      <c r="P6" s="220">
        <v>12773741</v>
      </c>
      <c r="Q6" s="217"/>
      <c r="R6" s="220">
        <v>-764140</v>
      </c>
      <c r="S6" s="220">
        <v>316941</v>
      </c>
      <c r="T6" s="220">
        <v>-447199</v>
      </c>
    </row>
    <row r="7" spans="1:728">
      <c r="A7" s="242">
        <v>10400</v>
      </c>
      <c r="B7" s="243" t="s">
        <v>1</v>
      </c>
      <c r="C7" s="254">
        <f t="shared" ref="C7:C70" si="0">F7/$F$316</f>
        <v>2.8033911557655482E-3</v>
      </c>
      <c r="D7" s="255">
        <f t="shared" ref="D7:D70" si="1">E7/$E$316</f>
        <v>2.7449645972669372E-3</v>
      </c>
      <c r="E7" s="220">
        <v>86849306</v>
      </c>
      <c r="F7" s="219">
        <v>77768457</v>
      </c>
      <c r="G7" s="219">
        <v>70453</v>
      </c>
      <c r="H7" s="219">
        <v>3410591</v>
      </c>
      <c r="I7" s="219">
        <v>163828</v>
      </c>
      <c r="J7" s="219">
        <v>4233082</v>
      </c>
      <c r="K7" s="219">
        <v>7877954</v>
      </c>
      <c r="L7" s="218"/>
      <c r="M7" s="219">
        <v>3042398</v>
      </c>
      <c r="N7" s="219">
        <v>31559668</v>
      </c>
      <c r="O7" s="219">
        <v>2226132</v>
      </c>
      <c r="P7" s="219">
        <v>36828198</v>
      </c>
      <c r="Q7" s="218"/>
      <c r="R7" s="219">
        <v>-2195063</v>
      </c>
      <c r="S7" s="219">
        <v>690869</v>
      </c>
      <c r="T7" s="219">
        <v>-1504194</v>
      </c>
    </row>
    <row r="8" spans="1:728">
      <c r="A8" s="242">
        <v>10500</v>
      </c>
      <c r="B8" s="243" t="s">
        <v>743</v>
      </c>
      <c r="C8" s="254">
        <f t="shared" si="0"/>
        <v>6.7235615242448822E-4</v>
      </c>
      <c r="D8" s="255">
        <f t="shared" si="1"/>
        <v>6.5759715954601615E-4</v>
      </c>
      <c r="E8" s="220">
        <v>20806045</v>
      </c>
      <c r="F8" s="219">
        <v>18651732</v>
      </c>
      <c r="G8" s="219">
        <v>16897</v>
      </c>
      <c r="H8" s="219">
        <v>817985</v>
      </c>
      <c r="I8" s="219">
        <v>39292</v>
      </c>
      <c r="J8" s="219">
        <v>1646346</v>
      </c>
      <c r="K8" s="219">
        <v>2520520</v>
      </c>
      <c r="L8" s="218"/>
      <c r="M8" s="219">
        <v>729679</v>
      </c>
      <c r="N8" s="219">
        <v>7569168</v>
      </c>
      <c r="O8" s="219">
        <v>936136</v>
      </c>
      <c r="P8" s="219">
        <v>9234983</v>
      </c>
      <c r="Q8" s="218"/>
      <c r="R8" s="219">
        <v>-526456</v>
      </c>
      <c r="S8" s="219">
        <v>411937</v>
      </c>
      <c r="T8" s="219">
        <v>-114519</v>
      </c>
    </row>
    <row r="9" spans="1:728">
      <c r="A9" s="242">
        <v>10700</v>
      </c>
      <c r="B9" s="243" t="s">
        <v>331</v>
      </c>
      <c r="C9" s="254">
        <f t="shared" si="0"/>
        <v>4.3303815009503891E-3</v>
      </c>
      <c r="D9" s="255">
        <f t="shared" si="1"/>
        <v>4.3564809552172745E-3</v>
      </c>
      <c r="E9" s="220">
        <v>137836877</v>
      </c>
      <c r="F9" s="219">
        <v>120128469</v>
      </c>
      <c r="G9" s="219">
        <v>108828</v>
      </c>
      <c r="H9" s="219">
        <v>5268319</v>
      </c>
      <c r="I9" s="219">
        <v>253063</v>
      </c>
      <c r="J9" s="219">
        <v>13828843</v>
      </c>
      <c r="K9" s="219">
        <v>19459053</v>
      </c>
      <c r="L9" s="218"/>
      <c r="M9" s="219">
        <v>4699573</v>
      </c>
      <c r="N9" s="219">
        <v>48750029</v>
      </c>
      <c r="O9" s="219">
        <v>618940</v>
      </c>
      <c r="P9" s="219">
        <v>54068542</v>
      </c>
      <c r="Q9" s="218"/>
      <c r="R9" s="219">
        <v>-3390703</v>
      </c>
      <c r="S9" s="219">
        <v>4673084</v>
      </c>
      <c r="T9" s="219">
        <v>1282381</v>
      </c>
    </row>
    <row r="10" spans="1:728">
      <c r="A10" s="242">
        <v>10800</v>
      </c>
      <c r="B10" s="243" t="s">
        <v>3</v>
      </c>
      <c r="C10" s="254">
        <f t="shared" si="0"/>
        <v>1.7837618530297968E-2</v>
      </c>
      <c r="D10" s="255">
        <f t="shared" si="1"/>
        <v>1.7896663283750638E-2</v>
      </c>
      <c r="E10" s="220">
        <v>566241469</v>
      </c>
      <c r="F10" s="219">
        <v>494830722</v>
      </c>
      <c r="G10" s="219">
        <v>448281</v>
      </c>
      <c r="H10" s="219">
        <v>21701151</v>
      </c>
      <c r="I10" s="219">
        <v>1042414</v>
      </c>
      <c r="J10" s="219">
        <v>27689386</v>
      </c>
      <c r="K10" s="219">
        <v>50881232</v>
      </c>
      <c r="L10" s="218"/>
      <c r="M10" s="219">
        <v>19358387</v>
      </c>
      <c r="N10" s="219">
        <v>200810120</v>
      </c>
      <c r="O10" s="219">
        <v>658915</v>
      </c>
      <c r="P10" s="219">
        <v>220827422</v>
      </c>
      <c r="Q10" s="218"/>
      <c r="R10" s="219">
        <v>-13966913</v>
      </c>
      <c r="S10" s="219">
        <v>12328125</v>
      </c>
      <c r="T10" s="219">
        <v>-1638788</v>
      </c>
    </row>
    <row r="11" spans="1:728">
      <c r="A11" s="242">
        <v>10850</v>
      </c>
      <c r="B11" s="243" t="s">
        <v>744</v>
      </c>
      <c r="C11" s="254">
        <f t="shared" si="0"/>
        <v>1.4491480330703808E-4</v>
      </c>
      <c r="D11" s="255">
        <f t="shared" si="1"/>
        <v>1.4875503957162013E-4</v>
      </c>
      <c r="E11" s="220">
        <v>4706535</v>
      </c>
      <c r="F11" s="219">
        <v>4020060</v>
      </c>
      <c r="G11" s="219">
        <v>3642</v>
      </c>
      <c r="H11" s="219">
        <v>176303</v>
      </c>
      <c r="I11" s="219">
        <v>8469</v>
      </c>
      <c r="J11" s="219">
        <v>792440</v>
      </c>
      <c r="K11" s="219">
        <v>980854</v>
      </c>
      <c r="L11" s="218"/>
      <c r="M11" s="219">
        <v>157270</v>
      </c>
      <c r="N11" s="219">
        <v>1631404</v>
      </c>
      <c r="O11" s="219">
        <v>118683</v>
      </c>
      <c r="P11" s="219">
        <v>1907357</v>
      </c>
      <c r="Q11" s="218"/>
      <c r="R11" s="219">
        <v>-113470</v>
      </c>
      <c r="S11" s="219">
        <v>261857</v>
      </c>
      <c r="T11" s="219">
        <v>148387</v>
      </c>
    </row>
    <row r="12" spans="1:728">
      <c r="A12" s="242">
        <v>10900</v>
      </c>
      <c r="B12" s="243" t="s">
        <v>5</v>
      </c>
      <c r="C12" s="254">
        <f t="shared" si="0"/>
        <v>1.3092467384993168E-3</v>
      </c>
      <c r="D12" s="255">
        <f t="shared" si="1"/>
        <v>1.3325269573664566E-3</v>
      </c>
      <c r="E12" s="220">
        <v>42160486</v>
      </c>
      <c r="F12" s="219">
        <v>36319619</v>
      </c>
      <c r="G12" s="219">
        <v>32903</v>
      </c>
      <c r="H12" s="219">
        <v>1592823</v>
      </c>
      <c r="I12" s="219">
        <v>76511</v>
      </c>
      <c r="J12" s="219">
        <v>667608</v>
      </c>
      <c r="K12" s="219">
        <v>2369845</v>
      </c>
      <c r="L12" s="218"/>
      <c r="M12" s="219">
        <v>1420868</v>
      </c>
      <c r="N12" s="219">
        <v>14739075</v>
      </c>
      <c r="O12" s="219">
        <v>5357261</v>
      </c>
      <c r="P12" s="219">
        <v>21517204</v>
      </c>
      <c r="Q12" s="218"/>
      <c r="R12" s="219">
        <v>-1025144</v>
      </c>
      <c r="S12" s="219">
        <v>-1598207</v>
      </c>
      <c r="T12" s="219">
        <v>-2623351</v>
      </c>
    </row>
    <row r="13" spans="1:728">
      <c r="A13" s="242">
        <v>10910</v>
      </c>
      <c r="B13" s="243" t="s">
        <v>745</v>
      </c>
      <c r="C13" s="254">
        <f t="shared" si="0"/>
        <v>3.1841820302515447E-4</v>
      </c>
      <c r="D13" s="255">
        <f t="shared" si="1"/>
        <v>2.8992136870843743E-4</v>
      </c>
      <c r="E13" s="220">
        <v>9172967</v>
      </c>
      <c r="F13" s="219">
        <v>8833192</v>
      </c>
      <c r="G13" s="219">
        <v>8002</v>
      </c>
      <c r="H13" s="219">
        <v>387386</v>
      </c>
      <c r="I13" s="219">
        <v>18608</v>
      </c>
      <c r="J13" s="219">
        <v>2182930</v>
      </c>
      <c r="K13" s="219">
        <v>2596926</v>
      </c>
      <c r="L13" s="218"/>
      <c r="M13" s="219">
        <v>345565</v>
      </c>
      <c r="N13" s="219">
        <v>3584649</v>
      </c>
      <c r="O13" s="219">
        <v>0</v>
      </c>
      <c r="P13" s="219">
        <v>3930214</v>
      </c>
      <c r="Q13" s="218"/>
      <c r="R13" s="219">
        <v>-249324</v>
      </c>
      <c r="S13" s="219">
        <v>585339</v>
      </c>
      <c r="T13" s="219">
        <v>336015</v>
      </c>
    </row>
    <row r="14" spans="1:728">
      <c r="A14" s="242">
        <v>10930</v>
      </c>
      <c r="B14" s="243" t="s">
        <v>746</v>
      </c>
      <c r="C14" s="254">
        <f t="shared" si="0"/>
        <v>4.4271978883583234E-3</v>
      </c>
      <c r="D14" s="255">
        <f t="shared" si="1"/>
        <v>4.1470465107751485E-3</v>
      </c>
      <c r="E14" s="220">
        <v>131210476</v>
      </c>
      <c r="F14" s="219">
        <v>122814238</v>
      </c>
      <c r="G14" s="219">
        <v>111261</v>
      </c>
      <c r="H14" s="219">
        <v>5386105</v>
      </c>
      <c r="I14" s="219">
        <v>258721</v>
      </c>
      <c r="J14" s="219">
        <v>69617362</v>
      </c>
      <c r="K14" s="219">
        <v>75373449</v>
      </c>
      <c r="L14" s="218"/>
      <c r="M14" s="219">
        <v>4804644</v>
      </c>
      <c r="N14" s="219">
        <v>49839957</v>
      </c>
      <c r="O14" s="219">
        <v>2481999</v>
      </c>
      <c r="P14" s="219">
        <v>57126600</v>
      </c>
      <c r="Q14" s="218"/>
      <c r="R14" s="219">
        <v>-3466511</v>
      </c>
      <c r="S14" s="219">
        <v>17197057</v>
      </c>
      <c r="T14" s="219">
        <v>13730546</v>
      </c>
    </row>
    <row r="15" spans="1:728">
      <c r="A15" s="242">
        <v>10940</v>
      </c>
      <c r="B15" s="243" t="s">
        <v>747</v>
      </c>
      <c r="C15" s="254">
        <f t="shared" si="0"/>
        <v>5.8311076556862625E-4</v>
      </c>
      <c r="D15" s="255">
        <f t="shared" si="1"/>
        <v>5.6945891323500423E-4</v>
      </c>
      <c r="E15" s="220">
        <v>18017395</v>
      </c>
      <c r="F15" s="220">
        <v>16175989</v>
      </c>
      <c r="G15" s="220">
        <v>14654</v>
      </c>
      <c r="H15" s="220">
        <v>709409</v>
      </c>
      <c r="I15" s="220">
        <v>34076</v>
      </c>
      <c r="J15" s="220">
        <v>1170743</v>
      </c>
      <c r="K15" s="220">
        <v>1928882</v>
      </c>
      <c r="L15" s="217"/>
      <c r="M15" s="220">
        <v>632825</v>
      </c>
      <c r="N15" s="220">
        <v>6564472</v>
      </c>
      <c r="O15" s="220">
        <v>949540</v>
      </c>
      <c r="P15" s="220">
        <v>8146837</v>
      </c>
      <c r="Q15" s="217"/>
      <c r="R15" s="220">
        <v>-456577</v>
      </c>
      <c r="S15" s="220">
        <v>157923</v>
      </c>
      <c r="T15" s="220">
        <v>-298654</v>
      </c>
    </row>
    <row r="16" spans="1:728">
      <c r="A16" s="242">
        <v>10950</v>
      </c>
      <c r="B16" s="243" t="s">
        <v>748</v>
      </c>
      <c r="C16" s="254">
        <f t="shared" si="0"/>
        <v>7.8906129506080107E-4</v>
      </c>
      <c r="D16" s="255">
        <f t="shared" si="1"/>
        <v>7.8211474238971815E-4</v>
      </c>
      <c r="E16" s="220">
        <v>24745719</v>
      </c>
      <c r="F16" s="219">
        <v>21889232</v>
      </c>
      <c r="G16" s="219">
        <v>19830</v>
      </c>
      <c r="H16" s="219">
        <v>959968</v>
      </c>
      <c r="I16" s="219">
        <v>46112</v>
      </c>
      <c r="J16" s="219">
        <v>1989412</v>
      </c>
      <c r="K16" s="219">
        <v>3015322</v>
      </c>
      <c r="L16" s="218"/>
      <c r="M16" s="219">
        <v>856334</v>
      </c>
      <c r="N16" s="219">
        <v>8882996</v>
      </c>
      <c r="O16" s="219">
        <v>384744</v>
      </c>
      <c r="P16" s="219">
        <v>10124074</v>
      </c>
      <c r="Q16" s="218"/>
      <c r="R16" s="219">
        <v>-617838</v>
      </c>
      <c r="S16" s="219">
        <v>292947</v>
      </c>
      <c r="T16" s="219">
        <v>-324891</v>
      </c>
    </row>
    <row r="17" spans="1:20">
      <c r="A17" s="242">
        <v>11050</v>
      </c>
      <c r="B17" s="243" t="s">
        <v>749</v>
      </c>
      <c r="C17" s="254">
        <f t="shared" si="0"/>
        <v>2.1304306599537865E-4</v>
      </c>
      <c r="D17" s="255">
        <f t="shared" si="1"/>
        <v>1.9600746213434909E-4</v>
      </c>
      <c r="E17" s="220">
        <v>6201578</v>
      </c>
      <c r="F17" s="219">
        <v>5909996</v>
      </c>
      <c r="G17" s="219">
        <v>5354</v>
      </c>
      <c r="H17" s="219">
        <v>259187</v>
      </c>
      <c r="I17" s="219">
        <v>12450</v>
      </c>
      <c r="J17" s="219">
        <v>5041391</v>
      </c>
      <c r="K17" s="219">
        <v>5318382</v>
      </c>
      <c r="L17" s="218"/>
      <c r="M17" s="219">
        <v>231206</v>
      </c>
      <c r="N17" s="219">
        <v>2398370</v>
      </c>
      <c r="O17" s="219">
        <v>41904</v>
      </c>
      <c r="P17" s="219">
        <v>2671480</v>
      </c>
      <c r="Q17" s="218"/>
      <c r="R17" s="219">
        <v>-166812</v>
      </c>
      <c r="S17" s="219">
        <v>1586941</v>
      </c>
      <c r="T17" s="219">
        <v>1420129</v>
      </c>
    </row>
    <row r="18" spans="1:20">
      <c r="A18" s="242">
        <v>11300</v>
      </c>
      <c r="B18" s="243" t="s">
        <v>750</v>
      </c>
      <c r="C18" s="254">
        <f t="shared" si="0"/>
        <v>4.1116961062937401E-3</v>
      </c>
      <c r="D18" s="255">
        <f t="shared" si="1"/>
        <v>4.1492134224231083E-3</v>
      </c>
      <c r="E18" s="220">
        <v>131279036</v>
      </c>
      <c r="F18" s="220">
        <v>114061950</v>
      </c>
      <c r="G18" s="220">
        <v>103332</v>
      </c>
      <c r="H18" s="220">
        <v>5002268</v>
      </c>
      <c r="I18" s="220">
        <v>240284</v>
      </c>
      <c r="J18" s="220">
        <v>2379416</v>
      </c>
      <c r="K18" s="220">
        <v>7725300</v>
      </c>
      <c r="L18" s="217"/>
      <c r="M18" s="220">
        <v>4462244</v>
      </c>
      <c r="N18" s="220">
        <v>46288140</v>
      </c>
      <c r="O18" s="220">
        <v>4700735</v>
      </c>
      <c r="P18" s="220">
        <v>55451119</v>
      </c>
      <c r="Q18" s="217"/>
      <c r="R18" s="220">
        <v>-3219471</v>
      </c>
      <c r="S18" s="220">
        <v>-1260843</v>
      </c>
      <c r="T18" s="220">
        <v>-4480314</v>
      </c>
    </row>
    <row r="19" spans="1:20">
      <c r="A19" s="242">
        <v>11310</v>
      </c>
      <c r="B19" s="243" t="s">
        <v>751</v>
      </c>
      <c r="C19" s="254">
        <f t="shared" si="0"/>
        <v>4.8112153761608402E-4</v>
      </c>
      <c r="D19" s="255">
        <f t="shared" si="1"/>
        <v>4.7606287199568575E-4</v>
      </c>
      <c r="E19" s="220">
        <v>15062391</v>
      </c>
      <c r="F19" s="219">
        <v>13346721</v>
      </c>
      <c r="G19" s="219">
        <v>12091</v>
      </c>
      <c r="H19" s="219">
        <v>585330</v>
      </c>
      <c r="I19" s="219">
        <v>28116</v>
      </c>
      <c r="J19" s="219">
        <v>1460181</v>
      </c>
      <c r="K19" s="219">
        <v>2085718</v>
      </c>
      <c r="L19" s="218"/>
      <c r="M19" s="219">
        <v>522140</v>
      </c>
      <c r="N19" s="219">
        <v>5416310</v>
      </c>
      <c r="O19" s="219">
        <v>0</v>
      </c>
      <c r="P19" s="219">
        <v>5938450</v>
      </c>
      <c r="Q19" s="218"/>
      <c r="R19" s="219">
        <v>-376721</v>
      </c>
      <c r="S19" s="219">
        <v>493233</v>
      </c>
      <c r="T19" s="219">
        <v>116512</v>
      </c>
    </row>
    <row r="20" spans="1:20">
      <c r="A20" s="242">
        <v>11600</v>
      </c>
      <c r="B20" s="243" t="s">
        <v>12</v>
      </c>
      <c r="C20" s="254">
        <f t="shared" si="0"/>
        <v>2.1668875801652658E-3</v>
      </c>
      <c r="D20" s="255">
        <f t="shared" si="1"/>
        <v>2.0718492718910376E-3</v>
      </c>
      <c r="E20" s="220">
        <v>65552274</v>
      </c>
      <c r="F20" s="219">
        <v>60111306</v>
      </c>
      <c r="G20" s="219">
        <v>54456</v>
      </c>
      <c r="H20" s="219">
        <v>2636224</v>
      </c>
      <c r="I20" s="219">
        <v>126631</v>
      </c>
      <c r="J20" s="219">
        <v>9985858</v>
      </c>
      <c r="K20" s="219">
        <v>12803169</v>
      </c>
      <c r="L20" s="218"/>
      <c r="M20" s="219">
        <v>2351628</v>
      </c>
      <c r="N20" s="219">
        <v>24394117</v>
      </c>
      <c r="O20" s="219">
        <v>494985</v>
      </c>
      <c r="P20" s="219">
        <v>27240730</v>
      </c>
      <c r="Q20" s="218"/>
      <c r="R20" s="219">
        <v>-1696681</v>
      </c>
      <c r="S20" s="219">
        <v>2602727</v>
      </c>
      <c r="T20" s="219">
        <v>906046</v>
      </c>
    </row>
    <row r="21" spans="1:20">
      <c r="A21" s="242">
        <v>11900</v>
      </c>
      <c r="B21" s="243" t="s">
        <v>13</v>
      </c>
      <c r="C21" s="254">
        <f t="shared" si="0"/>
        <v>2.3992569456853769E-4</v>
      </c>
      <c r="D21" s="255">
        <f t="shared" si="1"/>
        <v>2.2453929779213288E-4</v>
      </c>
      <c r="E21" s="220">
        <v>7104311</v>
      </c>
      <c r="F21" s="219">
        <v>6655743</v>
      </c>
      <c r="G21" s="219">
        <v>6030</v>
      </c>
      <c r="H21" s="219">
        <v>291892</v>
      </c>
      <c r="I21" s="219">
        <v>14021</v>
      </c>
      <c r="J21" s="219">
        <v>1543264</v>
      </c>
      <c r="K21" s="219">
        <v>1855207</v>
      </c>
      <c r="L21" s="218"/>
      <c r="M21" s="219">
        <v>260381</v>
      </c>
      <c r="N21" s="219">
        <v>2701006</v>
      </c>
      <c r="O21" s="219">
        <v>306335</v>
      </c>
      <c r="P21" s="219">
        <v>3267722</v>
      </c>
      <c r="Q21" s="218"/>
      <c r="R21" s="219">
        <v>-187862</v>
      </c>
      <c r="S21" s="219">
        <v>232143</v>
      </c>
      <c r="T21" s="219">
        <v>44281</v>
      </c>
    </row>
    <row r="22" spans="1:20">
      <c r="A22" s="242">
        <v>12100</v>
      </c>
      <c r="B22" s="243" t="s">
        <v>752</v>
      </c>
      <c r="C22" s="254">
        <f t="shared" si="0"/>
        <v>2.4961645703801104E-4</v>
      </c>
      <c r="D22" s="255">
        <f t="shared" si="1"/>
        <v>2.2772768577542535E-4</v>
      </c>
      <c r="E22" s="220">
        <v>7205190</v>
      </c>
      <c r="F22" s="219">
        <v>6924573</v>
      </c>
      <c r="G22" s="219">
        <v>6273</v>
      </c>
      <c r="H22" s="219">
        <v>303682</v>
      </c>
      <c r="I22" s="219">
        <v>14587</v>
      </c>
      <c r="J22" s="219">
        <v>850771</v>
      </c>
      <c r="K22" s="219">
        <v>1175313</v>
      </c>
      <c r="L22" s="218"/>
      <c r="M22" s="219">
        <v>270898</v>
      </c>
      <c r="N22" s="219">
        <v>2810101</v>
      </c>
      <c r="O22" s="219">
        <v>479274</v>
      </c>
      <c r="P22" s="219">
        <v>3560273</v>
      </c>
      <c r="Q22" s="218"/>
      <c r="R22" s="219">
        <v>-195452</v>
      </c>
      <c r="S22" s="219">
        <v>18735</v>
      </c>
      <c r="T22" s="219">
        <v>-176717</v>
      </c>
    </row>
    <row r="23" spans="1:20">
      <c r="A23" s="242">
        <v>12150</v>
      </c>
      <c r="B23" s="243" t="s">
        <v>753</v>
      </c>
      <c r="C23" s="254">
        <f t="shared" si="0"/>
        <v>3.6090745434985259E-5</v>
      </c>
      <c r="D23" s="255">
        <f t="shared" si="1"/>
        <v>4.1187219160694601E-5</v>
      </c>
      <c r="E23" s="220">
        <v>1303143</v>
      </c>
      <c r="F23" s="219">
        <v>1001188</v>
      </c>
      <c r="G23" s="219">
        <v>907</v>
      </c>
      <c r="H23" s="219">
        <v>43908</v>
      </c>
      <c r="I23" s="219">
        <v>2109</v>
      </c>
      <c r="J23" s="219">
        <v>108378</v>
      </c>
      <c r="K23" s="219">
        <v>155302</v>
      </c>
      <c r="L23" s="218"/>
      <c r="M23" s="219">
        <v>39168</v>
      </c>
      <c r="N23" s="219">
        <v>406298</v>
      </c>
      <c r="O23" s="219">
        <v>184146</v>
      </c>
      <c r="P23" s="219">
        <v>629612</v>
      </c>
      <c r="Q23" s="218"/>
      <c r="R23" s="219">
        <v>-28259</v>
      </c>
      <c r="S23" s="219">
        <v>-7559</v>
      </c>
      <c r="T23" s="219">
        <v>-35818</v>
      </c>
    </row>
    <row r="24" spans="1:20">
      <c r="A24" s="242">
        <v>12160</v>
      </c>
      <c r="B24" s="243" t="s">
        <v>16</v>
      </c>
      <c r="C24" s="254">
        <f t="shared" si="0"/>
        <v>1.7006759671411127E-3</v>
      </c>
      <c r="D24" s="255">
        <f t="shared" si="1"/>
        <v>1.6084344191856902E-3</v>
      </c>
      <c r="E24" s="220">
        <v>50890060</v>
      </c>
      <c r="F24" s="219">
        <v>47178199</v>
      </c>
      <c r="G24" s="219">
        <v>42740</v>
      </c>
      <c r="H24" s="219">
        <v>2069033</v>
      </c>
      <c r="I24" s="219">
        <v>99386</v>
      </c>
      <c r="J24" s="219">
        <v>4563442</v>
      </c>
      <c r="K24" s="219">
        <v>6774601</v>
      </c>
      <c r="L24" s="218"/>
      <c r="M24" s="219">
        <v>1845669</v>
      </c>
      <c r="N24" s="219">
        <v>19145658</v>
      </c>
      <c r="O24" s="219">
        <v>1309008</v>
      </c>
      <c r="P24" s="219">
        <v>22300335</v>
      </c>
      <c r="Q24" s="218"/>
      <c r="R24" s="219">
        <v>-1331634</v>
      </c>
      <c r="S24" s="219">
        <v>774394</v>
      </c>
      <c r="T24" s="219">
        <v>-557240</v>
      </c>
    </row>
    <row r="25" spans="1:20">
      <c r="A25" s="242">
        <v>12220</v>
      </c>
      <c r="B25" s="243" t="s">
        <v>754</v>
      </c>
      <c r="C25" s="254">
        <f t="shared" si="0"/>
        <v>4.1706796784363835E-2</v>
      </c>
      <c r="D25" s="255">
        <f t="shared" si="1"/>
        <v>4.1711058262527544E-2</v>
      </c>
      <c r="E25" s="220">
        <v>1319717007</v>
      </c>
      <c r="F25" s="219">
        <v>1156982045</v>
      </c>
      <c r="G25" s="219">
        <v>1048142</v>
      </c>
      <c r="H25" s="219">
        <v>50740266</v>
      </c>
      <c r="I25" s="219">
        <v>2437306</v>
      </c>
      <c r="J25" s="219">
        <v>43843958</v>
      </c>
      <c r="K25" s="219">
        <v>98069672</v>
      </c>
      <c r="L25" s="218"/>
      <c r="M25" s="219">
        <v>45262561</v>
      </c>
      <c r="N25" s="219">
        <v>469521581</v>
      </c>
      <c r="O25" s="219">
        <v>0</v>
      </c>
      <c r="P25" s="219">
        <v>514784142</v>
      </c>
      <c r="Q25" s="218"/>
      <c r="R25" s="219">
        <v>-32656559</v>
      </c>
      <c r="S25" s="219">
        <v>17456293</v>
      </c>
      <c r="T25" s="219">
        <v>-15200266</v>
      </c>
    </row>
    <row r="26" spans="1:20">
      <c r="A26" s="242">
        <v>12510</v>
      </c>
      <c r="B26" s="243" t="s">
        <v>18</v>
      </c>
      <c r="C26" s="254">
        <f t="shared" si="0"/>
        <v>3.7010873292115895E-3</v>
      </c>
      <c r="D26" s="255">
        <f t="shared" si="1"/>
        <v>3.8222175102302809E-3</v>
      </c>
      <c r="E26" s="220">
        <v>120933049</v>
      </c>
      <c r="F26" s="219">
        <v>102671313</v>
      </c>
      <c r="G26" s="219">
        <v>93013</v>
      </c>
      <c r="H26" s="219">
        <v>4502723</v>
      </c>
      <c r="I26" s="219">
        <v>216288</v>
      </c>
      <c r="J26" s="219">
        <v>1574676</v>
      </c>
      <c r="K26" s="219">
        <v>6386700</v>
      </c>
      <c r="L26" s="218"/>
      <c r="M26" s="219">
        <v>4016628</v>
      </c>
      <c r="N26" s="219">
        <v>41665640</v>
      </c>
      <c r="O26" s="219">
        <v>18331692</v>
      </c>
      <c r="P26" s="219">
        <v>64013960</v>
      </c>
      <c r="Q26" s="218"/>
      <c r="R26" s="219">
        <v>-2897963</v>
      </c>
      <c r="S26" s="219">
        <v>-4743131</v>
      </c>
      <c r="T26" s="219">
        <v>-7641094</v>
      </c>
    </row>
    <row r="27" spans="1:20">
      <c r="A27" s="242">
        <v>12600</v>
      </c>
      <c r="B27" s="243" t="s">
        <v>755</v>
      </c>
      <c r="C27" s="254">
        <f t="shared" si="0"/>
        <v>1.7481003950705265E-3</v>
      </c>
      <c r="D27" s="255">
        <f t="shared" si="1"/>
        <v>1.726200947070171E-3</v>
      </c>
      <c r="E27" s="220">
        <v>54616134</v>
      </c>
      <c r="F27" s="220">
        <v>48493793</v>
      </c>
      <c r="G27" s="220">
        <v>43932</v>
      </c>
      <c r="H27" s="220">
        <v>2126730</v>
      </c>
      <c r="I27" s="220">
        <v>102157</v>
      </c>
      <c r="J27" s="220">
        <v>12913425</v>
      </c>
      <c r="K27" s="220">
        <v>15186244</v>
      </c>
      <c r="L27" s="217"/>
      <c r="M27" s="220">
        <v>1897137</v>
      </c>
      <c r="N27" s="220">
        <v>19679547</v>
      </c>
      <c r="O27" s="220">
        <v>0</v>
      </c>
      <c r="P27" s="220">
        <v>21576684</v>
      </c>
      <c r="Q27" s="217"/>
      <c r="R27" s="220">
        <v>-1368770</v>
      </c>
      <c r="S27" s="220">
        <v>4210568</v>
      </c>
      <c r="T27" s="220">
        <v>2841798</v>
      </c>
    </row>
    <row r="28" spans="1:20">
      <c r="A28" s="242">
        <v>12700</v>
      </c>
      <c r="B28" s="243" t="s">
        <v>756</v>
      </c>
      <c r="C28" s="254">
        <f t="shared" si="0"/>
        <v>9.4793316827705004E-4</v>
      </c>
      <c r="D28" s="255">
        <f t="shared" si="1"/>
        <v>9.878215362094404E-4</v>
      </c>
      <c r="E28" s="220">
        <v>31254179</v>
      </c>
      <c r="F28" s="219">
        <v>26296473</v>
      </c>
      <c r="G28" s="219">
        <v>23823</v>
      </c>
      <c r="H28" s="219">
        <v>1153250</v>
      </c>
      <c r="I28" s="219">
        <v>55396</v>
      </c>
      <c r="J28" s="219">
        <v>1083726</v>
      </c>
      <c r="K28" s="219">
        <v>2316195</v>
      </c>
      <c r="L28" s="218"/>
      <c r="M28" s="219">
        <v>1028750</v>
      </c>
      <c r="N28" s="219">
        <v>10671524</v>
      </c>
      <c r="O28" s="219">
        <v>1163125</v>
      </c>
      <c r="P28" s="219">
        <v>12863399</v>
      </c>
      <c r="Q28" s="218"/>
      <c r="R28" s="219">
        <v>-742235</v>
      </c>
      <c r="S28" s="219">
        <v>152833</v>
      </c>
      <c r="T28" s="219">
        <v>-589402</v>
      </c>
    </row>
    <row r="29" spans="1:20">
      <c r="A29" s="242">
        <v>13500</v>
      </c>
      <c r="B29" s="243" t="s">
        <v>757</v>
      </c>
      <c r="C29" s="254">
        <f t="shared" si="0"/>
        <v>3.7825669125529679E-3</v>
      </c>
      <c r="D29" s="255">
        <f t="shared" si="1"/>
        <v>3.7778069467811213E-3</v>
      </c>
      <c r="E29" s="220">
        <v>119527921</v>
      </c>
      <c r="F29" s="219">
        <v>104931626</v>
      </c>
      <c r="G29" s="219">
        <v>95060</v>
      </c>
      <c r="H29" s="219">
        <v>4601851</v>
      </c>
      <c r="I29" s="219">
        <v>221050</v>
      </c>
      <c r="J29" s="219">
        <v>6181857</v>
      </c>
      <c r="K29" s="219">
        <v>11099818</v>
      </c>
      <c r="L29" s="218"/>
      <c r="M29" s="219">
        <v>4105054</v>
      </c>
      <c r="N29" s="219">
        <v>42582910</v>
      </c>
      <c r="O29" s="219">
        <v>3212866</v>
      </c>
      <c r="P29" s="219">
        <v>49900830</v>
      </c>
      <c r="Q29" s="218"/>
      <c r="R29" s="219">
        <v>-2961761</v>
      </c>
      <c r="S29" s="219">
        <v>2078997</v>
      </c>
      <c r="T29" s="219">
        <v>-882764</v>
      </c>
    </row>
    <row r="30" spans="1:20">
      <c r="A30" s="242">
        <v>13700</v>
      </c>
      <c r="B30" s="243" t="s">
        <v>758</v>
      </c>
      <c r="C30" s="254">
        <f t="shared" si="0"/>
        <v>4.166894484567672E-4</v>
      </c>
      <c r="D30" s="255">
        <f t="shared" si="1"/>
        <v>4.078815785441828E-4</v>
      </c>
      <c r="E30" s="220">
        <v>12905169</v>
      </c>
      <c r="F30" s="220">
        <v>11559320</v>
      </c>
      <c r="G30" s="220">
        <v>10472</v>
      </c>
      <c r="H30" s="220">
        <v>506942</v>
      </c>
      <c r="I30" s="220">
        <v>24351</v>
      </c>
      <c r="J30" s="220">
        <v>556691</v>
      </c>
      <c r="K30" s="220">
        <v>1098456</v>
      </c>
      <c r="L30" s="217"/>
      <c r="M30" s="220">
        <v>452215</v>
      </c>
      <c r="N30" s="220">
        <v>4690955</v>
      </c>
      <c r="O30" s="220">
        <v>422138</v>
      </c>
      <c r="P30" s="220">
        <v>5565308</v>
      </c>
      <c r="Q30" s="217"/>
      <c r="R30" s="220">
        <v>-326270</v>
      </c>
      <c r="S30" s="220">
        <v>-19693</v>
      </c>
      <c r="T30" s="220">
        <v>-345963</v>
      </c>
    </row>
    <row r="31" spans="1:20">
      <c r="A31" s="242">
        <v>14300</v>
      </c>
      <c r="B31" s="243" t="s">
        <v>759</v>
      </c>
      <c r="C31" s="254">
        <f t="shared" si="0"/>
        <v>1.2922895443581214E-3</v>
      </c>
      <c r="D31" s="255">
        <f t="shared" si="1"/>
        <v>1.3366561946195343E-3</v>
      </c>
      <c r="E31" s="220">
        <v>42291133</v>
      </c>
      <c r="F31" s="219">
        <v>35849212</v>
      </c>
      <c r="G31" s="219">
        <v>32477</v>
      </c>
      <c r="H31" s="219">
        <v>1572193</v>
      </c>
      <c r="I31" s="219">
        <v>75520</v>
      </c>
      <c r="J31" s="219">
        <v>3129730</v>
      </c>
      <c r="K31" s="219">
        <v>4809920</v>
      </c>
      <c r="L31" s="218"/>
      <c r="M31" s="219">
        <v>1402465</v>
      </c>
      <c r="N31" s="219">
        <v>14548176</v>
      </c>
      <c r="O31" s="219">
        <v>3983926</v>
      </c>
      <c r="P31" s="219">
        <v>19934567</v>
      </c>
      <c r="Q31" s="218"/>
      <c r="R31" s="219">
        <v>-1011866</v>
      </c>
      <c r="S31" s="219">
        <v>566405</v>
      </c>
      <c r="T31" s="219">
        <v>-445461</v>
      </c>
    </row>
    <row r="32" spans="1:20">
      <c r="A32" s="242">
        <v>14300.2</v>
      </c>
      <c r="B32" s="243" t="s">
        <v>760</v>
      </c>
      <c r="C32" s="254">
        <f t="shared" si="0"/>
        <v>1.960442365059995E-4</v>
      </c>
      <c r="D32" s="255">
        <f t="shared" si="1"/>
        <v>1.4445516118687197E-4</v>
      </c>
      <c r="E32" s="220">
        <v>4570489</v>
      </c>
      <c r="F32" s="219">
        <v>5438434</v>
      </c>
      <c r="G32" s="219">
        <v>4927</v>
      </c>
      <c r="H32" s="219">
        <v>238506</v>
      </c>
      <c r="I32" s="219">
        <v>11457</v>
      </c>
      <c r="J32" s="219">
        <v>2468748</v>
      </c>
      <c r="K32" s="219">
        <v>2723638</v>
      </c>
      <c r="L32" s="218"/>
      <c r="M32" s="219">
        <v>212758</v>
      </c>
      <c r="N32" s="219">
        <v>2207002</v>
      </c>
      <c r="O32" s="219">
        <v>574887</v>
      </c>
      <c r="P32" s="219">
        <v>2994647</v>
      </c>
      <c r="Q32" s="218"/>
      <c r="R32" s="219">
        <v>-153503</v>
      </c>
      <c r="S32" s="219">
        <v>488918</v>
      </c>
      <c r="T32" s="219">
        <v>335415</v>
      </c>
    </row>
    <row r="33" spans="1:20">
      <c r="A33" s="242">
        <v>18400</v>
      </c>
      <c r="B33" s="243" t="s">
        <v>761</v>
      </c>
      <c r="C33" s="254">
        <f t="shared" si="0"/>
        <v>4.7684660390896949E-3</v>
      </c>
      <c r="D33" s="255">
        <f t="shared" si="1"/>
        <v>4.803545517678102E-3</v>
      </c>
      <c r="E33" s="220">
        <v>151981776</v>
      </c>
      <c r="F33" s="219">
        <v>132281307</v>
      </c>
      <c r="G33" s="219">
        <v>119837</v>
      </c>
      <c r="H33" s="219">
        <v>5801290</v>
      </c>
      <c r="I33" s="219">
        <v>278665</v>
      </c>
      <c r="J33" s="219">
        <v>3111232</v>
      </c>
      <c r="K33" s="219">
        <v>9311024</v>
      </c>
      <c r="L33" s="218"/>
      <c r="M33" s="219">
        <v>5175007</v>
      </c>
      <c r="N33" s="219">
        <v>53681843</v>
      </c>
      <c r="O33" s="219">
        <v>2011220</v>
      </c>
      <c r="P33" s="219">
        <v>60868070</v>
      </c>
      <c r="Q33" s="218"/>
      <c r="R33" s="219">
        <v>-3733725</v>
      </c>
      <c r="S33" s="219">
        <v>1054609</v>
      </c>
      <c r="T33" s="219">
        <v>-2679116</v>
      </c>
    </row>
    <row r="34" spans="1:20">
      <c r="A34" s="242">
        <v>18600</v>
      </c>
      <c r="B34" s="243" t="s">
        <v>762</v>
      </c>
      <c r="C34" s="254">
        <f t="shared" si="0"/>
        <v>1.1962105892599666E-5</v>
      </c>
      <c r="D34" s="255">
        <f t="shared" si="1"/>
        <v>1.3420597883143524E-5</v>
      </c>
      <c r="E34" s="220">
        <v>424621</v>
      </c>
      <c r="F34" s="219">
        <v>331839</v>
      </c>
      <c r="G34" s="219">
        <v>301</v>
      </c>
      <c r="H34" s="219">
        <v>14553</v>
      </c>
      <c r="I34" s="219">
        <v>699</v>
      </c>
      <c r="J34" s="219">
        <v>0</v>
      </c>
      <c r="K34" s="219">
        <v>15553</v>
      </c>
      <c r="L34" s="218"/>
      <c r="M34" s="219">
        <v>12982</v>
      </c>
      <c r="N34" s="219">
        <v>134665</v>
      </c>
      <c r="O34" s="219">
        <v>145899</v>
      </c>
      <c r="P34" s="219">
        <v>293546</v>
      </c>
      <c r="Q34" s="218"/>
      <c r="R34" s="219">
        <v>-9365</v>
      </c>
      <c r="S34" s="219">
        <v>-54254</v>
      </c>
      <c r="T34" s="219">
        <v>-63619</v>
      </c>
    </row>
    <row r="35" spans="1:20">
      <c r="A35" s="242">
        <v>18640</v>
      </c>
      <c r="B35" s="243" t="s">
        <v>25</v>
      </c>
      <c r="C35" s="254">
        <f t="shared" si="0"/>
        <v>1.3436501889192047E-6</v>
      </c>
      <c r="D35" s="255">
        <f t="shared" si="1"/>
        <v>1.3979361462844233E-6</v>
      </c>
      <c r="E35" s="220">
        <v>44230</v>
      </c>
      <c r="F35" s="219">
        <v>37274</v>
      </c>
      <c r="G35" s="219">
        <v>34</v>
      </c>
      <c r="H35" s="219">
        <v>1635</v>
      </c>
      <c r="I35" s="219">
        <v>79</v>
      </c>
      <c r="J35" s="219">
        <v>34743</v>
      </c>
      <c r="K35" s="219">
        <v>36491</v>
      </c>
      <c r="L35" s="218"/>
      <c r="M35" s="219">
        <v>1458</v>
      </c>
      <c r="N35" s="219">
        <v>15126</v>
      </c>
      <c r="O35" s="219">
        <v>1420</v>
      </c>
      <c r="P35" s="219">
        <v>18004</v>
      </c>
      <c r="Q35" s="218"/>
      <c r="R35" s="219">
        <v>-1052</v>
      </c>
      <c r="S35" s="219">
        <v>10128</v>
      </c>
      <c r="T35" s="219">
        <v>9076</v>
      </c>
    </row>
    <row r="36" spans="1:20">
      <c r="A36" s="242">
        <v>18690</v>
      </c>
      <c r="B36" s="243" t="s">
        <v>763</v>
      </c>
      <c r="C36" s="254">
        <f t="shared" si="0"/>
        <v>0</v>
      </c>
      <c r="D36" s="255">
        <f t="shared" si="1"/>
        <v>0</v>
      </c>
      <c r="E36" s="220">
        <v>0</v>
      </c>
      <c r="F36" s="219">
        <v>0</v>
      </c>
      <c r="G36" s="219">
        <v>0</v>
      </c>
      <c r="H36" s="219">
        <v>0</v>
      </c>
      <c r="I36" s="219">
        <v>0</v>
      </c>
      <c r="J36" s="219">
        <v>0</v>
      </c>
      <c r="K36" s="219">
        <v>0</v>
      </c>
      <c r="L36" s="218"/>
      <c r="M36" s="219">
        <v>0</v>
      </c>
      <c r="N36" s="219">
        <v>0</v>
      </c>
      <c r="O36" s="219">
        <v>59072</v>
      </c>
      <c r="P36" s="219">
        <v>59072</v>
      </c>
      <c r="Q36" s="218"/>
      <c r="R36" s="219">
        <v>0</v>
      </c>
      <c r="S36" s="219">
        <v>-29536</v>
      </c>
      <c r="T36" s="219">
        <v>-29536</v>
      </c>
    </row>
    <row r="37" spans="1:20">
      <c r="A37" s="242">
        <v>18740</v>
      </c>
      <c r="B37" s="243" t="s">
        <v>764</v>
      </c>
      <c r="C37" s="254">
        <f t="shared" si="0"/>
        <v>0</v>
      </c>
      <c r="D37" s="255">
        <f t="shared" si="1"/>
        <v>6.5544336441401178E-6</v>
      </c>
      <c r="E37" s="220">
        <v>207379</v>
      </c>
      <c r="F37" s="219">
        <v>0</v>
      </c>
      <c r="G37" s="219">
        <v>0</v>
      </c>
      <c r="H37" s="219">
        <v>0</v>
      </c>
      <c r="I37" s="219">
        <v>0</v>
      </c>
      <c r="J37" s="219">
        <v>12182</v>
      </c>
      <c r="K37" s="219">
        <v>12182</v>
      </c>
      <c r="L37" s="218"/>
      <c r="M37" s="219">
        <v>0</v>
      </c>
      <c r="N37" s="219">
        <v>0</v>
      </c>
      <c r="O37" s="219">
        <v>220405</v>
      </c>
      <c r="P37" s="219">
        <v>220405</v>
      </c>
      <c r="Q37" s="218"/>
      <c r="R37" s="219">
        <v>0</v>
      </c>
      <c r="S37" s="219">
        <v>-38323</v>
      </c>
      <c r="T37" s="219">
        <v>-38323</v>
      </c>
    </row>
    <row r="38" spans="1:20">
      <c r="A38" s="242">
        <v>18780</v>
      </c>
      <c r="B38" s="243" t="s">
        <v>765</v>
      </c>
      <c r="C38" s="254">
        <f t="shared" si="0"/>
        <v>2.033589363432783E-5</v>
      </c>
      <c r="D38" s="255">
        <f t="shared" si="1"/>
        <v>1.8126993444321929E-5</v>
      </c>
      <c r="E38" s="220">
        <v>573529</v>
      </c>
      <c r="F38" s="219">
        <v>564135</v>
      </c>
      <c r="G38" s="219">
        <v>511</v>
      </c>
      <c r="H38" s="219">
        <v>24741</v>
      </c>
      <c r="I38" s="219">
        <v>1188</v>
      </c>
      <c r="J38" s="219">
        <v>212478</v>
      </c>
      <c r="K38" s="219">
        <v>238918</v>
      </c>
      <c r="L38" s="218"/>
      <c r="M38" s="219">
        <v>22070</v>
      </c>
      <c r="N38" s="219">
        <v>228935</v>
      </c>
      <c r="O38" s="219">
        <v>0</v>
      </c>
      <c r="P38" s="219">
        <v>251005</v>
      </c>
      <c r="Q38" s="218"/>
      <c r="R38" s="219">
        <v>-15924</v>
      </c>
      <c r="S38" s="219">
        <v>59773</v>
      </c>
      <c r="T38" s="219">
        <v>43849</v>
      </c>
    </row>
    <row r="39" spans="1:20">
      <c r="A39" s="242">
        <v>19005</v>
      </c>
      <c r="B39" s="243" t="s">
        <v>766</v>
      </c>
      <c r="C39" s="254">
        <f t="shared" si="0"/>
        <v>6.5221188953556726E-4</v>
      </c>
      <c r="D39" s="255">
        <f t="shared" si="1"/>
        <v>6.869546087695526E-4</v>
      </c>
      <c r="E39" s="220">
        <v>21734900</v>
      </c>
      <c r="F39" s="220">
        <v>18092913</v>
      </c>
      <c r="G39" s="220">
        <v>16391</v>
      </c>
      <c r="H39" s="220">
        <v>793477</v>
      </c>
      <c r="I39" s="220">
        <v>38115</v>
      </c>
      <c r="J39" s="220">
        <v>1083352</v>
      </c>
      <c r="K39" s="220">
        <v>1931335</v>
      </c>
      <c r="L39" s="217"/>
      <c r="M39" s="220">
        <v>707817</v>
      </c>
      <c r="N39" s="220">
        <v>7342390</v>
      </c>
      <c r="O39" s="220">
        <v>1001970</v>
      </c>
      <c r="P39" s="220">
        <v>9052177</v>
      </c>
      <c r="Q39" s="217"/>
      <c r="R39" s="220">
        <v>-510685</v>
      </c>
      <c r="S39" s="220">
        <v>209066</v>
      </c>
      <c r="T39" s="220">
        <v>-301619</v>
      </c>
    </row>
    <row r="40" spans="1:20">
      <c r="A40" s="242">
        <v>19100</v>
      </c>
      <c r="B40" s="243" t="s">
        <v>30</v>
      </c>
      <c r="C40" s="254">
        <f t="shared" si="0"/>
        <v>6.1968338987198952E-2</v>
      </c>
      <c r="D40" s="255">
        <f t="shared" si="1"/>
        <v>6.2379403253909858E-2</v>
      </c>
      <c r="E40" s="220">
        <v>1973653098</v>
      </c>
      <c r="F40" s="219">
        <v>1719054473</v>
      </c>
      <c r="G40" s="219">
        <v>1557338</v>
      </c>
      <c r="H40" s="219">
        <v>75390350</v>
      </c>
      <c r="I40" s="219">
        <v>3621372</v>
      </c>
      <c r="J40" s="219">
        <v>98896494</v>
      </c>
      <c r="K40" s="219">
        <v>179465554</v>
      </c>
      <c r="L40" s="218"/>
      <c r="M40" s="219">
        <v>67251526</v>
      </c>
      <c r="N40" s="219">
        <v>697619447</v>
      </c>
      <c r="O40" s="219">
        <v>11689875</v>
      </c>
      <c r="P40" s="219">
        <v>776560848</v>
      </c>
      <c r="Q40" s="218"/>
      <c r="R40" s="219">
        <v>-48521411</v>
      </c>
      <c r="S40" s="219">
        <v>37022986</v>
      </c>
      <c r="T40" s="219">
        <v>-11498425</v>
      </c>
    </row>
    <row r="41" spans="1:20">
      <c r="A41" s="242">
        <v>20100</v>
      </c>
      <c r="B41" s="243" t="s">
        <v>31</v>
      </c>
      <c r="C41" s="254">
        <f t="shared" si="0"/>
        <v>1.0378926139710358E-2</v>
      </c>
      <c r="D41" s="255">
        <f t="shared" si="1"/>
        <v>1.0390856467574363E-2</v>
      </c>
      <c r="E41" s="220">
        <v>328761498</v>
      </c>
      <c r="F41" s="219">
        <v>287920246</v>
      </c>
      <c r="G41" s="219">
        <v>260835</v>
      </c>
      <c r="H41" s="219">
        <v>12626946</v>
      </c>
      <c r="I41" s="219">
        <v>606535</v>
      </c>
      <c r="J41" s="219">
        <v>18751919</v>
      </c>
      <c r="K41" s="219">
        <v>32246235</v>
      </c>
      <c r="L41" s="218"/>
      <c r="M41" s="219">
        <v>11263794</v>
      </c>
      <c r="N41" s="219">
        <v>116842582</v>
      </c>
      <c r="O41" s="219">
        <v>16341745</v>
      </c>
      <c r="P41" s="219">
        <v>144448121</v>
      </c>
      <c r="Q41" s="218"/>
      <c r="R41" s="219">
        <v>-8126733</v>
      </c>
      <c r="S41" s="219">
        <v>-2682499</v>
      </c>
      <c r="T41" s="219">
        <v>-10809232</v>
      </c>
    </row>
    <row r="42" spans="1:20">
      <c r="A42" s="242">
        <v>20200</v>
      </c>
      <c r="B42" s="243" t="s">
        <v>767</v>
      </c>
      <c r="C42" s="254">
        <f t="shared" si="0"/>
        <v>1.5421973406896572E-3</v>
      </c>
      <c r="D42" s="255">
        <f t="shared" si="1"/>
        <v>1.554574085520998E-3</v>
      </c>
      <c r="E42" s="220">
        <v>49185946</v>
      </c>
      <c r="F42" s="220">
        <v>42781867</v>
      </c>
      <c r="G42" s="220">
        <v>38757</v>
      </c>
      <c r="H42" s="220">
        <v>1876229</v>
      </c>
      <c r="I42" s="220">
        <v>90125</v>
      </c>
      <c r="J42" s="220">
        <v>5156811</v>
      </c>
      <c r="K42" s="220">
        <v>7161922</v>
      </c>
      <c r="L42" s="217"/>
      <c r="M42" s="220">
        <v>1673679</v>
      </c>
      <c r="N42" s="220">
        <v>17361557</v>
      </c>
      <c r="O42" s="220">
        <v>770591</v>
      </c>
      <c r="P42" s="220">
        <v>19805827</v>
      </c>
      <c r="Q42" s="217"/>
      <c r="R42" s="220">
        <v>-1207547</v>
      </c>
      <c r="S42" s="220">
        <v>1181510</v>
      </c>
      <c r="T42" s="220">
        <v>-26037</v>
      </c>
    </row>
    <row r="43" spans="1:20">
      <c r="A43" s="242">
        <v>20300</v>
      </c>
      <c r="B43" s="243" t="s">
        <v>33</v>
      </c>
      <c r="C43" s="254">
        <f t="shared" si="0"/>
        <v>2.4266376627953275E-2</v>
      </c>
      <c r="D43" s="255">
        <f t="shared" si="1"/>
        <v>2.4363414282971303E-2</v>
      </c>
      <c r="E43" s="220">
        <v>770846234</v>
      </c>
      <c r="F43" s="219">
        <v>673169944</v>
      </c>
      <c r="G43" s="219">
        <v>609843</v>
      </c>
      <c r="H43" s="219">
        <v>29522344</v>
      </c>
      <c r="I43" s="219">
        <v>1418105</v>
      </c>
      <c r="J43" s="219">
        <v>35916753</v>
      </c>
      <c r="K43" s="219">
        <v>67467045</v>
      </c>
      <c r="L43" s="218"/>
      <c r="M43" s="219">
        <v>26335236</v>
      </c>
      <c r="N43" s="219">
        <v>273182992</v>
      </c>
      <c r="O43" s="219">
        <v>51300828</v>
      </c>
      <c r="P43" s="219">
        <v>350819056</v>
      </c>
      <c r="Q43" s="218"/>
      <c r="R43" s="219">
        <v>-19000651</v>
      </c>
      <c r="S43" s="219">
        <v>-13000015</v>
      </c>
      <c r="T43" s="219">
        <v>-32000666</v>
      </c>
    </row>
    <row r="44" spans="1:20">
      <c r="A44" s="242">
        <v>20400</v>
      </c>
      <c r="B44" s="243" t="s">
        <v>34</v>
      </c>
      <c r="C44" s="254">
        <f t="shared" si="0"/>
        <v>1.1520647917963622E-3</v>
      </c>
      <c r="D44" s="255">
        <f t="shared" si="1"/>
        <v>1.1262660144521651E-3</v>
      </c>
      <c r="E44" s="220">
        <v>35634493</v>
      </c>
      <c r="F44" s="219">
        <v>31959258</v>
      </c>
      <c r="G44" s="219">
        <v>28953</v>
      </c>
      <c r="H44" s="219">
        <v>1401596</v>
      </c>
      <c r="I44" s="219">
        <v>67326</v>
      </c>
      <c r="J44" s="219">
        <v>1712486</v>
      </c>
      <c r="K44" s="219">
        <v>3210361</v>
      </c>
      <c r="L44" s="218"/>
      <c r="M44" s="219">
        <v>1250285</v>
      </c>
      <c r="N44" s="219">
        <v>12969571</v>
      </c>
      <c r="O44" s="219">
        <v>2438956</v>
      </c>
      <c r="P44" s="219">
        <v>16658812</v>
      </c>
      <c r="Q44" s="218"/>
      <c r="R44" s="219">
        <v>-902070</v>
      </c>
      <c r="S44" s="219">
        <v>-784568</v>
      </c>
      <c r="T44" s="219">
        <v>-1686638</v>
      </c>
    </row>
    <row r="45" spans="1:20">
      <c r="A45" s="242">
        <v>20600</v>
      </c>
      <c r="B45" s="243" t="s">
        <v>35</v>
      </c>
      <c r="C45" s="254">
        <f t="shared" si="0"/>
        <v>2.7050508785661674E-3</v>
      </c>
      <c r="D45" s="255">
        <f t="shared" si="1"/>
        <v>2.9204613367199584E-3</v>
      </c>
      <c r="E45" s="220">
        <v>92401935</v>
      </c>
      <c r="F45" s="219">
        <v>75040414</v>
      </c>
      <c r="G45" s="219">
        <v>67981</v>
      </c>
      <c r="H45" s="219">
        <v>3290950</v>
      </c>
      <c r="I45" s="219">
        <v>158081</v>
      </c>
      <c r="J45" s="219">
        <v>7924065</v>
      </c>
      <c r="K45" s="219">
        <v>11441077</v>
      </c>
      <c r="L45" s="218"/>
      <c r="M45" s="219">
        <v>2935673</v>
      </c>
      <c r="N45" s="219">
        <v>30452585</v>
      </c>
      <c r="O45" s="219">
        <v>10596557</v>
      </c>
      <c r="P45" s="219">
        <v>43984815</v>
      </c>
      <c r="Q45" s="218"/>
      <c r="R45" s="219">
        <v>-2118064</v>
      </c>
      <c r="S45" s="219">
        <v>-671418</v>
      </c>
      <c r="T45" s="219">
        <v>-2789482</v>
      </c>
    </row>
    <row r="46" spans="1:20">
      <c r="A46" s="242">
        <v>20700</v>
      </c>
      <c r="B46" s="243" t="s">
        <v>768</v>
      </c>
      <c r="C46" s="254">
        <f t="shared" si="0"/>
        <v>5.9081360057557106E-3</v>
      </c>
      <c r="D46" s="255">
        <f t="shared" si="1"/>
        <v>5.8562289838325742E-3</v>
      </c>
      <c r="E46" s="220">
        <v>185288154</v>
      </c>
      <c r="F46" s="219">
        <v>163896722</v>
      </c>
      <c r="G46" s="219">
        <v>148479</v>
      </c>
      <c r="H46" s="219">
        <v>7187807</v>
      </c>
      <c r="I46" s="219">
        <v>345266</v>
      </c>
      <c r="J46" s="219">
        <v>12471674</v>
      </c>
      <c r="K46" s="219">
        <v>20153226</v>
      </c>
      <c r="L46" s="218"/>
      <c r="M46" s="219">
        <v>6411841</v>
      </c>
      <c r="N46" s="219">
        <v>66511877</v>
      </c>
      <c r="O46" s="219">
        <v>10964598</v>
      </c>
      <c r="P46" s="219">
        <v>83888316</v>
      </c>
      <c r="Q46" s="218"/>
      <c r="R46" s="219">
        <v>-4626089</v>
      </c>
      <c r="S46" s="219">
        <v>-1845087</v>
      </c>
      <c r="T46" s="219">
        <v>-6471176</v>
      </c>
    </row>
    <row r="47" spans="1:20">
      <c r="A47" s="242">
        <v>20800</v>
      </c>
      <c r="B47" s="243" t="s">
        <v>769</v>
      </c>
      <c r="C47" s="254">
        <f t="shared" si="0"/>
        <v>4.336703693392392E-3</v>
      </c>
      <c r="D47" s="255">
        <f t="shared" si="1"/>
        <v>4.4494108386401434E-3</v>
      </c>
      <c r="E47" s="220">
        <v>140777132</v>
      </c>
      <c r="F47" s="219">
        <v>120303852</v>
      </c>
      <c r="G47" s="219">
        <v>108987</v>
      </c>
      <c r="H47" s="219">
        <v>5276011</v>
      </c>
      <c r="I47" s="219">
        <v>253433</v>
      </c>
      <c r="J47" s="219">
        <v>2675391</v>
      </c>
      <c r="K47" s="219">
        <v>8313822</v>
      </c>
      <c r="L47" s="218"/>
      <c r="M47" s="219">
        <v>4706435</v>
      </c>
      <c r="N47" s="219">
        <v>48821202</v>
      </c>
      <c r="O47" s="219">
        <v>11919739</v>
      </c>
      <c r="P47" s="219">
        <v>65447376</v>
      </c>
      <c r="Q47" s="218"/>
      <c r="R47" s="219">
        <v>-3395654</v>
      </c>
      <c r="S47" s="219">
        <v>-3833819</v>
      </c>
      <c r="T47" s="219">
        <v>-7229473</v>
      </c>
    </row>
    <row r="48" spans="1:20">
      <c r="A48" s="242">
        <v>20900</v>
      </c>
      <c r="B48" s="243" t="s">
        <v>38</v>
      </c>
      <c r="C48" s="254">
        <f t="shared" si="0"/>
        <v>1.021773998999766E-2</v>
      </c>
      <c r="D48" s="255">
        <f t="shared" si="1"/>
        <v>1.0044522891711498E-2</v>
      </c>
      <c r="E48" s="220">
        <v>317803677</v>
      </c>
      <c r="F48" s="219">
        <v>283448805</v>
      </c>
      <c r="G48" s="219">
        <v>256784</v>
      </c>
      <c r="H48" s="219">
        <v>12430848</v>
      </c>
      <c r="I48" s="219">
        <v>597115</v>
      </c>
      <c r="J48" s="219">
        <v>35206467</v>
      </c>
      <c r="K48" s="219">
        <v>48491214</v>
      </c>
      <c r="L48" s="218"/>
      <c r="M48" s="219">
        <v>11088866</v>
      </c>
      <c r="N48" s="219">
        <v>115028001</v>
      </c>
      <c r="O48" s="219">
        <v>16911348</v>
      </c>
      <c r="P48" s="219">
        <v>143028215</v>
      </c>
      <c r="Q48" s="218"/>
      <c r="R48" s="219">
        <v>-8000522</v>
      </c>
      <c r="S48" s="219">
        <v>1056616</v>
      </c>
      <c r="T48" s="219">
        <v>-6943906</v>
      </c>
    </row>
    <row r="49" spans="1:20">
      <c r="A49" s="242">
        <v>21200</v>
      </c>
      <c r="B49" s="243" t="s">
        <v>770</v>
      </c>
      <c r="C49" s="254">
        <f t="shared" si="0"/>
        <v>3.1545259107226185E-3</v>
      </c>
      <c r="D49" s="255">
        <f t="shared" si="1"/>
        <v>3.0559204327191055E-3</v>
      </c>
      <c r="E49" s="220">
        <v>96687793</v>
      </c>
      <c r="F49" s="219">
        <v>87509234</v>
      </c>
      <c r="G49" s="219">
        <v>79277</v>
      </c>
      <c r="H49" s="219">
        <v>3837779</v>
      </c>
      <c r="I49" s="219">
        <v>184348</v>
      </c>
      <c r="J49" s="219">
        <v>8317876</v>
      </c>
      <c r="K49" s="219">
        <v>12419280</v>
      </c>
      <c r="L49" s="218"/>
      <c r="M49" s="219">
        <v>3423469</v>
      </c>
      <c r="N49" s="219">
        <v>35512629</v>
      </c>
      <c r="O49" s="219">
        <v>6737146</v>
      </c>
      <c r="P49" s="219">
        <v>45673244</v>
      </c>
      <c r="Q49" s="218"/>
      <c r="R49" s="219">
        <v>-2470005</v>
      </c>
      <c r="S49" s="219">
        <v>-1183496</v>
      </c>
      <c r="T49" s="219">
        <v>-3653501</v>
      </c>
    </row>
    <row r="50" spans="1:20">
      <c r="A50" s="242">
        <v>21300</v>
      </c>
      <c r="B50" s="243" t="s">
        <v>771</v>
      </c>
      <c r="C50" s="254">
        <f t="shared" si="0"/>
        <v>3.9037771332400696E-2</v>
      </c>
      <c r="D50" s="255">
        <f t="shared" si="1"/>
        <v>3.8835592233019856E-2</v>
      </c>
      <c r="E50" s="220">
        <v>1228738701</v>
      </c>
      <c r="F50" s="219">
        <v>1082941007</v>
      </c>
      <c r="G50" s="219">
        <v>981066</v>
      </c>
      <c r="H50" s="219">
        <v>47493144</v>
      </c>
      <c r="I50" s="219">
        <v>2281331</v>
      </c>
      <c r="J50" s="219">
        <v>83913229</v>
      </c>
      <c r="K50" s="219">
        <v>134668770</v>
      </c>
      <c r="L50" s="218"/>
      <c r="M50" s="219">
        <v>42365984</v>
      </c>
      <c r="N50" s="219">
        <v>439474559</v>
      </c>
      <c r="O50" s="219">
        <v>62121200</v>
      </c>
      <c r="P50" s="219">
        <v>543961743</v>
      </c>
      <c r="Q50" s="218"/>
      <c r="R50" s="219">
        <v>-30566701</v>
      </c>
      <c r="S50" s="219">
        <v>-4966011</v>
      </c>
      <c r="T50" s="219">
        <v>-35532712</v>
      </c>
    </row>
    <row r="51" spans="1:20">
      <c r="A51" s="242">
        <v>21520</v>
      </c>
      <c r="B51" s="243" t="s">
        <v>772</v>
      </c>
      <c r="C51" s="254">
        <f t="shared" si="0"/>
        <v>6.959545879772247E-2</v>
      </c>
      <c r="D51" s="255">
        <f t="shared" si="1"/>
        <v>6.9092226761333322E-2</v>
      </c>
      <c r="E51" s="220">
        <v>2186043474</v>
      </c>
      <c r="F51" s="220">
        <v>1930637269</v>
      </c>
      <c r="G51" s="220">
        <v>1749017</v>
      </c>
      <c r="H51" s="220">
        <v>84669463</v>
      </c>
      <c r="I51" s="220">
        <v>4067094</v>
      </c>
      <c r="J51" s="220">
        <v>146674266</v>
      </c>
      <c r="K51" s="220">
        <v>237159840</v>
      </c>
      <c r="L51" s="217"/>
      <c r="M51" s="220">
        <v>75528905</v>
      </c>
      <c r="N51" s="220">
        <v>783483086</v>
      </c>
      <c r="O51" s="220">
        <v>127408418</v>
      </c>
      <c r="P51" s="220">
        <v>986420409</v>
      </c>
      <c r="Q51" s="217"/>
      <c r="R51" s="220">
        <v>-54493435</v>
      </c>
      <c r="S51" s="220">
        <v>-20429270</v>
      </c>
      <c r="T51" s="220">
        <v>-74922705</v>
      </c>
    </row>
    <row r="52" spans="1:20">
      <c r="A52" s="242">
        <v>21525</v>
      </c>
      <c r="B52" s="243" t="s">
        <v>773</v>
      </c>
      <c r="C52" s="254">
        <f t="shared" si="0"/>
        <v>1.6588637318114268E-3</v>
      </c>
      <c r="D52" s="255">
        <f t="shared" si="1"/>
        <v>1.5966124875520426E-3</v>
      </c>
      <c r="E52" s="220">
        <v>50516020</v>
      </c>
      <c r="F52" s="219">
        <v>46018292</v>
      </c>
      <c r="G52" s="219">
        <v>41689</v>
      </c>
      <c r="H52" s="219">
        <v>2018165</v>
      </c>
      <c r="I52" s="219">
        <v>96942</v>
      </c>
      <c r="J52" s="219">
        <v>2166289</v>
      </c>
      <c r="K52" s="219">
        <v>4323085</v>
      </c>
      <c r="L52" s="218"/>
      <c r="M52" s="219">
        <v>1800292</v>
      </c>
      <c r="N52" s="219">
        <v>18674950</v>
      </c>
      <c r="O52" s="219">
        <v>3215242</v>
      </c>
      <c r="P52" s="219">
        <v>23690484</v>
      </c>
      <c r="Q52" s="218"/>
      <c r="R52" s="219">
        <v>-1298895</v>
      </c>
      <c r="S52" s="219">
        <v>-809631</v>
      </c>
      <c r="T52" s="219">
        <v>-2108526</v>
      </c>
    </row>
    <row r="53" spans="1:20">
      <c r="A53" s="242">
        <v>21525.200000000001</v>
      </c>
      <c r="B53" s="243" t="s">
        <v>774</v>
      </c>
      <c r="C53" s="254">
        <f t="shared" si="0"/>
        <v>1.5081909220662163E-4</v>
      </c>
      <c r="D53" s="255">
        <f t="shared" si="1"/>
        <v>1.4981317893950291E-4</v>
      </c>
      <c r="E53" s="220">
        <v>4740014</v>
      </c>
      <c r="F53" s="219">
        <v>4183850</v>
      </c>
      <c r="G53" s="219">
        <v>3790</v>
      </c>
      <c r="H53" s="219">
        <v>183486</v>
      </c>
      <c r="I53" s="219">
        <v>8814</v>
      </c>
      <c r="J53" s="219">
        <v>1846458</v>
      </c>
      <c r="K53" s="219">
        <v>2042548</v>
      </c>
      <c r="L53" s="218"/>
      <c r="M53" s="219">
        <v>163677</v>
      </c>
      <c r="N53" s="219">
        <v>1697872</v>
      </c>
      <c r="O53" s="219">
        <v>88700</v>
      </c>
      <c r="P53" s="219">
        <v>1950249</v>
      </c>
      <c r="Q53" s="218"/>
      <c r="R53" s="219">
        <v>-118093</v>
      </c>
      <c r="S53" s="219">
        <v>554572</v>
      </c>
      <c r="T53" s="219">
        <v>436479</v>
      </c>
    </row>
    <row r="54" spans="1:20">
      <c r="A54" s="242">
        <v>21550</v>
      </c>
      <c r="B54" s="243" t="s">
        <v>43</v>
      </c>
      <c r="C54" s="254">
        <f t="shared" si="0"/>
        <v>4.3836408579755425E-2</v>
      </c>
      <c r="D54" s="255">
        <f t="shared" si="1"/>
        <v>4.2226732570223711E-2</v>
      </c>
      <c r="E54" s="220">
        <v>1336032684</v>
      </c>
      <c r="F54" s="220">
        <v>1216059289</v>
      </c>
      <c r="G54" s="220">
        <v>1101661</v>
      </c>
      <c r="H54" s="220">
        <v>53331140</v>
      </c>
      <c r="I54" s="220">
        <v>2561759</v>
      </c>
      <c r="J54" s="220">
        <v>152353519</v>
      </c>
      <c r="K54" s="220">
        <v>209348079</v>
      </c>
      <c r="L54" s="217"/>
      <c r="M54" s="220">
        <v>47573735</v>
      </c>
      <c r="N54" s="220">
        <v>493496059</v>
      </c>
      <c r="O54" s="220">
        <v>8055354</v>
      </c>
      <c r="P54" s="220">
        <v>549125148</v>
      </c>
      <c r="Q54" s="217"/>
      <c r="R54" s="220">
        <v>-34324051</v>
      </c>
      <c r="S54" s="220">
        <v>31859795</v>
      </c>
      <c r="T54" s="220">
        <v>-2464256</v>
      </c>
    </row>
    <row r="55" spans="1:20">
      <c r="A55" s="242">
        <v>21570</v>
      </c>
      <c r="B55" s="243" t="s">
        <v>44</v>
      </c>
      <c r="C55" s="254">
        <f t="shared" si="0"/>
        <v>1.8549164035308247E-4</v>
      </c>
      <c r="D55" s="255">
        <f t="shared" si="1"/>
        <v>1.8252064955017765E-4</v>
      </c>
      <c r="E55" s="220">
        <v>5774862</v>
      </c>
      <c r="F55" s="219">
        <v>5145696</v>
      </c>
      <c r="G55" s="219">
        <v>4662</v>
      </c>
      <c r="H55" s="219">
        <v>225668</v>
      </c>
      <c r="I55" s="219">
        <v>10840</v>
      </c>
      <c r="J55" s="219">
        <v>815301</v>
      </c>
      <c r="K55" s="219">
        <v>1056471</v>
      </c>
      <c r="L55" s="218"/>
      <c r="M55" s="219">
        <v>201306</v>
      </c>
      <c r="N55" s="219">
        <v>2088205</v>
      </c>
      <c r="O55" s="219">
        <v>20460</v>
      </c>
      <c r="P55" s="219">
        <v>2309971</v>
      </c>
      <c r="Q55" s="218"/>
      <c r="R55" s="219">
        <v>-145240</v>
      </c>
      <c r="S55" s="219">
        <v>216965</v>
      </c>
      <c r="T55" s="219">
        <v>71725</v>
      </c>
    </row>
    <row r="56" spans="1:20">
      <c r="A56" s="242">
        <v>21800</v>
      </c>
      <c r="B56" s="243" t="s">
        <v>45</v>
      </c>
      <c r="C56" s="254">
        <f t="shared" si="0"/>
        <v>5.8087701291700301E-3</v>
      </c>
      <c r="D56" s="255">
        <f t="shared" si="1"/>
        <v>5.7892033660579623E-3</v>
      </c>
      <c r="E56" s="220">
        <v>183167497</v>
      </c>
      <c r="F56" s="219">
        <v>161140228</v>
      </c>
      <c r="G56" s="219">
        <v>145981</v>
      </c>
      <c r="H56" s="219">
        <v>7066919</v>
      </c>
      <c r="I56" s="219">
        <v>339459</v>
      </c>
      <c r="J56" s="219">
        <v>14408014</v>
      </c>
      <c r="K56" s="219">
        <v>21960373</v>
      </c>
      <c r="L56" s="218"/>
      <c r="M56" s="219">
        <v>6304004</v>
      </c>
      <c r="N56" s="219">
        <v>65393249</v>
      </c>
      <c r="O56" s="219">
        <v>9423034</v>
      </c>
      <c r="P56" s="219">
        <v>81120287</v>
      </c>
      <c r="Q56" s="218"/>
      <c r="R56" s="219">
        <v>-4548285</v>
      </c>
      <c r="S56" s="219">
        <v>-373807</v>
      </c>
      <c r="T56" s="219">
        <v>-4922092</v>
      </c>
    </row>
    <row r="57" spans="1:20">
      <c r="A57" s="242">
        <v>21900</v>
      </c>
      <c r="B57" s="243" t="s">
        <v>46</v>
      </c>
      <c r="C57" s="254">
        <f t="shared" si="0"/>
        <v>2.7916493387151573E-3</v>
      </c>
      <c r="D57" s="255">
        <f t="shared" si="1"/>
        <v>2.9853166926039811E-3</v>
      </c>
      <c r="E57" s="220">
        <v>94453926</v>
      </c>
      <c r="F57" s="219">
        <v>77442729</v>
      </c>
      <c r="G57" s="219">
        <v>70157</v>
      </c>
      <c r="H57" s="219">
        <v>3396306</v>
      </c>
      <c r="I57" s="219">
        <v>163141</v>
      </c>
      <c r="J57" s="219">
        <v>2456478</v>
      </c>
      <c r="K57" s="219">
        <v>6086082</v>
      </c>
      <c r="L57" s="218"/>
      <c r="M57" s="219">
        <v>3029655</v>
      </c>
      <c r="N57" s="219">
        <v>31427482</v>
      </c>
      <c r="O57" s="219">
        <v>15387257</v>
      </c>
      <c r="P57" s="219">
        <v>49844394</v>
      </c>
      <c r="Q57" s="218"/>
      <c r="R57" s="219">
        <v>-2185872</v>
      </c>
      <c r="S57" s="219">
        <v>-3928573</v>
      </c>
      <c r="T57" s="219">
        <v>-6114445</v>
      </c>
    </row>
    <row r="58" spans="1:20">
      <c r="A58" s="242">
        <v>22000</v>
      </c>
      <c r="B58" s="243" t="s">
        <v>47</v>
      </c>
      <c r="C58" s="254">
        <f t="shared" si="0"/>
        <v>2.8325101973268635E-3</v>
      </c>
      <c r="D58" s="255">
        <f t="shared" si="1"/>
        <v>2.839276139713881E-3</v>
      </c>
      <c r="E58" s="220">
        <v>89833276</v>
      </c>
      <c r="F58" s="219">
        <v>78576244</v>
      </c>
      <c r="G58" s="219">
        <v>71184</v>
      </c>
      <c r="H58" s="219">
        <v>3446017</v>
      </c>
      <c r="I58" s="219">
        <v>165529</v>
      </c>
      <c r="J58" s="219">
        <v>339210</v>
      </c>
      <c r="K58" s="219">
        <v>4021940</v>
      </c>
      <c r="L58" s="218"/>
      <c r="M58" s="219">
        <v>3073999</v>
      </c>
      <c r="N58" s="219">
        <v>31887481</v>
      </c>
      <c r="O58" s="219">
        <v>11044772</v>
      </c>
      <c r="P58" s="219">
        <v>46006252</v>
      </c>
      <c r="Q58" s="218"/>
      <c r="R58" s="219">
        <v>-2217866</v>
      </c>
      <c r="S58" s="219">
        <v>-3060827</v>
      </c>
      <c r="T58" s="219">
        <v>-5278693</v>
      </c>
    </row>
    <row r="59" spans="1:20">
      <c r="A59" s="242">
        <v>23000</v>
      </c>
      <c r="B59" s="243" t="s">
        <v>48</v>
      </c>
      <c r="C59" s="254">
        <f t="shared" si="0"/>
        <v>2.4091763601146159E-3</v>
      </c>
      <c r="D59" s="255">
        <f t="shared" si="1"/>
        <v>2.4844759950290768E-3</v>
      </c>
      <c r="E59" s="220">
        <v>78607577</v>
      </c>
      <c r="F59" s="219">
        <v>66832603</v>
      </c>
      <c r="G59" s="219">
        <v>60545</v>
      </c>
      <c r="H59" s="219">
        <v>2930991</v>
      </c>
      <c r="I59" s="219">
        <v>140790</v>
      </c>
      <c r="J59" s="219">
        <v>3101661</v>
      </c>
      <c r="K59" s="219">
        <v>6233987</v>
      </c>
      <c r="L59" s="218"/>
      <c r="M59" s="219">
        <v>2614574</v>
      </c>
      <c r="N59" s="219">
        <v>27121725</v>
      </c>
      <c r="O59" s="219">
        <v>6028880</v>
      </c>
      <c r="P59" s="219">
        <v>35765179</v>
      </c>
      <c r="Q59" s="218"/>
      <c r="R59" s="219">
        <v>-1886392</v>
      </c>
      <c r="S59" s="219">
        <v>-955698</v>
      </c>
      <c r="T59" s="219">
        <v>-2842090</v>
      </c>
    </row>
    <row r="60" spans="1:20">
      <c r="A60" s="242">
        <v>23100</v>
      </c>
      <c r="B60" s="243" t="s">
        <v>49</v>
      </c>
      <c r="C60" s="254">
        <f t="shared" si="0"/>
        <v>1.5479745138071625E-2</v>
      </c>
      <c r="D60" s="255">
        <f t="shared" si="1"/>
        <v>1.5402893051939804E-2</v>
      </c>
      <c r="E60" s="220">
        <v>487339827</v>
      </c>
      <c r="F60" s="219">
        <v>429421307</v>
      </c>
      <c r="G60" s="219">
        <v>389024</v>
      </c>
      <c r="H60" s="219">
        <v>18832575</v>
      </c>
      <c r="I60" s="219">
        <v>904622</v>
      </c>
      <c r="J60" s="219">
        <v>43965935</v>
      </c>
      <c r="K60" s="219">
        <v>64092156</v>
      </c>
      <c r="L60" s="218"/>
      <c r="M60" s="219">
        <v>16799490</v>
      </c>
      <c r="N60" s="219">
        <v>174265946</v>
      </c>
      <c r="O60" s="219">
        <v>14546924</v>
      </c>
      <c r="P60" s="219">
        <v>205612360</v>
      </c>
      <c r="Q60" s="218"/>
      <c r="R60" s="219">
        <v>-12120690</v>
      </c>
      <c r="S60" s="219">
        <v>5209990</v>
      </c>
      <c r="T60" s="219">
        <v>-6910700</v>
      </c>
    </row>
    <row r="61" spans="1:20">
      <c r="A61" s="242">
        <v>23200</v>
      </c>
      <c r="B61" s="243" t="s">
        <v>50</v>
      </c>
      <c r="C61" s="254">
        <f t="shared" si="0"/>
        <v>8.2023694979237623E-3</v>
      </c>
      <c r="D61" s="255">
        <f t="shared" si="1"/>
        <v>8.2034718029658938E-3</v>
      </c>
      <c r="E61" s="220">
        <v>259553742</v>
      </c>
      <c r="F61" s="219">
        <v>227540712</v>
      </c>
      <c r="G61" s="219">
        <v>206135</v>
      </c>
      <c r="H61" s="219">
        <v>9978959</v>
      </c>
      <c r="I61" s="219">
        <v>479339</v>
      </c>
      <c r="J61" s="219">
        <v>31299146</v>
      </c>
      <c r="K61" s="219">
        <v>41963579</v>
      </c>
      <c r="L61" s="218"/>
      <c r="M61" s="219">
        <v>8901673</v>
      </c>
      <c r="N61" s="219">
        <v>92339614</v>
      </c>
      <c r="O61" s="219">
        <v>11200512</v>
      </c>
      <c r="P61" s="219">
        <v>112441799</v>
      </c>
      <c r="Q61" s="218"/>
      <c r="R61" s="219">
        <v>-6422481</v>
      </c>
      <c r="S61" s="219">
        <v>3010135</v>
      </c>
      <c r="T61" s="219">
        <v>-3412346</v>
      </c>
    </row>
    <row r="62" spans="1:20">
      <c r="A62" s="242">
        <v>30000</v>
      </c>
      <c r="B62" s="243" t="s">
        <v>51</v>
      </c>
      <c r="C62" s="254">
        <f t="shared" si="0"/>
        <v>7.6123193995140807E-4</v>
      </c>
      <c r="D62" s="255">
        <f t="shared" si="1"/>
        <v>7.8485976052765501E-4</v>
      </c>
      <c r="E62" s="220">
        <v>24832570</v>
      </c>
      <c r="F62" s="219">
        <v>21117222</v>
      </c>
      <c r="G62" s="219">
        <v>19131</v>
      </c>
      <c r="H62" s="219">
        <v>926111</v>
      </c>
      <c r="I62" s="219">
        <v>44486</v>
      </c>
      <c r="J62" s="219">
        <v>400814</v>
      </c>
      <c r="K62" s="219">
        <v>1390542</v>
      </c>
      <c r="L62" s="218"/>
      <c r="M62" s="219">
        <v>826132</v>
      </c>
      <c r="N62" s="219">
        <v>8569702</v>
      </c>
      <c r="O62" s="219">
        <v>3948024</v>
      </c>
      <c r="P62" s="219">
        <v>13343858</v>
      </c>
      <c r="Q62" s="218"/>
      <c r="R62" s="219">
        <v>-596048</v>
      </c>
      <c r="S62" s="219">
        <v>-827547</v>
      </c>
      <c r="T62" s="219">
        <v>-1423595</v>
      </c>
    </row>
    <row r="63" spans="1:20">
      <c r="A63" s="242">
        <v>30100</v>
      </c>
      <c r="B63" s="243" t="s">
        <v>52</v>
      </c>
      <c r="C63" s="254">
        <f t="shared" si="0"/>
        <v>7.3812994518501693E-3</v>
      </c>
      <c r="D63" s="255">
        <f t="shared" si="1"/>
        <v>7.3597556120430967E-3</v>
      </c>
      <c r="E63" s="220">
        <v>232858984</v>
      </c>
      <c r="F63" s="220">
        <v>204763530</v>
      </c>
      <c r="G63" s="220">
        <v>185501</v>
      </c>
      <c r="H63" s="220">
        <v>8980049</v>
      </c>
      <c r="I63" s="220">
        <v>431356</v>
      </c>
      <c r="J63" s="220">
        <v>2038498</v>
      </c>
      <c r="K63" s="220">
        <v>11635404</v>
      </c>
      <c r="L63" s="217"/>
      <c r="M63" s="220">
        <v>8010601</v>
      </c>
      <c r="N63" s="220">
        <v>83096273</v>
      </c>
      <c r="O63" s="220">
        <v>12984281</v>
      </c>
      <c r="P63" s="220">
        <v>104091155</v>
      </c>
      <c r="Q63" s="217"/>
      <c r="R63" s="220">
        <v>-5779581</v>
      </c>
      <c r="S63" s="220">
        <v>-2928122</v>
      </c>
      <c r="T63" s="220">
        <v>-8707703</v>
      </c>
    </row>
    <row r="64" spans="1:20">
      <c r="A64" s="242">
        <v>30102</v>
      </c>
      <c r="B64" s="243" t="s">
        <v>53</v>
      </c>
      <c r="C64" s="254">
        <f t="shared" si="0"/>
        <v>1.5164855485745143E-4</v>
      </c>
      <c r="D64" s="255">
        <f t="shared" si="1"/>
        <v>1.4853322822469217E-4</v>
      </c>
      <c r="E64" s="220">
        <v>4699517</v>
      </c>
      <c r="F64" s="219">
        <v>4206860</v>
      </c>
      <c r="G64" s="219">
        <v>3811</v>
      </c>
      <c r="H64" s="219">
        <v>184495</v>
      </c>
      <c r="I64" s="219">
        <v>8862</v>
      </c>
      <c r="J64" s="219">
        <v>143075</v>
      </c>
      <c r="K64" s="219">
        <v>340243</v>
      </c>
      <c r="L64" s="218"/>
      <c r="M64" s="219">
        <v>164578</v>
      </c>
      <c r="N64" s="219">
        <v>1707210</v>
      </c>
      <c r="O64" s="219">
        <v>10880</v>
      </c>
      <c r="P64" s="219">
        <v>1882668</v>
      </c>
      <c r="Q64" s="218"/>
      <c r="R64" s="219">
        <v>-118743</v>
      </c>
      <c r="S64" s="219">
        <v>37589</v>
      </c>
      <c r="T64" s="219">
        <v>-81154</v>
      </c>
    </row>
    <row r="65" spans="1:20">
      <c r="A65" s="242">
        <v>30103</v>
      </c>
      <c r="B65" s="243" t="s">
        <v>54</v>
      </c>
      <c r="C65" s="254">
        <f t="shared" si="0"/>
        <v>2.1767075383818306E-4</v>
      </c>
      <c r="D65" s="255">
        <f t="shared" si="1"/>
        <v>1.9298478473697047E-4</v>
      </c>
      <c r="E65" s="220">
        <v>6105942</v>
      </c>
      <c r="F65" s="219">
        <v>6038372</v>
      </c>
      <c r="G65" s="219">
        <v>5470</v>
      </c>
      <c r="H65" s="219">
        <v>264817</v>
      </c>
      <c r="I65" s="219">
        <v>12720</v>
      </c>
      <c r="J65" s="219">
        <v>1380027</v>
      </c>
      <c r="K65" s="219">
        <v>1663034</v>
      </c>
      <c r="L65" s="218"/>
      <c r="M65" s="219">
        <v>236229</v>
      </c>
      <c r="N65" s="219">
        <v>2450467</v>
      </c>
      <c r="O65" s="219">
        <v>197631</v>
      </c>
      <c r="P65" s="219">
        <v>2884327</v>
      </c>
      <c r="Q65" s="218"/>
      <c r="R65" s="219">
        <v>-170437</v>
      </c>
      <c r="S65" s="219">
        <v>351741</v>
      </c>
      <c r="T65" s="219">
        <v>181304</v>
      </c>
    </row>
    <row r="66" spans="1:20">
      <c r="A66" s="242">
        <v>30104</v>
      </c>
      <c r="B66" s="243" t="s">
        <v>55</v>
      </c>
      <c r="C66" s="254">
        <f t="shared" si="0"/>
        <v>9.944096440409327E-5</v>
      </c>
      <c r="D66" s="255">
        <f t="shared" si="1"/>
        <v>1.1036618958243527E-4</v>
      </c>
      <c r="E66" s="220">
        <v>3491931</v>
      </c>
      <c r="F66" s="220">
        <v>2758577</v>
      </c>
      <c r="G66" s="220">
        <v>2499</v>
      </c>
      <c r="H66" s="220">
        <v>120979</v>
      </c>
      <c r="I66" s="220">
        <v>5811</v>
      </c>
      <c r="J66" s="220">
        <v>260299</v>
      </c>
      <c r="K66" s="220">
        <v>389588</v>
      </c>
      <c r="L66" s="217"/>
      <c r="M66" s="220">
        <v>107919</v>
      </c>
      <c r="N66" s="220">
        <v>1119474</v>
      </c>
      <c r="O66" s="220">
        <v>757342</v>
      </c>
      <c r="P66" s="220">
        <v>1984735</v>
      </c>
      <c r="Q66" s="217"/>
      <c r="R66" s="220">
        <v>-77862</v>
      </c>
      <c r="S66" s="220">
        <v>-56317</v>
      </c>
      <c r="T66" s="220">
        <v>-134179</v>
      </c>
    </row>
    <row r="67" spans="1:20">
      <c r="A67" s="242">
        <v>30105</v>
      </c>
      <c r="B67" s="243" t="s">
        <v>56</v>
      </c>
      <c r="C67" s="254">
        <f t="shared" si="0"/>
        <v>6.8579005886340388E-4</v>
      </c>
      <c r="D67" s="255">
        <f t="shared" si="1"/>
        <v>7.51933544358119E-4</v>
      </c>
      <c r="E67" s="220">
        <v>23790801</v>
      </c>
      <c r="F67" s="219">
        <v>19024400</v>
      </c>
      <c r="G67" s="219">
        <v>17235</v>
      </c>
      <c r="H67" s="219">
        <v>834329</v>
      </c>
      <c r="I67" s="219">
        <v>40077</v>
      </c>
      <c r="J67" s="219">
        <v>1236426</v>
      </c>
      <c r="K67" s="219">
        <v>2128067</v>
      </c>
      <c r="L67" s="218"/>
      <c r="M67" s="219">
        <v>744258</v>
      </c>
      <c r="N67" s="219">
        <v>7720402</v>
      </c>
      <c r="O67" s="219">
        <v>2777922</v>
      </c>
      <c r="P67" s="219">
        <v>11242582</v>
      </c>
      <c r="Q67" s="218"/>
      <c r="R67" s="219">
        <v>-536974</v>
      </c>
      <c r="S67" s="219">
        <v>-132746</v>
      </c>
      <c r="T67" s="219">
        <v>-669720</v>
      </c>
    </row>
    <row r="68" spans="1:20">
      <c r="A68" s="242">
        <v>30200</v>
      </c>
      <c r="B68" s="243" t="s">
        <v>57</v>
      </c>
      <c r="C68" s="254">
        <f t="shared" si="0"/>
        <v>1.6754759834013058E-3</v>
      </c>
      <c r="D68" s="255">
        <f t="shared" si="1"/>
        <v>1.7035995465637375E-3</v>
      </c>
      <c r="E68" s="220">
        <v>53901037</v>
      </c>
      <c r="F68" s="219">
        <v>46479130</v>
      </c>
      <c r="G68" s="219">
        <v>42107</v>
      </c>
      <c r="H68" s="219">
        <v>2038375</v>
      </c>
      <c r="I68" s="219">
        <v>97913</v>
      </c>
      <c r="J68" s="219">
        <v>1423562</v>
      </c>
      <c r="K68" s="219">
        <v>3601957</v>
      </c>
      <c r="L68" s="218"/>
      <c r="M68" s="219">
        <v>1818321</v>
      </c>
      <c r="N68" s="219">
        <v>18861965</v>
      </c>
      <c r="O68" s="219">
        <v>3445046</v>
      </c>
      <c r="P68" s="219">
        <v>24125332</v>
      </c>
      <c r="Q68" s="218"/>
      <c r="R68" s="219">
        <v>-1311901</v>
      </c>
      <c r="S68" s="219">
        <v>-208397</v>
      </c>
      <c r="T68" s="219">
        <v>-1520298</v>
      </c>
    </row>
    <row r="69" spans="1:20">
      <c r="A69" s="242">
        <v>30300</v>
      </c>
      <c r="B69" s="243" t="s">
        <v>58</v>
      </c>
      <c r="C69" s="254">
        <f t="shared" si="0"/>
        <v>5.4205304926303953E-4</v>
      </c>
      <c r="D69" s="255">
        <f t="shared" si="1"/>
        <v>5.50224000874294E-4</v>
      </c>
      <c r="E69" s="220">
        <v>17408812</v>
      </c>
      <c r="F69" s="219">
        <v>15037013</v>
      </c>
      <c r="G69" s="219">
        <v>13622</v>
      </c>
      <c r="H69" s="219">
        <v>659459</v>
      </c>
      <c r="I69" s="219">
        <v>31677</v>
      </c>
      <c r="J69" s="219">
        <v>0</v>
      </c>
      <c r="K69" s="219">
        <v>704758</v>
      </c>
      <c r="L69" s="218"/>
      <c r="M69" s="219">
        <v>588266</v>
      </c>
      <c r="N69" s="219">
        <v>6102257</v>
      </c>
      <c r="O69" s="219">
        <v>915333</v>
      </c>
      <c r="P69" s="219">
        <v>7605856</v>
      </c>
      <c r="Q69" s="218"/>
      <c r="R69" s="219">
        <v>-424430</v>
      </c>
      <c r="S69" s="219">
        <v>-296438</v>
      </c>
      <c r="T69" s="219">
        <v>-720868</v>
      </c>
    </row>
    <row r="70" spans="1:20">
      <c r="A70" s="242">
        <v>30400</v>
      </c>
      <c r="B70" s="243" t="s">
        <v>59</v>
      </c>
      <c r="C70" s="254">
        <f t="shared" si="0"/>
        <v>1.0156430588000047E-3</v>
      </c>
      <c r="D70" s="255">
        <f t="shared" si="1"/>
        <v>1.0061028936632231E-3</v>
      </c>
      <c r="E70" s="220">
        <v>31832592</v>
      </c>
      <c r="F70" s="219">
        <v>28174803</v>
      </c>
      <c r="G70" s="219">
        <v>25524</v>
      </c>
      <c r="H70" s="219">
        <v>1235626</v>
      </c>
      <c r="I70" s="219">
        <v>59353</v>
      </c>
      <c r="J70" s="219">
        <v>476309</v>
      </c>
      <c r="K70" s="219">
        <v>1796812</v>
      </c>
      <c r="L70" s="218"/>
      <c r="M70" s="219">
        <v>1102233</v>
      </c>
      <c r="N70" s="219">
        <v>11433780</v>
      </c>
      <c r="O70" s="219">
        <v>1717547</v>
      </c>
      <c r="P70" s="219">
        <v>14253560</v>
      </c>
      <c r="Q70" s="218"/>
      <c r="R70" s="219">
        <v>-795250</v>
      </c>
      <c r="S70" s="219">
        <v>-376601</v>
      </c>
      <c r="T70" s="219">
        <v>-1171851</v>
      </c>
    </row>
    <row r="71" spans="1:20">
      <c r="A71" s="242">
        <v>30405</v>
      </c>
      <c r="B71" s="243" t="s">
        <v>60</v>
      </c>
      <c r="C71" s="254">
        <f t="shared" ref="C71:C134" si="2">F71/$F$316</f>
        <v>5.9163061948424244E-4</v>
      </c>
      <c r="D71" s="255">
        <f t="shared" ref="D71:D134" si="3">E71/$E$316</f>
        <v>6.0446382853194202E-4</v>
      </c>
      <c r="E71" s="220">
        <v>19124933</v>
      </c>
      <c r="F71" s="219">
        <v>16412337</v>
      </c>
      <c r="G71" s="219">
        <v>14868</v>
      </c>
      <c r="H71" s="219">
        <v>719775</v>
      </c>
      <c r="I71" s="219">
        <v>34574</v>
      </c>
      <c r="J71" s="219">
        <v>0</v>
      </c>
      <c r="K71" s="219">
        <v>769217</v>
      </c>
      <c r="L71" s="218"/>
      <c r="M71" s="219">
        <v>642071</v>
      </c>
      <c r="N71" s="219">
        <v>6660386</v>
      </c>
      <c r="O71" s="219">
        <v>3622015</v>
      </c>
      <c r="P71" s="219">
        <v>10924472</v>
      </c>
      <c r="Q71" s="218"/>
      <c r="R71" s="219">
        <v>-463247</v>
      </c>
      <c r="S71" s="219">
        <v>-1093307</v>
      </c>
      <c r="T71" s="219">
        <v>-1556554</v>
      </c>
    </row>
    <row r="72" spans="1:20">
      <c r="A72" s="242">
        <v>30500</v>
      </c>
      <c r="B72" s="243" t="s">
        <v>61</v>
      </c>
      <c r="C72" s="254">
        <f t="shared" si="2"/>
        <v>1.0672581656319356E-3</v>
      </c>
      <c r="D72" s="255">
        <f t="shared" si="3"/>
        <v>1.0891823684217629E-3</v>
      </c>
      <c r="E72" s="220">
        <v>34461185</v>
      </c>
      <c r="F72" s="219">
        <v>29606650</v>
      </c>
      <c r="G72" s="219">
        <v>26821</v>
      </c>
      <c r="H72" s="219">
        <v>1298421</v>
      </c>
      <c r="I72" s="219">
        <v>62370</v>
      </c>
      <c r="J72" s="219">
        <v>432812</v>
      </c>
      <c r="K72" s="219">
        <v>1820424</v>
      </c>
      <c r="L72" s="218"/>
      <c r="M72" s="219">
        <v>1158249</v>
      </c>
      <c r="N72" s="219">
        <v>12014846</v>
      </c>
      <c r="O72" s="219">
        <v>2521070</v>
      </c>
      <c r="P72" s="219">
        <v>15694165</v>
      </c>
      <c r="Q72" s="218"/>
      <c r="R72" s="219">
        <v>-835668</v>
      </c>
      <c r="S72" s="219">
        <v>-459298</v>
      </c>
      <c r="T72" s="219">
        <v>-1294966</v>
      </c>
    </row>
    <row r="73" spans="1:20">
      <c r="A73" s="242">
        <v>30600</v>
      </c>
      <c r="B73" s="243" t="s">
        <v>62</v>
      </c>
      <c r="C73" s="254">
        <f t="shared" si="2"/>
        <v>7.6777917956112629E-4</v>
      </c>
      <c r="D73" s="255">
        <f t="shared" si="3"/>
        <v>7.9402861605930362E-4</v>
      </c>
      <c r="E73" s="220">
        <v>25122668</v>
      </c>
      <c r="F73" s="219">
        <v>21298848</v>
      </c>
      <c r="G73" s="219">
        <v>19295</v>
      </c>
      <c r="H73" s="219">
        <v>934076</v>
      </c>
      <c r="I73" s="219">
        <v>44868</v>
      </c>
      <c r="J73" s="219">
        <v>336226</v>
      </c>
      <c r="K73" s="219">
        <v>1334465</v>
      </c>
      <c r="L73" s="218"/>
      <c r="M73" s="219">
        <v>833237</v>
      </c>
      <c r="N73" s="219">
        <v>8643409</v>
      </c>
      <c r="O73" s="219">
        <v>3702805</v>
      </c>
      <c r="P73" s="219">
        <v>13179451</v>
      </c>
      <c r="Q73" s="218"/>
      <c r="R73" s="219">
        <v>-601174</v>
      </c>
      <c r="S73" s="219">
        <v>-817112</v>
      </c>
      <c r="T73" s="219">
        <v>-1418286</v>
      </c>
    </row>
    <row r="74" spans="1:20">
      <c r="A74" s="242">
        <v>30601</v>
      </c>
      <c r="B74" s="243" t="s">
        <v>63</v>
      </c>
      <c r="C74" s="254">
        <f t="shared" si="2"/>
        <v>1.5761989288917506E-5</v>
      </c>
      <c r="D74" s="255">
        <f t="shared" si="3"/>
        <v>7.3418670863406633E-6</v>
      </c>
      <c r="E74" s="220">
        <v>232293</v>
      </c>
      <c r="F74" s="219">
        <v>437251</v>
      </c>
      <c r="G74" s="219">
        <v>396</v>
      </c>
      <c r="H74" s="219">
        <v>19176</v>
      </c>
      <c r="I74" s="219">
        <v>921</v>
      </c>
      <c r="J74" s="219">
        <v>376201</v>
      </c>
      <c r="K74" s="219">
        <v>396694</v>
      </c>
      <c r="L74" s="218"/>
      <c r="M74" s="219">
        <v>17106</v>
      </c>
      <c r="N74" s="219">
        <v>177444</v>
      </c>
      <c r="O74" s="219">
        <v>471524</v>
      </c>
      <c r="P74" s="219">
        <v>666074</v>
      </c>
      <c r="Q74" s="218"/>
      <c r="R74" s="219">
        <v>-12341</v>
      </c>
      <c r="S74" s="219">
        <v>-45251</v>
      </c>
      <c r="T74" s="219">
        <v>-57592</v>
      </c>
    </row>
    <row r="75" spans="1:20">
      <c r="A75" s="242">
        <v>30700</v>
      </c>
      <c r="B75" s="243" t="s">
        <v>64</v>
      </c>
      <c r="C75" s="254">
        <f t="shared" si="2"/>
        <v>2.1078177994207333E-3</v>
      </c>
      <c r="D75" s="255">
        <f t="shared" si="3"/>
        <v>2.1387537436279216E-3</v>
      </c>
      <c r="E75" s="220">
        <v>67669098</v>
      </c>
      <c r="F75" s="220">
        <v>58472660</v>
      </c>
      <c r="G75" s="220">
        <v>52972</v>
      </c>
      <c r="H75" s="220">
        <v>2564360</v>
      </c>
      <c r="I75" s="220">
        <v>123179</v>
      </c>
      <c r="J75" s="220">
        <v>953664</v>
      </c>
      <c r="K75" s="220">
        <v>3694175</v>
      </c>
      <c r="L75" s="217"/>
      <c r="M75" s="220">
        <v>2287522</v>
      </c>
      <c r="N75" s="220">
        <v>23729129</v>
      </c>
      <c r="O75" s="220">
        <v>5698223</v>
      </c>
      <c r="P75" s="220">
        <v>31714874</v>
      </c>
      <c r="Q75" s="217"/>
      <c r="R75" s="220">
        <v>-1650428</v>
      </c>
      <c r="S75" s="220">
        <v>-1067481</v>
      </c>
      <c r="T75" s="220">
        <v>-2717909</v>
      </c>
    </row>
    <row r="76" spans="1:20">
      <c r="A76" s="242">
        <v>30705</v>
      </c>
      <c r="B76" s="243" t="s">
        <v>65</v>
      </c>
      <c r="C76" s="254">
        <f t="shared" si="2"/>
        <v>4.0119839533836845E-4</v>
      </c>
      <c r="D76" s="255">
        <f t="shared" si="3"/>
        <v>4.075760111315154E-4</v>
      </c>
      <c r="E76" s="220">
        <v>12895501</v>
      </c>
      <c r="F76" s="219">
        <v>11129585</v>
      </c>
      <c r="G76" s="219">
        <v>10083</v>
      </c>
      <c r="H76" s="219">
        <v>488096</v>
      </c>
      <c r="I76" s="219">
        <v>23446</v>
      </c>
      <c r="J76" s="219">
        <v>41430</v>
      </c>
      <c r="K76" s="219">
        <v>563055</v>
      </c>
      <c r="L76" s="218"/>
      <c r="M76" s="219">
        <v>435403</v>
      </c>
      <c r="N76" s="219">
        <v>4516561</v>
      </c>
      <c r="O76" s="219">
        <v>882025</v>
      </c>
      <c r="P76" s="219">
        <v>5833989</v>
      </c>
      <c r="Q76" s="218"/>
      <c r="R76" s="219">
        <v>-314138</v>
      </c>
      <c r="S76" s="219">
        <v>-330191</v>
      </c>
      <c r="T76" s="219">
        <v>-644329</v>
      </c>
    </row>
    <row r="77" spans="1:20">
      <c r="A77" s="242">
        <v>30800</v>
      </c>
      <c r="B77" s="243" t="s">
        <v>66</v>
      </c>
      <c r="C77" s="254">
        <f t="shared" si="2"/>
        <v>6.6886790330093976E-4</v>
      </c>
      <c r="D77" s="255">
        <f t="shared" si="3"/>
        <v>7.1397245081939343E-4</v>
      </c>
      <c r="E77" s="220">
        <v>22589731</v>
      </c>
      <c r="F77" s="219">
        <v>18554965</v>
      </c>
      <c r="G77" s="219">
        <v>16809</v>
      </c>
      <c r="H77" s="219">
        <v>813741</v>
      </c>
      <c r="I77" s="219">
        <v>39088</v>
      </c>
      <c r="J77" s="219">
        <v>0</v>
      </c>
      <c r="K77" s="219">
        <v>869638</v>
      </c>
      <c r="L77" s="218"/>
      <c r="M77" s="219">
        <v>725893</v>
      </c>
      <c r="N77" s="219">
        <v>7529898</v>
      </c>
      <c r="O77" s="219">
        <v>5034238</v>
      </c>
      <c r="P77" s="219">
        <v>13290029</v>
      </c>
      <c r="Q77" s="218"/>
      <c r="R77" s="219">
        <v>-523726</v>
      </c>
      <c r="S77" s="219">
        <v>-1467453</v>
      </c>
      <c r="T77" s="219">
        <v>-1991179</v>
      </c>
    </row>
    <row r="78" spans="1:20">
      <c r="A78" s="242">
        <v>30900</v>
      </c>
      <c r="B78" s="243" t="s">
        <v>67</v>
      </c>
      <c r="C78" s="254">
        <f t="shared" si="2"/>
        <v>1.3293099656629416E-3</v>
      </c>
      <c r="D78" s="255">
        <f t="shared" si="3"/>
        <v>1.3471224790185801E-3</v>
      </c>
      <c r="E78" s="220">
        <v>42622281</v>
      </c>
      <c r="F78" s="220">
        <v>36876190</v>
      </c>
      <c r="G78" s="220">
        <v>33407</v>
      </c>
      <c r="H78" s="220">
        <v>1617231</v>
      </c>
      <c r="I78" s="220">
        <v>77684</v>
      </c>
      <c r="J78" s="220">
        <v>0</v>
      </c>
      <c r="K78" s="220">
        <v>1728322</v>
      </c>
      <c r="L78" s="217"/>
      <c r="M78" s="220">
        <v>1442642</v>
      </c>
      <c r="N78" s="220">
        <v>14964940</v>
      </c>
      <c r="O78" s="220">
        <v>3223236</v>
      </c>
      <c r="P78" s="220">
        <v>19630818</v>
      </c>
      <c r="Q78" s="217"/>
      <c r="R78" s="220">
        <v>-1040854</v>
      </c>
      <c r="S78" s="220">
        <v>-880505</v>
      </c>
      <c r="T78" s="220">
        <v>-1921359</v>
      </c>
    </row>
    <row r="79" spans="1:20">
      <c r="A79" s="242">
        <v>30905</v>
      </c>
      <c r="B79" s="243" t="s">
        <v>68</v>
      </c>
      <c r="C79" s="254">
        <f t="shared" si="2"/>
        <v>2.6233675884260128E-4</v>
      </c>
      <c r="D79" s="255">
        <f t="shared" si="3"/>
        <v>2.6544294735969016E-4</v>
      </c>
      <c r="E79" s="220">
        <v>8398482</v>
      </c>
      <c r="F79" s="219">
        <v>7277445</v>
      </c>
      <c r="G79" s="219">
        <v>6593</v>
      </c>
      <c r="H79" s="219">
        <v>319158</v>
      </c>
      <c r="I79" s="219">
        <v>15331</v>
      </c>
      <c r="J79" s="219">
        <v>238459</v>
      </c>
      <c r="K79" s="219">
        <v>579541</v>
      </c>
      <c r="L79" s="218"/>
      <c r="M79" s="219">
        <v>284703</v>
      </c>
      <c r="N79" s="219">
        <v>2953302</v>
      </c>
      <c r="O79" s="219">
        <v>632279</v>
      </c>
      <c r="P79" s="219">
        <v>3870284</v>
      </c>
      <c r="Q79" s="218"/>
      <c r="R79" s="219">
        <v>-205411</v>
      </c>
      <c r="S79" s="219">
        <v>-229308</v>
      </c>
      <c r="T79" s="219">
        <v>-434719</v>
      </c>
    </row>
    <row r="80" spans="1:20">
      <c r="A80" s="242">
        <v>31000</v>
      </c>
      <c r="B80" s="243" t="s">
        <v>69</v>
      </c>
      <c r="C80" s="254">
        <f t="shared" si="2"/>
        <v>4.1937644603207338E-3</v>
      </c>
      <c r="D80" s="255">
        <f t="shared" si="3"/>
        <v>4.2110363978485514E-3</v>
      </c>
      <c r="E80" s="220">
        <v>133235084</v>
      </c>
      <c r="F80" s="219">
        <v>116338596</v>
      </c>
      <c r="G80" s="219">
        <v>105394</v>
      </c>
      <c r="H80" s="219">
        <v>5102111</v>
      </c>
      <c r="I80" s="219">
        <v>245080</v>
      </c>
      <c r="J80" s="219">
        <v>2750034</v>
      </c>
      <c r="K80" s="219">
        <v>8202619</v>
      </c>
      <c r="L80" s="218"/>
      <c r="M80" s="219">
        <v>4551309</v>
      </c>
      <c r="N80" s="219">
        <v>47212039</v>
      </c>
      <c r="O80" s="219">
        <v>4518501</v>
      </c>
      <c r="P80" s="219">
        <v>56281849</v>
      </c>
      <c r="Q80" s="218"/>
      <c r="R80" s="219">
        <v>-3283732</v>
      </c>
      <c r="S80" s="219">
        <v>173992</v>
      </c>
      <c r="T80" s="219">
        <v>-3109740</v>
      </c>
    </row>
    <row r="81" spans="1:20">
      <c r="A81" s="242">
        <v>31005</v>
      </c>
      <c r="B81" s="243" t="s">
        <v>70</v>
      </c>
      <c r="C81" s="254">
        <f t="shared" si="2"/>
        <v>3.6488844249878968E-4</v>
      </c>
      <c r="D81" s="255">
        <f t="shared" si="3"/>
        <v>3.8063563554096788E-4</v>
      </c>
      <c r="E81" s="220">
        <v>12043121</v>
      </c>
      <c r="F81" s="219">
        <v>10122316</v>
      </c>
      <c r="G81" s="219">
        <v>9170</v>
      </c>
      <c r="H81" s="219">
        <v>443921</v>
      </c>
      <c r="I81" s="219">
        <v>21324</v>
      </c>
      <c r="J81" s="219">
        <v>0</v>
      </c>
      <c r="K81" s="219">
        <v>474415</v>
      </c>
      <c r="L81" s="218"/>
      <c r="M81" s="219">
        <v>395997</v>
      </c>
      <c r="N81" s="219">
        <v>4107796</v>
      </c>
      <c r="O81" s="219">
        <v>943469</v>
      </c>
      <c r="P81" s="219">
        <v>5447262</v>
      </c>
      <c r="Q81" s="218"/>
      <c r="R81" s="219">
        <v>-285710</v>
      </c>
      <c r="S81" s="219">
        <v>-306819</v>
      </c>
      <c r="T81" s="219">
        <v>-592529</v>
      </c>
    </row>
    <row r="82" spans="1:20">
      <c r="A82" s="242">
        <v>31100</v>
      </c>
      <c r="B82" s="243" t="s">
        <v>71</v>
      </c>
      <c r="C82" s="254">
        <f t="shared" si="2"/>
        <v>8.6798211048969513E-3</v>
      </c>
      <c r="D82" s="255">
        <f t="shared" si="3"/>
        <v>8.7968210119378411E-3</v>
      </c>
      <c r="E82" s="220">
        <v>278327014</v>
      </c>
      <c r="F82" s="219">
        <v>240785626</v>
      </c>
      <c r="G82" s="219">
        <v>218134</v>
      </c>
      <c r="H82" s="219">
        <v>10559824</v>
      </c>
      <c r="I82" s="219">
        <v>507241</v>
      </c>
      <c r="J82" s="219">
        <v>4662002</v>
      </c>
      <c r="K82" s="219">
        <v>15947201</v>
      </c>
      <c r="L82" s="218"/>
      <c r="M82" s="219">
        <v>9419830</v>
      </c>
      <c r="N82" s="219">
        <v>97714609</v>
      </c>
      <c r="O82" s="219">
        <v>11142334</v>
      </c>
      <c r="P82" s="219">
        <v>118276773</v>
      </c>
      <c r="Q82" s="218"/>
      <c r="R82" s="219">
        <v>-6796329</v>
      </c>
      <c r="S82" s="219">
        <v>-356772</v>
      </c>
      <c r="T82" s="219">
        <v>-7153101</v>
      </c>
    </row>
    <row r="83" spans="1:20">
      <c r="A83" s="242">
        <v>31101</v>
      </c>
      <c r="B83" s="243" t="s">
        <v>775</v>
      </c>
      <c r="C83" s="254">
        <f t="shared" si="2"/>
        <v>5.0888272610780126E-5</v>
      </c>
      <c r="D83" s="255">
        <f t="shared" si="3"/>
        <v>5.2653709014981531E-5</v>
      </c>
      <c r="E83" s="220">
        <v>1665937</v>
      </c>
      <c r="F83" s="219">
        <v>1411684</v>
      </c>
      <c r="G83" s="219">
        <v>1279</v>
      </c>
      <c r="H83" s="219">
        <v>61910</v>
      </c>
      <c r="I83" s="219">
        <v>2974</v>
      </c>
      <c r="J83" s="219">
        <v>38870</v>
      </c>
      <c r="K83" s="219">
        <v>105033</v>
      </c>
      <c r="L83" s="218"/>
      <c r="M83" s="219">
        <v>55227</v>
      </c>
      <c r="N83" s="219">
        <v>572884</v>
      </c>
      <c r="O83" s="219">
        <v>324743</v>
      </c>
      <c r="P83" s="219">
        <v>952854</v>
      </c>
      <c r="Q83" s="218"/>
      <c r="R83" s="219">
        <v>-39846</v>
      </c>
      <c r="S83" s="219">
        <v>-62248</v>
      </c>
      <c r="T83" s="219">
        <v>-102094</v>
      </c>
    </row>
    <row r="84" spans="1:20">
      <c r="A84" s="242">
        <v>31102</v>
      </c>
      <c r="B84" s="243" t="s">
        <v>73</v>
      </c>
      <c r="C84" s="254">
        <f t="shared" si="2"/>
        <v>1.5431952552730089E-4</v>
      </c>
      <c r="D84" s="255">
        <f t="shared" si="3"/>
        <v>1.6616647175996468E-4</v>
      </c>
      <c r="E84" s="220">
        <v>5257424</v>
      </c>
      <c r="F84" s="220">
        <v>4280955</v>
      </c>
      <c r="G84" s="220">
        <v>3878</v>
      </c>
      <c r="H84" s="220">
        <v>187744</v>
      </c>
      <c r="I84" s="220">
        <v>9018</v>
      </c>
      <c r="J84" s="220">
        <v>387178</v>
      </c>
      <c r="K84" s="220">
        <v>587818</v>
      </c>
      <c r="L84" s="217"/>
      <c r="M84" s="220">
        <v>167476</v>
      </c>
      <c r="N84" s="220">
        <v>1737279</v>
      </c>
      <c r="O84" s="220">
        <v>428990</v>
      </c>
      <c r="P84" s="220">
        <v>2333745</v>
      </c>
      <c r="Q84" s="217"/>
      <c r="R84" s="220">
        <v>-120831</v>
      </c>
      <c r="S84" s="220">
        <v>42506</v>
      </c>
      <c r="T84" s="220">
        <v>-78325</v>
      </c>
    </row>
    <row r="85" spans="1:20">
      <c r="A85" s="242">
        <v>31105</v>
      </c>
      <c r="B85" s="243" t="s">
        <v>74</v>
      </c>
      <c r="C85" s="254">
        <f t="shared" si="2"/>
        <v>1.2760435396405776E-3</v>
      </c>
      <c r="D85" s="255">
        <f t="shared" si="3"/>
        <v>1.3437211293858716E-3</v>
      </c>
      <c r="E85" s="220">
        <v>42514664</v>
      </c>
      <c r="F85" s="219">
        <v>35398534</v>
      </c>
      <c r="G85" s="219">
        <v>32068</v>
      </c>
      <c r="H85" s="219">
        <v>1552428</v>
      </c>
      <c r="I85" s="219">
        <v>74571</v>
      </c>
      <c r="J85" s="219">
        <v>1777197</v>
      </c>
      <c r="K85" s="219">
        <v>3436264</v>
      </c>
      <c r="L85" s="218"/>
      <c r="M85" s="219">
        <v>1384834</v>
      </c>
      <c r="N85" s="219">
        <v>14365284</v>
      </c>
      <c r="O85" s="219">
        <v>4466795</v>
      </c>
      <c r="P85" s="219">
        <v>20216913</v>
      </c>
      <c r="Q85" s="218"/>
      <c r="R85" s="219">
        <v>-999147</v>
      </c>
      <c r="S85" s="219">
        <v>-731917</v>
      </c>
      <c r="T85" s="219">
        <v>-1731064</v>
      </c>
    </row>
    <row r="86" spans="1:20">
      <c r="A86" s="242">
        <v>31110</v>
      </c>
      <c r="B86" s="243" t="s">
        <v>75</v>
      </c>
      <c r="C86" s="254">
        <f t="shared" si="2"/>
        <v>2.1233193064360786E-3</v>
      </c>
      <c r="D86" s="255">
        <f t="shared" si="3"/>
        <v>2.1374246138797935E-3</v>
      </c>
      <c r="E86" s="220">
        <v>67627045</v>
      </c>
      <c r="F86" s="219">
        <v>58902685</v>
      </c>
      <c r="G86" s="219">
        <v>53362</v>
      </c>
      <c r="H86" s="219">
        <v>2583219</v>
      </c>
      <c r="I86" s="219">
        <v>124085</v>
      </c>
      <c r="J86" s="219">
        <v>2185946</v>
      </c>
      <c r="K86" s="219">
        <v>4946612</v>
      </c>
      <c r="L86" s="218"/>
      <c r="M86" s="219">
        <v>2304346</v>
      </c>
      <c r="N86" s="219">
        <v>23903640</v>
      </c>
      <c r="O86" s="219">
        <v>624225</v>
      </c>
      <c r="P86" s="219">
        <v>26832211</v>
      </c>
      <c r="Q86" s="218"/>
      <c r="R86" s="219">
        <v>-1662566</v>
      </c>
      <c r="S86" s="219">
        <v>644275</v>
      </c>
      <c r="T86" s="219">
        <v>-1018291</v>
      </c>
    </row>
    <row r="87" spans="1:20">
      <c r="A87" s="242">
        <v>31200</v>
      </c>
      <c r="B87" s="243" t="s">
        <v>76</v>
      </c>
      <c r="C87" s="254">
        <f t="shared" si="2"/>
        <v>3.7386029408003926E-3</v>
      </c>
      <c r="D87" s="255">
        <f t="shared" si="3"/>
        <v>3.7364182073656512E-3</v>
      </c>
      <c r="E87" s="220">
        <v>118218402</v>
      </c>
      <c r="F87" s="219">
        <v>103712028</v>
      </c>
      <c r="G87" s="219">
        <v>93956</v>
      </c>
      <c r="H87" s="219">
        <v>4548364</v>
      </c>
      <c r="I87" s="219">
        <v>218480</v>
      </c>
      <c r="J87" s="219">
        <v>64590</v>
      </c>
      <c r="K87" s="219">
        <v>4925390</v>
      </c>
      <c r="L87" s="218"/>
      <c r="M87" s="219">
        <v>4057342</v>
      </c>
      <c r="N87" s="219">
        <v>42087979</v>
      </c>
      <c r="O87" s="219">
        <v>8995591</v>
      </c>
      <c r="P87" s="219">
        <v>55140912</v>
      </c>
      <c r="Q87" s="218"/>
      <c r="R87" s="219">
        <v>-2927339</v>
      </c>
      <c r="S87" s="219">
        <v>-2765133</v>
      </c>
      <c r="T87" s="219">
        <v>-5692472</v>
      </c>
    </row>
    <row r="88" spans="1:20">
      <c r="A88" s="242">
        <v>31205</v>
      </c>
      <c r="B88" s="243" t="s">
        <v>776</v>
      </c>
      <c r="C88" s="254">
        <f t="shared" si="2"/>
        <v>3.9241164261933015E-4</v>
      </c>
      <c r="D88" s="255">
        <f t="shared" si="3"/>
        <v>4.2184330382412789E-4</v>
      </c>
      <c r="E88" s="220">
        <v>13346911</v>
      </c>
      <c r="F88" s="219">
        <v>10885833</v>
      </c>
      <c r="G88" s="219">
        <v>9862</v>
      </c>
      <c r="H88" s="219">
        <v>477406</v>
      </c>
      <c r="I88" s="219">
        <v>22932</v>
      </c>
      <c r="J88" s="219">
        <v>0</v>
      </c>
      <c r="K88" s="219">
        <v>510200</v>
      </c>
      <c r="L88" s="218"/>
      <c r="M88" s="219">
        <v>425867</v>
      </c>
      <c r="N88" s="219">
        <v>4417643</v>
      </c>
      <c r="O88" s="219">
        <v>2466738</v>
      </c>
      <c r="P88" s="219">
        <v>7310248</v>
      </c>
      <c r="Q88" s="218"/>
      <c r="R88" s="219">
        <v>-307262</v>
      </c>
      <c r="S88" s="219">
        <v>-763242</v>
      </c>
      <c r="T88" s="219">
        <v>-1070504</v>
      </c>
    </row>
    <row r="89" spans="1:20">
      <c r="A89" s="242">
        <v>31300</v>
      </c>
      <c r="B89" s="243" t="s">
        <v>78</v>
      </c>
      <c r="C89" s="254">
        <f t="shared" si="2"/>
        <v>1.1011977622251359E-2</v>
      </c>
      <c r="D89" s="255">
        <f t="shared" si="3"/>
        <v>1.0868536179305508E-2</v>
      </c>
      <c r="E89" s="220">
        <v>343875045</v>
      </c>
      <c r="F89" s="219">
        <v>305481633</v>
      </c>
      <c r="G89" s="219">
        <v>276744</v>
      </c>
      <c r="H89" s="219">
        <v>13397113</v>
      </c>
      <c r="I89" s="219">
        <v>643530</v>
      </c>
      <c r="J89" s="219">
        <v>13871997</v>
      </c>
      <c r="K89" s="219">
        <v>28189384</v>
      </c>
      <c r="L89" s="218"/>
      <c r="M89" s="219">
        <v>11950817</v>
      </c>
      <c r="N89" s="219">
        <v>123969270</v>
      </c>
      <c r="O89" s="219">
        <v>7028427</v>
      </c>
      <c r="P89" s="219">
        <v>142948514</v>
      </c>
      <c r="Q89" s="218"/>
      <c r="R89" s="219">
        <v>-8622415</v>
      </c>
      <c r="S89" s="219">
        <v>3706211</v>
      </c>
      <c r="T89" s="219">
        <v>-4916204</v>
      </c>
    </row>
    <row r="90" spans="1:20">
      <c r="A90" s="242">
        <v>31301</v>
      </c>
      <c r="B90" s="243" t="s">
        <v>79</v>
      </c>
      <c r="C90" s="254">
        <f t="shared" si="2"/>
        <v>2.2740196207446351E-4</v>
      </c>
      <c r="D90" s="255">
        <f t="shared" si="3"/>
        <v>2.3366554835147331E-4</v>
      </c>
      <c r="E90" s="220">
        <v>7393061</v>
      </c>
      <c r="F90" s="219">
        <v>6308324</v>
      </c>
      <c r="G90" s="219">
        <v>5715</v>
      </c>
      <c r="H90" s="219">
        <v>276656</v>
      </c>
      <c r="I90" s="219">
        <v>13289</v>
      </c>
      <c r="J90" s="219">
        <v>785540</v>
      </c>
      <c r="K90" s="219">
        <v>1081200</v>
      </c>
      <c r="L90" s="218"/>
      <c r="M90" s="219">
        <v>246789</v>
      </c>
      <c r="N90" s="219">
        <v>2560018</v>
      </c>
      <c r="O90" s="219">
        <v>853002</v>
      </c>
      <c r="P90" s="219">
        <v>3659809</v>
      </c>
      <c r="Q90" s="218"/>
      <c r="R90" s="219">
        <v>-178055</v>
      </c>
      <c r="S90" s="219">
        <v>177870</v>
      </c>
      <c r="T90" s="219">
        <v>-185</v>
      </c>
    </row>
    <row r="91" spans="1:20">
      <c r="A91" s="242">
        <v>31320</v>
      </c>
      <c r="B91" s="243" t="s">
        <v>80</v>
      </c>
      <c r="C91" s="254">
        <f t="shared" si="2"/>
        <v>1.8629136707428735E-3</v>
      </c>
      <c r="D91" s="255">
        <f t="shared" si="3"/>
        <v>1.9133532438436124E-3</v>
      </c>
      <c r="E91" s="220">
        <v>60537539</v>
      </c>
      <c r="F91" s="219">
        <v>51678811</v>
      </c>
      <c r="G91" s="219">
        <v>46817</v>
      </c>
      <c r="H91" s="219">
        <v>2266411</v>
      </c>
      <c r="I91" s="219">
        <v>108867</v>
      </c>
      <c r="J91" s="219">
        <v>622626</v>
      </c>
      <c r="K91" s="219">
        <v>3044721</v>
      </c>
      <c r="L91" s="218"/>
      <c r="M91" s="219">
        <v>2021739</v>
      </c>
      <c r="N91" s="219">
        <v>20972077</v>
      </c>
      <c r="O91" s="219">
        <v>3866818</v>
      </c>
      <c r="P91" s="219">
        <v>26860634</v>
      </c>
      <c r="Q91" s="218"/>
      <c r="R91" s="219">
        <v>-1458669</v>
      </c>
      <c r="S91" s="219">
        <v>-718695</v>
      </c>
      <c r="T91" s="219">
        <v>-2177364</v>
      </c>
    </row>
    <row r="92" spans="1:20">
      <c r="A92" s="242">
        <v>31400</v>
      </c>
      <c r="B92" s="243" t="s">
        <v>81</v>
      </c>
      <c r="C92" s="254">
        <f t="shared" si="2"/>
        <v>3.7107439182524236E-3</v>
      </c>
      <c r="D92" s="255">
        <f t="shared" si="3"/>
        <v>3.8923829058639938E-3</v>
      </c>
      <c r="E92" s="220">
        <v>123153047</v>
      </c>
      <c r="F92" s="219">
        <v>102939195</v>
      </c>
      <c r="G92" s="219">
        <v>93255</v>
      </c>
      <c r="H92" s="219">
        <v>4514471</v>
      </c>
      <c r="I92" s="219">
        <v>216852</v>
      </c>
      <c r="J92" s="219">
        <v>1845502</v>
      </c>
      <c r="K92" s="219">
        <v>6670080</v>
      </c>
      <c r="L92" s="218"/>
      <c r="M92" s="219">
        <v>4027108</v>
      </c>
      <c r="N92" s="219">
        <v>41774351</v>
      </c>
      <c r="O92" s="219">
        <v>13946302</v>
      </c>
      <c r="P92" s="219">
        <v>59747761</v>
      </c>
      <c r="Q92" s="218"/>
      <c r="R92" s="219">
        <v>-2905526</v>
      </c>
      <c r="S92" s="219">
        <v>-2454971</v>
      </c>
      <c r="T92" s="219">
        <v>-5360497</v>
      </c>
    </row>
    <row r="93" spans="1:20">
      <c r="A93" s="242">
        <v>31405</v>
      </c>
      <c r="B93" s="243" t="s">
        <v>82</v>
      </c>
      <c r="C93" s="254">
        <f t="shared" si="2"/>
        <v>7.1524823926083449E-4</v>
      </c>
      <c r="D93" s="255">
        <f t="shared" si="3"/>
        <v>7.5861275873717951E-4</v>
      </c>
      <c r="E93" s="220">
        <v>24002128</v>
      </c>
      <c r="F93" s="220">
        <v>19841595</v>
      </c>
      <c r="G93" s="220">
        <v>17975</v>
      </c>
      <c r="H93" s="220">
        <v>870167</v>
      </c>
      <c r="I93" s="220">
        <v>41798</v>
      </c>
      <c r="J93" s="220">
        <v>684171</v>
      </c>
      <c r="K93" s="220">
        <v>1614111</v>
      </c>
      <c r="L93" s="217"/>
      <c r="M93" s="220">
        <v>776228</v>
      </c>
      <c r="N93" s="220">
        <v>8052033</v>
      </c>
      <c r="O93" s="220">
        <v>3127408</v>
      </c>
      <c r="P93" s="220">
        <v>11955669</v>
      </c>
      <c r="Q93" s="217"/>
      <c r="R93" s="220">
        <v>-560042</v>
      </c>
      <c r="S93" s="220">
        <v>-632351</v>
      </c>
      <c r="T93" s="220">
        <v>-1192393</v>
      </c>
    </row>
    <row r="94" spans="1:20">
      <c r="A94" s="242">
        <v>31500</v>
      </c>
      <c r="B94" s="243" t="s">
        <v>83</v>
      </c>
      <c r="C94" s="254">
        <f t="shared" si="2"/>
        <v>6.0347596616232497E-4</v>
      </c>
      <c r="D94" s="255">
        <f t="shared" si="3"/>
        <v>6.3103596188779896E-4</v>
      </c>
      <c r="E94" s="220">
        <v>19965662</v>
      </c>
      <c r="F94" s="219">
        <v>16740937</v>
      </c>
      <c r="G94" s="219">
        <v>15166</v>
      </c>
      <c r="H94" s="219">
        <v>734186</v>
      </c>
      <c r="I94" s="219">
        <v>35267</v>
      </c>
      <c r="J94" s="219">
        <v>457624</v>
      </c>
      <c r="K94" s="219">
        <v>1242243</v>
      </c>
      <c r="L94" s="218"/>
      <c r="M94" s="219">
        <v>654926</v>
      </c>
      <c r="N94" s="219">
        <v>6793737</v>
      </c>
      <c r="O94" s="219">
        <v>1203305</v>
      </c>
      <c r="P94" s="219">
        <v>8651968</v>
      </c>
      <c r="Q94" s="218"/>
      <c r="R94" s="219">
        <v>-472522</v>
      </c>
      <c r="S94" s="219">
        <v>-139886</v>
      </c>
      <c r="T94" s="219">
        <v>-612408</v>
      </c>
    </row>
    <row r="95" spans="1:20">
      <c r="A95" s="242">
        <v>31600</v>
      </c>
      <c r="B95" s="243" t="s">
        <v>84</v>
      </c>
      <c r="C95" s="254">
        <f t="shared" si="2"/>
        <v>2.8293529041614755E-3</v>
      </c>
      <c r="D95" s="255">
        <f t="shared" si="3"/>
        <v>2.8435256380349356E-3</v>
      </c>
      <c r="E95" s="220">
        <v>89967728</v>
      </c>
      <c r="F95" s="219">
        <v>78488658</v>
      </c>
      <c r="G95" s="219">
        <v>71105</v>
      </c>
      <c r="H95" s="219">
        <v>3442176</v>
      </c>
      <c r="I95" s="219">
        <v>165345</v>
      </c>
      <c r="J95" s="219">
        <v>871566</v>
      </c>
      <c r="K95" s="219">
        <v>4550192</v>
      </c>
      <c r="L95" s="218"/>
      <c r="M95" s="219">
        <v>3070573</v>
      </c>
      <c r="N95" s="219">
        <v>31851937</v>
      </c>
      <c r="O95" s="219">
        <v>3423777</v>
      </c>
      <c r="P95" s="219">
        <v>38346287</v>
      </c>
      <c r="Q95" s="218"/>
      <c r="R95" s="219">
        <v>-2215393</v>
      </c>
      <c r="S95" s="219">
        <v>-530447</v>
      </c>
      <c r="T95" s="219">
        <v>-2745840</v>
      </c>
    </row>
    <row r="96" spans="1:20">
      <c r="A96" s="242">
        <v>31605</v>
      </c>
      <c r="B96" s="243" t="s">
        <v>85</v>
      </c>
      <c r="C96" s="254">
        <f t="shared" si="2"/>
        <v>4.0984200176507972E-4</v>
      </c>
      <c r="D96" s="255">
        <f t="shared" si="3"/>
        <v>4.0174260659217261E-4</v>
      </c>
      <c r="E96" s="220">
        <v>12710935</v>
      </c>
      <c r="F96" s="220">
        <v>11369366</v>
      </c>
      <c r="G96" s="220">
        <v>10300</v>
      </c>
      <c r="H96" s="220">
        <v>498612</v>
      </c>
      <c r="I96" s="220">
        <v>23951</v>
      </c>
      <c r="J96" s="220">
        <v>511095</v>
      </c>
      <c r="K96" s="220">
        <v>1043958</v>
      </c>
      <c r="L96" s="217"/>
      <c r="M96" s="220">
        <v>444784</v>
      </c>
      <c r="N96" s="220">
        <v>4613868</v>
      </c>
      <c r="O96" s="220">
        <v>118127</v>
      </c>
      <c r="P96" s="220">
        <v>5176779</v>
      </c>
      <c r="Q96" s="217"/>
      <c r="R96" s="220">
        <v>-320908</v>
      </c>
      <c r="S96" s="220">
        <v>121670</v>
      </c>
      <c r="T96" s="220">
        <v>-199238</v>
      </c>
    </row>
    <row r="97" spans="1:20">
      <c r="A97" s="242">
        <v>31700</v>
      </c>
      <c r="B97" s="243" t="s">
        <v>86</v>
      </c>
      <c r="C97" s="254">
        <f t="shared" si="2"/>
        <v>7.9079289297019964E-4</v>
      </c>
      <c r="D97" s="255">
        <f t="shared" si="3"/>
        <v>8.3986701498991372E-4</v>
      </c>
      <c r="E97" s="220">
        <v>26572972</v>
      </c>
      <c r="F97" s="219">
        <v>21937268</v>
      </c>
      <c r="G97" s="219">
        <v>19874</v>
      </c>
      <c r="H97" s="219">
        <v>962074</v>
      </c>
      <c r="I97" s="219">
        <v>46213</v>
      </c>
      <c r="J97" s="219">
        <v>824510</v>
      </c>
      <c r="K97" s="219">
        <v>1852671</v>
      </c>
      <c r="L97" s="218"/>
      <c r="M97" s="219">
        <v>858213</v>
      </c>
      <c r="N97" s="219">
        <v>8902490</v>
      </c>
      <c r="O97" s="219">
        <v>3110886</v>
      </c>
      <c r="P97" s="219">
        <v>12871589</v>
      </c>
      <c r="Q97" s="218"/>
      <c r="R97" s="219">
        <v>-619193</v>
      </c>
      <c r="S97" s="219">
        <v>-313865</v>
      </c>
      <c r="T97" s="219">
        <v>-933058</v>
      </c>
    </row>
    <row r="98" spans="1:20">
      <c r="A98" s="242">
        <v>31800</v>
      </c>
      <c r="B98" s="243" t="s">
        <v>87</v>
      </c>
      <c r="C98" s="254">
        <f t="shared" si="2"/>
        <v>4.940324896626434E-3</v>
      </c>
      <c r="D98" s="255">
        <f t="shared" si="3"/>
        <v>4.9170736409694807E-3</v>
      </c>
      <c r="E98" s="220">
        <v>155573749</v>
      </c>
      <c r="F98" s="219">
        <v>137048818</v>
      </c>
      <c r="G98" s="219">
        <v>124156</v>
      </c>
      <c r="H98" s="219">
        <v>6010373</v>
      </c>
      <c r="I98" s="219">
        <v>288708</v>
      </c>
      <c r="J98" s="219">
        <v>1247216</v>
      </c>
      <c r="K98" s="219">
        <v>7670453</v>
      </c>
      <c r="L98" s="218"/>
      <c r="M98" s="219">
        <v>5361518</v>
      </c>
      <c r="N98" s="219">
        <v>55616574</v>
      </c>
      <c r="O98" s="219">
        <v>11031523</v>
      </c>
      <c r="P98" s="219">
        <v>72009615</v>
      </c>
      <c r="Q98" s="218"/>
      <c r="R98" s="219">
        <v>-3868289</v>
      </c>
      <c r="S98" s="219">
        <v>-2879663</v>
      </c>
      <c r="T98" s="219">
        <v>-6747952</v>
      </c>
    </row>
    <row r="99" spans="1:20">
      <c r="A99" s="242">
        <v>31805</v>
      </c>
      <c r="B99" s="243" t="s">
        <v>88</v>
      </c>
      <c r="C99" s="254">
        <f t="shared" si="2"/>
        <v>1.0062445728699892E-3</v>
      </c>
      <c r="D99" s="255">
        <f t="shared" si="3"/>
        <v>1.013399026777064E-3</v>
      </c>
      <c r="E99" s="220">
        <v>32063438</v>
      </c>
      <c r="F99" s="219">
        <v>27914081</v>
      </c>
      <c r="G99" s="219">
        <v>25288</v>
      </c>
      <c r="H99" s="219">
        <v>1224192</v>
      </c>
      <c r="I99" s="219">
        <v>58804</v>
      </c>
      <c r="J99" s="219">
        <v>1089147</v>
      </c>
      <c r="K99" s="219">
        <v>2397431</v>
      </c>
      <c r="L99" s="218"/>
      <c r="M99" s="219">
        <v>1092033</v>
      </c>
      <c r="N99" s="219">
        <v>11327975</v>
      </c>
      <c r="O99" s="219">
        <v>318574</v>
      </c>
      <c r="P99" s="219">
        <v>12738582</v>
      </c>
      <c r="Q99" s="218"/>
      <c r="R99" s="219">
        <v>-787893</v>
      </c>
      <c r="S99" s="219">
        <v>203296</v>
      </c>
      <c r="T99" s="219">
        <v>-584597</v>
      </c>
    </row>
    <row r="100" spans="1:20">
      <c r="A100" s="242">
        <v>31810</v>
      </c>
      <c r="B100" s="243" t="s">
        <v>89</v>
      </c>
      <c r="C100" s="254">
        <f t="shared" si="2"/>
        <v>1.2338506743182749E-3</v>
      </c>
      <c r="D100" s="255">
        <f t="shared" si="3"/>
        <v>1.2710090120506175E-3</v>
      </c>
      <c r="E100" s="220">
        <v>40214089</v>
      </c>
      <c r="F100" s="219">
        <v>34228068</v>
      </c>
      <c r="G100" s="219">
        <v>31008</v>
      </c>
      <c r="H100" s="219">
        <v>1501096</v>
      </c>
      <c r="I100" s="219">
        <v>72105</v>
      </c>
      <c r="J100" s="219">
        <v>1020066</v>
      </c>
      <c r="K100" s="219">
        <v>2624275</v>
      </c>
      <c r="L100" s="218"/>
      <c r="M100" s="219">
        <v>1339044</v>
      </c>
      <c r="N100" s="219">
        <v>13890290</v>
      </c>
      <c r="O100" s="219">
        <v>4716815</v>
      </c>
      <c r="P100" s="219">
        <v>19946149</v>
      </c>
      <c r="Q100" s="218"/>
      <c r="R100" s="219">
        <v>-966110</v>
      </c>
      <c r="S100" s="219">
        <v>-651808</v>
      </c>
      <c r="T100" s="219">
        <v>-1617918</v>
      </c>
    </row>
    <row r="101" spans="1:20">
      <c r="A101" s="242">
        <v>31820</v>
      </c>
      <c r="B101" s="243" t="s">
        <v>90</v>
      </c>
      <c r="C101" s="254">
        <f t="shared" si="2"/>
        <v>1.0613331131301409E-3</v>
      </c>
      <c r="D101" s="255">
        <f t="shared" si="3"/>
        <v>1.0978795034699547E-3</v>
      </c>
      <c r="E101" s="220">
        <v>34736358</v>
      </c>
      <c r="F101" s="219">
        <v>29442284</v>
      </c>
      <c r="G101" s="219">
        <v>26673</v>
      </c>
      <c r="H101" s="219">
        <v>1291212</v>
      </c>
      <c r="I101" s="219">
        <v>62023</v>
      </c>
      <c r="J101" s="219">
        <v>0</v>
      </c>
      <c r="K101" s="219">
        <v>1379908</v>
      </c>
      <c r="L101" s="218"/>
      <c r="M101" s="219">
        <v>1151818</v>
      </c>
      <c r="N101" s="219">
        <v>11948144</v>
      </c>
      <c r="O101" s="219">
        <v>3644697</v>
      </c>
      <c r="P101" s="219">
        <v>16744659</v>
      </c>
      <c r="Q101" s="218"/>
      <c r="R101" s="219">
        <v>-831028</v>
      </c>
      <c r="S101" s="219">
        <v>-911353</v>
      </c>
      <c r="T101" s="219">
        <v>-1742381</v>
      </c>
    </row>
    <row r="102" spans="1:20">
      <c r="A102" s="242">
        <v>31900</v>
      </c>
      <c r="B102" s="243" t="s">
        <v>91</v>
      </c>
      <c r="C102" s="254">
        <f t="shared" si="2"/>
        <v>3.2967456633489095E-3</v>
      </c>
      <c r="D102" s="255">
        <f t="shared" si="3"/>
        <v>3.2231902089103273E-3</v>
      </c>
      <c r="E102" s="220">
        <v>101980125</v>
      </c>
      <c r="F102" s="219">
        <v>91454531</v>
      </c>
      <c r="G102" s="219">
        <v>82851</v>
      </c>
      <c r="H102" s="219">
        <v>4010803</v>
      </c>
      <c r="I102" s="219">
        <v>192659</v>
      </c>
      <c r="J102" s="219">
        <v>4924111</v>
      </c>
      <c r="K102" s="219">
        <v>9210424</v>
      </c>
      <c r="L102" s="218"/>
      <c r="M102" s="219">
        <v>3577814</v>
      </c>
      <c r="N102" s="219">
        <v>37113693</v>
      </c>
      <c r="O102" s="219">
        <v>1929114</v>
      </c>
      <c r="P102" s="219">
        <v>42620621</v>
      </c>
      <c r="Q102" s="218"/>
      <c r="R102" s="219">
        <v>-2581364</v>
      </c>
      <c r="S102" s="219">
        <v>1198511</v>
      </c>
      <c r="T102" s="219">
        <v>-1382853</v>
      </c>
    </row>
    <row r="103" spans="1:20">
      <c r="A103" s="242">
        <v>32000</v>
      </c>
      <c r="B103" s="243" t="s">
        <v>92</v>
      </c>
      <c r="C103" s="254">
        <f t="shared" si="2"/>
        <v>1.2733204436776772E-3</v>
      </c>
      <c r="D103" s="255">
        <f t="shared" si="3"/>
        <v>1.2791098671228699E-3</v>
      </c>
      <c r="E103" s="220">
        <v>40470396</v>
      </c>
      <c r="F103" s="219">
        <v>35322993</v>
      </c>
      <c r="G103" s="219">
        <v>32000</v>
      </c>
      <c r="H103" s="219">
        <v>1549115</v>
      </c>
      <c r="I103" s="219">
        <v>74412</v>
      </c>
      <c r="J103" s="219">
        <v>999370</v>
      </c>
      <c r="K103" s="219">
        <v>2654897</v>
      </c>
      <c r="L103" s="218"/>
      <c r="M103" s="219">
        <v>1381879</v>
      </c>
      <c r="N103" s="219">
        <v>14334628</v>
      </c>
      <c r="O103" s="219">
        <v>1324059</v>
      </c>
      <c r="P103" s="219">
        <v>17040566</v>
      </c>
      <c r="Q103" s="218"/>
      <c r="R103" s="219">
        <v>-997013</v>
      </c>
      <c r="S103" s="219">
        <v>141681</v>
      </c>
      <c r="T103" s="219">
        <v>-855332</v>
      </c>
    </row>
    <row r="104" spans="1:20">
      <c r="A104" s="242">
        <v>32005</v>
      </c>
      <c r="B104" s="243" t="s">
        <v>93</v>
      </c>
      <c r="C104" s="254">
        <f t="shared" si="2"/>
        <v>2.6252550575436769E-4</v>
      </c>
      <c r="D104" s="255">
        <f t="shared" si="3"/>
        <v>2.6139920450579185E-4</v>
      </c>
      <c r="E104" s="220">
        <v>8270540</v>
      </c>
      <c r="F104" s="219">
        <v>7282681</v>
      </c>
      <c r="G104" s="219">
        <v>6598</v>
      </c>
      <c r="H104" s="219">
        <v>319387</v>
      </c>
      <c r="I104" s="219">
        <v>15342</v>
      </c>
      <c r="J104" s="219">
        <v>294832</v>
      </c>
      <c r="K104" s="219">
        <v>636159</v>
      </c>
      <c r="L104" s="218"/>
      <c r="M104" s="219">
        <v>284907</v>
      </c>
      <c r="N104" s="219">
        <v>2955427</v>
      </c>
      <c r="O104" s="219">
        <v>713176</v>
      </c>
      <c r="P104" s="219">
        <v>3953510</v>
      </c>
      <c r="Q104" s="218"/>
      <c r="R104" s="219">
        <v>-205559</v>
      </c>
      <c r="S104" s="219">
        <v>-121030</v>
      </c>
      <c r="T104" s="219">
        <v>-326589</v>
      </c>
    </row>
    <row r="105" spans="1:20">
      <c r="A105" s="242">
        <v>32100</v>
      </c>
      <c r="B105" s="243" t="s">
        <v>94</v>
      </c>
      <c r="C105" s="254">
        <f t="shared" si="2"/>
        <v>7.1495924308214256E-4</v>
      </c>
      <c r="D105" s="255">
        <f t="shared" si="3"/>
        <v>7.1690299654445866E-4</v>
      </c>
      <c r="E105" s="220">
        <v>22682452</v>
      </c>
      <c r="F105" s="220">
        <v>19833578</v>
      </c>
      <c r="G105" s="220">
        <v>17968</v>
      </c>
      <c r="H105" s="220">
        <v>869816</v>
      </c>
      <c r="I105" s="220">
        <v>41782</v>
      </c>
      <c r="J105" s="220">
        <v>0</v>
      </c>
      <c r="K105" s="220">
        <v>929566</v>
      </c>
      <c r="L105" s="217"/>
      <c r="M105" s="220">
        <v>775914</v>
      </c>
      <c r="N105" s="220">
        <v>8048779</v>
      </c>
      <c r="O105" s="220">
        <v>1410361</v>
      </c>
      <c r="P105" s="220">
        <v>10235054</v>
      </c>
      <c r="Q105" s="217"/>
      <c r="R105" s="220">
        <v>-559815</v>
      </c>
      <c r="S105" s="220">
        <v>-459160</v>
      </c>
      <c r="T105" s="220">
        <v>-1018975</v>
      </c>
    </row>
    <row r="106" spans="1:20">
      <c r="A106" s="242">
        <v>32200</v>
      </c>
      <c r="B106" s="243" t="s">
        <v>95</v>
      </c>
      <c r="C106" s="254">
        <f t="shared" si="2"/>
        <v>4.8484362959995116E-4</v>
      </c>
      <c r="D106" s="255">
        <f t="shared" si="3"/>
        <v>4.8730280959366322E-4</v>
      </c>
      <c r="E106" s="220">
        <v>15418017</v>
      </c>
      <c r="F106" s="219">
        <v>13449975</v>
      </c>
      <c r="G106" s="219">
        <v>12185</v>
      </c>
      <c r="H106" s="219">
        <v>589858</v>
      </c>
      <c r="I106" s="219">
        <v>28334</v>
      </c>
      <c r="J106" s="219">
        <v>312678</v>
      </c>
      <c r="K106" s="219">
        <v>943055</v>
      </c>
      <c r="L106" s="218"/>
      <c r="M106" s="219">
        <v>526180</v>
      </c>
      <c r="N106" s="219">
        <v>5458212</v>
      </c>
      <c r="O106" s="219">
        <v>376424</v>
      </c>
      <c r="P106" s="219">
        <v>6360816</v>
      </c>
      <c r="Q106" s="218"/>
      <c r="R106" s="219">
        <v>-379634</v>
      </c>
      <c r="S106" s="219">
        <v>37010</v>
      </c>
      <c r="T106" s="219">
        <v>-342624</v>
      </c>
    </row>
    <row r="107" spans="1:20">
      <c r="A107" s="242">
        <v>32300</v>
      </c>
      <c r="B107" s="243" t="s">
        <v>96</v>
      </c>
      <c r="C107" s="254">
        <f t="shared" si="2"/>
        <v>4.8705064190414345E-3</v>
      </c>
      <c r="D107" s="255">
        <f t="shared" si="3"/>
        <v>5.009561924486497E-3</v>
      </c>
      <c r="E107" s="220">
        <v>158500032</v>
      </c>
      <c r="F107" s="219">
        <v>135111994</v>
      </c>
      <c r="G107" s="221">
        <v>122402</v>
      </c>
      <c r="H107" s="219">
        <v>5925432</v>
      </c>
      <c r="I107" s="221">
        <v>284628</v>
      </c>
      <c r="J107" s="221">
        <v>2381688</v>
      </c>
      <c r="K107" s="219">
        <v>8714150</v>
      </c>
      <c r="L107" s="218"/>
      <c r="M107" s="219">
        <v>5285747</v>
      </c>
      <c r="N107" s="219">
        <v>54830580</v>
      </c>
      <c r="O107" s="219">
        <v>21342562</v>
      </c>
      <c r="P107" s="219">
        <v>81458889</v>
      </c>
      <c r="Q107" s="218"/>
      <c r="R107" s="219">
        <v>-3813624</v>
      </c>
      <c r="S107" s="219">
        <v>-4348998</v>
      </c>
      <c r="T107" s="219">
        <v>-8162622</v>
      </c>
    </row>
    <row r="108" spans="1:20">
      <c r="A108" s="242">
        <v>32305</v>
      </c>
      <c r="B108" s="243" t="s">
        <v>777</v>
      </c>
      <c r="C108" s="254">
        <f t="shared" si="2"/>
        <v>5.1140892832890093E-4</v>
      </c>
      <c r="D108" s="255">
        <f t="shared" si="3"/>
        <v>5.404572534575162E-4</v>
      </c>
      <c r="E108" s="220">
        <v>17099797</v>
      </c>
      <c r="F108" s="220">
        <v>14186919</v>
      </c>
      <c r="G108" s="220">
        <v>12852</v>
      </c>
      <c r="H108" s="220">
        <v>622177</v>
      </c>
      <c r="I108" s="220">
        <v>29886</v>
      </c>
      <c r="J108" s="220">
        <v>587132</v>
      </c>
      <c r="K108" s="220">
        <v>1252047</v>
      </c>
      <c r="L108" s="217"/>
      <c r="M108" s="220">
        <v>555010</v>
      </c>
      <c r="N108" s="220">
        <v>5757276</v>
      </c>
      <c r="O108" s="220">
        <v>1771475</v>
      </c>
      <c r="P108" s="220">
        <v>8083761</v>
      </c>
      <c r="Q108" s="217"/>
      <c r="R108" s="220">
        <v>-400436</v>
      </c>
      <c r="S108" s="220">
        <v>-326096</v>
      </c>
      <c r="T108" s="220">
        <v>-726532</v>
      </c>
    </row>
    <row r="109" spans="1:20">
      <c r="A109" s="242">
        <v>32400</v>
      </c>
      <c r="B109" s="243" t="s">
        <v>97</v>
      </c>
      <c r="C109" s="254">
        <f t="shared" si="2"/>
        <v>1.7247141984988706E-3</v>
      </c>
      <c r="D109" s="255">
        <f t="shared" si="3"/>
        <v>1.766831678287668E-3</v>
      </c>
      <c r="E109" s="220">
        <v>55901670</v>
      </c>
      <c r="F109" s="219">
        <v>47845040</v>
      </c>
      <c r="G109" s="219">
        <v>43344</v>
      </c>
      <c r="H109" s="219">
        <v>2098278</v>
      </c>
      <c r="I109" s="219">
        <v>100791</v>
      </c>
      <c r="J109" s="219">
        <v>898258</v>
      </c>
      <c r="K109" s="219">
        <v>3140671</v>
      </c>
      <c r="L109" s="218"/>
      <c r="M109" s="219">
        <v>1871757</v>
      </c>
      <c r="N109" s="219">
        <v>19416273</v>
      </c>
      <c r="O109" s="219">
        <v>7040567</v>
      </c>
      <c r="P109" s="219">
        <v>28328597</v>
      </c>
      <c r="Q109" s="218"/>
      <c r="R109" s="219">
        <v>-1350457</v>
      </c>
      <c r="S109" s="219">
        <v>-1451139</v>
      </c>
      <c r="T109" s="219">
        <v>-2801596</v>
      </c>
    </row>
    <row r="110" spans="1:20">
      <c r="A110" s="242">
        <v>32405</v>
      </c>
      <c r="B110" s="243" t="s">
        <v>98</v>
      </c>
      <c r="C110" s="254">
        <f t="shared" si="2"/>
        <v>4.4769574284822381E-4</v>
      </c>
      <c r="D110" s="255">
        <f t="shared" si="3"/>
        <v>4.812011011893915E-4</v>
      </c>
      <c r="E110" s="220">
        <v>15224962</v>
      </c>
      <c r="F110" s="219">
        <v>12419461</v>
      </c>
      <c r="G110" s="219">
        <v>11251</v>
      </c>
      <c r="H110" s="219">
        <v>544664</v>
      </c>
      <c r="I110" s="219">
        <v>26163</v>
      </c>
      <c r="J110" s="219">
        <v>131489</v>
      </c>
      <c r="K110" s="219">
        <v>713567</v>
      </c>
      <c r="L110" s="218"/>
      <c r="M110" s="219">
        <v>485865</v>
      </c>
      <c r="N110" s="219">
        <v>5040013</v>
      </c>
      <c r="O110" s="219">
        <v>1229114</v>
      </c>
      <c r="P110" s="219">
        <v>6754992</v>
      </c>
      <c r="Q110" s="218"/>
      <c r="R110" s="219">
        <v>-350548</v>
      </c>
      <c r="S110" s="219">
        <v>-205328</v>
      </c>
      <c r="T110" s="219">
        <v>-555876</v>
      </c>
    </row>
    <row r="111" spans="1:20">
      <c r="A111" s="242">
        <v>32410</v>
      </c>
      <c r="B111" s="243" t="s">
        <v>99</v>
      </c>
      <c r="C111" s="254">
        <f t="shared" si="2"/>
        <v>7.2640229496738463E-4</v>
      </c>
      <c r="D111" s="255">
        <f t="shared" si="3"/>
        <v>7.2233579424106674E-4</v>
      </c>
      <c r="E111" s="220">
        <v>22854343</v>
      </c>
      <c r="F111" s="219">
        <v>20151018</v>
      </c>
      <c r="G111" s="219">
        <v>18255</v>
      </c>
      <c r="H111" s="219">
        <v>883737</v>
      </c>
      <c r="I111" s="219">
        <v>42450</v>
      </c>
      <c r="J111" s="219">
        <v>227112</v>
      </c>
      <c r="K111" s="219">
        <v>1171554</v>
      </c>
      <c r="L111" s="218"/>
      <c r="M111" s="219">
        <v>788333</v>
      </c>
      <c r="N111" s="219">
        <v>8177601</v>
      </c>
      <c r="O111" s="219">
        <v>1061156</v>
      </c>
      <c r="P111" s="219">
        <v>10027090</v>
      </c>
      <c r="Q111" s="218"/>
      <c r="R111" s="219">
        <v>-568775</v>
      </c>
      <c r="S111" s="219">
        <v>-287009</v>
      </c>
      <c r="T111" s="219">
        <v>-855784</v>
      </c>
    </row>
    <row r="112" spans="1:20">
      <c r="A112" s="242">
        <v>32500</v>
      </c>
      <c r="B112" s="243" t="s">
        <v>778</v>
      </c>
      <c r="C112" s="254">
        <f t="shared" si="2"/>
        <v>4.2437897817625345E-3</v>
      </c>
      <c r="D112" s="255">
        <f t="shared" si="3"/>
        <v>4.2530010629356829E-3</v>
      </c>
      <c r="E112" s="220">
        <v>134562825</v>
      </c>
      <c r="F112" s="219">
        <v>117726341</v>
      </c>
      <c r="G112" s="219">
        <v>106652</v>
      </c>
      <c r="H112" s="219">
        <v>5162972</v>
      </c>
      <c r="I112" s="219">
        <v>248003</v>
      </c>
      <c r="J112" s="219">
        <v>1234476</v>
      </c>
      <c r="K112" s="219">
        <v>6752103</v>
      </c>
      <c r="L112" s="218"/>
      <c r="M112" s="219">
        <v>4605599</v>
      </c>
      <c r="N112" s="219">
        <v>47775208</v>
      </c>
      <c r="O112" s="219">
        <v>4844768</v>
      </c>
      <c r="P112" s="219">
        <v>57225575</v>
      </c>
      <c r="Q112" s="218"/>
      <c r="R112" s="219">
        <v>-3322902</v>
      </c>
      <c r="S112" s="219">
        <v>-1339493</v>
      </c>
      <c r="T112" s="219">
        <v>-4662395</v>
      </c>
    </row>
    <row r="113" spans="1:20">
      <c r="A113" s="242">
        <v>32505</v>
      </c>
      <c r="B113" s="243" t="s">
        <v>100</v>
      </c>
      <c r="C113" s="254">
        <f t="shared" si="2"/>
        <v>6.0242545766295589E-4</v>
      </c>
      <c r="D113" s="255">
        <f t="shared" si="3"/>
        <v>6.159610394790209E-4</v>
      </c>
      <c r="E113" s="220">
        <v>19488699</v>
      </c>
      <c r="F113" s="219">
        <v>16711795</v>
      </c>
      <c r="G113" s="219">
        <v>15140</v>
      </c>
      <c r="H113" s="219">
        <v>732908</v>
      </c>
      <c r="I113" s="219">
        <v>35205</v>
      </c>
      <c r="J113" s="219">
        <v>1357251</v>
      </c>
      <c r="K113" s="219">
        <v>2140504</v>
      </c>
      <c r="L113" s="218"/>
      <c r="M113" s="219">
        <v>653786</v>
      </c>
      <c r="N113" s="219">
        <v>6781910</v>
      </c>
      <c r="O113" s="219">
        <v>2391035</v>
      </c>
      <c r="P113" s="219">
        <v>9826731</v>
      </c>
      <c r="Q113" s="218"/>
      <c r="R113" s="219">
        <v>-471701</v>
      </c>
      <c r="S113" s="219">
        <v>-245436</v>
      </c>
      <c r="T113" s="219">
        <v>-717137</v>
      </c>
    </row>
    <row r="114" spans="1:20">
      <c r="A114" s="242">
        <v>32600</v>
      </c>
      <c r="B114" s="243" t="s">
        <v>101</v>
      </c>
      <c r="C114" s="254">
        <f t="shared" si="2"/>
        <v>1.4821709779074248E-2</v>
      </c>
      <c r="D114" s="255">
        <f t="shared" si="3"/>
        <v>1.5513629790999494E-2</v>
      </c>
      <c r="E114" s="220">
        <v>490843482</v>
      </c>
      <c r="F114" s="219">
        <v>411166846</v>
      </c>
      <c r="G114" s="219">
        <v>372487</v>
      </c>
      <c r="H114" s="219">
        <v>18032013</v>
      </c>
      <c r="I114" s="219">
        <v>866167</v>
      </c>
      <c r="J114" s="219">
        <v>5885760</v>
      </c>
      <c r="K114" s="219">
        <v>25156427</v>
      </c>
      <c r="L114" s="218"/>
      <c r="M114" s="219">
        <v>16085353</v>
      </c>
      <c r="N114" s="219">
        <v>166857998</v>
      </c>
      <c r="O114" s="219">
        <v>35797191</v>
      </c>
      <c r="P114" s="219">
        <v>218740542</v>
      </c>
      <c r="Q114" s="218"/>
      <c r="R114" s="219">
        <v>-11605448</v>
      </c>
      <c r="S114" s="219">
        <v>-7453172</v>
      </c>
      <c r="T114" s="219">
        <v>-19058620</v>
      </c>
    </row>
    <row r="115" spans="1:20">
      <c r="A115" s="242">
        <v>32605</v>
      </c>
      <c r="B115" s="243" t="s">
        <v>102</v>
      </c>
      <c r="C115" s="254">
        <f t="shared" si="2"/>
        <v>2.2250245128229589E-3</v>
      </c>
      <c r="D115" s="255">
        <f t="shared" si="3"/>
        <v>2.1827537127185829E-3</v>
      </c>
      <c r="E115" s="220">
        <v>69061235</v>
      </c>
      <c r="F115" s="219">
        <v>61724074</v>
      </c>
      <c r="G115" s="219">
        <v>55918</v>
      </c>
      <c r="H115" s="219">
        <v>2706953</v>
      </c>
      <c r="I115" s="219">
        <v>130028</v>
      </c>
      <c r="J115" s="219">
        <v>3539467</v>
      </c>
      <c r="K115" s="219">
        <v>6432366</v>
      </c>
      <c r="L115" s="218"/>
      <c r="M115" s="219">
        <v>2414722</v>
      </c>
      <c r="N115" s="219">
        <v>25048604</v>
      </c>
      <c r="O115" s="219">
        <v>1955278</v>
      </c>
      <c r="P115" s="219">
        <v>29418604</v>
      </c>
      <c r="Q115" s="218"/>
      <c r="R115" s="219">
        <v>-1742202</v>
      </c>
      <c r="S115" s="219">
        <v>-36280</v>
      </c>
      <c r="T115" s="219">
        <v>-1778482</v>
      </c>
    </row>
    <row r="116" spans="1:20">
      <c r="A116" s="242">
        <v>32700</v>
      </c>
      <c r="B116" s="243" t="s">
        <v>103</v>
      </c>
      <c r="C116" s="254">
        <f t="shared" si="2"/>
        <v>1.3987194435418858E-3</v>
      </c>
      <c r="D116" s="255">
        <f t="shared" si="3"/>
        <v>1.3817991021438819E-3</v>
      </c>
      <c r="E116" s="220">
        <v>43719432</v>
      </c>
      <c r="F116" s="219">
        <v>38801668</v>
      </c>
      <c r="G116" s="219">
        <v>35151</v>
      </c>
      <c r="H116" s="219">
        <v>1701675</v>
      </c>
      <c r="I116" s="219">
        <v>81740</v>
      </c>
      <c r="J116" s="219">
        <v>1774413</v>
      </c>
      <c r="K116" s="219">
        <v>3592979</v>
      </c>
      <c r="L116" s="218"/>
      <c r="M116" s="219">
        <v>1517969</v>
      </c>
      <c r="N116" s="219">
        <v>15746330</v>
      </c>
      <c r="O116" s="219">
        <v>1188932</v>
      </c>
      <c r="P116" s="219">
        <v>18453231</v>
      </c>
      <c r="Q116" s="218"/>
      <c r="R116" s="219">
        <v>-1095203</v>
      </c>
      <c r="S116" s="219">
        <v>358668</v>
      </c>
      <c r="T116" s="219">
        <v>-736535</v>
      </c>
    </row>
    <row r="117" spans="1:20">
      <c r="A117" s="242">
        <v>32800</v>
      </c>
      <c r="B117" s="243" t="s">
        <v>104</v>
      </c>
      <c r="C117" s="254">
        <f t="shared" si="2"/>
        <v>2.0208716210305486E-3</v>
      </c>
      <c r="D117" s="255">
        <f t="shared" si="3"/>
        <v>1.9839326472905782E-3</v>
      </c>
      <c r="E117" s="220">
        <v>62770636</v>
      </c>
      <c r="F117" s="220">
        <v>56060699</v>
      </c>
      <c r="G117" s="220">
        <v>50787</v>
      </c>
      <c r="H117" s="220">
        <v>2458582</v>
      </c>
      <c r="I117" s="220">
        <v>118098</v>
      </c>
      <c r="J117" s="220">
        <v>4906423</v>
      </c>
      <c r="K117" s="220">
        <v>7533890</v>
      </c>
      <c r="L117" s="217"/>
      <c r="M117" s="220">
        <v>2193164</v>
      </c>
      <c r="N117" s="220">
        <v>22750317</v>
      </c>
      <c r="O117" s="220">
        <v>0</v>
      </c>
      <c r="P117" s="220">
        <v>24943481</v>
      </c>
      <c r="Q117" s="217"/>
      <c r="R117" s="220">
        <v>-1582350</v>
      </c>
      <c r="S117" s="220">
        <v>1591147</v>
      </c>
      <c r="T117" s="220">
        <v>8797</v>
      </c>
    </row>
    <row r="118" spans="1:20">
      <c r="A118" s="242">
        <v>32900</v>
      </c>
      <c r="B118" s="243" t="s">
        <v>105</v>
      </c>
      <c r="C118" s="254">
        <f t="shared" si="2"/>
        <v>5.5336480741221671E-3</v>
      </c>
      <c r="D118" s="255">
        <f t="shared" si="3"/>
        <v>5.5778784998030033E-3</v>
      </c>
      <c r="E118" s="220">
        <v>176481284</v>
      </c>
      <c r="F118" s="219">
        <v>153508108</v>
      </c>
      <c r="G118" s="219">
        <v>139067</v>
      </c>
      <c r="H118" s="219">
        <v>6732207</v>
      </c>
      <c r="I118" s="219">
        <v>323381</v>
      </c>
      <c r="J118" s="219">
        <v>3482056</v>
      </c>
      <c r="K118" s="219">
        <v>10676711</v>
      </c>
      <c r="L118" s="218"/>
      <c r="M118" s="219">
        <v>6005426</v>
      </c>
      <c r="N118" s="219">
        <v>62296014</v>
      </c>
      <c r="O118" s="219">
        <v>13020416</v>
      </c>
      <c r="P118" s="219">
        <v>81321856</v>
      </c>
      <c r="Q118" s="218"/>
      <c r="R118" s="219">
        <v>-4332864</v>
      </c>
      <c r="S118" s="219">
        <v>-1752185</v>
      </c>
      <c r="T118" s="219">
        <v>-6085049</v>
      </c>
    </row>
    <row r="119" spans="1:20">
      <c r="A119" s="242">
        <v>32901</v>
      </c>
      <c r="B119" s="243" t="s">
        <v>336</v>
      </c>
      <c r="C119" s="254">
        <f t="shared" si="2"/>
        <v>1.2910735759036324E-4</v>
      </c>
      <c r="D119" s="255">
        <f t="shared" si="3"/>
        <v>1.2492229847456729E-4</v>
      </c>
      <c r="E119" s="220">
        <v>3952479</v>
      </c>
      <c r="F119" s="219">
        <v>3581548</v>
      </c>
      <c r="G119" s="219">
        <v>3245</v>
      </c>
      <c r="H119" s="219">
        <v>157071</v>
      </c>
      <c r="I119" s="219">
        <v>7545</v>
      </c>
      <c r="J119" s="219">
        <v>117945</v>
      </c>
      <c r="K119" s="219">
        <v>285806</v>
      </c>
      <c r="L119" s="218"/>
      <c r="M119" s="219">
        <v>140115</v>
      </c>
      <c r="N119" s="219">
        <v>1453449</v>
      </c>
      <c r="O119" s="219">
        <v>1555690</v>
      </c>
      <c r="P119" s="219">
        <v>3149254</v>
      </c>
      <c r="Q119" s="218"/>
      <c r="R119" s="219">
        <v>-101093</v>
      </c>
      <c r="S119" s="219">
        <v>-518122</v>
      </c>
      <c r="T119" s="219">
        <v>-619215</v>
      </c>
    </row>
    <row r="120" spans="1:20">
      <c r="A120" s="242">
        <v>32904</v>
      </c>
      <c r="B120" s="243" t="s">
        <v>779</v>
      </c>
      <c r="C120" s="254">
        <f t="shared" si="2"/>
        <v>2.6888792767565469E-5</v>
      </c>
      <c r="D120" s="255">
        <f t="shared" si="3"/>
        <v>0</v>
      </c>
      <c r="E120" s="220">
        <v>0</v>
      </c>
      <c r="F120" s="220">
        <v>745918</v>
      </c>
      <c r="G120" s="220">
        <v>676</v>
      </c>
      <c r="H120" s="220">
        <v>32713</v>
      </c>
      <c r="I120" s="220">
        <v>1571</v>
      </c>
      <c r="J120" s="220">
        <v>919480</v>
      </c>
      <c r="K120" s="220">
        <v>954440</v>
      </c>
      <c r="L120" s="217"/>
      <c r="M120" s="220">
        <v>29181</v>
      </c>
      <c r="N120" s="220">
        <v>302705</v>
      </c>
      <c r="O120" s="220">
        <v>0</v>
      </c>
      <c r="P120" s="220">
        <v>331886</v>
      </c>
      <c r="Q120" s="217"/>
      <c r="R120" s="220">
        <v>-21054</v>
      </c>
      <c r="S120" s="220">
        <v>183895</v>
      </c>
      <c r="T120" s="220">
        <v>162841</v>
      </c>
    </row>
    <row r="121" spans="1:20">
      <c r="A121" s="242">
        <v>32905</v>
      </c>
      <c r="B121" s="243" t="s">
        <v>106</v>
      </c>
      <c r="C121" s="254">
        <f t="shared" si="2"/>
        <v>7.4253911053371745E-4</v>
      </c>
      <c r="D121" s="255">
        <f t="shared" si="3"/>
        <v>7.4144747456392115E-4</v>
      </c>
      <c r="E121" s="220">
        <v>23459027</v>
      </c>
      <c r="F121" s="219">
        <v>20598667</v>
      </c>
      <c r="G121" s="219">
        <v>18661</v>
      </c>
      <c r="H121" s="219">
        <v>903369</v>
      </c>
      <c r="I121" s="219">
        <v>43393</v>
      </c>
      <c r="J121" s="219">
        <v>368780</v>
      </c>
      <c r="K121" s="219">
        <v>1334203</v>
      </c>
      <c r="L121" s="218"/>
      <c r="M121" s="219">
        <v>805845</v>
      </c>
      <c r="N121" s="219">
        <v>8359264</v>
      </c>
      <c r="O121" s="219">
        <v>2219524</v>
      </c>
      <c r="P121" s="219">
        <v>11384633</v>
      </c>
      <c r="Q121" s="218"/>
      <c r="R121" s="219">
        <v>-581410</v>
      </c>
      <c r="S121" s="219">
        <v>-586677</v>
      </c>
      <c r="T121" s="219">
        <v>-1168087</v>
      </c>
    </row>
    <row r="122" spans="1:20">
      <c r="A122" s="242">
        <v>32910</v>
      </c>
      <c r="B122" s="243" t="s">
        <v>107</v>
      </c>
      <c r="C122" s="254">
        <f t="shared" si="2"/>
        <v>1.0091941218695047E-3</v>
      </c>
      <c r="D122" s="255">
        <f t="shared" si="3"/>
        <v>1.086276759880044E-3</v>
      </c>
      <c r="E122" s="220">
        <v>34369253</v>
      </c>
      <c r="F122" s="219">
        <v>27995904</v>
      </c>
      <c r="G122" s="219">
        <v>25362</v>
      </c>
      <c r="H122" s="219">
        <v>1227780</v>
      </c>
      <c r="I122" s="219">
        <v>58976</v>
      </c>
      <c r="J122" s="219">
        <v>1456288</v>
      </c>
      <c r="K122" s="219">
        <v>2768406</v>
      </c>
      <c r="L122" s="218"/>
      <c r="M122" s="219">
        <v>1095234</v>
      </c>
      <c r="N122" s="219">
        <v>11361180</v>
      </c>
      <c r="O122" s="219">
        <v>3487463</v>
      </c>
      <c r="P122" s="219">
        <v>15943877</v>
      </c>
      <c r="Q122" s="218"/>
      <c r="R122" s="219">
        <v>-790204</v>
      </c>
      <c r="S122" s="219">
        <v>-245369</v>
      </c>
      <c r="T122" s="219">
        <v>-1035573</v>
      </c>
    </row>
    <row r="123" spans="1:20">
      <c r="A123" s="242">
        <v>32920</v>
      </c>
      <c r="B123" s="243" t="s">
        <v>108</v>
      </c>
      <c r="C123" s="254">
        <f t="shared" si="2"/>
        <v>9.1923213840191533E-4</v>
      </c>
      <c r="D123" s="255">
        <f t="shared" si="3"/>
        <v>9.040959703203932E-4</v>
      </c>
      <c r="E123" s="220">
        <v>28605144</v>
      </c>
      <c r="F123" s="219">
        <v>25500282</v>
      </c>
      <c r="G123" s="219">
        <v>23101</v>
      </c>
      <c r="H123" s="219">
        <v>1118333</v>
      </c>
      <c r="I123" s="219">
        <v>53719</v>
      </c>
      <c r="J123" s="219">
        <v>1446319</v>
      </c>
      <c r="K123" s="219">
        <v>2641472</v>
      </c>
      <c r="L123" s="218"/>
      <c r="M123" s="219">
        <v>997602</v>
      </c>
      <c r="N123" s="219">
        <v>10348417</v>
      </c>
      <c r="O123" s="219">
        <v>721180</v>
      </c>
      <c r="P123" s="219">
        <v>12067199</v>
      </c>
      <c r="Q123" s="218"/>
      <c r="R123" s="219">
        <v>-719763</v>
      </c>
      <c r="S123" s="219">
        <v>394392</v>
      </c>
      <c r="T123" s="219">
        <v>-325371</v>
      </c>
    </row>
    <row r="124" spans="1:20">
      <c r="A124" s="242">
        <v>33000</v>
      </c>
      <c r="B124" s="243" t="s">
        <v>109</v>
      </c>
      <c r="C124" s="254">
        <f t="shared" si="2"/>
        <v>2.1196838736531067E-3</v>
      </c>
      <c r="D124" s="255">
        <f t="shared" si="3"/>
        <v>2.1622604365837792E-3</v>
      </c>
      <c r="E124" s="220">
        <v>68412838</v>
      </c>
      <c r="F124" s="219">
        <v>58801835</v>
      </c>
      <c r="G124" s="219">
        <v>53270</v>
      </c>
      <c r="H124" s="219">
        <v>2578796</v>
      </c>
      <c r="I124" s="219">
        <v>123872</v>
      </c>
      <c r="J124" s="219">
        <v>514630</v>
      </c>
      <c r="K124" s="219">
        <v>3270568</v>
      </c>
      <c r="L124" s="218"/>
      <c r="M124" s="219">
        <v>2300400</v>
      </c>
      <c r="N124" s="219">
        <v>23862713</v>
      </c>
      <c r="O124" s="219">
        <v>4309474</v>
      </c>
      <c r="P124" s="219">
        <v>30472587</v>
      </c>
      <c r="Q124" s="218"/>
      <c r="R124" s="219">
        <v>-1659720</v>
      </c>
      <c r="S124" s="219">
        <v>-833258</v>
      </c>
      <c r="T124" s="219">
        <v>-2492978</v>
      </c>
    </row>
    <row r="125" spans="1:20">
      <c r="A125" s="242">
        <v>33001</v>
      </c>
      <c r="B125" s="243" t="s">
        <v>780</v>
      </c>
      <c r="C125" s="254">
        <f t="shared" si="2"/>
        <v>4.5001791383926278E-5</v>
      </c>
      <c r="D125" s="255">
        <f t="shared" si="3"/>
        <v>4.9619305768399377E-5</v>
      </c>
      <c r="E125" s="220">
        <v>1569930</v>
      </c>
      <c r="F125" s="219">
        <v>1248388</v>
      </c>
      <c r="G125" s="219">
        <v>1131</v>
      </c>
      <c r="H125" s="219">
        <v>54749</v>
      </c>
      <c r="I125" s="219">
        <v>2630</v>
      </c>
      <c r="J125" s="219">
        <v>86264</v>
      </c>
      <c r="K125" s="219">
        <v>144774</v>
      </c>
      <c r="L125" s="218"/>
      <c r="M125" s="219">
        <v>48838</v>
      </c>
      <c r="N125" s="219">
        <v>506616</v>
      </c>
      <c r="O125" s="219">
        <v>569569</v>
      </c>
      <c r="P125" s="219">
        <v>1125023</v>
      </c>
      <c r="Q125" s="218"/>
      <c r="R125" s="219">
        <v>-35237</v>
      </c>
      <c r="S125" s="219">
        <v>-99776</v>
      </c>
      <c r="T125" s="219">
        <v>-135013</v>
      </c>
    </row>
    <row r="126" spans="1:20">
      <c r="A126" s="242">
        <v>33027</v>
      </c>
      <c r="B126" s="243" t="s">
        <v>111</v>
      </c>
      <c r="C126" s="254">
        <f t="shared" si="2"/>
        <v>3.111676684863753E-4</v>
      </c>
      <c r="D126" s="255">
        <f t="shared" si="3"/>
        <v>2.9667046409178092E-4</v>
      </c>
      <c r="E126" s="220">
        <v>9386505</v>
      </c>
      <c r="F126" s="219">
        <v>8632056</v>
      </c>
      <c r="G126" s="219">
        <v>7820</v>
      </c>
      <c r="H126" s="219">
        <v>378565</v>
      </c>
      <c r="I126" s="219">
        <v>18184</v>
      </c>
      <c r="J126" s="219">
        <v>1747428</v>
      </c>
      <c r="K126" s="219">
        <v>2151997</v>
      </c>
      <c r="L126" s="218"/>
      <c r="M126" s="219">
        <v>337697</v>
      </c>
      <c r="N126" s="219">
        <v>3503024</v>
      </c>
      <c r="O126" s="219">
        <v>0</v>
      </c>
      <c r="P126" s="219">
        <v>3840721</v>
      </c>
      <c r="Q126" s="218"/>
      <c r="R126" s="219">
        <v>-243645</v>
      </c>
      <c r="S126" s="219">
        <v>557011</v>
      </c>
      <c r="T126" s="219">
        <v>313366</v>
      </c>
    </row>
    <row r="127" spans="1:20">
      <c r="A127" s="242">
        <v>33100</v>
      </c>
      <c r="B127" s="243" t="s">
        <v>112</v>
      </c>
      <c r="C127" s="254">
        <f t="shared" si="2"/>
        <v>2.8554125226615754E-3</v>
      </c>
      <c r="D127" s="255">
        <f t="shared" si="3"/>
        <v>2.9190194049346142E-3</v>
      </c>
      <c r="E127" s="220">
        <v>92356313</v>
      </c>
      <c r="F127" s="219">
        <v>79211574</v>
      </c>
      <c r="G127" s="219">
        <v>71760</v>
      </c>
      <c r="H127" s="219">
        <v>3473880</v>
      </c>
      <c r="I127" s="219">
        <v>166868</v>
      </c>
      <c r="J127" s="219">
        <v>679768</v>
      </c>
      <c r="K127" s="219">
        <v>4392276</v>
      </c>
      <c r="L127" s="218"/>
      <c r="M127" s="219">
        <v>3098854</v>
      </c>
      <c r="N127" s="219">
        <v>32145308</v>
      </c>
      <c r="O127" s="219">
        <v>9930429</v>
      </c>
      <c r="P127" s="219">
        <v>45174591</v>
      </c>
      <c r="Q127" s="218"/>
      <c r="R127" s="219">
        <v>-2235797</v>
      </c>
      <c r="S127" s="219">
        <v>-2348044</v>
      </c>
      <c r="T127" s="219">
        <v>-4583841</v>
      </c>
    </row>
    <row r="128" spans="1:20">
      <c r="A128" s="242">
        <v>33105</v>
      </c>
      <c r="B128" s="243" t="s">
        <v>113</v>
      </c>
      <c r="C128" s="254">
        <f t="shared" si="2"/>
        <v>3.2007377587020709E-4</v>
      </c>
      <c r="D128" s="255">
        <f t="shared" si="3"/>
        <v>3.1778612681018504E-4</v>
      </c>
      <c r="E128" s="220">
        <v>10054594</v>
      </c>
      <c r="F128" s="219">
        <v>8879119</v>
      </c>
      <c r="G128" s="219">
        <v>8044</v>
      </c>
      <c r="H128" s="219">
        <v>389400</v>
      </c>
      <c r="I128" s="219">
        <v>18705</v>
      </c>
      <c r="J128" s="219">
        <v>106575</v>
      </c>
      <c r="K128" s="219">
        <v>522724</v>
      </c>
      <c r="L128" s="218"/>
      <c r="M128" s="219">
        <v>347362</v>
      </c>
      <c r="N128" s="219">
        <v>3603287</v>
      </c>
      <c r="O128" s="219">
        <v>890140</v>
      </c>
      <c r="P128" s="219">
        <v>4840789</v>
      </c>
      <c r="Q128" s="218"/>
      <c r="R128" s="219">
        <v>-250619</v>
      </c>
      <c r="S128" s="219">
        <v>-251877</v>
      </c>
      <c r="T128" s="219">
        <v>-502496</v>
      </c>
    </row>
    <row r="129" spans="1:20">
      <c r="A129" s="242">
        <v>33200</v>
      </c>
      <c r="B129" s="243" t="s">
        <v>114</v>
      </c>
      <c r="C129" s="254">
        <f t="shared" si="2"/>
        <v>1.4126096589777275E-2</v>
      </c>
      <c r="D129" s="255">
        <f t="shared" si="3"/>
        <v>1.3740531104600455E-2</v>
      </c>
      <c r="E129" s="220">
        <v>434743527</v>
      </c>
      <c r="F129" s="220">
        <v>391869944</v>
      </c>
      <c r="G129" s="220">
        <v>355006</v>
      </c>
      <c r="H129" s="220">
        <v>17185734</v>
      </c>
      <c r="I129" s="220">
        <v>825516</v>
      </c>
      <c r="J129" s="220">
        <v>21062766</v>
      </c>
      <c r="K129" s="220">
        <v>39429022</v>
      </c>
      <c r="L129" s="217"/>
      <c r="M129" s="220">
        <v>15330434</v>
      </c>
      <c r="N129" s="220">
        <v>159027010</v>
      </c>
      <c r="O129" s="220">
        <v>15199713</v>
      </c>
      <c r="P129" s="220">
        <v>189557157</v>
      </c>
      <c r="Q129" s="217"/>
      <c r="R129" s="220">
        <v>-11060781</v>
      </c>
      <c r="S129" s="220">
        <v>970105</v>
      </c>
      <c r="T129" s="220">
        <v>-10090676</v>
      </c>
    </row>
    <row r="130" spans="1:20">
      <c r="A130" s="242">
        <v>33202</v>
      </c>
      <c r="B130" s="243" t="s">
        <v>781</v>
      </c>
      <c r="C130" s="254">
        <f t="shared" si="2"/>
        <v>2.6213968486119813E-4</v>
      </c>
      <c r="D130" s="255">
        <f t="shared" si="3"/>
        <v>2.3031176584289241E-4</v>
      </c>
      <c r="E130" s="220">
        <v>7286949</v>
      </c>
      <c r="F130" s="219">
        <v>7271978</v>
      </c>
      <c r="G130" s="219">
        <v>6588</v>
      </c>
      <c r="H130" s="219">
        <v>318918</v>
      </c>
      <c r="I130" s="219">
        <v>15319</v>
      </c>
      <c r="J130" s="219">
        <v>2174550</v>
      </c>
      <c r="K130" s="219">
        <v>2515375</v>
      </c>
      <c r="L130" s="218"/>
      <c r="M130" s="219">
        <v>284489</v>
      </c>
      <c r="N130" s="219">
        <v>2951084</v>
      </c>
      <c r="O130" s="219">
        <v>171476</v>
      </c>
      <c r="P130" s="219">
        <v>3407049</v>
      </c>
      <c r="Q130" s="218"/>
      <c r="R130" s="219">
        <v>-205256</v>
      </c>
      <c r="S130" s="219">
        <v>652540</v>
      </c>
      <c r="T130" s="219">
        <v>447284</v>
      </c>
    </row>
    <row r="131" spans="1:20">
      <c r="A131" s="242">
        <v>33203</v>
      </c>
      <c r="B131" s="243" t="s">
        <v>116</v>
      </c>
      <c r="C131" s="254">
        <f t="shared" si="2"/>
        <v>1.3976074372901346E-4</v>
      </c>
      <c r="D131" s="255">
        <f t="shared" si="3"/>
        <v>1.146860429987107E-4</v>
      </c>
      <c r="E131" s="220">
        <v>3628609</v>
      </c>
      <c r="F131" s="219">
        <v>3877082</v>
      </c>
      <c r="G131" s="219">
        <v>3512</v>
      </c>
      <c r="H131" s="219">
        <v>170032</v>
      </c>
      <c r="I131" s="219">
        <v>8167</v>
      </c>
      <c r="J131" s="219">
        <v>970612</v>
      </c>
      <c r="K131" s="219">
        <v>1152323</v>
      </c>
      <c r="L131" s="218"/>
      <c r="M131" s="219">
        <v>151676</v>
      </c>
      <c r="N131" s="219">
        <v>1573381</v>
      </c>
      <c r="O131" s="219">
        <v>206151</v>
      </c>
      <c r="P131" s="219">
        <v>1931208</v>
      </c>
      <c r="Q131" s="218"/>
      <c r="R131" s="219">
        <v>-109433</v>
      </c>
      <c r="S131" s="219">
        <v>157057</v>
      </c>
      <c r="T131" s="219">
        <v>47624</v>
      </c>
    </row>
    <row r="132" spans="1:20">
      <c r="A132" s="242">
        <v>33204</v>
      </c>
      <c r="B132" s="243" t="s">
        <v>117</v>
      </c>
      <c r="C132" s="254">
        <f t="shared" si="2"/>
        <v>3.9848506836192513E-4</v>
      </c>
      <c r="D132" s="255">
        <f t="shared" si="3"/>
        <v>3.9874745807526909E-4</v>
      </c>
      <c r="E132" s="220">
        <v>12616170</v>
      </c>
      <c r="F132" s="220">
        <v>11054315</v>
      </c>
      <c r="G132" s="220">
        <v>10014</v>
      </c>
      <c r="H132" s="220">
        <v>484795</v>
      </c>
      <c r="I132" s="220">
        <v>23287</v>
      </c>
      <c r="J132" s="220">
        <v>843118</v>
      </c>
      <c r="K132" s="220">
        <v>1361214</v>
      </c>
      <c r="L132" s="217"/>
      <c r="M132" s="220">
        <v>432458</v>
      </c>
      <c r="N132" s="220">
        <v>4486016</v>
      </c>
      <c r="O132" s="220">
        <v>1377266</v>
      </c>
      <c r="P132" s="220">
        <v>6295740</v>
      </c>
      <c r="Q132" s="217"/>
      <c r="R132" s="220">
        <v>-312015</v>
      </c>
      <c r="S132" s="220">
        <v>-116722</v>
      </c>
      <c r="T132" s="220">
        <v>-428737</v>
      </c>
    </row>
    <row r="133" spans="1:20">
      <c r="A133" s="242">
        <v>33205</v>
      </c>
      <c r="B133" s="243" t="s">
        <v>118</v>
      </c>
      <c r="C133" s="254">
        <f t="shared" si="2"/>
        <v>9.7785582613019303E-4</v>
      </c>
      <c r="D133" s="255">
        <f t="shared" si="3"/>
        <v>1.0322974609959395E-3</v>
      </c>
      <c r="E133" s="220">
        <v>32661375</v>
      </c>
      <c r="F133" s="219">
        <v>27126553</v>
      </c>
      <c r="G133" s="219">
        <v>24575</v>
      </c>
      <c r="H133" s="219">
        <v>1189654</v>
      </c>
      <c r="I133" s="219">
        <v>57145</v>
      </c>
      <c r="J133" s="219">
        <v>248418</v>
      </c>
      <c r="K133" s="219">
        <v>1519792</v>
      </c>
      <c r="L133" s="218"/>
      <c r="M133" s="219">
        <v>1061224</v>
      </c>
      <c r="N133" s="219">
        <v>11008383</v>
      </c>
      <c r="O133" s="219">
        <v>3777501</v>
      </c>
      <c r="P133" s="219">
        <v>15847108</v>
      </c>
      <c r="Q133" s="218"/>
      <c r="R133" s="219">
        <v>-765665</v>
      </c>
      <c r="S133" s="219">
        <v>-914180</v>
      </c>
      <c r="T133" s="219">
        <v>-1679845</v>
      </c>
    </row>
    <row r="134" spans="1:20">
      <c r="A134" s="242">
        <v>33206</v>
      </c>
      <c r="B134" s="243" t="s">
        <v>119</v>
      </c>
      <c r="C134" s="254">
        <f t="shared" si="2"/>
        <v>1.0129609853706395E-4</v>
      </c>
      <c r="D134" s="255">
        <f t="shared" si="3"/>
        <v>1.0115466586635338E-4</v>
      </c>
      <c r="E134" s="220">
        <v>3200483</v>
      </c>
      <c r="F134" s="219">
        <v>2810040</v>
      </c>
      <c r="G134" s="219">
        <v>2546</v>
      </c>
      <c r="H134" s="219">
        <v>123236</v>
      </c>
      <c r="I134" s="219">
        <v>5920</v>
      </c>
      <c r="J134" s="219">
        <v>294670</v>
      </c>
      <c r="K134" s="219">
        <v>426372</v>
      </c>
      <c r="L134" s="218"/>
      <c r="M134" s="219">
        <v>109932</v>
      </c>
      <c r="N134" s="219">
        <v>1140359</v>
      </c>
      <c r="O134" s="219">
        <v>188768</v>
      </c>
      <c r="P134" s="219">
        <v>1439059</v>
      </c>
      <c r="Q134" s="218"/>
      <c r="R134" s="219">
        <v>-79316</v>
      </c>
      <c r="S134" s="219">
        <v>72469</v>
      </c>
      <c r="T134" s="219">
        <v>-6847</v>
      </c>
    </row>
    <row r="135" spans="1:20">
      <c r="A135" s="242">
        <v>33207</v>
      </c>
      <c r="B135" s="243" t="s">
        <v>315</v>
      </c>
      <c r="C135" s="254">
        <f t="shared" ref="C135:C198" si="4">F135/$F$316</f>
        <v>4.3230111791717706E-4</v>
      </c>
      <c r="D135" s="255">
        <f t="shared" ref="D135:D198" si="5">E135/$E$316</f>
        <v>3.6419308719988421E-4</v>
      </c>
      <c r="E135" s="220">
        <v>11522887</v>
      </c>
      <c r="F135" s="219">
        <v>11992401</v>
      </c>
      <c r="G135" s="219">
        <v>10864</v>
      </c>
      <c r="H135" s="219">
        <v>525935</v>
      </c>
      <c r="I135" s="219">
        <v>25263</v>
      </c>
      <c r="J135" s="219">
        <v>5497079</v>
      </c>
      <c r="K135" s="219">
        <v>6059141</v>
      </c>
      <c r="L135" s="218"/>
      <c r="M135" s="219">
        <v>469157</v>
      </c>
      <c r="N135" s="219">
        <v>4866706</v>
      </c>
      <c r="O135" s="219">
        <v>0</v>
      </c>
      <c r="P135" s="219">
        <v>5335863</v>
      </c>
      <c r="Q135" s="218"/>
      <c r="R135" s="219">
        <v>-338493</v>
      </c>
      <c r="S135" s="219">
        <v>1674146</v>
      </c>
      <c r="T135" s="219">
        <v>1335653</v>
      </c>
    </row>
    <row r="136" spans="1:20">
      <c r="A136" s="242">
        <v>33208</v>
      </c>
      <c r="B136" s="243" t="s">
        <v>316</v>
      </c>
      <c r="C136" s="254">
        <f t="shared" si="4"/>
        <v>0</v>
      </c>
      <c r="D136" s="255">
        <f t="shared" si="5"/>
        <v>0</v>
      </c>
      <c r="E136" s="220">
        <v>0</v>
      </c>
      <c r="F136" s="219">
        <v>0</v>
      </c>
      <c r="G136" s="219">
        <v>0</v>
      </c>
      <c r="H136" s="219">
        <v>0</v>
      </c>
      <c r="I136" s="219">
        <v>0</v>
      </c>
      <c r="J136" s="219">
        <v>0</v>
      </c>
      <c r="K136" s="219">
        <v>0</v>
      </c>
      <c r="L136" s="218"/>
      <c r="M136" s="219">
        <v>0</v>
      </c>
      <c r="N136" s="219">
        <v>0</v>
      </c>
      <c r="O136" s="219">
        <v>648518</v>
      </c>
      <c r="P136" s="219">
        <v>648518</v>
      </c>
      <c r="Q136" s="218"/>
      <c r="R136" s="219">
        <v>0</v>
      </c>
      <c r="S136" s="219">
        <v>-223659</v>
      </c>
      <c r="T136" s="219">
        <v>-223659</v>
      </c>
    </row>
    <row r="137" spans="1:20">
      <c r="A137" s="242">
        <v>33209</v>
      </c>
      <c r="B137" s="243" t="s">
        <v>317</v>
      </c>
      <c r="C137" s="254">
        <f t="shared" si="4"/>
        <v>1.0209034236955998E-4</v>
      </c>
      <c r="D137" s="255">
        <f t="shared" si="5"/>
        <v>1.0689546464244466E-4</v>
      </c>
      <c r="E137" s="220">
        <v>3382119</v>
      </c>
      <c r="F137" s="219">
        <v>2832073</v>
      </c>
      <c r="G137" s="219">
        <v>2566</v>
      </c>
      <c r="H137" s="219">
        <v>124203</v>
      </c>
      <c r="I137" s="219">
        <v>5966</v>
      </c>
      <c r="J137" s="219">
        <v>898400</v>
      </c>
      <c r="K137" s="219">
        <v>1031135</v>
      </c>
      <c r="L137" s="218"/>
      <c r="M137" s="219">
        <v>110794</v>
      </c>
      <c r="N137" s="219">
        <v>1149300</v>
      </c>
      <c r="O137" s="219">
        <v>224210</v>
      </c>
      <c r="P137" s="219">
        <v>1484304</v>
      </c>
      <c r="Q137" s="218"/>
      <c r="R137" s="219">
        <v>-79937</v>
      </c>
      <c r="S137" s="219">
        <v>221405</v>
      </c>
      <c r="T137" s="219">
        <v>141468</v>
      </c>
    </row>
    <row r="138" spans="1:20">
      <c r="A138" s="242">
        <v>33300</v>
      </c>
      <c r="B138" s="243" t="s">
        <v>120</v>
      </c>
      <c r="C138" s="254">
        <f t="shared" si="4"/>
        <v>2.0013452555470109E-3</v>
      </c>
      <c r="D138" s="255">
        <f t="shared" si="5"/>
        <v>1.9916411447024199E-3</v>
      </c>
      <c r="E138" s="220">
        <v>63014529</v>
      </c>
      <c r="F138" s="219">
        <v>55519021</v>
      </c>
      <c r="G138" s="219">
        <v>50296</v>
      </c>
      <c r="H138" s="219">
        <v>2434826</v>
      </c>
      <c r="I138" s="219">
        <v>116957</v>
      </c>
      <c r="J138" s="219">
        <v>1154034</v>
      </c>
      <c r="K138" s="219">
        <v>3756113</v>
      </c>
      <c r="L138" s="218"/>
      <c r="M138" s="219">
        <v>2171972</v>
      </c>
      <c r="N138" s="219">
        <v>22530495</v>
      </c>
      <c r="O138" s="219">
        <v>1920710</v>
      </c>
      <c r="P138" s="219">
        <v>26623177</v>
      </c>
      <c r="Q138" s="218"/>
      <c r="R138" s="219">
        <v>-1567061</v>
      </c>
      <c r="S138" s="219">
        <v>-29771</v>
      </c>
      <c r="T138" s="219">
        <v>-1596832</v>
      </c>
    </row>
    <row r="139" spans="1:20">
      <c r="A139" s="242">
        <v>33305</v>
      </c>
      <c r="B139" s="243" t="s">
        <v>121</v>
      </c>
      <c r="C139" s="254">
        <f t="shared" si="4"/>
        <v>4.113814282102639E-4</v>
      </c>
      <c r="D139" s="255">
        <f t="shared" si="5"/>
        <v>4.5224340544490103E-4</v>
      </c>
      <c r="E139" s="220">
        <v>14308755</v>
      </c>
      <c r="F139" s="219">
        <v>11412071</v>
      </c>
      <c r="G139" s="219">
        <v>10339</v>
      </c>
      <c r="H139" s="219">
        <v>500484</v>
      </c>
      <c r="I139" s="219">
        <v>24041</v>
      </c>
      <c r="J139" s="219">
        <v>0</v>
      </c>
      <c r="K139" s="219">
        <v>534864</v>
      </c>
      <c r="L139" s="218"/>
      <c r="M139" s="219">
        <v>446454</v>
      </c>
      <c r="N139" s="219">
        <v>4631199</v>
      </c>
      <c r="O139" s="219">
        <v>2503845</v>
      </c>
      <c r="P139" s="219">
        <v>7581498</v>
      </c>
      <c r="Q139" s="218"/>
      <c r="R139" s="219">
        <v>-322113</v>
      </c>
      <c r="S139" s="219">
        <v>-630758</v>
      </c>
      <c r="T139" s="219">
        <v>-952871</v>
      </c>
    </row>
    <row r="140" spans="1:20">
      <c r="A140" s="242">
        <v>33400</v>
      </c>
      <c r="B140" s="243" t="s">
        <v>122</v>
      </c>
      <c r="C140" s="254">
        <f t="shared" si="4"/>
        <v>1.7727362216448394E-2</v>
      </c>
      <c r="D140" s="255">
        <f t="shared" si="5"/>
        <v>1.8004645775702131E-2</v>
      </c>
      <c r="E140" s="220">
        <v>569657981</v>
      </c>
      <c r="F140" s="219">
        <v>491772118</v>
      </c>
      <c r="G140" s="219">
        <v>445510</v>
      </c>
      <c r="H140" s="219">
        <v>21567014</v>
      </c>
      <c r="I140" s="219">
        <v>1035971</v>
      </c>
      <c r="J140" s="219">
        <v>12323876</v>
      </c>
      <c r="K140" s="219">
        <v>35372371</v>
      </c>
      <c r="L140" s="218"/>
      <c r="M140" s="219">
        <v>19238730</v>
      </c>
      <c r="N140" s="219">
        <v>199568890</v>
      </c>
      <c r="O140" s="219">
        <v>26698408</v>
      </c>
      <c r="P140" s="219">
        <v>245506028</v>
      </c>
      <c r="Q140" s="218"/>
      <c r="R140" s="219">
        <v>-13880584</v>
      </c>
      <c r="S140" s="219">
        <v>-691651</v>
      </c>
      <c r="T140" s="219">
        <v>-14572235</v>
      </c>
    </row>
    <row r="141" spans="1:20">
      <c r="A141" s="242">
        <v>33402</v>
      </c>
      <c r="B141" s="243" t="s">
        <v>123</v>
      </c>
      <c r="C141" s="254">
        <f t="shared" si="4"/>
        <v>1.659103378386947E-4</v>
      </c>
      <c r="D141" s="255">
        <f t="shared" si="5"/>
        <v>1.4889593939843758E-4</v>
      </c>
      <c r="E141" s="220">
        <v>4710993</v>
      </c>
      <c r="F141" s="220">
        <v>4602494</v>
      </c>
      <c r="G141" s="220">
        <v>4170</v>
      </c>
      <c r="H141" s="220">
        <v>201846</v>
      </c>
      <c r="I141" s="220">
        <v>9696</v>
      </c>
      <c r="J141" s="220">
        <v>825841</v>
      </c>
      <c r="K141" s="220">
        <v>1041553</v>
      </c>
      <c r="L141" s="217"/>
      <c r="M141" s="220">
        <v>180055</v>
      </c>
      <c r="N141" s="220">
        <v>1867765</v>
      </c>
      <c r="O141" s="220">
        <v>253668</v>
      </c>
      <c r="P141" s="220">
        <v>2301488</v>
      </c>
      <c r="Q141" s="217"/>
      <c r="R141" s="220">
        <v>-129908</v>
      </c>
      <c r="S141" s="220">
        <v>162112</v>
      </c>
      <c r="T141" s="220">
        <v>32204</v>
      </c>
    </row>
    <row r="142" spans="1:20">
      <c r="A142" s="242">
        <v>33405</v>
      </c>
      <c r="B142" s="243" t="s">
        <v>124</v>
      </c>
      <c r="C142" s="254">
        <f t="shared" si="4"/>
        <v>1.5181599384340709E-3</v>
      </c>
      <c r="D142" s="255">
        <f t="shared" si="5"/>
        <v>1.5437464806149588E-3</v>
      </c>
      <c r="E142" s="220">
        <v>48843366</v>
      </c>
      <c r="F142" s="219">
        <v>42115049</v>
      </c>
      <c r="G142" s="219">
        <v>38153</v>
      </c>
      <c r="H142" s="219">
        <v>1846985</v>
      </c>
      <c r="I142" s="219">
        <v>88720</v>
      </c>
      <c r="J142" s="219">
        <v>0</v>
      </c>
      <c r="K142" s="219">
        <v>1973858</v>
      </c>
      <c r="L142" s="218"/>
      <c r="M142" s="219">
        <v>1647593</v>
      </c>
      <c r="N142" s="219">
        <v>17090952</v>
      </c>
      <c r="O142" s="219">
        <v>5227482</v>
      </c>
      <c r="P142" s="219">
        <v>23966027</v>
      </c>
      <c r="Q142" s="218"/>
      <c r="R142" s="219">
        <v>-1188724</v>
      </c>
      <c r="S142" s="219">
        <v>-1818060</v>
      </c>
      <c r="T142" s="219">
        <v>-3006784</v>
      </c>
    </row>
    <row r="143" spans="1:20">
      <c r="A143" s="242">
        <v>33500</v>
      </c>
      <c r="B143" s="243" t="s">
        <v>125</v>
      </c>
      <c r="C143" s="254">
        <f t="shared" si="4"/>
        <v>2.7524826602713646E-3</v>
      </c>
      <c r="D143" s="255">
        <f t="shared" si="5"/>
        <v>2.7319437212567771E-3</v>
      </c>
      <c r="E143" s="220">
        <v>86437332</v>
      </c>
      <c r="F143" s="219">
        <v>76356212</v>
      </c>
      <c r="G143" s="219">
        <v>69173</v>
      </c>
      <c r="H143" s="219">
        <v>3348656</v>
      </c>
      <c r="I143" s="219">
        <v>160853</v>
      </c>
      <c r="J143" s="219">
        <v>560085</v>
      </c>
      <c r="K143" s="219">
        <v>4138767</v>
      </c>
      <c r="L143" s="218"/>
      <c r="M143" s="219">
        <v>2987149</v>
      </c>
      <c r="N143" s="219">
        <v>30986556</v>
      </c>
      <c r="O143" s="219">
        <v>6298315</v>
      </c>
      <c r="P143" s="219">
        <v>40272020</v>
      </c>
      <c r="Q143" s="218"/>
      <c r="R143" s="219">
        <v>-2155203</v>
      </c>
      <c r="S143" s="219">
        <v>-1794045</v>
      </c>
      <c r="T143" s="219">
        <v>-3949248</v>
      </c>
    </row>
    <row r="144" spans="1:20">
      <c r="A144" s="242">
        <v>33501</v>
      </c>
      <c r="B144" s="243" t="s">
        <v>126</v>
      </c>
      <c r="C144" s="254">
        <f t="shared" si="4"/>
        <v>8.1995825610936473E-5</v>
      </c>
      <c r="D144" s="255">
        <f t="shared" si="5"/>
        <v>6.8909686768872864E-5</v>
      </c>
      <c r="E144" s="220">
        <v>2180268</v>
      </c>
      <c r="F144" s="220">
        <v>2274634</v>
      </c>
      <c r="G144" s="220">
        <v>2061</v>
      </c>
      <c r="H144" s="220">
        <v>99756</v>
      </c>
      <c r="I144" s="220">
        <v>4792</v>
      </c>
      <c r="J144" s="220">
        <v>655589</v>
      </c>
      <c r="K144" s="220">
        <v>762198</v>
      </c>
      <c r="L144" s="217"/>
      <c r="M144" s="220">
        <v>88986</v>
      </c>
      <c r="N144" s="220">
        <v>923082</v>
      </c>
      <c r="O144" s="220">
        <v>115158</v>
      </c>
      <c r="P144" s="220">
        <v>1127226</v>
      </c>
      <c r="Q144" s="217"/>
      <c r="R144" s="220">
        <v>-64204</v>
      </c>
      <c r="S144" s="220">
        <v>139534</v>
      </c>
      <c r="T144" s="220">
        <v>75330</v>
      </c>
    </row>
    <row r="145" spans="1:20">
      <c r="A145" s="242">
        <v>33600</v>
      </c>
      <c r="B145" s="243" t="s">
        <v>127</v>
      </c>
      <c r="C145" s="254">
        <f t="shared" si="4"/>
        <v>9.5571395691208781E-3</v>
      </c>
      <c r="D145" s="255">
        <f t="shared" si="5"/>
        <v>9.7420611223556827E-3</v>
      </c>
      <c r="E145" s="220">
        <v>308233938</v>
      </c>
      <c r="F145" s="219">
        <v>265123187</v>
      </c>
      <c r="G145" s="219">
        <v>240182</v>
      </c>
      <c r="H145" s="219">
        <v>11627165</v>
      </c>
      <c r="I145" s="219">
        <v>558510</v>
      </c>
      <c r="J145" s="219">
        <v>7807324</v>
      </c>
      <c r="K145" s="219">
        <v>20233181</v>
      </c>
      <c r="L145" s="218"/>
      <c r="M145" s="219">
        <v>10371945</v>
      </c>
      <c r="N145" s="219">
        <v>107591175</v>
      </c>
      <c r="O145" s="219">
        <v>13763738</v>
      </c>
      <c r="P145" s="219">
        <v>131726858</v>
      </c>
      <c r="Q145" s="218"/>
      <c r="R145" s="219">
        <v>-7483272</v>
      </c>
      <c r="S145" s="219">
        <v>697575</v>
      </c>
      <c r="T145" s="219">
        <v>-6785697</v>
      </c>
    </row>
    <row r="146" spans="1:20">
      <c r="A146" s="242">
        <v>33605</v>
      </c>
      <c r="B146" s="243" t="s">
        <v>128</v>
      </c>
      <c r="C146" s="254">
        <f t="shared" si="4"/>
        <v>1.0282154559867612E-3</v>
      </c>
      <c r="D146" s="255">
        <f t="shared" si="5"/>
        <v>1.1186399140453735E-3</v>
      </c>
      <c r="E146" s="220">
        <v>35393207</v>
      </c>
      <c r="F146" s="219">
        <v>28523572</v>
      </c>
      <c r="G146" s="219">
        <v>25840</v>
      </c>
      <c r="H146" s="219">
        <v>1250921</v>
      </c>
      <c r="I146" s="219">
        <v>60088</v>
      </c>
      <c r="J146" s="219">
        <v>0</v>
      </c>
      <c r="K146" s="219">
        <v>1336849</v>
      </c>
      <c r="L146" s="218"/>
      <c r="M146" s="219">
        <v>1115877</v>
      </c>
      <c r="N146" s="219">
        <v>11575316</v>
      </c>
      <c r="O146" s="219">
        <v>5723839</v>
      </c>
      <c r="P146" s="219">
        <v>18415032</v>
      </c>
      <c r="Q146" s="218"/>
      <c r="R146" s="219">
        <v>-805094</v>
      </c>
      <c r="S146" s="219">
        <v>-1460152</v>
      </c>
      <c r="T146" s="219">
        <v>-2265246</v>
      </c>
    </row>
    <row r="147" spans="1:20">
      <c r="A147" s="242">
        <v>33700</v>
      </c>
      <c r="B147" s="243" t="s">
        <v>129</v>
      </c>
      <c r="C147" s="254">
        <f t="shared" si="4"/>
        <v>6.4653142217440188E-4</v>
      </c>
      <c r="D147" s="255">
        <f t="shared" si="5"/>
        <v>6.3537569551741415E-4</v>
      </c>
      <c r="E147" s="220">
        <v>20102969</v>
      </c>
      <c r="F147" s="219">
        <v>17935332</v>
      </c>
      <c r="G147" s="219">
        <v>16248</v>
      </c>
      <c r="H147" s="219">
        <v>786567</v>
      </c>
      <c r="I147" s="219">
        <v>37783</v>
      </c>
      <c r="J147" s="219">
        <v>444975</v>
      </c>
      <c r="K147" s="219">
        <v>1285573</v>
      </c>
      <c r="L147" s="218"/>
      <c r="M147" s="219">
        <v>701652</v>
      </c>
      <c r="N147" s="219">
        <v>7278441</v>
      </c>
      <c r="O147" s="219">
        <v>912213</v>
      </c>
      <c r="P147" s="219">
        <v>8892306</v>
      </c>
      <c r="Q147" s="218"/>
      <c r="R147" s="219">
        <v>-506236</v>
      </c>
      <c r="S147" s="219">
        <v>-157584</v>
      </c>
      <c r="T147" s="219">
        <v>-663820</v>
      </c>
    </row>
    <row r="148" spans="1:20">
      <c r="A148" s="242">
        <v>33800</v>
      </c>
      <c r="B148" s="243" t="s">
        <v>130</v>
      </c>
      <c r="C148" s="254">
        <f t="shared" si="4"/>
        <v>4.8071293443715504E-4</v>
      </c>
      <c r="D148" s="255">
        <f t="shared" si="5"/>
        <v>4.7595544298910148E-4</v>
      </c>
      <c r="E148" s="220">
        <v>15058992</v>
      </c>
      <c r="F148" s="219">
        <v>13335386</v>
      </c>
      <c r="G148" s="219">
        <v>12081</v>
      </c>
      <c r="H148" s="219">
        <v>584833</v>
      </c>
      <c r="I148" s="219">
        <v>28092</v>
      </c>
      <c r="J148" s="219">
        <v>468092</v>
      </c>
      <c r="K148" s="219">
        <v>1093098</v>
      </c>
      <c r="L148" s="218"/>
      <c r="M148" s="219">
        <v>521697</v>
      </c>
      <c r="N148" s="219">
        <v>5411710</v>
      </c>
      <c r="O148" s="219">
        <v>1248217</v>
      </c>
      <c r="P148" s="219">
        <v>7181624</v>
      </c>
      <c r="Q148" s="218"/>
      <c r="R148" s="219">
        <v>-376400</v>
      </c>
      <c r="S148" s="219">
        <v>-183524</v>
      </c>
      <c r="T148" s="219">
        <v>-559924</v>
      </c>
    </row>
    <row r="149" spans="1:20">
      <c r="A149" s="242">
        <v>33900</v>
      </c>
      <c r="B149" s="243" t="s">
        <v>131</v>
      </c>
      <c r="C149" s="254">
        <f t="shared" si="4"/>
        <v>2.3295890763122495E-3</v>
      </c>
      <c r="D149" s="255">
        <f t="shared" si="5"/>
        <v>2.3679891966169688E-3</v>
      </c>
      <c r="E149" s="220">
        <v>74921993</v>
      </c>
      <c r="F149" s="219">
        <v>64624784</v>
      </c>
      <c r="G149" s="219">
        <v>58545</v>
      </c>
      <c r="H149" s="219">
        <v>2834166</v>
      </c>
      <c r="I149" s="219">
        <v>136139</v>
      </c>
      <c r="J149" s="219">
        <v>119904</v>
      </c>
      <c r="K149" s="219">
        <v>3148754</v>
      </c>
      <c r="L149" s="218"/>
      <c r="M149" s="219">
        <v>2528201</v>
      </c>
      <c r="N149" s="219">
        <v>26225758</v>
      </c>
      <c r="O149" s="219">
        <v>8378754</v>
      </c>
      <c r="P149" s="219">
        <v>37132713</v>
      </c>
      <c r="Q149" s="218"/>
      <c r="R149" s="219">
        <v>-1824076</v>
      </c>
      <c r="S149" s="219">
        <v>-2195398</v>
      </c>
      <c r="T149" s="219">
        <v>-4019474</v>
      </c>
    </row>
    <row r="150" spans="1:20">
      <c r="A150" s="242">
        <v>34000</v>
      </c>
      <c r="B150" s="243" t="s">
        <v>132</v>
      </c>
      <c r="C150" s="254">
        <f t="shared" si="4"/>
        <v>1.1069872276835335E-3</v>
      </c>
      <c r="D150" s="255">
        <f t="shared" si="5"/>
        <v>1.0878989094340098E-3</v>
      </c>
      <c r="E150" s="220">
        <v>34420577</v>
      </c>
      <c r="F150" s="219">
        <v>30708768</v>
      </c>
      <c r="G150" s="219">
        <v>27820</v>
      </c>
      <c r="H150" s="219">
        <v>1346755</v>
      </c>
      <c r="I150" s="219">
        <v>64691</v>
      </c>
      <c r="J150" s="219">
        <v>1245121</v>
      </c>
      <c r="K150" s="219">
        <v>2684387</v>
      </c>
      <c r="L150" s="218"/>
      <c r="M150" s="219">
        <v>1201365</v>
      </c>
      <c r="N150" s="219">
        <v>12462103</v>
      </c>
      <c r="O150" s="219">
        <v>2935995</v>
      </c>
      <c r="P150" s="219">
        <v>16599463</v>
      </c>
      <c r="Q150" s="218"/>
      <c r="R150" s="219">
        <v>-866775</v>
      </c>
      <c r="S150" s="219">
        <v>-366425</v>
      </c>
      <c r="T150" s="219">
        <v>-1233200</v>
      </c>
    </row>
    <row r="151" spans="1:20">
      <c r="A151" s="242">
        <v>34100</v>
      </c>
      <c r="B151" s="243" t="s">
        <v>133</v>
      </c>
      <c r="C151" s="254">
        <f t="shared" si="4"/>
        <v>2.493073450382394E-2</v>
      </c>
      <c r="D151" s="255">
        <f t="shared" si="5"/>
        <v>2.5411482947933849E-2</v>
      </c>
      <c r="E151" s="220">
        <v>804006602</v>
      </c>
      <c r="F151" s="219">
        <v>691599797</v>
      </c>
      <c r="G151" s="219">
        <v>626539</v>
      </c>
      <c r="H151" s="219">
        <v>30330598</v>
      </c>
      <c r="I151" s="219">
        <v>1456929</v>
      </c>
      <c r="J151" s="219">
        <v>8546484</v>
      </c>
      <c r="K151" s="219">
        <v>40960550</v>
      </c>
      <c r="L151" s="218"/>
      <c r="M151" s="219">
        <v>27056235</v>
      </c>
      <c r="N151" s="219">
        <v>280662117</v>
      </c>
      <c r="O151" s="219">
        <v>50676776</v>
      </c>
      <c r="P151" s="219">
        <v>358395128</v>
      </c>
      <c r="Q151" s="218"/>
      <c r="R151" s="219">
        <v>-19520847</v>
      </c>
      <c r="S151" s="219">
        <v>-9363905</v>
      </c>
      <c r="T151" s="219">
        <v>-28884752</v>
      </c>
    </row>
    <row r="152" spans="1:20">
      <c r="A152" s="242">
        <v>34105</v>
      </c>
      <c r="B152" s="243" t="s">
        <v>134</v>
      </c>
      <c r="C152" s="254">
        <f t="shared" si="4"/>
        <v>1.8311652217640512E-3</v>
      </c>
      <c r="D152" s="255">
        <f t="shared" si="5"/>
        <v>1.9218665264259906E-3</v>
      </c>
      <c r="E152" s="220">
        <v>60806895</v>
      </c>
      <c r="F152" s="219">
        <v>50798082</v>
      </c>
      <c r="G152" s="219">
        <v>46019</v>
      </c>
      <c r="H152" s="219">
        <v>2227786</v>
      </c>
      <c r="I152" s="219">
        <v>107012</v>
      </c>
      <c r="J152" s="219">
        <v>0</v>
      </c>
      <c r="K152" s="219">
        <v>2380817</v>
      </c>
      <c r="L152" s="218"/>
      <c r="M152" s="219">
        <v>1987283</v>
      </c>
      <c r="N152" s="219">
        <v>20614664</v>
      </c>
      <c r="O152" s="219">
        <v>8622176</v>
      </c>
      <c r="P152" s="219">
        <v>31224123</v>
      </c>
      <c r="Q152" s="218"/>
      <c r="R152" s="219">
        <v>-1433809</v>
      </c>
      <c r="S152" s="219">
        <v>-2372610</v>
      </c>
      <c r="T152" s="219">
        <v>-3806419</v>
      </c>
    </row>
    <row r="153" spans="1:20">
      <c r="A153" s="242">
        <v>34200</v>
      </c>
      <c r="B153" s="243" t="s">
        <v>135</v>
      </c>
      <c r="C153" s="254">
        <f t="shared" si="4"/>
        <v>8.1004803389985434E-4</v>
      </c>
      <c r="D153" s="255">
        <f t="shared" si="5"/>
        <v>8.7097831623003327E-4</v>
      </c>
      <c r="E153" s="220">
        <v>27557318</v>
      </c>
      <c r="F153" s="220">
        <v>22471422</v>
      </c>
      <c r="G153" s="220">
        <v>20357</v>
      </c>
      <c r="H153" s="220">
        <v>985500</v>
      </c>
      <c r="I153" s="220">
        <v>47338</v>
      </c>
      <c r="J153" s="220">
        <v>1165752</v>
      </c>
      <c r="K153" s="220">
        <v>2218947</v>
      </c>
      <c r="L153" s="217"/>
      <c r="M153" s="220">
        <v>879110</v>
      </c>
      <c r="N153" s="220">
        <v>9119258</v>
      </c>
      <c r="O153" s="220">
        <v>4779197</v>
      </c>
      <c r="P153" s="220">
        <v>14777565</v>
      </c>
      <c r="Q153" s="217"/>
      <c r="R153" s="220">
        <v>-634271</v>
      </c>
      <c r="S153" s="220">
        <v>-1332813</v>
      </c>
      <c r="T153" s="220">
        <v>-1967084</v>
      </c>
    </row>
    <row r="154" spans="1:20">
      <c r="A154" s="242">
        <v>34205</v>
      </c>
      <c r="B154" s="243" t="s">
        <v>136</v>
      </c>
      <c r="C154" s="254">
        <f t="shared" si="4"/>
        <v>3.1822978054467258E-4</v>
      </c>
      <c r="D154" s="255">
        <f t="shared" si="5"/>
        <v>3.52726407709222E-4</v>
      </c>
      <c r="E154" s="220">
        <v>11160087</v>
      </c>
      <c r="F154" s="219">
        <v>8827965</v>
      </c>
      <c r="G154" s="219">
        <v>7997</v>
      </c>
      <c r="H154" s="219">
        <v>387157</v>
      </c>
      <c r="I154" s="219">
        <v>18597</v>
      </c>
      <c r="J154" s="219">
        <v>0</v>
      </c>
      <c r="K154" s="219">
        <v>413751</v>
      </c>
      <c r="L154" s="218"/>
      <c r="M154" s="219">
        <v>345361</v>
      </c>
      <c r="N154" s="219">
        <v>3582527</v>
      </c>
      <c r="O154" s="219">
        <v>2227680</v>
      </c>
      <c r="P154" s="219">
        <v>6155568</v>
      </c>
      <c r="Q154" s="218"/>
      <c r="R154" s="219">
        <v>-249175</v>
      </c>
      <c r="S154" s="219">
        <v>-609374</v>
      </c>
      <c r="T154" s="219">
        <v>-858549</v>
      </c>
    </row>
    <row r="155" spans="1:20">
      <c r="A155" s="242">
        <v>34220</v>
      </c>
      <c r="B155" s="243" t="s">
        <v>137</v>
      </c>
      <c r="C155" s="254">
        <f t="shared" si="4"/>
        <v>9.4120994271942426E-4</v>
      </c>
      <c r="D155" s="255">
        <f t="shared" si="5"/>
        <v>9.5852119914091941E-4</v>
      </c>
      <c r="E155" s="220">
        <v>30327131</v>
      </c>
      <c r="F155" s="219">
        <v>26109965</v>
      </c>
      <c r="G155" s="219">
        <v>23654</v>
      </c>
      <c r="H155" s="219">
        <v>1145071</v>
      </c>
      <c r="I155" s="219">
        <v>55003</v>
      </c>
      <c r="J155" s="219">
        <v>1541373</v>
      </c>
      <c r="K155" s="219">
        <v>2765101</v>
      </c>
      <c r="L155" s="218"/>
      <c r="M155" s="219">
        <v>1021454</v>
      </c>
      <c r="N155" s="219">
        <v>10595836</v>
      </c>
      <c r="O155" s="219">
        <v>1970685</v>
      </c>
      <c r="P155" s="219">
        <v>13587975</v>
      </c>
      <c r="Q155" s="218"/>
      <c r="R155" s="219">
        <v>-736969</v>
      </c>
      <c r="S155" s="219">
        <v>233591</v>
      </c>
      <c r="T155" s="219">
        <v>-503378</v>
      </c>
    </row>
    <row r="156" spans="1:20">
      <c r="A156" s="242">
        <v>34230</v>
      </c>
      <c r="B156" s="243" t="s">
        <v>138</v>
      </c>
      <c r="C156" s="254">
        <f t="shared" si="4"/>
        <v>3.0640887435669266E-4</v>
      </c>
      <c r="D156" s="255">
        <f t="shared" si="5"/>
        <v>3.1500299176082108E-4</v>
      </c>
      <c r="E156" s="220">
        <v>9966537</v>
      </c>
      <c r="F156" s="220">
        <v>8500043</v>
      </c>
      <c r="G156" s="220">
        <v>7700</v>
      </c>
      <c r="H156" s="220">
        <v>372775</v>
      </c>
      <c r="I156" s="220">
        <v>17906</v>
      </c>
      <c r="J156" s="220">
        <v>0</v>
      </c>
      <c r="K156" s="220">
        <v>398381</v>
      </c>
      <c r="L156" s="217"/>
      <c r="M156" s="220">
        <v>332532</v>
      </c>
      <c r="N156" s="220">
        <v>3449451</v>
      </c>
      <c r="O156" s="220">
        <v>2982979</v>
      </c>
      <c r="P156" s="220">
        <v>6764962</v>
      </c>
      <c r="Q156" s="217"/>
      <c r="R156" s="220">
        <v>-239920</v>
      </c>
      <c r="S156" s="220">
        <v>-875093</v>
      </c>
      <c r="T156" s="220">
        <v>-1115013</v>
      </c>
    </row>
    <row r="157" spans="1:20">
      <c r="A157" s="242">
        <v>34300</v>
      </c>
      <c r="B157" s="243" t="s">
        <v>139</v>
      </c>
      <c r="C157" s="254">
        <f t="shared" si="4"/>
        <v>6.1638855478447531E-3</v>
      </c>
      <c r="D157" s="255">
        <f t="shared" si="5"/>
        <v>6.2100271215165719E-3</v>
      </c>
      <c r="E157" s="220">
        <v>196482150</v>
      </c>
      <c r="F157" s="219">
        <v>170991432</v>
      </c>
      <c r="G157" s="219">
        <v>154906</v>
      </c>
      <c r="H157" s="219">
        <v>7498950</v>
      </c>
      <c r="I157" s="219">
        <v>360212</v>
      </c>
      <c r="J157" s="219">
        <v>4655440</v>
      </c>
      <c r="K157" s="219">
        <v>12669508</v>
      </c>
      <c r="L157" s="218"/>
      <c r="M157" s="219">
        <v>6689395</v>
      </c>
      <c r="N157" s="219">
        <v>69391023</v>
      </c>
      <c r="O157" s="219">
        <v>9682805</v>
      </c>
      <c r="P157" s="219">
        <v>85763223</v>
      </c>
      <c r="Q157" s="218"/>
      <c r="R157" s="219">
        <v>-4826343</v>
      </c>
      <c r="S157" s="219">
        <v>-284227</v>
      </c>
      <c r="T157" s="219">
        <v>-5110570</v>
      </c>
    </row>
    <row r="158" spans="1:20">
      <c r="A158" s="242">
        <v>34400</v>
      </c>
      <c r="B158" s="243" t="s">
        <v>140</v>
      </c>
      <c r="C158" s="254">
        <f t="shared" si="4"/>
        <v>2.5194978486044644E-3</v>
      </c>
      <c r="D158" s="255">
        <f t="shared" si="5"/>
        <v>2.4664607290158448E-3</v>
      </c>
      <c r="E158" s="220">
        <v>78037583</v>
      </c>
      <c r="F158" s="219">
        <v>69893015</v>
      </c>
      <c r="G158" s="219">
        <v>63318</v>
      </c>
      <c r="H158" s="219">
        <v>3065208</v>
      </c>
      <c r="I158" s="219">
        <v>147237</v>
      </c>
      <c r="J158" s="219">
        <v>1708620</v>
      </c>
      <c r="K158" s="219">
        <v>4984383</v>
      </c>
      <c r="L158" s="218"/>
      <c r="M158" s="219">
        <v>2734301</v>
      </c>
      <c r="N158" s="219">
        <v>28363689</v>
      </c>
      <c r="O158" s="219">
        <v>3437271</v>
      </c>
      <c r="P158" s="219">
        <v>34535261</v>
      </c>
      <c r="Q158" s="218"/>
      <c r="R158" s="219">
        <v>-1972775</v>
      </c>
      <c r="S158" s="219">
        <v>-814914</v>
      </c>
      <c r="T158" s="219">
        <v>-2787689</v>
      </c>
    </row>
    <row r="159" spans="1:20">
      <c r="A159" s="242">
        <v>34405</v>
      </c>
      <c r="B159" s="243" t="s">
        <v>141</v>
      </c>
      <c r="C159" s="254">
        <f t="shared" si="4"/>
        <v>4.4212565421964604E-4</v>
      </c>
      <c r="D159" s="255">
        <f t="shared" si="5"/>
        <v>4.8957813003614608E-4</v>
      </c>
      <c r="E159" s="220">
        <v>15490007</v>
      </c>
      <c r="F159" s="219">
        <v>12264942</v>
      </c>
      <c r="G159" s="219">
        <v>11111</v>
      </c>
      <c r="H159" s="219">
        <v>537888</v>
      </c>
      <c r="I159" s="219">
        <v>25837</v>
      </c>
      <c r="J159" s="219">
        <v>0</v>
      </c>
      <c r="K159" s="219">
        <v>574836</v>
      </c>
      <c r="L159" s="218"/>
      <c r="M159" s="219">
        <v>479820</v>
      </c>
      <c r="N159" s="219">
        <v>4977307</v>
      </c>
      <c r="O159" s="219">
        <v>2517409</v>
      </c>
      <c r="P159" s="219">
        <v>7974536</v>
      </c>
      <c r="Q159" s="218"/>
      <c r="R159" s="219">
        <v>-346187</v>
      </c>
      <c r="S159" s="219">
        <v>-748665</v>
      </c>
      <c r="T159" s="219">
        <v>-1094852</v>
      </c>
    </row>
    <row r="160" spans="1:20">
      <c r="A160" s="242">
        <v>34500</v>
      </c>
      <c r="B160" s="243" t="s">
        <v>142</v>
      </c>
      <c r="C160" s="254">
        <f t="shared" si="4"/>
        <v>4.4989977398939033E-3</v>
      </c>
      <c r="D160" s="255">
        <f t="shared" si="5"/>
        <v>4.5244575377851488E-3</v>
      </c>
      <c r="E160" s="220">
        <v>143151572</v>
      </c>
      <c r="F160" s="219">
        <v>124806027</v>
      </c>
      <c r="G160" s="219">
        <v>113065</v>
      </c>
      <c r="H160" s="219">
        <v>5473457</v>
      </c>
      <c r="I160" s="219">
        <v>262917</v>
      </c>
      <c r="J160" s="219">
        <v>1267226</v>
      </c>
      <c r="K160" s="219">
        <v>7116665</v>
      </c>
      <c r="L160" s="218"/>
      <c r="M160" s="219">
        <v>4882565</v>
      </c>
      <c r="N160" s="219">
        <v>50648256</v>
      </c>
      <c r="O160" s="219">
        <v>2937927</v>
      </c>
      <c r="P160" s="219">
        <v>58468748</v>
      </c>
      <c r="Q160" s="218"/>
      <c r="R160" s="219">
        <v>-3522730</v>
      </c>
      <c r="S160" s="219">
        <v>-126536</v>
      </c>
      <c r="T160" s="219">
        <v>-3649266</v>
      </c>
    </row>
    <row r="161" spans="1:20">
      <c r="A161" s="242">
        <v>34501</v>
      </c>
      <c r="B161" s="243" t="s">
        <v>143</v>
      </c>
      <c r="C161" s="254">
        <f t="shared" si="4"/>
        <v>6.1591549071409853E-5</v>
      </c>
      <c r="D161" s="255">
        <f t="shared" si="5"/>
        <v>6.0845557941295674E-5</v>
      </c>
      <c r="E161" s="220">
        <v>1925123</v>
      </c>
      <c r="F161" s="219">
        <v>1708602</v>
      </c>
      <c r="G161" s="219">
        <v>1548</v>
      </c>
      <c r="H161" s="219">
        <v>74932</v>
      </c>
      <c r="I161" s="219">
        <v>3599</v>
      </c>
      <c r="J161" s="219">
        <v>211456</v>
      </c>
      <c r="K161" s="219">
        <v>291535</v>
      </c>
      <c r="L161" s="218"/>
      <c r="M161" s="219">
        <v>66843</v>
      </c>
      <c r="N161" s="219">
        <v>693378</v>
      </c>
      <c r="O161" s="219">
        <v>49156</v>
      </c>
      <c r="P161" s="219">
        <v>809377</v>
      </c>
      <c r="Q161" s="218"/>
      <c r="R161" s="219">
        <v>-48225</v>
      </c>
      <c r="S161" s="219">
        <v>67194</v>
      </c>
      <c r="T161" s="219">
        <v>18969</v>
      </c>
    </row>
    <row r="162" spans="1:20">
      <c r="A162" s="242">
        <v>34505</v>
      </c>
      <c r="B162" s="243" t="s">
        <v>144</v>
      </c>
      <c r="C162" s="254">
        <f t="shared" si="4"/>
        <v>5.622302599513025E-4</v>
      </c>
      <c r="D162" s="255">
        <f t="shared" si="5"/>
        <v>5.4835551366886682E-4</v>
      </c>
      <c r="E162" s="220">
        <v>17349694</v>
      </c>
      <c r="F162" s="220">
        <v>15596746</v>
      </c>
      <c r="G162" s="220">
        <v>14130</v>
      </c>
      <c r="H162" s="220">
        <v>684006</v>
      </c>
      <c r="I162" s="220">
        <v>32856</v>
      </c>
      <c r="J162" s="220">
        <v>1518071</v>
      </c>
      <c r="K162" s="220">
        <v>2249063</v>
      </c>
      <c r="L162" s="217"/>
      <c r="M162" s="220">
        <v>610164</v>
      </c>
      <c r="N162" s="220">
        <v>6329406</v>
      </c>
      <c r="O162" s="220">
        <v>989248</v>
      </c>
      <c r="P162" s="220">
        <v>7928818</v>
      </c>
      <c r="Q162" s="217"/>
      <c r="R162" s="220">
        <v>-440229</v>
      </c>
      <c r="S162" s="220">
        <v>91832</v>
      </c>
      <c r="T162" s="220">
        <v>-348397</v>
      </c>
    </row>
    <row r="163" spans="1:20">
      <c r="A163" s="242">
        <v>34600</v>
      </c>
      <c r="B163" s="243" t="s">
        <v>145</v>
      </c>
      <c r="C163" s="254">
        <f t="shared" si="4"/>
        <v>9.6371927362478562E-4</v>
      </c>
      <c r="D163" s="255">
        <f t="shared" si="5"/>
        <v>9.7940253451162841E-4</v>
      </c>
      <c r="E163" s="220">
        <v>30987806</v>
      </c>
      <c r="F163" s="219">
        <v>26734393</v>
      </c>
      <c r="G163" s="219">
        <v>24219</v>
      </c>
      <c r="H163" s="219">
        <v>1172456</v>
      </c>
      <c r="I163" s="219">
        <v>56319</v>
      </c>
      <c r="J163" s="219">
        <v>95694</v>
      </c>
      <c r="K163" s="219">
        <v>1348688</v>
      </c>
      <c r="L163" s="218"/>
      <c r="M163" s="219">
        <v>1045882</v>
      </c>
      <c r="N163" s="219">
        <v>10849239</v>
      </c>
      <c r="O163" s="219">
        <v>2668764</v>
      </c>
      <c r="P163" s="219">
        <v>14563885</v>
      </c>
      <c r="Q163" s="218"/>
      <c r="R163" s="219">
        <v>-754594</v>
      </c>
      <c r="S163" s="219">
        <v>-647473</v>
      </c>
      <c r="T163" s="219">
        <v>-1402067</v>
      </c>
    </row>
    <row r="164" spans="1:20">
      <c r="A164" s="242">
        <v>34605</v>
      </c>
      <c r="B164" s="243" t="s">
        <v>146</v>
      </c>
      <c r="C164" s="254">
        <f t="shared" si="4"/>
        <v>1.5475065865654578E-4</v>
      </c>
      <c r="D164" s="255">
        <f t="shared" si="5"/>
        <v>1.872896883273166E-4</v>
      </c>
      <c r="E164" s="220">
        <v>5925752</v>
      </c>
      <c r="F164" s="219">
        <v>4292915</v>
      </c>
      <c r="G164" s="219">
        <v>3889</v>
      </c>
      <c r="H164" s="219">
        <v>188269</v>
      </c>
      <c r="I164" s="219">
        <v>9043</v>
      </c>
      <c r="J164" s="219">
        <v>0</v>
      </c>
      <c r="K164" s="219">
        <v>201201</v>
      </c>
      <c r="L164" s="218"/>
      <c r="M164" s="219">
        <v>167944</v>
      </c>
      <c r="N164" s="219">
        <v>1742133</v>
      </c>
      <c r="O164" s="219">
        <v>2395695</v>
      </c>
      <c r="P164" s="219">
        <v>4305772</v>
      </c>
      <c r="Q164" s="218"/>
      <c r="R164" s="219">
        <v>-121171</v>
      </c>
      <c r="S164" s="219">
        <v>-646981</v>
      </c>
      <c r="T164" s="219">
        <v>-768152</v>
      </c>
    </row>
    <row r="165" spans="1:20">
      <c r="A165" s="242">
        <v>34700</v>
      </c>
      <c r="B165" s="243" t="s">
        <v>147</v>
      </c>
      <c r="C165" s="254">
        <f t="shared" si="4"/>
        <v>3.030364147585997E-3</v>
      </c>
      <c r="D165" s="255">
        <f t="shared" si="5"/>
        <v>2.9627774612225703E-3</v>
      </c>
      <c r="E165" s="220">
        <v>93740796</v>
      </c>
      <c r="F165" s="219">
        <v>84064881</v>
      </c>
      <c r="G165" s="219">
        <v>76157</v>
      </c>
      <c r="H165" s="219">
        <v>3686725</v>
      </c>
      <c r="I165" s="219">
        <v>177092</v>
      </c>
      <c r="J165" s="219">
        <v>2503984</v>
      </c>
      <c r="K165" s="219">
        <v>6443958</v>
      </c>
      <c r="L165" s="218"/>
      <c r="M165" s="219">
        <v>3288722</v>
      </c>
      <c r="N165" s="219">
        <v>34114856</v>
      </c>
      <c r="O165" s="219">
        <v>1317126</v>
      </c>
      <c r="P165" s="219">
        <v>38720704</v>
      </c>
      <c r="Q165" s="218"/>
      <c r="R165" s="219">
        <v>-2372787</v>
      </c>
      <c r="S165" s="219">
        <v>300584</v>
      </c>
      <c r="T165" s="219">
        <v>-2072203</v>
      </c>
    </row>
    <row r="166" spans="1:20">
      <c r="A166" s="242">
        <v>34800</v>
      </c>
      <c r="B166" s="243" t="s">
        <v>148</v>
      </c>
      <c r="C166" s="254">
        <f t="shared" si="4"/>
        <v>2.9958193893177282E-4</v>
      </c>
      <c r="D166" s="255">
        <f t="shared" si="5"/>
        <v>3.1460946467609609E-4</v>
      </c>
      <c r="E166" s="220">
        <v>9954086</v>
      </c>
      <c r="F166" s="219">
        <v>8310658</v>
      </c>
      <c r="G166" s="219">
        <v>7529</v>
      </c>
      <c r="H166" s="219">
        <v>364470</v>
      </c>
      <c r="I166" s="219">
        <v>17507</v>
      </c>
      <c r="J166" s="219">
        <v>495343</v>
      </c>
      <c r="K166" s="219">
        <v>884849</v>
      </c>
      <c r="L166" s="218"/>
      <c r="M166" s="219">
        <v>325123</v>
      </c>
      <c r="N166" s="219">
        <v>3372596</v>
      </c>
      <c r="O166" s="219">
        <v>1058342</v>
      </c>
      <c r="P166" s="219">
        <v>4756061</v>
      </c>
      <c r="Q166" s="218"/>
      <c r="R166" s="219">
        <v>-234574</v>
      </c>
      <c r="S166" s="219">
        <v>693</v>
      </c>
      <c r="T166" s="219">
        <v>-233881</v>
      </c>
    </row>
    <row r="167" spans="1:20">
      <c r="A167" s="242">
        <v>34900</v>
      </c>
      <c r="B167" s="243" t="s">
        <v>782</v>
      </c>
      <c r="C167" s="254">
        <f t="shared" si="4"/>
        <v>6.1847002660071542E-3</v>
      </c>
      <c r="D167" s="255">
        <f t="shared" si="5"/>
        <v>6.2735704149262401E-3</v>
      </c>
      <c r="E167" s="220">
        <v>198492628</v>
      </c>
      <c r="F167" s="219">
        <v>171568850</v>
      </c>
      <c r="G167" s="219">
        <v>155429</v>
      </c>
      <c r="H167" s="219">
        <v>7524273</v>
      </c>
      <c r="I167" s="219">
        <v>361428</v>
      </c>
      <c r="J167" s="219">
        <v>2846336</v>
      </c>
      <c r="K167" s="219">
        <v>10887466</v>
      </c>
      <c r="L167" s="218"/>
      <c r="M167" s="219">
        <v>6711984</v>
      </c>
      <c r="N167" s="219">
        <v>69625348</v>
      </c>
      <c r="O167" s="219">
        <v>12265590</v>
      </c>
      <c r="P167" s="219">
        <v>88602922</v>
      </c>
      <c r="Q167" s="218"/>
      <c r="R167" s="219">
        <v>-4842638</v>
      </c>
      <c r="S167" s="219">
        <v>-1856237</v>
      </c>
      <c r="T167" s="219">
        <v>-6698875</v>
      </c>
    </row>
    <row r="168" spans="1:20">
      <c r="A168" s="242">
        <v>34901</v>
      </c>
      <c r="B168" s="243" t="s">
        <v>783</v>
      </c>
      <c r="C168" s="254">
        <f t="shared" si="4"/>
        <v>1.6930706129207986E-4</v>
      </c>
      <c r="D168" s="255">
        <f t="shared" si="5"/>
        <v>1.6705305342036315E-4</v>
      </c>
      <c r="E168" s="220">
        <v>5285475</v>
      </c>
      <c r="F168" s="219">
        <v>4696722</v>
      </c>
      <c r="G168" s="219">
        <v>4255</v>
      </c>
      <c r="H168" s="219">
        <v>205978</v>
      </c>
      <c r="I168" s="219">
        <v>9894</v>
      </c>
      <c r="J168" s="219">
        <v>193192</v>
      </c>
      <c r="K168" s="219">
        <v>413319</v>
      </c>
      <c r="L168" s="218"/>
      <c r="M168" s="219">
        <v>183742</v>
      </c>
      <c r="N168" s="219">
        <v>1906004</v>
      </c>
      <c r="O168" s="219">
        <v>175078</v>
      </c>
      <c r="P168" s="219">
        <v>2264824</v>
      </c>
      <c r="Q168" s="218"/>
      <c r="R168" s="219">
        <v>-132569</v>
      </c>
      <c r="S168" s="219">
        <v>20202</v>
      </c>
      <c r="T168" s="219">
        <v>-112367</v>
      </c>
    </row>
    <row r="169" spans="1:20">
      <c r="A169" s="242">
        <v>34903</v>
      </c>
      <c r="B169" s="243" t="s">
        <v>149</v>
      </c>
      <c r="C169" s="254">
        <f t="shared" si="4"/>
        <v>8.3586115671953792E-6</v>
      </c>
      <c r="D169" s="255">
        <f t="shared" si="5"/>
        <v>6.1808183788173018E-6</v>
      </c>
      <c r="E169" s="220">
        <v>195558</v>
      </c>
      <c r="F169" s="219">
        <v>231875</v>
      </c>
      <c r="G169" s="219">
        <v>210</v>
      </c>
      <c r="H169" s="219">
        <v>10169</v>
      </c>
      <c r="I169" s="219">
        <v>488</v>
      </c>
      <c r="J169" s="219">
        <v>86271</v>
      </c>
      <c r="K169" s="219">
        <v>97138</v>
      </c>
      <c r="L169" s="218"/>
      <c r="M169" s="219">
        <v>9071</v>
      </c>
      <c r="N169" s="219">
        <v>94099</v>
      </c>
      <c r="O169" s="219">
        <v>102441</v>
      </c>
      <c r="P169" s="219">
        <v>205611</v>
      </c>
      <c r="Q169" s="218"/>
      <c r="R169" s="219">
        <v>-6545</v>
      </c>
      <c r="S169" s="219">
        <v>-10031</v>
      </c>
      <c r="T169" s="219">
        <v>-16576</v>
      </c>
    </row>
    <row r="170" spans="1:20">
      <c r="A170" s="242">
        <v>34905</v>
      </c>
      <c r="B170" s="243" t="s">
        <v>150</v>
      </c>
      <c r="C170" s="254">
        <f t="shared" si="4"/>
        <v>5.9387644097965092E-4</v>
      </c>
      <c r="D170" s="255">
        <f t="shared" si="5"/>
        <v>5.8956254983077603E-4</v>
      </c>
      <c r="E170" s="220">
        <v>18653464</v>
      </c>
      <c r="F170" s="219">
        <v>16474638</v>
      </c>
      <c r="G170" s="219">
        <v>14925</v>
      </c>
      <c r="H170" s="219">
        <v>722507</v>
      </c>
      <c r="I170" s="219">
        <v>34706</v>
      </c>
      <c r="J170" s="219">
        <v>266163</v>
      </c>
      <c r="K170" s="219">
        <v>1038301</v>
      </c>
      <c r="L170" s="218"/>
      <c r="M170" s="219">
        <v>644508</v>
      </c>
      <c r="N170" s="219">
        <v>6685668</v>
      </c>
      <c r="O170" s="219">
        <v>953100</v>
      </c>
      <c r="P170" s="219">
        <v>8283276</v>
      </c>
      <c r="Q170" s="218"/>
      <c r="R170" s="219">
        <v>-465008</v>
      </c>
      <c r="S170" s="219">
        <v>-363489</v>
      </c>
      <c r="T170" s="219">
        <v>-828497</v>
      </c>
    </row>
    <row r="171" spans="1:20">
      <c r="A171" s="242">
        <v>34910</v>
      </c>
      <c r="B171" s="243" t="s">
        <v>151</v>
      </c>
      <c r="C171" s="254">
        <f t="shared" si="4"/>
        <v>1.9971198985449675E-3</v>
      </c>
      <c r="D171" s="255">
        <f t="shared" si="5"/>
        <v>1.9817726889763783E-3</v>
      </c>
      <c r="E171" s="220">
        <v>62702296</v>
      </c>
      <c r="F171" s="220">
        <v>55401806</v>
      </c>
      <c r="G171" s="220">
        <v>50190</v>
      </c>
      <c r="H171" s="220">
        <v>2429685</v>
      </c>
      <c r="I171" s="220">
        <v>116710</v>
      </c>
      <c r="J171" s="220">
        <v>1026919</v>
      </c>
      <c r="K171" s="220">
        <v>3623504</v>
      </c>
      <c r="L171" s="217"/>
      <c r="M171" s="220">
        <v>2167387</v>
      </c>
      <c r="N171" s="220">
        <v>22482928</v>
      </c>
      <c r="O171" s="220">
        <v>2486400</v>
      </c>
      <c r="P171" s="220">
        <v>27136715</v>
      </c>
      <c r="Q171" s="217"/>
      <c r="R171" s="220">
        <v>-1563752</v>
      </c>
      <c r="S171" s="220">
        <v>-300498</v>
      </c>
      <c r="T171" s="220">
        <v>-1864250</v>
      </c>
    </row>
    <row r="172" spans="1:20">
      <c r="A172" s="242">
        <v>35000</v>
      </c>
      <c r="B172" s="243" t="s">
        <v>152</v>
      </c>
      <c r="C172" s="254">
        <f t="shared" si="4"/>
        <v>1.3316025413112455E-3</v>
      </c>
      <c r="D172" s="255">
        <f t="shared" si="5"/>
        <v>1.3415304499788795E-3</v>
      </c>
      <c r="E172" s="220">
        <v>42445352</v>
      </c>
      <c r="F172" s="219">
        <v>36939788</v>
      </c>
      <c r="G172" s="219">
        <v>33465</v>
      </c>
      <c r="H172" s="219">
        <v>1620021</v>
      </c>
      <c r="I172" s="219">
        <v>77818</v>
      </c>
      <c r="J172" s="219">
        <v>918238</v>
      </c>
      <c r="K172" s="219">
        <v>2649542</v>
      </c>
      <c r="L172" s="218"/>
      <c r="M172" s="219">
        <v>1445130</v>
      </c>
      <c r="N172" s="219">
        <v>14990749</v>
      </c>
      <c r="O172" s="219">
        <v>1011233</v>
      </c>
      <c r="P172" s="219">
        <v>17447112</v>
      </c>
      <c r="Q172" s="218"/>
      <c r="R172" s="219">
        <v>-1042648</v>
      </c>
      <c r="S172" s="219">
        <v>158800</v>
      </c>
      <c r="T172" s="219">
        <v>-883848</v>
      </c>
    </row>
    <row r="173" spans="1:20">
      <c r="A173" s="242">
        <v>35005</v>
      </c>
      <c r="B173" s="243" t="s">
        <v>153</v>
      </c>
      <c r="C173" s="254">
        <f t="shared" si="4"/>
        <v>5.3161530178485279E-4</v>
      </c>
      <c r="D173" s="255">
        <f t="shared" si="5"/>
        <v>5.8377323574868099E-4</v>
      </c>
      <c r="E173" s="220">
        <v>18470293</v>
      </c>
      <c r="F173" s="219">
        <v>14747461</v>
      </c>
      <c r="G173" s="219">
        <v>13360</v>
      </c>
      <c r="H173" s="219">
        <v>646760</v>
      </c>
      <c r="I173" s="219">
        <v>31067</v>
      </c>
      <c r="J173" s="219">
        <v>343881</v>
      </c>
      <c r="K173" s="219">
        <v>1035068</v>
      </c>
      <c r="L173" s="218"/>
      <c r="M173" s="219">
        <v>576939</v>
      </c>
      <c r="N173" s="219">
        <v>5984753</v>
      </c>
      <c r="O173" s="219">
        <v>2608048</v>
      </c>
      <c r="P173" s="219">
        <v>9169740</v>
      </c>
      <c r="Q173" s="218"/>
      <c r="R173" s="219">
        <v>-416256</v>
      </c>
      <c r="S173" s="219">
        <v>-548784</v>
      </c>
      <c r="T173" s="219">
        <v>-965040</v>
      </c>
    </row>
    <row r="174" spans="1:20">
      <c r="A174" s="242">
        <v>35100</v>
      </c>
      <c r="B174" s="243" t="s">
        <v>154</v>
      </c>
      <c r="C174" s="254">
        <f t="shared" si="4"/>
        <v>1.2100129054464477E-2</v>
      </c>
      <c r="D174" s="255">
        <f t="shared" si="5"/>
        <v>1.2027741115564351E-2</v>
      </c>
      <c r="E174" s="220">
        <v>380551709</v>
      </c>
      <c r="F174" s="220">
        <v>335667880</v>
      </c>
      <c r="G174" s="220">
        <v>304091</v>
      </c>
      <c r="H174" s="220">
        <v>14720952</v>
      </c>
      <c r="I174" s="220">
        <v>707120</v>
      </c>
      <c r="J174" s="220">
        <v>10755779</v>
      </c>
      <c r="K174" s="220">
        <v>26487942</v>
      </c>
      <c r="L174" s="217"/>
      <c r="M174" s="220">
        <v>13131740</v>
      </c>
      <c r="N174" s="220">
        <v>136219326</v>
      </c>
      <c r="O174" s="220">
        <v>2812106</v>
      </c>
      <c r="P174" s="220">
        <v>152163172</v>
      </c>
      <c r="Q174" s="217"/>
      <c r="R174" s="220">
        <v>-9474439</v>
      </c>
      <c r="S174" s="220">
        <v>4152562</v>
      </c>
      <c r="T174" s="220">
        <v>-5321877</v>
      </c>
    </row>
    <row r="175" spans="1:20">
      <c r="A175" s="242">
        <v>35105</v>
      </c>
      <c r="B175" s="243" t="s">
        <v>155</v>
      </c>
      <c r="C175" s="254">
        <f t="shared" si="4"/>
        <v>1.0128440819644404E-3</v>
      </c>
      <c r="D175" s="255">
        <f t="shared" si="5"/>
        <v>1.0096584808811423E-3</v>
      </c>
      <c r="E175" s="220">
        <v>31945089</v>
      </c>
      <c r="F175" s="219">
        <v>28097157</v>
      </c>
      <c r="G175" s="219">
        <v>25454</v>
      </c>
      <c r="H175" s="219">
        <v>1232221</v>
      </c>
      <c r="I175" s="219">
        <v>59190</v>
      </c>
      <c r="J175" s="219">
        <v>583116</v>
      </c>
      <c r="K175" s="219">
        <v>1899981</v>
      </c>
      <c r="L175" s="218"/>
      <c r="M175" s="219">
        <v>1099195</v>
      </c>
      <c r="N175" s="219">
        <v>11402270</v>
      </c>
      <c r="O175" s="219">
        <v>1104490</v>
      </c>
      <c r="P175" s="219">
        <v>13605955</v>
      </c>
      <c r="Q175" s="218"/>
      <c r="R175" s="219">
        <v>-793059</v>
      </c>
      <c r="S175" s="219">
        <v>-364709</v>
      </c>
      <c r="T175" s="219">
        <v>-1157768</v>
      </c>
    </row>
    <row r="176" spans="1:20">
      <c r="A176" s="242">
        <v>35106</v>
      </c>
      <c r="B176" s="243" t="s">
        <v>156</v>
      </c>
      <c r="C176" s="254">
        <f t="shared" si="4"/>
        <v>2.5732725142580342E-4</v>
      </c>
      <c r="D176" s="255">
        <f t="shared" si="5"/>
        <v>2.5117094536375873E-4</v>
      </c>
      <c r="E176" s="220">
        <v>7946923</v>
      </c>
      <c r="F176" s="219">
        <v>7138477</v>
      </c>
      <c r="G176" s="219">
        <v>6467</v>
      </c>
      <c r="H176" s="219">
        <v>313063</v>
      </c>
      <c r="I176" s="219">
        <v>15038</v>
      </c>
      <c r="J176" s="219">
        <v>219065</v>
      </c>
      <c r="K176" s="219">
        <v>553633</v>
      </c>
      <c r="L176" s="218"/>
      <c r="M176" s="219">
        <v>279266</v>
      </c>
      <c r="N176" s="219">
        <v>2896907</v>
      </c>
      <c r="O176" s="219">
        <v>557857</v>
      </c>
      <c r="P176" s="219">
        <v>3734030</v>
      </c>
      <c r="Q176" s="218"/>
      <c r="R176" s="219">
        <v>-201489</v>
      </c>
      <c r="S176" s="219">
        <v>-97228</v>
      </c>
      <c r="T176" s="219">
        <v>-298717</v>
      </c>
    </row>
    <row r="177" spans="1:20">
      <c r="A177" s="242">
        <v>35200</v>
      </c>
      <c r="B177" s="243" t="s">
        <v>157</v>
      </c>
      <c r="C177" s="254">
        <f t="shared" si="4"/>
        <v>4.3944224701722223E-4</v>
      </c>
      <c r="D177" s="255">
        <f t="shared" si="5"/>
        <v>4.7124373760941586E-4</v>
      </c>
      <c r="E177" s="220">
        <v>14909916</v>
      </c>
      <c r="F177" s="219">
        <v>12190502</v>
      </c>
      <c r="G177" s="219">
        <v>11044</v>
      </c>
      <c r="H177" s="219">
        <v>534623</v>
      </c>
      <c r="I177" s="219">
        <v>25681</v>
      </c>
      <c r="J177" s="219">
        <v>203182</v>
      </c>
      <c r="K177" s="219">
        <v>774530</v>
      </c>
      <c r="L177" s="218"/>
      <c r="M177" s="219">
        <v>476907</v>
      </c>
      <c r="N177" s="219">
        <v>4947098</v>
      </c>
      <c r="O177" s="219">
        <v>1896319</v>
      </c>
      <c r="P177" s="219">
        <v>7320324</v>
      </c>
      <c r="Q177" s="218"/>
      <c r="R177" s="219">
        <v>-344084</v>
      </c>
      <c r="S177" s="219">
        <v>-337761</v>
      </c>
      <c r="T177" s="219">
        <v>-681845</v>
      </c>
    </row>
    <row r="178" spans="1:20">
      <c r="A178" s="242">
        <v>35300</v>
      </c>
      <c r="B178" s="243" t="s">
        <v>158</v>
      </c>
      <c r="C178" s="254">
        <f t="shared" si="4"/>
        <v>3.4492446607469248E-3</v>
      </c>
      <c r="D178" s="255">
        <f t="shared" si="5"/>
        <v>3.545061008425404E-3</v>
      </c>
      <c r="E178" s="220">
        <v>112163956</v>
      </c>
      <c r="F178" s="219">
        <v>95684983</v>
      </c>
      <c r="G178" s="219">
        <v>86684</v>
      </c>
      <c r="H178" s="219">
        <v>4196333</v>
      </c>
      <c r="I178" s="219">
        <v>201571</v>
      </c>
      <c r="J178" s="219">
        <v>5484720</v>
      </c>
      <c r="K178" s="219">
        <v>9969308</v>
      </c>
      <c r="L178" s="218"/>
      <c r="M178" s="219">
        <v>3743314</v>
      </c>
      <c r="N178" s="219">
        <v>38830477</v>
      </c>
      <c r="O178" s="219">
        <v>8705018</v>
      </c>
      <c r="P178" s="219">
        <v>51278809</v>
      </c>
      <c r="Q178" s="218"/>
      <c r="R178" s="219">
        <v>-2700768</v>
      </c>
      <c r="S178" s="219">
        <v>556483</v>
      </c>
      <c r="T178" s="219">
        <v>-2144285</v>
      </c>
    </row>
    <row r="179" spans="1:20">
      <c r="A179" s="242">
        <v>35305</v>
      </c>
      <c r="B179" s="243" t="s">
        <v>159</v>
      </c>
      <c r="C179" s="254">
        <f t="shared" si="4"/>
        <v>1.2217879947274651E-3</v>
      </c>
      <c r="D179" s="255">
        <f t="shared" si="5"/>
        <v>1.2462479692906094E-3</v>
      </c>
      <c r="E179" s="220">
        <v>39430662</v>
      </c>
      <c r="F179" s="219">
        <v>33893439</v>
      </c>
      <c r="G179" s="219">
        <v>30705</v>
      </c>
      <c r="H179" s="219">
        <v>1486421</v>
      </c>
      <c r="I179" s="219">
        <v>71400</v>
      </c>
      <c r="J179" s="219">
        <v>835011</v>
      </c>
      <c r="K179" s="219">
        <v>2423537</v>
      </c>
      <c r="L179" s="218"/>
      <c r="M179" s="219">
        <v>1325953</v>
      </c>
      <c r="N179" s="219">
        <v>13754493</v>
      </c>
      <c r="O179" s="219">
        <v>1640017</v>
      </c>
      <c r="P179" s="219">
        <v>16720463</v>
      </c>
      <c r="Q179" s="218"/>
      <c r="R179" s="219">
        <v>-956665</v>
      </c>
      <c r="S179" s="219">
        <v>-232062</v>
      </c>
      <c r="T179" s="219">
        <v>-1188727</v>
      </c>
    </row>
    <row r="180" spans="1:20">
      <c r="A180" s="242">
        <v>35400</v>
      </c>
      <c r="B180" s="243" t="s">
        <v>160</v>
      </c>
      <c r="C180" s="254">
        <f t="shared" si="4"/>
        <v>2.6178109817197042E-3</v>
      </c>
      <c r="D180" s="255">
        <f t="shared" si="5"/>
        <v>2.5831482575311643E-3</v>
      </c>
      <c r="E180" s="220">
        <v>81729518</v>
      </c>
      <c r="F180" s="219">
        <v>72620305</v>
      </c>
      <c r="G180" s="219">
        <v>65789</v>
      </c>
      <c r="H180" s="219">
        <v>3184815</v>
      </c>
      <c r="I180" s="219">
        <v>152982</v>
      </c>
      <c r="J180" s="219">
        <v>1443216</v>
      </c>
      <c r="K180" s="219">
        <v>4846802</v>
      </c>
      <c r="L180" s="218"/>
      <c r="M180" s="219">
        <v>2840996</v>
      </c>
      <c r="N180" s="219">
        <v>29470466</v>
      </c>
      <c r="O180" s="219">
        <v>3011744</v>
      </c>
      <c r="P180" s="219">
        <v>35323206</v>
      </c>
      <c r="Q180" s="218"/>
      <c r="R180" s="219">
        <v>-2049755</v>
      </c>
      <c r="S180" s="219">
        <v>-482643</v>
      </c>
      <c r="T180" s="219">
        <v>-2532398</v>
      </c>
    </row>
    <row r="181" spans="1:20">
      <c r="A181" s="242">
        <v>35401</v>
      </c>
      <c r="B181" s="243" t="s">
        <v>161</v>
      </c>
      <c r="C181" s="254">
        <f t="shared" si="4"/>
        <v>2.5269303890938751E-5</v>
      </c>
      <c r="D181" s="255">
        <f t="shared" si="5"/>
        <v>2.7380142344773188E-5</v>
      </c>
      <c r="E181" s="220">
        <v>866294</v>
      </c>
      <c r="F181" s="219">
        <v>700992</v>
      </c>
      <c r="G181" s="219">
        <v>635</v>
      </c>
      <c r="H181" s="219">
        <v>30742</v>
      </c>
      <c r="I181" s="219">
        <v>1477</v>
      </c>
      <c r="J181" s="219">
        <v>122386</v>
      </c>
      <c r="K181" s="219">
        <v>155240</v>
      </c>
      <c r="L181" s="218"/>
      <c r="M181" s="219">
        <v>27424</v>
      </c>
      <c r="N181" s="219">
        <v>284473</v>
      </c>
      <c r="O181" s="219">
        <v>205971</v>
      </c>
      <c r="P181" s="219">
        <v>517868</v>
      </c>
      <c r="Q181" s="218"/>
      <c r="R181" s="219">
        <v>-19786</v>
      </c>
      <c r="S181" s="219">
        <v>3754</v>
      </c>
      <c r="T181" s="219">
        <v>-16032</v>
      </c>
    </row>
    <row r="182" spans="1:20">
      <c r="A182" s="242">
        <v>35405</v>
      </c>
      <c r="B182" s="243" t="s">
        <v>162</v>
      </c>
      <c r="C182" s="254">
        <f t="shared" si="4"/>
        <v>8.0040052893498755E-4</v>
      </c>
      <c r="D182" s="255">
        <f t="shared" si="5"/>
        <v>8.3287825083430537E-4</v>
      </c>
      <c r="E182" s="220">
        <v>26351851</v>
      </c>
      <c r="F182" s="219">
        <v>22203792</v>
      </c>
      <c r="G182" s="219">
        <v>20115</v>
      </c>
      <c r="H182" s="219">
        <v>973763</v>
      </c>
      <c r="I182" s="219">
        <v>46775</v>
      </c>
      <c r="J182" s="219">
        <v>0</v>
      </c>
      <c r="K182" s="219">
        <v>1040653</v>
      </c>
      <c r="L182" s="218"/>
      <c r="M182" s="219">
        <v>868640</v>
      </c>
      <c r="N182" s="219">
        <v>9010650</v>
      </c>
      <c r="O182" s="219">
        <v>3079943</v>
      </c>
      <c r="P182" s="219">
        <v>12959233</v>
      </c>
      <c r="Q182" s="218"/>
      <c r="R182" s="219">
        <v>-626716</v>
      </c>
      <c r="S182" s="219">
        <v>-910361</v>
      </c>
      <c r="T182" s="219">
        <v>-1537077</v>
      </c>
    </row>
    <row r="183" spans="1:20">
      <c r="A183" s="242">
        <v>35500</v>
      </c>
      <c r="B183" s="243" t="s">
        <v>163</v>
      </c>
      <c r="C183" s="254">
        <f t="shared" si="4"/>
        <v>3.5161943006264203E-3</v>
      </c>
      <c r="D183" s="255">
        <f t="shared" si="5"/>
        <v>3.549130763068775E-3</v>
      </c>
      <c r="E183" s="220">
        <v>112292721</v>
      </c>
      <c r="F183" s="220">
        <v>97542223</v>
      </c>
      <c r="G183" s="220">
        <v>88366</v>
      </c>
      <c r="H183" s="220">
        <v>4277783</v>
      </c>
      <c r="I183" s="220">
        <v>205483</v>
      </c>
      <c r="J183" s="220">
        <v>0</v>
      </c>
      <c r="K183" s="220">
        <v>4571632</v>
      </c>
      <c r="L183" s="217"/>
      <c r="M183" s="220">
        <v>3815972</v>
      </c>
      <c r="N183" s="220">
        <v>39584174</v>
      </c>
      <c r="O183" s="220">
        <v>7988507</v>
      </c>
      <c r="P183" s="220">
        <v>51388653</v>
      </c>
      <c r="Q183" s="217"/>
      <c r="R183" s="220">
        <v>-2753190</v>
      </c>
      <c r="S183" s="220">
        <v>-2323155</v>
      </c>
      <c r="T183" s="220">
        <v>-5076345</v>
      </c>
    </row>
    <row r="184" spans="1:20">
      <c r="A184" s="242">
        <v>35600</v>
      </c>
      <c r="B184" s="243" t="s">
        <v>164</v>
      </c>
      <c r="C184" s="254">
        <f t="shared" si="4"/>
        <v>1.4828795142041271E-3</v>
      </c>
      <c r="D184" s="255">
        <f t="shared" si="5"/>
        <v>1.5021670934302284E-3</v>
      </c>
      <c r="E184" s="220">
        <v>47527815</v>
      </c>
      <c r="F184" s="219">
        <v>41136340</v>
      </c>
      <c r="G184" s="219">
        <v>37267</v>
      </c>
      <c r="H184" s="219">
        <v>1804063</v>
      </c>
      <c r="I184" s="219">
        <v>86658</v>
      </c>
      <c r="J184" s="219">
        <v>1354280</v>
      </c>
      <c r="K184" s="219">
        <v>3282268</v>
      </c>
      <c r="L184" s="218"/>
      <c r="M184" s="219">
        <v>1609304</v>
      </c>
      <c r="N184" s="219">
        <v>16693776</v>
      </c>
      <c r="O184" s="219">
        <v>2225745</v>
      </c>
      <c r="P184" s="219">
        <v>20528825</v>
      </c>
      <c r="Q184" s="218"/>
      <c r="R184" s="219">
        <v>-1161102</v>
      </c>
      <c r="S184" s="219">
        <v>129420</v>
      </c>
      <c r="T184" s="219">
        <v>-1031682</v>
      </c>
    </row>
    <row r="185" spans="1:20">
      <c r="A185" s="242">
        <v>35700</v>
      </c>
      <c r="B185" s="243" t="s">
        <v>165</v>
      </c>
      <c r="C185" s="254">
        <f t="shared" si="4"/>
        <v>8.0206536609561002E-4</v>
      </c>
      <c r="D185" s="255">
        <f t="shared" si="5"/>
        <v>8.0867104110824101E-4</v>
      </c>
      <c r="E185" s="220">
        <v>25585947</v>
      </c>
      <c r="F185" s="219">
        <v>22249976</v>
      </c>
      <c r="G185" s="219">
        <v>20157</v>
      </c>
      <c r="H185" s="219">
        <v>975788</v>
      </c>
      <c r="I185" s="219">
        <v>46872</v>
      </c>
      <c r="J185" s="219">
        <v>667018</v>
      </c>
      <c r="K185" s="219">
        <v>1709835</v>
      </c>
      <c r="L185" s="218"/>
      <c r="M185" s="219">
        <v>870446</v>
      </c>
      <c r="N185" s="219">
        <v>9029392</v>
      </c>
      <c r="O185" s="219">
        <v>1694279</v>
      </c>
      <c r="P185" s="219">
        <v>11594117</v>
      </c>
      <c r="Q185" s="218"/>
      <c r="R185" s="219">
        <v>-628021</v>
      </c>
      <c r="S185" s="219">
        <v>-163598</v>
      </c>
      <c r="T185" s="219">
        <v>-791619</v>
      </c>
    </row>
    <row r="186" spans="1:20">
      <c r="A186" s="242">
        <v>35800</v>
      </c>
      <c r="B186" s="243" t="s">
        <v>166</v>
      </c>
      <c r="C186" s="254">
        <f t="shared" si="4"/>
        <v>1.0805410312839335E-3</v>
      </c>
      <c r="D186" s="255">
        <f t="shared" si="5"/>
        <v>1.0737108215341305E-3</v>
      </c>
      <c r="E186" s="220">
        <v>33971673</v>
      </c>
      <c r="F186" s="220">
        <v>29975128</v>
      </c>
      <c r="G186" s="220">
        <v>27155</v>
      </c>
      <c r="H186" s="220">
        <v>1314580</v>
      </c>
      <c r="I186" s="220">
        <v>63146</v>
      </c>
      <c r="J186" s="220">
        <v>530770</v>
      </c>
      <c r="K186" s="220">
        <v>1935651</v>
      </c>
      <c r="L186" s="217"/>
      <c r="M186" s="220">
        <v>1172664</v>
      </c>
      <c r="N186" s="220">
        <v>12164380</v>
      </c>
      <c r="O186" s="220">
        <v>2954668</v>
      </c>
      <c r="P186" s="220">
        <v>16291712</v>
      </c>
      <c r="Q186" s="217"/>
      <c r="R186" s="220">
        <v>-846068</v>
      </c>
      <c r="S186" s="220">
        <v>-717252</v>
      </c>
      <c r="T186" s="220">
        <v>-1563320</v>
      </c>
    </row>
    <row r="187" spans="1:20">
      <c r="A187" s="242">
        <v>35805</v>
      </c>
      <c r="B187" s="243" t="s">
        <v>167</v>
      </c>
      <c r="C187" s="254">
        <f t="shared" si="4"/>
        <v>2.1938771629185645E-4</v>
      </c>
      <c r="D187" s="255">
        <f t="shared" si="5"/>
        <v>2.2287078214441638E-4</v>
      </c>
      <c r="E187" s="220">
        <v>7051520</v>
      </c>
      <c r="F187" s="219">
        <v>6086002</v>
      </c>
      <c r="G187" s="219">
        <v>5513</v>
      </c>
      <c r="H187" s="219">
        <v>266906</v>
      </c>
      <c r="I187" s="219">
        <v>12821</v>
      </c>
      <c r="J187" s="219">
        <v>919722</v>
      </c>
      <c r="K187" s="219">
        <v>1204962</v>
      </c>
      <c r="L187" s="218"/>
      <c r="M187" s="219">
        <v>238092</v>
      </c>
      <c r="N187" s="219">
        <v>2469796</v>
      </c>
      <c r="O187" s="219">
        <v>103655</v>
      </c>
      <c r="P187" s="219">
        <v>2811543</v>
      </c>
      <c r="Q187" s="218"/>
      <c r="R187" s="219">
        <v>-171780</v>
      </c>
      <c r="S187" s="219">
        <v>273039</v>
      </c>
      <c r="T187" s="219">
        <v>101259</v>
      </c>
    </row>
    <row r="188" spans="1:20">
      <c r="A188" s="242">
        <v>35900</v>
      </c>
      <c r="B188" s="243" t="s">
        <v>168</v>
      </c>
      <c r="C188" s="254">
        <f t="shared" si="4"/>
        <v>2.0589142892650614E-3</v>
      </c>
      <c r="D188" s="255">
        <f t="shared" si="5"/>
        <v>2.0998676670628074E-3</v>
      </c>
      <c r="E188" s="220">
        <v>66438762</v>
      </c>
      <c r="F188" s="219">
        <v>57116035</v>
      </c>
      <c r="G188" s="219">
        <v>51743</v>
      </c>
      <c r="H188" s="219">
        <v>2504864</v>
      </c>
      <c r="I188" s="219">
        <v>120321</v>
      </c>
      <c r="J188" s="219">
        <v>173694</v>
      </c>
      <c r="K188" s="219">
        <v>2850622</v>
      </c>
      <c r="L188" s="218"/>
      <c r="M188" s="219">
        <v>2234450</v>
      </c>
      <c r="N188" s="219">
        <v>23178589</v>
      </c>
      <c r="O188" s="219">
        <v>5175774</v>
      </c>
      <c r="P188" s="219">
        <v>30588813</v>
      </c>
      <c r="Q188" s="218"/>
      <c r="R188" s="219">
        <v>-1612138</v>
      </c>
      <c r="S188" s="219">
        <v>-1230203</v>
      </c>
      <c r="T188" s="219">
        <v>-2842341</v>
      </c>
    </row>
    <row r="189" spans="1:20">
      <c r="A189" s="242">
        <v>35905</v>
      </c>
      <c r="B189" s="243" t="s">
        <v>169</v>
      </c>
      <c r="C189" s="254">
        <f t="shared" si="4"/>
        <v>2.1873168018657821E-4</v>
      </c>
      <c r="D189" s="255">
        <f t="shared" si="5"/>
        <v>2.4493393140573967E-4</v>
      </c>
      <c r="E189" s="220">
        <v>7749587</v>
      </c>
      <c r="F189" s="219">
        <v>6067803</v>
      </c>
      <c r="G189" s="219">
        <v>5497</v>
      </c>
      <c r="H189" s="219">
        <v>266108</v>
      </c>
      <c r="I189" s="219">
        <v>12782</v>
      </c>
      <c r="J189" s="219">
        <v>0</v>
      </c>
      <c r="K189" s="219">
        <v>284387</v>
      </c>
      <c r="L189" s="218"/>
      <c r="M189" s="219">
        <v>237380</v>
      </c>
      <c r="N189" s="219">
        <v>2462410</v>
      </c>
      <c r="O189" s="219">
        <v>1918375</v>
      </c>
      <c r="P189" s="219">
        <v>4618165</v>
      </c>
      <c r="Q189" s="218"/>
      <c r="R189" s="219">
        <v>-171267</v>
      </c>
      <c r="S189" s="219">
        <v>-477402</v>
      </c>
      <c r="T189" s="219">
        <v>-648669</v>
      </c>
    </row>
    <row r="190" spans="1:20">
      <c r="A190" s="242">
        <v>36000</v>
      </c>
      <c r="B190" s="243" t="s">
        <v>170</v>
      </c>
      <c r="C190" s="254">
        <f t="shared" si="4"/>
        <v>5.4000465501865519E-2</v>
      </c>
      <c r="D190" s="255">
        <f t="shared" si="5"/>
        <v>5.3358415516445143E-2</v>
      </c>
      <c r="E190" s="220">
        <v>1688233561</v>
      </c>
      <c r="F190" s="219">
        <v>1498018880</v>
      </c>
      <c r="G190" s="219">
        <v>1357096</v>
      </c>
      <c r="H190" s="219">
        <v>65696678</v>
      </c>
      <c r="I190" s="219">
        <v>3155737</v>
      </c>
      <c r="J190" s="219">
        <v>51750072</v>
      </c>
      <c r="K190" s="219">
        <v>121959583</v>
      </c>
      <c r="L190" s="218"/>
      <c r="M190" s="219">
        <v>58604342</v>
      </c>
      <c r="N190" s="219">
        <v>607919713</v>
      </c>
      <c r="O190" s="219">
        <v>44237592</v>
      </c>
      <c r="P190" s="219">
        <v>710761647</v>
      </c>
      <c r="Q190" s="218"/>
      <c r="R190" s="219">
        <v>-42282541</v>
      </c>
      <c r="S190" s="219">
        <v>8664491</v>
      </c>
      <c r="T190" s="219">
        <v>-33618050</v>
      </c>
    </row>
    <row r="191" spans="1:20">
      <c r="A191" s="242">
        <v>36001</v>
      </c>
      <c r="B191" s="243" t="s">
        <v>171</v>
      </c>
      <c r="C191" s="254">
        <f t="shared" si="4"/>
        <v>0</v>
      </c>
      <c r="D191" s="255">
        <f t="shared" si="5"/>
        <v>0</v>
      </c>
      <c r="E191" s="220">
        <v>0</v>
      </c>
      <c r="F191" s="219">
        <v>0</v>
      </c>
      <c r="G191" s="219">
        <v>0</v>
      </c>
      <c r="H191" s="219">
        <v>0</v>
      </c>
      <c r="I191" s="219">
        <v>0</v>
      </c>
      <c r="J191" s="219">
        <v>42484</v>
      </c>
      <c r="K191" s="219">
        <v>42484</v>
      </c>
      <c r="L191" s="218"/>
      <c r="M191" s="219">
        <v>0</v>
      </c>
      <c r="N191" s="219">
        <v>0</v>
      </c>
      <c r="O191" s="219">
        <v>655080</v>
      </c>
      <c r="P191" s="219">
        <v>655080</v>
      </c>
      <c r="Q191" s="218"/>
      <c r="R191" s="219">
        <v>0</v>
      </c>
      <c r="S191" s="219">
        <v>-197118</v>
      </c>
      <c r="T191" s="219">
        <v>-197118</v>
      </c>
    </row>
    <row r="192" spans="1:20">
      <c r="A192" s="242">
        <v>36002</v>
      </c>
      <c r="B192" s="243" t="s">
        <v>784</v>
      </c>
      <c r="C192" s="254">
        <f t="shared" si="4"/>
        <v>0</v>
      </c>
      <c r="D192" s="255">
        <f t="shared" si="5"/>
        <v>0</v>
      </c>
      <c r="E192" s="220">
        <v>0</v>
      </c>
      <c r="F192" s="219">
        <v>0</v>
      </c>
      <c r="G192" s="219">
        <v>0</v>
      </c>
      <c r="H192" s="219">
        <v>0</v>
      </c>
      <c r="I192" s="219">
        <v>0</v>
      </c>
      <c r="J192" s="219">
        <v>0</v>
      </c>
      <c r="K192" s="219">
        <v>0</v>
      </c>
      <c r="L192" s="218"/>
      <c r="M192" s="219">
        <v>0</v>
      </c>
      <c r="N192" s="219">
        <v>0</v>
      </c>
      <c r="O192" s="219">
        <v>2301748</v>
      </c>
      <c r="P192" s="219">
        <v>2301748</v>
      </c>
      <c r="Q192" s="218"/>
      <c r="R192" s="219">
        <v>0</v>
      </c>
      <c r="S192" s="219">
        <v>-1070064</v>
      </c>
      <c r="T192" s="219">
        <v>-1070064</v>
      </c>
    </row>
    <row r="193" spans="1:20">
      <c r="A193" s="242">
        <v>36003</v>
      </c>
      <c r="B193" s="243" t="s">
        <v>172</v>
      </c>
      <c r="C193" s="254">
        <f t="shared" si="4"/>
        <v>3.5257977189845087E-4</v>
      </c>
      <c r="D193" s="255">
        <f t="shared" si="5"/>
        <v>3.6482713642056275E-4</v>
      </c>
      <c r="E193" s="220">
        <v>11542948</v>
      </c>
      <c r="F193" s="219">
        <v>9780863</v>
      </c>
      <c r="G193" s="219">
        <v>8861</v>
      </c>
      <c r="H193" s="219">
        <v>428947</v>
      </c>
      <c r="I193" s="219">
        <v>20604</v>
      </c>
      <c r="J193" s="219">
        <v>154700</v>
      </c>
      <c r="K193" s="219">
        <v>613112</v>
      </c>
      <c r="L193" s="218"/>
      <c r="M193" s="219">
        <v>382639</v>
      </c>
      <c r="N193" s="219">
        <v>3969229</v>
      </c>
      <c r="O193" s="219">
        <v>1370154</v>
      </c>
      <c r="P193" s="219">
        <v>5722022</v>
      </c>
      <c r="Q193" s="218"/>
      <c r="R193" s="219">
        <v>-276072</v>
      </c>
      <c r="S193" s="219">
        <v>-290456</v>
      </c>
      <c r="T193" s="219">
        <v>-566528</v>
      </c>
    </row>
    <row r="194" spans="1:20">
      <c r="A194" s="242">
        <v>36004</v>
      </c>
      <c r="B194" s="243" t="s">
        <v>785</v>
      </c>
      <c r="C194" s="254">
        <f t="shared" si="4"/>
        <v>2.6891150301566524E-4</v>
      </c>
      <c r="D194" s="255">
        <f t="shared" si="5"/>
        <v>2.5667378209496248E-4</v>
      </c>
      <c r="E194" s="220">
        <v>8121030</v>
      </c>
      <c r="F194" s="219">
        <v>7459834</v>
      </c>
      <c r="G194" s="219">
        <v>6758</v>
      </c>
      <c r="H194" s="219">
        <v>327156</v>
      </c>
      <c r="I194" s="219">
        <v>15715</v>
      </c>
      <c r="J194" s="219">
        <v>1651245</v>
      </c>
      <c r="K194" s="219">
        <v>2000874</v>
      </c>
      <c r="L194" s="218"/>
      <c r="M194" s="219">
        <v>291838</v>
      </c>
      <c r="N194" s="219">
        <v>3027319</v>
      </c>
      <c r="O194" s="219">
        <v>0</v>
      </c>
      <c r="P194" s="219">
        <v>3319157</v>
      </c>
      <c r="Q194" s="218"/>
      <c r="R194" s="219">
        <v>-210559</v>
      </c>
      <c r="S194" s="219">
        <v>477797</v>
      </c>
      <c r="T194" s="219">
        <v>267238</v>
      </c>
    </row>
    <row r="195" spans="1:20">
      <c r="A195" s="242">
        <v>36005</v>
      </c>
      <c r="B195" s="243" t="s">
        <v>173</v>
      </c>
      <c r="C195" s="254">
        <f t="shared" si="4"/>
        <v>3.9665890233787264E-3</v>
      </c>
      <c r="D195" s="255">
        <f t="shared" si="5"/>
        <v>4.1459905522255808E-3</v>
      </c>
      <c r="E195" s="220">
        <v>131177066</v>
      </c>
      <c r="F195" s="220">
        <v>110036556</v>
      </c>
      <c r="G195" s="220">
        <v>99685</v>
      </c>
      <c r="H195" s="220">
        <v>4825731</v>
      </c>
      <c r="I195" s="220">
        <v>231804</v>
      </c>
      <c r="J195" s="220">
        <v>3646962</v>
      </c>
      <c r="K195" s="220">
        <v>8804182</v>
      </c>
      <c r="L195" s="217"/>
      <c r="M195" s="220">
        <v>4304765</v>
      </c>
      <c r="N195" s="220">
        <v>44654572</v>
      </c>
      <c r="O195" s="220">
        <v>15173364</v>
      </c>
      <c r="P195" s="220">
        <v>64132701</v>
      </c>
      <c r="Q195" s="217"/>
      <c r="R195" s="220">
        <v>-3105853</v>
      </c>
      <c r="S195" s="220">
        <v>-3251759</v>
      </c>
      <c r="T195" s="220">
        <v>-6357612</v>
      </c>
    </row>
    <row r="196" spans="1:20">
      <c r="A196" s="242">
        <v>36006</v>
      </c>
      <c r="B196" s="243" t="s">
        <v>174</v>
      </c>
      <c r="C196" s="254">
        <f t="shared" si="4"/>
        <v>6.2529822370285305E-4</v>
      </c>
      <c r="D196" s="255">
        <f t="shared" si="5"/>
        <v>6.1568233721951522E-4</v>
      </c>
      <c r="E196" s="220">
        <v>19479881</v>
      </c>
      <c r="F196" s="219">
        <v>17346305</v>
      </c>
      <c r="G196" s="219">
        <v>15714</v>
      </c>
      <c r="H196" s="219">
        <v>760734</v>
      </c>
      <c r="I196" s="219">
        <v>36542</v>
      </c>
      <c r="J196" s="219">
        <v>2913180</v>
      </c>
      <c r="K196" s="219">
        <v>3726170</v>
      </c>
      <c r="L196" s="218"/>
      <c r="M196" s="219">
        <v>678609</v>
      </c>
      <c r="N196" s="219">
        <v>7039405</v>
      </c>
      <c r="O196" s="219">
        <v>0</v>
      </c>
      <c r="P196" s="219">
        <v>7718014</v>
      </c>
      <c r="Q196" s="218"/>
      <c r="R196" s="219">
        <v>-489612</v>
      </c>
      <c r="S196" s="219">
        <v>953347</v>
      </c>
      <c r="T196" s="219">
        <v>463735</v>
      </c>
    </row>
    <row r="197" spans="1:20">
      <c r="A197" s="242">
        <v>36007</v>
      </c>
      <c r="B197" s="243" t="s">
        <v>175</v>
      </c>
      <c r="C197" s="254">
        <f t="shared" si="4"/>
        <v>1.9800423403972046E-4</v>
      </c>
      <c r="D197" s="255">
        <f t="shared" si="5"/>
        <v>1.8800562885604451E-4</v>
      </c>
      <c r="E197" s="220">
        <v>5948404</v>
      </c>
      <c r="F197" s="219">
        <v>5492806</v>
      </c>
      <c r="G197" s="219">
        <v>4976</v>
      </c>
      <c r="H197" s="219">
        <v>240891</v>
      </c>
      <c r="I197" s="219">
        <v>11571</v>
      </c>
      <c r="J197" s="219">
        <v>780748</v>
      </c>
      <c r="K197" s="219">
        <v>1038186</v>
      </c>
      <c r="L197" s="218"/>
      <c r="M197" s="219">
        <v>214885</v>
      </c>
      <c r="N197" s="219">
        <v>2229068</v>
      </c>
      <c r="O197" s="219">
        <v>0</v>
      </c>
      <c r="P197" s="219">
        <v>2443953</v>
      </c>
      <c r="Q197" s="218"/>
      <c r="R197" s="219">
        <v>-155039</v>
      </c>
      <c r="S197" s="219">
        <v>224537</v>
      </c>
      <c r="T197" s="219">
        <v>69498</v>
      </c>
    </row>
    <row r="198" spans="1:20">
      <c r="A198" s="242">
        <v>36008</v>
      </c>
      <c r="B198" s="243" t="s">
        <v>176</v>
      </c>
      <c r="C198" s="254">
        <f t="shared" si="4"/>
        <v>5.4012455761184028E-4</v>
      </c>
      <c r="D198" s="255">
        <f t="shared" si="5"/>
        <v>5.2970240570745131E-4</v>
      </c>
      <c r="E198" s="220">
        <v>16759519</v>
      </c>
      <c r="F198" s="220">
        <v>14983515</v>
      </c>
      <c r="G198" s="220">
        <v>13574</v>
      </c>
      <c r="H198" s="220">
        <v>657113</v>
      </c>
      <c r="I198" s="220">
        <v>31564</v>
      </c>
      <c r="J198" s="220">
        <v>1141494</v>
      </c>
      <c r="K198" s="220">
        <v>1843745</v>
      </c>
      <c r="L198" s="217"/>
      <c r="M198" s="220">
        <v>586174</v>
      </c>
      <c r="N198" s="220">
        <v>6080547</v>
      </c>
      <c r="O198" s="220">
        <v>1222315</v>
      </c>
      <c r="P198" s="220">
        <v>7889036</v>
      </c>
      <c r="Q198" s="217"/>
      <c r="R198" s="220">
        <v>-422918</v>
      </c>
      <c r="S198" s="220">
        <v>108390</v>
      </c>
      <c r="T198" s="220">
        <v>-314528</v>
      </c>
    </row>
    <row r="199" spans="1:20">
      <c r="A199" s="242">
        <v>36009</v>
      </c>
      <c r="B199" s="243" t="s">
        <v>177</v>
      </c>
      <c r="C199" s="254">
        <f t="shared" ref="C199:C262" si="6">F199/$F$316</f>
        <v>9.351036052254078E-5</v>
      </c>
      <c r="D199" s="255">
        <f t="shared" ref="D199:D262" si="7">E199/$E$316</f>
        <v>1.005670775576133E-4</v>
      </c>
      <c r="E199" s="220">
        <v>3181892</v>
      </c>
      <c r="F199" s="219">
        <v>2594057</v>
      </c>
      <c r="G199" s="219">
        <v>2350</v>
      </c>
      <c r="H199" s="219">
        <v>113764</v>
      </c>
      <c r="I199" s="219">
        <v>5465</v>
      </c>
      <c r="J199" s="219">
        <v>61038</v>
      </c>
      <c r="K199" s="219">
        <v>182617</v>
      </c>
      <c r="L199" s="218"/>
      <c r="M199" s="219">
        <v>101483</v>
      </c>
      <c r="N199" s="219">
        <v>1052709</v>
      </c>
      <c r="O199" s="219">
        <v>1859048</v>
      </c>
      <c r="P199" s="219">
        <v>3013240</v>
      </c>
      <c r="Q199" s="218"/>
      <c r="R199" s="219">
        <v>-73220</v>
      </c>
      <c r="S199" s="219">
        <v>-498885</v>
      </c>
      <c r="T199" s="219">
        <v>-572105</v>
      </c>
    </row>
    <row r="200" spans="1:20">
      <c r="A200" s="242">
        <v>36100</v>
      </c>
      <c r="B200" s="243" t="s">
        <v>178</v>
      </c>
      <c r="C200" s="254">
        <f t="shared" si="6"/>
        <v>6.2930570707336159E-4</v>
      </c>
      <c r="D200" s="255">
        <f t="shared" si="7"/>
        <v>6.3977134027166807E-4</v>
      </c>
      <c r="E200" s="220">
        <v>20242045</v>
      </c>
      <c r="F200" s="219">
        <v>17457476</v>
      </c>
      <c r="G200" s="219">
        <v>15815</v>
      </c>
      <c r="H200" s="219">
        <v>765610</v>
      </c>
      <c r="I200" s="219">
        <v>36776</v>
      </c>
      <c r="J200" s="219">
        <v>72352</v>
      </c>
      <c r="K200" s="219">
        <v>890553</v>
      </c>
      <c r="L200" s="218"/>
      <c r="M200" s="219">
        <v>682958</v>
      </c>
      <c r="N200" s="219">
        <v>7084519</v>
      </c>
      <c r="O200" s="219">
        <v>1211056</v>
      </c>
      <c r="P200" s="219">
        <v>8978533</v>
      </c>
      <c r="Q200" s="218"/>
      <c r="R200" s="219">
        <v>-492749</v>
      </c>
      <c r="S200" s="219">
        <v>-297556</v>
      </c>
      <c r="T200" s="219">
        <v>-790305</v>
      </c>
    </row>
    <row r="201" spans="1:20">
      <c r="A201" s="242">
        <v>36102</v>
      </c>
      <c r="B201" s="243" t="s">
        <v>179</v>
      </c>
      <c r="C201" s="254">
        <f t="shared" si="6"/>
        <v>2.8992376378243637E-4</v>
      </c>
      <c r="D201" s="255">
        <f t="shared" si="7"/>
        <v>2.5022535518459216E-4</v>
      </c>
      <c r="E201" s="220">
        <v>7917005</v>
      </c>
      <c r="F201" s="219">
        <v>8042732</v>
      </c>
      <c r="G201" s="219">
        <v>7286</v>
      </c>
      <c r="H201" s="219">
        <v>352720</v>
      </c>
      <c r="I201" s="219">
        <v>16943</v>
      </c>
      <c r="J201" s="219">
        <v>3003426</v>
      </c>
      <c r="K201" s="219">
        <v>3380375</v>
      </c>
      <c r="L201" s="218"/>
      <c r="M201" s="219">
        <v>314642</v>
      </c>
      <c r="N201" s="219">
        <v>3263867</v>
      </c>
      <c r="O201" s="219">
        <v>0</v>
      </c>
      <c r="P201" s="219">
        <v>3578509</v>
      </c>
      <c r="Q201" s="218"/>
      <c r="R201" s="219">
        <v>-227010</v>
      </c>
      <c r="S201" s="219">
        <v>866588</v>
      </c>
      <c r="T201" s="219">
        <v>639578</v>
      </c>
    </row>
    <row r="202" spans="1:20">
      <c r="A202" s="242">
        <v>36105</v>
      </c>
      <c r="B202" s="243" t="s">
        <v>180</v>
      </c>
      <c r="C202" s="254">
        <f t="shared" si="6"/>
        <v>3.2011288786395548E-4</v>
      </c>
      <c r="D202" s="255">
        <f t="shared" si="7"/>
        <v>3.1004867824505403E-4</v>
      </c>
      <c r="E202" s="220">
        <v>9809785</v>
      </c>
      <c r="F202" s="219">
        <v>8880204</v>
      </c>
      <c r="G202" s="219">
        <v>8045</v>
      </c>
      <c r="H202" s="219">
        <v>389448</v>
      </c>
      <c r="I202" s="219">
        <v>18707</v>
      </c>
      <c r="J202" s="219">
        <v>462871</v>
      </c>
      <c r="K202" s="219">
        <v>879071</v>
      </c>
      <c r="L202" s="218"/>
      <c r="M202" s="219">
        <v>347404</v>
      </c>
      <c r="N202" s="219">
        <v>3603727</v>
      </c>
      <c r="O202" s="219">
        <v>1001270</v>
      </c>
      <c r="P202" s="219">
        <v>4952401</v>
      </c>
      <c r="Q202" s="218"/>
      <c r="R202" s="219">
        <v>-250650</v>
      </c>
      <c r="S202" s="219">
        <v>-154106</v>
      </c>
      <c r="T202" s="219">
        <v>-404756</v>
      </c>
    </row>
    <row r="203" spans="1:20">
      <c r="A203" s="242">
        <v>36200</v>
      </c>
      <c r="B203" s="243" t="s">
        <v>181</v>
      </c>
      <c r="C203" s="254">
        <f t="shared" si="6"/>
        <v>1.2209768444202522E-3</v>
      </c>
      <c r="D203" s="255">
        <f t="shared" si="7"/>
        <v>1.272752465672624E-3</v>
      </c>
      <c r="E203" s="220">
        <v>40269251</v>
      </c>
      <c r="F203" s="219">
        <v>33870937</v>
      </c>
      <c r="G203" s="219">
        <v>30685</v>
      </c>
      <c r="H203" s="219">
        <v>1485434</v>
      </c>
      <c r="I203" s="219">
        <v>71353</v>
      </c>
      <c r="J203" s="219">
        <v>784508</v>
      </c>
      <c r="K203" s="219">
        <v>2371980</v>
      </c>
      <c r="L203" s="218"/>
      <c r="M203" s="219">
        <v>1325073</v>
      </c>
      <c r="N203" s="219">
        <v>13745361</v>
      </c>
      <c r="O203" s="219">
        <v>5886865</v>
      </c>
      <c r="P203" s="219">
        <v>20957299</v>
      </c>
      <c r="Q203" s="218"/>
      <c r="R203" s="219">
        <v>-956029</v>
      </c>
      <c r="S203" s="219">
        <v>-1112332</v>
      </c>
      <c r="T203" s="219">
        <v>-2068361</v>
      </c>
    </row>
    <row r="204" spans="1:20">
      <c r="A204" s="242">
        <v>36205</v>
      </c>
      <c r="B204" s="243" t="s">
        <v>182</v>
      </c>
      <c r="C204" s="254">
        <f t="shared" si="6"/>
        <v>2.6510942069619655E-4</v>
      </c>
      <c r="D204" s="255">
        <f t="shared" si="7"/>
        <v>2.5579744079882798E-4</v>
      </c>
      <c r="E204" s="220">
        <v>8093303</v>
      </c>
      <c r="F204" s="219">
        <v>7354361</v>
      </c>
      <c r="G204" s="219">
        <v>6663</v>
      </c>
      <c r="H204" s="219">
        <v>322531</v>
      </c>
      <c r="I204" s="219">
        <v>15493</v>
      </c>
      <c r="J204" s="219">
        <v>941115</v>
      </c>
      <c r="K204" s="219">
        <v>1285802</v>
      </c>
      <c r="L204" s="218"/>
      <c r="M204" s="219">
        <v>287712</v>
      </c>
      <c r="N204" s="219">
        <v>2984516</v>
      </c>
      <c r="O204" s="219">
        <v>209564</v>
      </c>
      <c r="P204" s="219">
        <v>3481792</v>
      </c>
      <c r="Q204" s="218"/>
      <c r="R204" s="219">
        <v>-207582</v>
      </c>
      <c r="S204" s="219">
        <v>152055</v>
      </c>
      <c r="T204" s="219">
        <v>-55527</v>
      </c>
    </row>
    <row r="205" spans="1:20">
      <c r="A205" s="242">
        <v>36300</v>
      </c>
      <c r="B205" s="243" t="s">
        <v>183</v>
      </c>
      <c r="C205" s="254">
        <f t="shared" si="6"/>
        <v>4.3939666081695104E-3</v>
      </c>
      <c r="D205" s="255">
        <f t="shared" si="7"/>
        <v>4.3671070082624761E-3</v>
      </c>
      <c r="E205" s="220">
        <v>138173080</v>
      </c>
      <c r="F205" s="219">
        <v>121892374</v>
      </c>
      <c r="G205" s="219">
        <v>110426</v>
      </c>
      <c r="H205" s="219">
        <v>5345676</v>
      </c>
      <c r="I205" s="219">
        <v>256779</v>
      </c>
      <c r="J205" s="219">
        <v>4280042</v>
      </c>
      <c r="K205" s="219">
        <v>9992923</v>
      </c>
      <c r="L205" s="218"/>
      <c r="M205" s="219">
        <v>4768580</v>
      </c>
      <c r="N205" s="219">
        <v>49465850</v>
      </c>
      <c r="O205" s="219">
        <v>6310202</v>
      </c>
      <c r="P205" s="219">
        <v>60544632</v>
      </c>
      <c r="Q205" s="218"/>
      <c r="R205" s="219">
        <v>-3440490</v>
      </c>
      <c r="S205" s="219">
        <v>-404</v>
      </c>
      <c r="T205" s="219">
        <v>-3440894</v>
      </c>
    </row>
    <row r="206" spans="1:20">
      <c r="A206" s="242">
        <v>36301</v>
      </c>
      <c r="B206" s="243" t="s">
        <v>184</v>
      </c>
      <c r="C206" s="254">
        <f t="shared" si="6"/>
        <v>9.8585763538022581E-5</v>
      </c>
      <c r="D206" s="255">
        <f t="shared" si="7"/>
        <v>8.768299258614009E-5</v>
      </c>
      <c r="E206" s="220">
        <v>2774246</v>
      </c>
      <c r="F206" s="219">
        <v>2734853</v>
      </c>
      <c r="G206" s="219">
        <v>2478</v>
      </c>
      <c r="H206" s="219">
        <v>119939</v>
      </c>
      <c r="I206" s="219">
        <v>5761</v>
      </c>
      <c r="J206" s="219">
        <v>1019009</v>
      </c>
      <c r="K206" s="219">
        <v>1147187</v>
      </c>
      <c r="L206" s="218"/>
      <c r="M206" s="219">
        <v>106991</v>
      </c>
      <c r="N206" s="219">
        <v>1109847</v>
      </c>
      <c r="O206" s="219">
        <v>0</v>
      </c>
      <c r="P206" s="219">
        <v>1216838</v>
      </c>
      <c r="Q206" s="218"/>
      <c r="R206" s="219">
        <v>-77191</v>
      </c>
      <c r="S206" s="219">
        <v>294050</v>
      </c>
      <c r="T206" s="219">
        <v>216859</v>
      </c>
    </row>
    <row r="207" spans="1:20">
      <c r="A207" s="242">
        <v>36302</v>
      </c>
      <c r="B207" s="243" t="s">
        <v>185</v>
      </c>
      <c r="C207" s="254">
        <f t="shared" si="6"/>
        <v>1.3874037129118691E-4</v>
      </c>
      <c r="D207" s="255">
        <f t="shared" si="7"/>
        <v>1.2548807860015258E-4</v>
      </c>
      <c r="E207" s="220">
        <v>3970380</v>
      </c>
      <c r="F207" s="220">
        <v>3848776</v>
      </c>
      <c r="G207" s="220">
        <v>3487</v>
      </c>
      <c r="H207" s="220">
        <v>168791</v>
      </c>
      <c r="I207" s="220">
        <v>8108</v>
      </c>
      <c r="J207" s="220">
        <v>770488</v>
      </c>
      <c r="K207" s="220">
        <v>950874</v>
      </c>
      <c r="L207" s="217"/>
      <c r="M207" s="220">
        <v>150569</v>
      </c>
      <c r="N207" s="220">
        <v>1561894</v>
      </c>
      <c r="O207" s="220">
        <v>13101</v>
      </c>
      <c r="P207" s="220">
        <v>1725564</v>
      </c>
      <c r="Q207" s="217"/>
      <c r="R207" s="220">
        <v>-108634</v>
      </c>
      <c r="S207" s="220">
        <v>180486</v>
      </c>
      <c r="T207" s="220">
        <v>71852</v>
      </c>
    </row>
    <row r="208" spans="1:20">
      <c r="A208" s="242">
        <v>36303</v>
      </c>
      <c r="B208" s="243" t="s">
        <v>340</v>
      </c>
      <c r="C208" s="254">
        <f t="shared" si="6"/>
        <v>2.0410667835832233E-4</v>
      </c>
      <c r="D208" s="255">
        <f t="shared" si="7"/>
        <v>1.8502353364297129E-4</v>
      </c>
      <c r="E208" s="220">
        <v>5854052</v>
      </c>
      <c r="F208" s="219">
        <v>5662093</v>
      </c>
      <c r="G208" s="219">
        <v>5129</v>
      </c>
      <c r="H208" s="219">
        <v>248315</v>
      </c>
      <c r="I208" s="219">
        <v>11928</v>
      </c>
      <c r="J208" s="219">
        <v>4931417</v>
      </c>
      <c r="K208" s="219">
        <v>5196789</v>
      </c>
      <c r="L208" s="218"/>
      <c r="M208" s="219">
        <v>221508</v>
      </c>
      <c r="N208" s="219">
        <v>2297767</v>
      </c>
      <c r="O208" s="219">
        <v>0</v>
      </c>
      <c r="P208" s="219">
        <v>2519275</v>
      </c>
      <c r="Q208" s="218"/>
      <c r="R208" s="219">
        <v>-159818</v>
      </c>
      <c r="S208" s="219">
        <v>1460439</v>
      </c>
      <c r="T208" s="219">
        <v>1300621</v>
      </c>
    </row>
    <row r="209" spans="1:20">
      <c r="A209" s="242">
        <v>36305</v>
      </c>
      <c r="B209" s="243" t="s">
        <v>186</v>
      </c>
      <c r="C209" s="254">
        <f t="shared" si="6"/>
        <v>7.8467718301685179E-4</v>
      </c>
      <c r="D209" s="255">
        <f t="shared" si="7"/>
        <v>7.9451465408909253E-4</v>
      </c>
      <c r="E209" s="220">
        <v>25138046</v>
      </c>
      <c r="F209" s="219">
        <v>21767613</v>
      </c>
      <c r="G209" s="219">
        <v>19720</v>
      </c>
      <c r="H209" s="219">
        <v>954634</v>
      </c>
      <c r="I209" s="219">
        <v>45856</v>
      </c>
      <c r="J209" s="219">
        <v>0</v>
      </c>
      <c r="K209" s="219">
        <v>1020210</v>
      </c>
      <c r="L209" s="218"/>
      <c r="M209" s="219">
        <v>851576</v>
      </c>
      <c r="N209" s="219">
        <v>8833641</v>
      </c>
      <c r="O209" s="219">
        <v>1424554</v>
      </c>
      <c r="P209" s="219">
        <v>11109771</v>
      </c>
      <c r="Q209" s="218"/>
      <c r="R209" s="219">
        <v>-614406</v>
      </c>
      <c r="S209" s="219">
        <v>-598352</v>
      </c>
      <c r="T209" s="219">
        <v>-1212758</v>
      </c>
    </row>
    <row r="210" spans="1:20">
      <c r="A210" s="242">
        <v>36310</v>
      </c>
      <c r="B210" s="243" t="s">
        <v>786</v>
      </c>
      <c r="C210" s="254">
        <f t="shared" si="6"/>
        <v>0</v>
      </c>
      <c r="D210" s="255">
        <f t="shared" si="7"/>
        <v>0</v>
      </c>
      <c r="E210" s="220">
        <v>0</v>
      </c>
      <c r="F210" s="220">
        <v>0</v>
      </c>
      <c r="G210" s="220">
        <v>0</v>
      </c>
      <c r="H210" s="220">
        <v>0</v>
      </c>
      <c r="I210" s="220">
        <v>0</v>
      </c>
      <c r="J210" s="220">
        <v>357178</v>
      </c>
      <c r="K210" s="220">
        <v>357178</v>
      </c>
      <c r="L210" s="217"/>
      <c r="M210" s="220">
        <v>0</v>
      </c>
      <c r="N210" s="220">
        <v>0</v>
      </c>
      <c r="O210" s="220">
        <v>539943</v>
      </c>
      <c r="P210" s="220">
        <v>539943</v>
      </c>
      <c r="Q210" s="217"/>
      <c r="R210" s="220">
        <v>0</v>
      </c>
      <c r="S210" s="220">
        <v>-1392</v>
      </c>
      <c r="T210" s="220">
        <v>-1392</v>
      </c>
    </row>
    <row r="211" spans="1:20">
      <c r="A211" s="242">
        <v>36400</v>
      </c>
      <c r="B211" s="243" t="s">
        <v>187</v>
      </c>
      <c r="C211" s="254">
        <f t="shared" si="6"/>
        <v>4.4104101915393452E-3</v>
      </c>
      <c r="D211" s="255">
        <f t="shared" si="7"/>
        <v>4.5944079489814438E-3</v>
      </c>
      <c r="E211" s="220">
        <v>145364768</v>
      </c>
      <c r="F211" s="219">
        <v>122348533</v>
      </c>
      <c r="G211" s="219">
        <v>110839</v>
      </c>
      <c r="H211" s="219">
        <v>5365681</v>
      </c>
      <c r="I211" s="219">
        <v>257740</v>
      </c>
      <c r="J211" s="219">
        <v>5861930</v>
      </c>
      <c r="K211" s="219">
        <v>11596190</v>
      </c>
      <c r="L211" s="218"/>
      <c r="M211" s="219">
        <v>4786425</v>
      </c>
      <c r="N211" s="219">
        <v>49650967</v>
      </c>
      <c r="O211" s="219">
        <v>19022178</v>
      </c>
      <c r="P211" s="219">
        <v>73459570</v>
      </c>
      <c r="Q211" s="218"/>
      <c r="R211" s="219">
        <v>-3453365</v>
      </c>
      <c r="S211" s="219">
        <v>-1920874</v>
      </c>
      <c r="T211" s="219">
        <v>-5374239</v>
      </c>
    </row>
    <row r="212" spans="1:20">
      <c r="A212" s="242">
        <v>36405</v>
      </c>
      <c r="B212" s="243" t="s">
        <v>787</v>
      </c>
      <c r="C212" s="254">
        <f t="shared" si="6"/>
        <v>7.1535270613445922E-4</v>
      </c>
      <c r="D212" s="255">
        <f t="shared" si="7"/>
        <v>7.5638333029750941E-4</v>
      </c>
      <c r="E212" s="220">
        <v>23931590</v>
      </c>
      <c r="F212" s="219">
        <v>19844493</v>
      </c>
      <c r="G212" s="219">
        <v>17978</v>
      </c>
      <c r="H212" s="219">
        <v>870294</v>
      </c>
      <c r="I212" s="219">
        <v>41805</v>
      </c>
      <c r="J212" s="219">
        <v>480861</v>
      </c>
      <c r="K212" s="219">
        <v>1410938</v>
      </c>
      <c r="L212" s="218"/>
      <c r="M212" s="219">
        <v>776341</v>
      </c>
      <c r="N212" s="219">
        <v>8053208</v>
      </c>
      <c r="O212" s="219">
        <v>3080311</v>
      </c>
      <c r="P212" s="219">
        <v>11909860</v>
      </c>
      <c r="Q212" s="218"/>
      <c r="R212" s="219">
        <v>-560124</v>
      </c>
      <c r="S212" s="219">
        <v>-572083</v>
      </c>
      <c r="T212" s="219">
        <v>-1132207</v>
      </c>
    </row>
    <row r="213" spans="1:20">
      <c r="A213" s="242">
        <v>36500</v>
      </c>
      <c r="B213" s="243" t="s">
        <v>188</v>
      </c>
      <c r="C213" s="254">
        <f t="shared" si="6"/>
        <v>9.3755539732900024E-3</v>
      </c>
      <c r="D213" s="255">
        <f t="shared" si="7"/>
        <v>9.557464649829794E-3</v>
      </c>
      <c r="E213" s="220">
        <v>302393398</v>
      </c>
      <c r="F213" s="219">
        <v>260085848</v>
      </c>
      <c r="G213" s="219">
        <v>235619</v>
      </c>
      <c r="H213" s="219">
        <v>11406249</v>
      </c>
      <c r="I213" s="219">
        <v>547899</v>
      </c>
      <c r="J213" s="219">
        <v>8464886</v>
      </c>
      <c r="K213" s="219">
        <v>20654653</v>
      </c>
      <c r="L213" s="218"/>
      <c r="M213" s="219">
        <v>10174878</v>
      </c>
      <c r="N213" s="219">
        <v>105546943</v>
      </c>
      <c r="O213" s="219">
        <v>15573720</v>
      </c>
      <c r="P213" s="219">
        <v>131295541</v>
      </c>
      <c r="Q213" s="218"/>
      <c r="R213" s="219">
        <v>-7341088</v>
      </c>
      <c r="S213" s="219">
        <v>577478</v>
      </c>
      <c r="T213" s="219">
        <v>-6763610</v>
      </c>
    </row>
    <row r="214" spans="1:20">
      <c r="A214" s="242">
        <v>36501</v>
      </c>
      <c r="B214" s="243" t="s">
        <v>788</v>
      </c>
      <c r="C214" s="254">
        <f t="shared" si="6"/>
        <v>1.2806481568142586E-4</v>
      </c>
      <c r="D214" s="255">
        <f t="shared" si="7"/>
        <v>1.2844725941788199E-4</v>
      </c>
      <c r="E214" s="220">
        <v>4064007</v>
      </c>
      <c r="F214" s="219">
        <v>3552627</v>
      </c>
      <c r="G214" s="219">
        <v>3218</v>
      </c>
      <c r="H214" s="219">
        <v>155803</v>
      </c>
      <c r="I214" s="219">
        <v>7484</v>
      </c>
      <c r="J214" s="219">
        <v>362628</v>
      </c>
      <c r="K214" s="219">
        <v>529133</v>
      </c>
      <c r="L214" s="218"/>
      <c r="M214" s="219">
        <v>138983</v>
      </c>
      <c r="N214" s="219">
        <v>1441712</v>
      </c>
      <c r="O214" s="219">
        <v>152354</v>
      </c>
      <c r="P214" s="219">
        <v>1733049</v>
      </c>
      <c r="Q214" s="218"/>
      <c r="R214" s="219">
        <v>-100275</v>
      </c>
      <c r="S214" s="219">
        <v>111989</v>
      </c>
      <c r="T214" s="219">
        <v>11714</v>
      </c>
    </row>
    <row r="215" spans="1:20">
      <c r="A215" s="242">
        <v>36502</v>
      </c>
      <c r="B215" s="243" t="s">
        <v>190</v>
      </c>
      <c r="C215" s="254">
        <f t="shared" si="6"/>
        <v>4.4392365239861567E-5</v>
      </c>
      <c r="D215" s="255">
        <f t="shared" si="7"/>
        <v>4.5664502374497567E-5</v>
      </c>
      <c r="E215" s="220">
        <v>1444802</v>
      </c>
      <c r="F215" s="219">
        <v>1231482</v>
      </c>
      <c r="G215" s="219">
        <v>1116</v>
      </c>
      <c r="H215" s="219">
        <v>54008</v>
      </c>
      <c r="I215" s="219">
        <v>2594</v>
      </c>
      <c r="J215" s="219">
        <v>41523</v>
      </c>
      <c r="K215" s="219">
        <v>99241</v>
      </c>
      <c r="L215" s="218"/>
      <c r="M215" s="219">
        <v>48177</v>
      </c>
      <c r="N215" s="219">
        <v>499755</v>
      </c>
      <c r="O215" s="219">
        <v>116046</v>
      </c>
      <c r="P215" s="219">
        <v>663978</v>
      </c>
      <c r="Q215" s="218"/>
      <c r="R215" s="219">
        <v>-34759</v>
      </c>
      <c r="S215" s="219">
        <v>-15534</v>
      </c>
      <c r="T215" s="219">
        <v>-50293</v>
      </c>
    </row>
    <row r="216" spans="1:20">
      <c r="A216" s="242">
        <v>36505</v>
      </c>
      <c r="B216" s="243" t="s">
        <v>191</v>
      </c>
      <c r="C216" s="254">
        <f t="shared" si="6"/>
        <v>1.7334805120469822E-3</v>
      </c>
      <c r="D216" s="255">
        <f t="shared" si="7"/>
        <v>1.7993698668273615E-3</v>
      </c>
      <c r="E216" s="220">
        <v>56931162</v>
      </c>
      <c r="F216" s="219">
        <v>48088225</v>
      </c>
      <c r="G216" s="219">
        <v>43564</v>
      </c>
      <c r="H216" s="219">
        <v>2108943</v>
      </c>
      <c r="I216" s="219">
        <v>101303</v>
      </c>
      <c r="J216" s="219">
        <v>257740</v>
      </c>
      <c r="K216" s="219">
        <v>2511550</v>
      </c>
      <c r="L216" s="218"/>
      <c r="M216" s="219">
        <v>1881271</v>
      </c>
      <c r="N216" s="219">
        <v>19514961</v>
      </c>
      <c r="O216" s="219">
        <v>3888451</v>
      </c>
      <c r="P216" s="219">
        <v>25284683</v>
      </c>
      <c r="Q216" s="218"/>
      <c r="R216" s="219">
        <v>-1357321</v>
      </c>
      <c r="S216" s="219">
        <v>-749567</v>
      </c>
      <c r="T216" s="219">
        <v>-2106888</v>
      </c>
    </row>
    <row r="217" spans="1:20">
      <c r="A217" s="242">
        <v>36600</v>
      </c>
      <c r="B217" s="243" t="s">
        <v>192</v>
      </c>
      <c r="C217" s="254">
        <f t="shared" si="6"/>
        <v>6.0121925819492394E-4</v>
      </c>
      <c r="D217" s="255">
        <f t="shared" si="7"/>
        <v>6.2509474906912148E-4</v>
      </c>
      <c r="E217" s="220">
        <v>19777685</v>
      </c>
      <c r="F217" s="219">
        <v>16678334</v>
      </c>
      <c r="G217" s="219">
        <v>15109</v>
      </c>
      <c r="H217" s="219">
        <v>731440</v>
      </c>
      <c r="I217" s="219">
        <v>35135</v>
      </c>
      <c r="J217" s="219">
        <v>86940</v>
      </c>
      <c r="K217" s="219">
        <v>868624</v>
      </c>
      <c r="L217" s="218"/>
      <c r="M217" s="219">
        <v>652477</v>
      </c>
      <c r="N217" s="219">
        <v>6768331</v>
      </c>
      <c r="O217" s="219">
        <v>2440695</v>
      </c>
      <c r="P217" s="219">
        <v>9861503</v>
      </c>
      <c r="Q217" s="218"/>
      <c r="R217" s="219">
        <v>-470756</v>
      </c>
      <c r="S217" s="219">
        <v>-544367</v>
      </c>
      <c r="T217" s="219">
        <v>-1015123</v>
      </c>
    </row>
    <row r="218" spans="1:20">
      <c r="A218" s="242">
        <v>36601</v>
      </c>
      <c r="B218" s="243" t="s">
        <v>193</v>
      </c>
      <c r="C218" s="254">
        <f t="shared" si="6"/>
        <v>3.7666591094256057E-4</v>
      </c>
      <c r="D218" s="255">
        <f t="shared" si="7"/>
        <v>4.1233424063526463E-4</v>
      </c>
      <c r="E218" s="220">
        <v>13046049</v>
      </c>
      <c r="F218" s="219">
        <v>10449033</v>
      </c>
      <c r="G218" s="219">
        <v>9466</v>
      </c>
      <c r="H218" s="219">
        <v>458250</v>
      </c>
      <c r="I218" s="219">
        <v>22012</v>
      </c>
      <c r="J218" s="219">
        <v>947008</v>
      </c>
      <c r="K218" s="219">
        <v>1436736</v>
      </c>
      <c r="L218" s="218"/>
      <c r="M218" s="219">
        <v>408779</v>
      </c>
      <c r="N218" s="219">
        <v>4240383</v>
      </c>
      <c r="O218" s="219">
        <v>1992729</v>
      </c>
      <c r="P218" s="219">
        <v>6641891</v>
      </c>
      <c r="Q218" s="218"/>
      <c r="R218" s="219">
        <v>-294932</v>
      </c>
      <c r="S218" s="219">
        <v>10163</v>
      </c>
      <c r="T218" s="219">
        <v>-284769</v>
      </c>
    </row>
    <row r="219" spans="1:20">
      <c r="A219" s="242">
        <v>36700</v>
      </c>
      <c r="B219" s="243" t="s">
        <v>194</v>
      </c>
      <c r="C219" s="254">
        <f t="shared" si="6"/>
        <v>8.4053601687111568E-3</v>
      </c>
      <c r="D219" s="255">
        <f t="shared" si="7"/>
        <v>8.3768313720758072E-3</v>
      </c>
      <c r="E219" s="220">
        <v>265038752</v>
      </c>
      <c r="F219" s="220">
        <v>233171846</v>
      </c>
      <c r="G219" s="220">
        <v>211237</v>
      </c>
      <c r="H219" s="220">
        <v>10225916</v>
      </c>
      <c r="I219" s="220">
        <v>491201</v>
      </c>
      <c r="J219" s="220">
        <v>5512045</v>
      </c>
      <c r="K219" s="220">
        <v>16440399</v>
      </c>
      <c r="L219" s="217"/>
      <c r="M219" s="220">
        <v>9121969</v>
      </c>
      <c r="N219" s="220">
        <v>94624816</v>
      </c>
      <c r="O219" s="220">
        <v>0</v>
      </c>
      <c r="P219" s="220">
        <v>103746785</v>
      </c>
      <c r="Q219" s="217"/>
      <c r="R219" s="220">
        <v>-6581425</v>
      </c>
      <c r="S219" s="220">
        <v>2502253</v>
      </c>
      <c r="T219" s="220">
        <v>-4079172</v>
      </c>
    </row>
    <row r="220" spans="1:20">
      <c r="A220" s="242">
        <v>36701</v>
      </c>
      <c r="B220" s="243" t="s">
        <v>195</v>
      </c>
      <c r="C220" s="254">
        <f t="shared" si="6"/>
        <v>4.2178265914497868E-5</v>
      </c>
      <c r="D220" s="255">
        <f t="shared" si="7"/>
        <v>4.0112865882727157E-5</v>
      </c>
      <c r="E220" s="220">
        <v>1269151</v>
      </c>
      <c r="F220" s="219">
        <v>1170061</v>
      </c>
      <c r="G220" s="219">
        <v>1060</v>
      </c>
      <c r="H220" s="219">
        <v>51314</v>
      </c>
      <c r="I220" s="219">
        <v>2465</v>
      </c>
      <c r="J220" s="219">
        <v>374607</v>
      </c>
      <c r="K220" s="219">
        <v>429446</v>
      </c>
      <c r="L220" s="218"/>
      <c r="M220" s="219">
        <v>45774</v>
      </c>
      <c r="N220" s="219">
        <v>474829</v>
      </c>
      <c r="O220" s="219">
        <v>195763</v>
      </c>
      <c r="P220" s="219">
        <v>716366</v>
      </c>
      <c r="Q220" s="218"/>
      <c r="R220" s="219">
        <v>-33024</v>
      </c>
      <c r="S220" s="219">
        <v>853</v>
      </c>
      <c r="T220" s="219">
        <v>-32171</v>
      </c>
    </row>
    <row r="221" spans="1:20">
      <c r="A221" s="242">
        <v>36705</v>
      </c>
      <c r="B221" s="243" t="s">
        <v>196</v>
      </c>
      <c r="C221" s="254">
        <f t="shared" si="6"/>
        <v>9.1014063656292415E-4</v>
      </c>
      <c r="D221" s="255">
        <f t="shared" si="7"/>
        <v>9.4859989807830557E-4</v>
      </c>
      <c r="E221" s="220">
        <v>30013226</v>
      </c>
      <c r="F221" s="219">
        <v>25248076</v>
      </c>
      <c r="G221" s="219">
        <v>22873</v>
      </c>
      <c r="H221" s="219">
        <v>1107272</v>
      </c>
      <c r="I221" s="219">
        <v>53188</v>
      </c>
      <c r="J221" s="219">
        <v>1808607</v>
      </c>
      <c r="K221" s="219">
        <v>2991940</v>
      </c>
      <c r="L221" s="218"/>
      <c r="M221" s="219">
        <v>987736</v>
      </c>
      <c r="N221" s="219">
        <v>10246068</v>
      </c>
      <c r="O221" s="219">
        <v>2656670</v>
      </c>
      <c r="P221" s="219">
        <v>13890474</v>
      </c>
      <c r="Q221" s="218"/>
      <c r="R221" s="219">
        <v>-712644</v>
      </c>
      <c r="S221" s="219">
        <v>-116816</v>
      </c>
      <c r="T221" s="219">
        <v>-829460</v>
      </c>
    </row>
    <row r="222" spans="1:20">
      <c r="A222" s="242">
        <v>36800</v>
      </c>
      <c r="B222" s="243" t="s">
        <v>197</v>
      </c>
      <c r="C222" s="254">
        <f t="shared" si="6"/>
        <v>2.9335895036700079E-3</v>
      </c>
      <c r="D222" s="255">
        <f t="shared" si="7"/>
        <v>3.025357212209547E-3</v>
      </c>
      <c r="E222" s="220">
        <v>95720788</v>
      </c>
      <c r="F222" s="220">
        <v>81380270</v>
      </c>
      <c r="G222" s="220">
        <v>73725</v>
      </c>
      <c r="H222" s="220">
        <v>3568989</v>
      </c>
      <c r="I222" s="220">
        <v>171436</v>
      </c>
      <c r="J222" s="220">
        <v>2491260</v>
      </c>
      <c r="K222" s="220">
        <v>6305410</v>
      </c>
      <c r="L222" s="217"/>
      <c r="M222" s="220">
        <v>3183696</v>
      </c>
      <c r="N222" s="220">
        <v>33025398</v>
      </c>
      <c r="O222" s="220">
        <v>8397637</v>
      </c>
      <c r="P222" s="220">
        <v>44606731</v>
      </c>
      <c r="Q222" s="217"/>
      <c r="R222" s="220">
        <v>-2297009</v>
      </c>
      <c r="S222" s="220">
        <v>-725489</v>
      </c>
      <c r="T222" s="220">
        <v>-3022498</v>
      </c>
    </row>
    <row r="223" spans="1:20">
      <c r="A223" s="242">
        <v>36802</v>
      </c>
      <c r="B223" s="243" t="s">
        <v>198</v>
      </c>
      <c r="C223" s="254">
        <f t="shared" si="6"/>
        <v>2.4266519233526795E-4</v>
      </c>
      <c r="D223" s="255">
        <f t="shared" si="7"/>
        <v>1.8493497345572533E-4</v>
      </c>
      <c r="E223" s="220">
        <v>5851250</v>
      </c>
      <c r="F223" s="219">
        <v>6731739</v>
      </c>
      <c r="G223" s="219">
        <v>6098</v>
      </c>
      <c r="H223" s="219">
        <v>295225</v>
      </c>
      <c r="I223" s="219">
        <v>14181</v>
      </c>
      <c r="J223" s="219">
        <v>4035437</v>
      </c>
      <c r="K223" s="219">
        <v>4350941</v>
      </c>
      <c r="L223" s="218"/>
      <c r="M223" s="219">
        <v>263354</v>
      </c>
      <c r="N223" s="219">
        <v>2731846</v>
      </c>
      <c r="O223" s="219">
        <v>0</v>
      </c>
      <c r="P223" s="219">
        <v>2995200</v>
      </c>
      <c r="Q223" s="218"/>
      <c r="R223" s="219">
        <v>-190007</v>
      </c>
      <c r="S223" s="219">
        <v>1130010</v>
      </c>
      <c r="T223" s="219">
        <v>940003</v>
      </c>
    </row>
    <row r="224" spans="1:20">
      <c r="A224" s="242">
        <v>36810</v>
      </c>
      <c r="B224" s="243" t="s">
        <v>789</v>
      </c>
      <c r="C224" s="254">
        <f t="shared" si="6"/>
        <v>5.9454425033576615E-3</v>
      </c>
      <c r="D224" s="255">
        <f t="shared" si="7"/>
        <v>5.91379149363326E-3</v>
      </c>
      <c r="E224" s="220">
        <v>187109403</v>
      </c>
      <c r="F224" s="219">
        <v>164931636</v>
      </c>
      <c r="G224" s="219">
        <v>149416</v>
      </c>
      <c r="H224" s="219">
        <v>7233194</v>
      </c>
      <c r="I224" s="219">
        <v>347446</v>
      </c>
      <c r="J224" s="219">
        <v>2534773</v>
      </c>
      <c r="K224" s="219">
        <v>10264829</v>
      </c>
      <c r="L224" s="218"/>
      <c r="M224" s="219">
        <v>6452328</v>
      </c>
      <c r="N224" s="219">
        <v>66931862</v>
      </c>
      <c r="O224" s="219">
        <v>4635190</v>
      </c>
      <c r="P224" s="219">
        <v>78019380</v>
      </c>
      <c r="Q224" s="218"/>
      <c r="R224" s="219">
        <v>-4655300</v>
      </c>
      <c r="S224" s="219">
        <v>-200393</v>
      </c>
      <c r="T224" s="219">
        <v>-4855693</v>
      </c>
    </row>
    <row r="225" spans="1:20">
      <c r="A225" s="242">
        <v>36900</v>
      </c>
      <c r="B225" s="243" t="s">
        <v>199</v>
      </c>
      <c r="C225" s="254">
        <f t="shared" si="6"/>
        <v>5.6242769441191068E-4</v>
      </c>
      <c r="D225" s="255">
        <f t="shared" si="7"/>
        <v>5.5256212256305014E-4</v>
      </c>
      <c r="E225" s="220">
        <v>17482789</v>
      </c>
      <c r="F225" s="219">
        <v>15602223</v>
      </c>
      <c r="G225" s="219">
        <v>14134</v>
      </c>
      <c r="H225" s="219">
        <v>684247</v>
      </c>
      <c r="I225" s="219">
        <v>32868</v>
      </c>
      <c r="J225" s="219">
        <v>708247</v>
      </c>
      <c r="K225" s="219">
        <v>1439496</v>
      </c>
      <c r="L225" s="218"/>
      <c r="M225" s="219">
        <v>610378</v>
      </c>
      <c r="N225" s="219">
        <v>6331629</v>
      </c>
      <c r="O225" s="219">
        <v>956771</v>
      </c>
      <c r="P225" s="219">
        <v>7898778</v>
      </c>
      <c r="Q225" s="218"/>
      <c r="R225" s="219">
        <v>-440382</v>
      </c>
      <c r="S225" s="219">
        <v>-33183</v>
      </c>
      <c r="T225" s="219">
        <v>-473565</v>
      </c>
    </row>
    <row r="226" spans="1:20">
      <c r="A226" s="242">
        <v>36901</v>
      </c>
      <c r="B226" s="243" t="s">
        <v>200</v>
      </c>
      <c r="C226" s="254">
        <f t="shared" si="6"/>
        <v>2.2156684913432988E-4</v>
      </c>
      <c r="D226" s="255">
        <f t="shared" si="7"/>
        <v>2.2106319982150992E-4</v>
      </c>
      <c r="E226" s="220">
        <v>6994329</v>
      </c>
      <c r="F226" s="219">
        <v>6146453</v>
      </c>
      <c r="G226" s="219">
        <v>5568</v>
      </c>
      <c r="H226" s="219">
        <v>269557</v>
      </c>
      <c r="I226" s="219">
        <v>12948</v>
      </c>
      <c r="J226" s="219">
        <v>758276</v>
      </c>
      <c r="K226" s="219">
        <v>1046349</v>
      </c>
      <c r="L226" s="218"/>
      <c r="M226" s="219">
        <v>240457</v>
      </c>
      <c r="N226" s="219">
        <v>2494328</v>
      </c>
      <c r="O226" s="219">
        <v>0</v>
      </c>
      <c r="P226" s="219">
        <v>2734785</v>
      </c>
      <c r="Q226" s="218"/>
      <c r="R226" s="219">
        <v>-173486</v>
      </c>
      <c r="S226" s="219">
        <v>258863</v>
      </c>
      <c r="T226" s="219">
        <v>85377</v>
      </c>
    </row>
    <row r="227" spans="1:20">
      <c r="A227" s="242">
        <v>36905</v>
      </c>
      <c r="B227" s="243" t="s">
        <v>201</v>
      </c>
      <c r="C227" s="254">
        <f t="shared" si="6"/>
        <v>1.9854542147026841E-4</v>
      </c>
      <c r="D227" s="255">
        <f t="shared" si="7"/>
        <v>2.0563479520924896E-4</v>
      </c>
      <c r="E227" s="220">
        <v>6506182</v>
      </c>
      <c r="F227" s="219">
        <v>5507819</v>
      </c>
      <c r="G227" s="219">
        <v>4990</v>
      </c>
      <c r="H227" s="219">
        <v>241549</v>
      </c>
      <c r="I227" s="219">
        <v>11603</v>
      </c>
      <c r="J227" s="219">
        <v>824712</v>
      </c>
      <c r="K227" s="219">
        <v>1082854</v>
      </c>
      <c r="L227" s="218"/>
      <c r="M227" s="219">
        <v>215473</v>
      </c>
      <c r="N227" s="219">
        <v>2235160</v>
      </c>
      <c r="O227" s="219">
        <v>234015</v>
      </c>
      <c r="P227" s="219">
        <v>2684648</v>
      </c>
      <c r="Q227" s="218"/>
      <c r="R227" s="219">
        <v>-155461</v>
      </c>
      <c r="S227" s="219">
        <v>227037</v>
      </c>
      <c r="T227" s="219">
        <v>71576</v>
      </c>
    </row>
    <row r="228" spans="1:20">
      <c r="A228" s="242">
        <v>37000</v>
      </c>
      <c r="B228" s="243" t="s">
        <v>202</v>
      </c>
      <c r="C228" s="254">
        <f t="shared" si="6"/>
        <v>1.7698036944733865E-3</v>
      </c>
      <c r="D228" s="255">
        <f t="shared" si="7"/>
        <v>1.7626679272142933E-3</v>
      </c>
      <c r="E228" s="220">
        <v>55769931</v>
      </c>
      <c r="F228" s="219">
        <v>49095861</v>
      </c>
      <c r="G228" s="219">
        <v>44477</v>
      </c>
      <c r="H228" s="219">
        <v>2153134</v>
      </c>
      <c r="I228" s="219">
        <v>103426</v>
      </c>
      <c r="J228" s="219">
        <v>395875</v>
      </c>
      <c r="K228" s="219">
        <v>2696912</v>
      </c>
      <c r="L228" s="218"/>
      <c r="M228" s="219">
        <v>1920690</v>
      </c>
      <c r="N228" s="219">
        <v>19923876</v>
      </c>
      <c r="O228" s="219">
        <v>5395244</v>
      </c>
      <c r="P228" s="219">
        <v>27239810</v>
      </c>
      <c r="Q228" s="218"/>
      <c r="R228" s="219">
        <v>-1385762</v>
      </c>
      <c r="S228" s="219">
        <v>-1356708</v>
      </c>
      <c r="T228" s="219">
        <v>-2742470</v>
      </c>
    </row>
    <row r="229" spans="1:20">
      <c r="A229" s="242">
        <v>37001</v>
      </c>
      <c r="B229" s="243" t="s">
        <v>790</v>
      </c>
      <c r="C229" s="254">
        <f t="shared" si="6"/>
        <v>1.5211620453016832E-4</v>
      </c>
      <c r="D229" s="255">
        <f t="shared" si="7"/>
        <v>1.1358182199163997E-4</v>
      </c>
      <c r="E229" s="220">
        <v>3593672</v>
      </c>
      <c r="F229" s="219">
        <v>4219833</v>
      </c>
      <c r="G229" s="219">
        <v>3823</v>
      </c>
      <c r="H229" s="219">
        <v>185064</v>
      </c>
      <c r="I229" s="219">
        <v>8890</v>
      </c>
      <c r="J229" s="219">
        <v>2828292</v>
      </c>
      <c r="K229" s="219">
        <v>3026069</v>
      </c>
      <c r="L229" s="218"/>
      <c r="M229" s="219">
        <v>165085</v>
      </c>
      <c r="N229" s="219">
        <v>1712475</v>
      </c>
      <c r="O229" s="219">
        <v>0</v>
      </c>
      <c r="P229" s="219">
        <v>1877560</v>
      </c>
      <c r="Q229" s="218"/>
      <c r="R229" s="219">
        <v>-119105</v>
      </c>
      <c r="S229" s="219">
        <v>852024</v>
      </c>
      <c r="T229" s="219">
        <v>732919</v>
      </c>
    </row>
    <row r="230" spans="1:20">
      <c r="A230" s="242">
        <v>37005</v>
      </c>
      <c r="B230" s="243" t="s">
        <v>203</v>
      </c>
      <c r="C230" s="254">
        <f t="shared" si="6"/>
        <v>4.4241764237574002E-4</v>
      </c>
      <c r="D230" s="255">
        <f t="shared" si="7"/>
        <v>4.2645936925855794E-4</v>
      </c>
      <c r="E230" s="220">
        <v>13492961</v>
      </c>
      <c r="F230" s="219">
        <v>12273042</v>
      </c>
      <c r="G230" s="219">
        <v>11118</v>
      </c>
      <c r="H230" s="219">
        <v>538243</v>
      </c>
      <c r="I230" s="219">
        <v>25854</v>
      </c>
      <c r="J230" s="219">
        <v>657103</v>
      </c>
      <c r="K230" s="219">
        <v>1232318</v>
      </c>
      <c r="L230" s="218"/>
      <c r="M230" s="219">
        <v>480136</v>
      </c>
      <c r="N230" s="219">
        <v>4980594</v>
      </c>
      <c r="O230" s="219">
        <v>654068</v>
      </c>
      <c r="P230" s="219">
        <v>6114798</v>
      </c>
      <c r="Q230" s="218"/>
      <c r="R230" s="219">
        <v>-346415</v>
      </c>
      <c r="S230" s="219">
        <v>-76970</v>
      </c>
      <c r="T230" s="219">
        <v>-423385</v>
      </c>
    </row>
    <row r="231" spans="1:20">
      <c r="A231" s="242">
        <v>37100</v>
      </c>
      <c r="B231" s="243" t="s">
        <v>204</v>
      </c>
      <c r="C231" s="254">
        <f t="shared" si="6"/>
        <v>3.0056309123208946E-3</v>
      </c>
      <c r="D231" s="255">
        <f t="shared" si="7"/>
        <v>2.9434129640054331E-3</v>
      </c>
      <c r="E231" s="220">
        <v>93128113</v>
      </c>
      <c r="F231" s="220">
        <v>83378760</v>
      </c>
      <c r="G231" s="220">
        <v>75535</v>
      </c>
      <c r="H231" s="220">
        <v>3656635</v>
      </c>
      <c r="I231" s="220">
        <v>175646</v>
      </c>
      <c r="J231" s="220">
        <v>5259219</v>
      </c>
      <c r="K231" s="220">
        <v>9167035</v>
      </c>
      <c r="L231" s="217"/>
      <c r="M231" s="220">
        <v>3261880</v>
      </c>
      <c r="N231" s="220">
        <v>33836417</v>
      </c>
      <c r="O231" s="220">
        <v>655206</v>
      </c>
      <c r="P231" s="220">
        <v>37753503</v>
      </c>
      <c r="Q231" s="217"/>
      <c r="R231" s="220">
        <v>-2353418</v>
      </c>
      <c r="S231" s="220">
        <v>1638288</v>
      </c>
      <c r="T231" s="220">
        <v>-715130</v>
      </c>
    </row>
    <row r="232" spans="1:20">
      <c r="A232" s="242">
        <v>37200</v>
      </c>
      <c r="B232" s="243" t="s">
        <v>205</v>
      </c>
      <c r="C232" s="254">
        <f t="shared" si="6"/>
        <v>6.1597118475127937E-4</v>
      </c>
      <c r="D232" s="255">
        <f t="shared" si="7"/>
        <v>6.1898577127046477E-4</v>
      </c>
      <c r="E232" s="220">
        <v>19584400</v>
      </c>
      <c r="F232" s="219">
        <v>17087565</v>
      </c>
      <c r="G232" s="219">
        <v>15480</v>
      </c>
      <c r="H232" s="219">
        <v>749387</v>
      </c>
      <c r="I232" s="219">
        <v>35997</v>
      </c>
      <c r="J232" s="219">
        <v>512434</v>
      </c>
      <c r="K232" s="219">
        <v>1313298</v>
      </c>
      <c r="L232" s="218"/>
      <c r="M232" s="219">
        <v>668487</v>
      </c>
      <c r="N232" s="219">
        <v>6934404</v>
      </c>
      <c r="O232" s="219">
        <v>1122430</v>
      </c>
      <c r="P232" s="219">
        <v>8725321</v>
      </c>
      <c r="Q232" s="218"/>
      <c r="R232" s="219">
        <v>-482309</v>
      </c>
      <c r="S232" s="219">
        <v>-67589</v>
      </c>
      <c r="T232" s="219">
        <v>-549898</v>
      </c>
    </row>
    <row r="233" spans="1:20">
      <c r="A233" s="242">
        <v>37300</v>
      </c>
      <c r="B233" s="243" t="s">
        <v>206</v>
      </c>
      <c r="C233" s="254">
        <f t="shared" si="6"/>
        <v>1.5747850213057664E-3</v>
      </c>
      <c r="D233" s="255">
        <f t="shared" si="7"/>
        <v>1.6668431180988448E-3</v>
      </c>
      <c r="E233" s="220">
        <v>52738082</v>
      </c>
      <c r="F233" s="219">
        <v>43685877</v>
      </c>
      <c r="G233" s="219">
        <v>39576</v>
      </c>
      <c r="H233" s="219">
        <v>1915875</v>
      </c>
      <c r="I233" s="219">
        <v>92029</v>
      </c>
      <c r="J233" s="219">
        <v>1451416</v>
      </c>
      <c r="K233" s="219">
        <v>3498896</v>
      </c>
      <c r="L233" s="218"/>
      <c r="M233" s="219">
        <v>1709045</v>
      </c>
      <c r="N233" s="219">
        <v>17728419</v>
      </c>
      <c r="O233" s="219">
        <v>5436701</v>
      </c>
      <c r="P233" s="219">
        <v>24874165</v>
      </c>
      <c r="Q233" s="218"/>
      <c r="R233" s="219">
        <v>-1233061</v>
      </c>
      <c r="S233" s="219">
        <v>-504141</v>
      </c>
      <c r="T233" s="219">
        <v>-1737202</v>
      </c>
    </row>
    <row r="234" spans="1:20">
      <c r="A234" s="242">
        <v>37301</v>
      </c>
      <c r="B234" s="243" t="s">
        <v>207</v>
      </c>
      <c r="C234" s="254">
        <f t="shared" si="6"/>
        <v>1.8966523254128004E-4</v>
      </c>
      <c r="D234" s="255">
        <f t="shared" si="7"/>
        <v>1.9204308210349672E-4</v>
      </c>
      <c r="E234" s="220">
        <v>6076147</v>
      </c>
      <c r="F234" s="220">
        <v>5261475</v>
      </c>
      <c r="G234" s="220">
        <v>4767</v>
      </c>
      <c r="H234" s="220">
        <v>230746</v>
      </c>
      <c r="I234" s="220">
        <v>11084</v>
      </c>
      <c r="J234" s="220">
        <v>306330</v>
      </c>
      <c r="K234" s="220">
        <v>552927</v>
      </c>
      <c r="L234" s="217"/>
      <c r="M234" s="220">
        <v>205835</v>
      </c>
      <c r="N234" s="220">
        <v>2135190</v>
      </c>
      <c r="O234" s="220">
        <v>268940</v>
      </c>
      <c r="P234" s="220">
        <v>2609965</v>
      </c>
      <c r="Q234" s="217"/>
      <c r="R234" s="220">
        <v>-148508</v>
      </c>
      <c r="S234" s="220">
        <v>66154</v>
      </c>
      <c r="T234" s="220">
        <v>-82354</v>
      </c>
    </row>
    <row r="235" spans="1:20">
      <c r="A235" s="242">
        <v>37305</v>
      </c>
      <c r="B235" s="243" t="s">
        <v>208</v>
      </c>
      <c r="C235" s="254">
        <f t="shared" si="6"/>
        <v>3.6606994914127551E-4</v>
      </c>
      <c r="D235" s="255">
        <f t="shared" si="7"/>
        <v>3.9559639685184008E-4</v>
      </c>
      <c r="E235" s="220">
        <v>12516472</v>
      </c>
      <c r="F235" s="219">
        <v>10155092</v>
      </c>
      <c r="G235" s="219">
        <v>9200</v>
      </c>
      <c r="H235" s="219">
        <v>445359</v>
      </c>
      <c r="I235" s="219">
        <v>21393</v>
      </c>
      <c r="J235" s="219">
        <v>0</v>
      </c>
      <c r="K235" s="219">
        <v>475952</v>
      </c>
      <c r="L235" s="218"/>
      <c r="M235" s="219">
        <v>397280</v>
      </c>
      <c r="N235" s="219">
        <v>4121097</v>
      </c>
      <c r="O235" s="219">
        <v>2228154</v>
      </c>
      <c r="P235" s="219">
        <v>6746531</v>
      </c>
      <c r="Q235" s="218"/>
      <c r="R235" s="219">
        <v>-286634</v>
      </c>
      <c r="S235" s="219">
        <v>-745294</v>
      </c>
      <c r="T235" s="219">
        <v>-1031928</v>
      </c>
    </row>
    <row r="236" spans="1:20">
      <c r="A236" s="242">
        <v>37400</v>
      </c>
      <c r="B236" s="243" t="s">
        <v>209</v>
      </c>
      <c r="C236" s="254">
        <f t="shared" si="6"/>
        <v>8.1100060019921021E-3</v>
      </c>
      <c r="D236" s="255">
        <f t="shared" si="7"/>
        <v>8.0890405996494677E-3</v>
      </c>
      <c r="E236" s="220">
        <v>255933196</v>
      </c>
      <c r="F236" s="219">
        <v>224978470</v>
      </c>
      <c r="G236" s="219">
        <v>203814</v>
      </c>
      <c r="H236" s="219">
        <v>9866590</v>
      </c>
      <c r="I236" s="219">
        <v>473941</v>
      </c>
      <c r="J236" s="219">
        <v>2490230</v>
      </c>
      <c r="K236" s="219">
        <v>13034575</v>
      </c>
      <c r="L236" s="218"/>
      <c r="M236" s="219">
        <v>8801435</v>
      </c>
      <c r="N236" s="219">
        <v>91299815</v>
      </c>
      <c r="O236" s="219">
        <v>4778296</v>
      </c>
      <c r="P236" s="219">
        <v>104879546</v>
      </c>
      <c r="Q236" s="218"/>
      <c r="R236" s="219">
        <v>-6350160</v>
      </c>
      <c r="S236" s="219">
        <v>-332089</v>
      </c>
      <c r="T236" s="219">
        <v>-6682249</v>
      </c>
    </row>
    <row r="237" spans="1:20">
      <c r="A237" s="242">
        <v>37405</v>
      </c>
      <c r="B237" s="243" t="s">
        <v>210</v>
      </c>
      <c r="C237" s="254">
        <f t="shared" si="6"/>
        <v>1.5606742070155999E-3</v>
      </c>
      <c r="D237" s="255">
        <f t="shared" si="7"/>
        <v>1.6570583552264174E-3</v>
      </c>
      <c r="E237" s="220">
        <v>52428497</v>
      </c>
      <c r="F237" s="219">
        <v>43294431</v>
      </c>
      <c r="G237" s="219">
        <v>39222</v>
      </c>
      <c r="H237" s="219">
        <v>1898708</v>
      </c>
      <c r="I237" s="219">
        <v>91204</v>
      </c>
      <c r="J237" s="219">
        <v>1007532</v>
      </c>
      <c r="K237" s="219">
        <v>3036666</v>
      </c>
      <c r="L237" s="218"/>
      <c r="M237" s="219">
        <v>1693731</v>
      </c>
      <c r="N237" s="219">
        <v>17569563</v>
      </c>
      <c r="O237" s="219">
        <v>7609272</v>
      </c>
      <c r="P237" s="219">
        <v>26872566</v>
      </c>
      <c r="Q237" s="218"/>
      <c r="R237" s="219">
        <v>-1222013</v>
      </c>
      <c r="S237" s="219">
        <v>-1615658</v>
      </c>
      <c r="T237" s="219">
        <v>-2837671</v>
      </c>
    </row>
    <row r="238" spans="1:20">
      <c r="A238" s="242">
        <v>37500</v>
      </c>
      <c r="B238" s="243" t="s">
        <v>211</v>
      </c>
      <c r="C238" s="254">
        <f t="shared" si="6"/>
        <v>8.4643556186436079E-4</v>
      </c>
      <c r="D238" s="255">
        <f t="shared" si="7"/>
        <v>8.6492743037433093E-4</v>
      </c>
      <c r="E238" s="220">
        <v>27365871</v>
      </c>
      <c r="F238" s="219">
        <v>23480843</v>
      </c>
      <c r="G238" s="219">
        <v>21272</v>
      </c>
      <c r="H238" s="219">
        <v>1029769</v>
      </c>
      <c r="I238" s="219">
        <v>49465</v>
      </c>
      <c r="J238" s="219">
        <v>113332</v>
      </c>
      <c r="K238" s="219">
        <v>1213838</v>
      </c>
      <c r="L238" s="218"/>
      <c r="M238" s="219">
        <v>918599</v>
      </c>
      <c r="N238" s="219">
        <v>9528897</v>
      </c>
      <c r="O238" s="219">
        <v>1940245</v>
      </c>
      <c r="P238" s="219">
        <v>12387741</v>
      </c>
      <c r="Q238" s="218"/>
      <c r="R238" s="219">
        <v>-662762</v>
      </c>
      <c r="S238" s="219">
        <v>-457219</v>
      </c>
      <c r="T238" s="219">
        <v>-1119981</v>
      </c>
    </row>
    <row r="239" spans="1:20">
      <c r="A239" s="242">
        <v>37600</v>
      </c>
      <c r="B239" s="243" t="s">
        <v>212</v>
      </c>
      <c r="C239" s="254">
        <f t="shared" si="6"/>
        <v>5.0551992735240374E-3</v>
      </c>
      <c r="D239" s="255">
        <f t="shared" si="7"/>
        <v>5.2460375362526207E-3</v>
      </c>
      <c r="E239" s="220">
        <v>165982002</v>
      </c>
      <c r="F239" s="219">
        <v>140235531</v>
      </c>
      <c r="G239" s="219">
        <v>127043</v>
      </c>
      <c r="H239" s="219">
        <v>6150128</v>
      </c>
      <c r="I239" s="219">
        <v>295421</v>
      </c>
      <c r="J239" s="219">
        <v>2707146</v>
      </c>
      <c r="K239" s="219">
        <v>9279738</v>
      </c>
      <c r="L239" s="218"/>
      <c r="M239" s="219">
        <v>5486186</v>
      </c>
      <c r="N239" s="219">
        <v>56909793</v>
      </c>
      <c r="O239" s="219">
        <v>20632127</v>
      </c>
      <c r="P239" s="219">
        <v>83028106</v>
      </c>
      <c r="Q239" s="218"/>
      <c r="R239" s="219">
        <v>-3958236</v>
      </c>
      <c r="S239" s="219">
        <v>-3922248</v>
      </c>
      <c r="T239" s="219">
        <v>-7880484</v>
      </c>
    </row>
    <row r="240" spans="1:20">
      <c r="A240" s="242">
        <v>37601</v>
      </c>
      <c r="B240" s="243" t="s">
        <v>213</v>
      </c>
      <c r="C240" s="254">
        <f t="shared" si="6"/>
        <v>4.6716666663002395E-4</v>
      </c>
      <c r="D240" s="255">
        <f t="shared" si="7"/>
        <v>4.1466537738419869E-4</v>
      </c>
      <c r="E240" s="220">
        <v>13119805</v>
      </c>
      <c r="F240" s="220">
        <v>12959601</v>
      </c>
      <c r="G240" s="220">
        <v>11740</v>
      </c>
      <c r="H240" s="220">
        <v>568352</v>
      </c>
      <c r="I240" s="220">
        <v>27301</v>
      </c>
      <c r="J240" s="220">
        <v>7233298</v>
      </c>
      <c r="K240" s="220">
        <v>7840691</v>
      </c>
      <c r="L240" s="217"/>
      <c r="M240" s="220">
        <v>506996</v>
      </c>
      <c r="N240" s="220">
        <v>5259211</v>
      </c>
      <c r="O240" s="220">
        <v>0</v>
      </c>
      <c r="P240" s="220">
        <v>5766207</v>
      </c>
      <c r="Q240" s="217"/>
      <c r="R240" s="220">
        <v>-365793</v>
      </c>
      <c r="S240" s="220">
        <v>2023379</v>
      </c>
      <c r="T240" s="220">
        <v>1657586</v>
      </c>
    </row>
    <row r="241" spans="1:20">
      <c r="A241" s="242">
        <v>37605</v>
      </c>
      <c r="B241" s="243" t="s">
        <v>214</v>
      </c>
      <c r="C241" s="254">
        <f t="shared" si="6"/>
        <v>6.3979302044224332E-4</v>
      </c>
      <c r="D241" s="255">
        <f t="shared" si="7"/>
        <v>6.5273744297544075E-4</v>
      </c>
      <c r="E241" s="220">
        <v>20652286</v>
      </c>
      <c r="F241" s="219">
        <v>17748403</v>
      </c>
      <c r="G241" s="219">
        <v>16079</v>
      </c>
      <c r="H241" s="219">
        <v>778369</v>
      </c>
      <c r="I241" s="219">
        <v>37389</v>
      </c>
      <c r="J241" s="219">
        <v>252462</v>
      </c>
      <c r="K241" s="219">
        <v>1084299</v>
      </c>
      <c r="L241" s="218"/>
      <c r="M241" s="219">
        <v>694339</v>
      </c>
      <c r="N241" s="219">
        <v>7202582</v>
      </c>
      <c r="O241" s="219">
        <v>1134791</v>
      </c>
      <c r="P241" s="219">
        <v>9031712</v>
      </c>
      <c r="Q241" s="218"/>
      <c r="R241" s="219">
        <v>-500960</v>
      </c>
      <c r="S241" s="219">
        <v>-228561</v>
      </c>
      <c r="T241" s="219">
        <v>-729521</v>
      </c>
    </row>
    <row r="242" spans="1:20">
      <c r="A242" s="242">
        <v>37610</v>
      </c>
      <c r="B242" s="243" t="s">
        <v>215</v>
      </c>
      <c r="C242" s="254">
        <f t="shared" si="6"/>
        <v>1.6524969120438381E-3</v>
      </c>
      <c r="D242" s="255">
        <f t="shared" si="7"/>
        <v>1.6567422946009859E-3</v>
      </c>
      <c r="E242" s="220">
        <v>52418497</v>
      </c>
      <c r="F242" s="219">
        <v>45841671</v>
      </c>
      <c r="G242" s="219">
        <v>41529</v>
      </c>
      <c r="H242" s="219">
        <v>2010419</v>
      </c>
      <c r="I242" s="219">
        <v>96570</v>
      </c>
      <c r="J242" s="219">
        <v>1434004</v>
      </c>
      <c r="K242" s="219">
        <v>3582522</v>
      </c>
      <c r="L242" s="218"/>
      <c r="M242" s="219">
        <v>1793383</v>
      </c>
      <c r="N242" s="219">
        <v>18603274</v>
      </c>
      <c r="O242" s="219">
        <v>4075706</v>
      </c>
      <c r="P242" s="219">
        <v>24472363</v>
      </c>
      <c r="Q242" s="218"/>
      <c r="R242" s="219">
        <v>-1293910</v>
      </c>
      <c r="S242" s="219">
        <v>-525259</v>
      </c>
      <c r="T242" s="219">
        <v>-1819169</v>
      </c>
    </row>
    <row r="243" spans="1:20">
      <c r="A243" s="242">
        <v>37700</v>
      </c>
      <c r="B243" s="243" t="s">
        <v>216</v>
      </c>
      <c r="C243" s="254">
        <f t="shared" si="6"/>
        <v>2.2120538582104583E-3</v>
      </c>
      <c r="D243" s="255">
        <f t="shared" si="7"/>
        <v>2.2794879230715859E-3</v>
      </c>
      <c r="E243" s="220">
        <v>72121857</v>
      </c>
      <c r="F243" s="219">
        <v>61364257</v>
      </c>
      <c r="G243" s="219">
        <v>55592</v>
      </c>
      <c r="H243" s="219">
        <v>2691173</v>
      </c>
      <c r="I243" s="219">
        <v>129270</v>
      </c>
      <c r="J243" s="219">
        <v>539626</v>
      </c>
      <c r="K243" s="219">
        <v>3415661</v>
      </c>
      <c r="L243" s="218"/>
      <c r="M243" s="219">
        <v>2400645</v>
      </c>
      <c r="N243" s="219">
        <v>24902584</v>
      </c>
      <c r="O243" s="219">
        <v>5949181</v>
      </c>
      <c r="P243" s="219">
        <v>33252410</v>
      </c>
      <c r="Q243" s="218"/>
      <c r="R243" s="219">
        <v>-1732046</v>
      </c>
      <c r="S243" s="219">
        <v>-1249737</v>
      </c>
      <c r="T243" s="219">
        <v>-2981783</v>
      </c>
    </row>
    <row r="244" spans="1:20">
      <c r="A244" s="242">
        <v>37705</v>
      </c>
      <c r="B244" s="243" t="s">
        <v>217</v>
      </c>
      <c r="C244" s="254">
        <f t="shared" si="6"/>
        <v>6.4969430276746835E-4</v>
      </c>
      <c r="D244" s="255">
        <f t="shared" si="7"/>
        <v>6.9279869615803498E-4</v>
      </c>
      <c r="E244" s="220">
        <v>21919804</v>
      </c>
      <c r="F244" s="219">
        <v>18023073</v>
      </c>
      <c r="G244" s="219">
        <v>16328</v>
      </c>
      <c r="H244" s="219">
        <v>790415</v>
      </c>
      <c r="I244" s="219">
        <v>37968</v>
      </c>
      <c r="J244" s="219">
        <v>850122</v>
      </c>
      <c r="K244" s="219">
        <v>1694833</v>
      </c>
      <c r="L244" s="218"/>
      <c r="M244" s="219">
        <v>705085</v>
      </c>
      <c r="N244" s="219">
        <v>7314048</v>
      </c>
      <c r="O244" s="219">
        <v>2180648</v>
      </c>
      <c r="P244" s="219">
        <v>10199781</v>
      </c>
      <c r="Q244" s="218"/>
      <c r="R244" s="219">
        <v>-508712</v>
      </c>
      <c r="S244" s="219">
        <v>-262478</v>
      </c>
      <c r="T244" s="219">
        <v>-771190</v>
      </c>
    </row>
    <row r="245" spans="1:20">
      <c r="A245" s="242">
        <v>37800</v>
      </c>
      <c r="B245" s="243" t="s">
        <v>218</v>
      </c>
      <c r="C245" s="254">
        <f t="shared" si="6"/>
        <v>6.7275786684580863E-3</v>
      </c>
      <c r="D245" s="255">
        <f t="shared" si="7"/>
        <v>7.134413077777492E-3</v>
      </c>
      <c r="E245" s="220">
        <v>225729259</v>
      </c>
      <c r="F245" s="219">
        <v>186628759</v>
      </c>
      <c r="G245" s="219">
        <v>169072</v>
      </c>
      <c r="H245" s="219">
        <v>8184736</v>
      </c>
      <c r="I245" s="219">
        <v>393153</v>
      </c>
      <c r="J245" s="219">
        <v>3665488</v>
      </c>
      <c r="K245" s="219">
        <v>12412449</v>
      </c>
      <c r="L245" s="218"/>
      <c r="M245" s="219">
        <v>7301147</v>
      </c>
      <c r="N245" s="219">
        <v>75736897</v>
      </c>
      <c r="O245" s="219">
        <v>21993187</v>
      </c>
      <c r="P245" s="219">
        <v>105031231</v>
      </c>
      <c r="Q245" s="218"/>
      <c r="R245" s="219">
        <v>-5267715</v>
      </c>
      <c r="S245" s="219">
        <v>-3106898</v>
      </c>
      <c r="T245" s="219">
        <v>-8374613</v>
      </c>
    </row>
    <row r="246" spans="1:20">
      <c r="A246" s="242">
        <v>37801</v>
      </c>
      <c r="B246" s="243" t="s">
        <v>219</v>
      </c>
      <c r="C246" s="254">
        <f t="shared" si="6"/>
        <v>6.7272521103462277E-5</v>
      </c>
      <c r="D246" s="255">
        <f t="shared" si="7"/>
        <v>5.8670839595887754E-5</v>
      </c>
      <c r="E246" s="220">
        <v>1856316</v>
      </c>
      <c r="F246" s="219">
        <v>1866197</v>
      </c>
      <c r="G246" s="219">
        <v>1691</v>
      </c>
      <c r="H246" s="219">
        <v>81843</v>
      </c>
      <c r="I246" s="219">
        <v>3931</v>
      </c>
      <c r="J246" s="219">
        <v>492503</v>
      </c>
      <c r="K246" s="219">
        <v>579968</v>
      </c>
      <c r="L246" s="218"/>
      <c r="M246" s="219">
        <v>73008</v>
      </c>
      <c r="N246" s="219">
        <v>757332</v>
      </c>
      <c r="O246" s="219">
        <v>56468</v>
      </c>
      <c r="P246" s="219">
        <v>886808</v>
      </c>
      <c r="Q246" s="218"/>
      <c r="R246" s="219">
        <v>-52675</v>
      </c>
      <c r="S246" s="219">
        <v>148209</v>
      </c>
      <c r="T246" s="219">
        <v>95534</v>
      </c>
    </row>
    <row r="247" spans="1:20">
      <c r="A247" s="242">
        <v>37805</v>
      </c>
      <c r="B247" s="243" t="s">
        <v>220</v>
      </c>
      <c r="C247" s="254">
        <f t="shared" si="6"/>
        <v>4.9903284811721692E-4</v>
      </c>
      <c r="D247" s="255">
        <f t="shared" si="7"/>
        <v>4.8517439412988108E-4</v>
      </c>
      <c r="E247" s="220">
        <v>15350675</v>
      </c>
      <c r="F247" s="219">
        <v>13843596</v>
      </c>
      <c r="G247" s="219">
        <v>12541</v>
      </c>
      <c r="H247" s="219">
        <v>607121</v>
      </c>
      <c r="I247" s="219">
        <v>29163</v>
      </c>
      <c r="J247" s="219">
        <v>766949</v>
      </c>
      <c r="K247" s="219">
        <v>1415774</v>
      </c>
      <c r="L247" s="218"/>
      <c r="M247" s="219">
        <v>541579</v>
      </c>
      <c r="N247" s="219">
        <v>5617950</v>
      </c>
      <c r="O247" s="219">
        <v>2389176</v>
      </c>
      <c r="P247" s="219">
        <v>8548705</v>
      </c>
      <c r="Q247" s="218"/>
      <c r="R247" s="219">
        <v>-390746</v>
      </c>
      <c r="S247" s="219">
        <v>-606604</v>
      </c>
      <c r="T247" s="219">
        <v>-997350</v>
      </c>
    </row>
    <row r="248" spans="1:20">
      <c r="A248" s="242">
        <v>37900</v>
      </c>
      <c r="B248" s="243" t="s">
        <v>221</v>
      </c>
      <c r="C248" s="254">
        <f t="shared" si="6"/>
        <v>3.5027568614912951E-3</v>
      </c>
      <c r="D248" s="255">
        <f t="shared" si="7"/>
        <v>3.4829242480110319E-3</v>
      </c>
      <c r="E248" s="220">
        <v>110197980</v>
      </c>
      <c r="F248" s="219">
        <v>97169457</v>
      </c>
      <c r="G248" s="219">
        <v>88028</v>
      </c>
      <c r="H248" s="219">
        <v>4261435</v>
      </c>
      <c r="I248" s="219">
        <v>204698</v>
      </c>
      <c r="J248" s="219">
        <v>1625424</v>
      </c>
      <c r="K248" s="219">
        <v>6179585</v>
      </c>
      <c r="L248" s="218"/>
      <c r="M248" s="219">
        <v>3801389</v>
      </c>
      <c r="N248" s="219">
        <v>39432900</v>
      </c>
      <c r="O248" s="219">
        <v>12306167</v>
      </c>
      <c r="P248" s="219">
        <v>55540456</v>
      </c>
      <c r="Q248" s="218"/>
      <c r="R248" s="219">
        <v>-2742670</v>
      </c>
      <c r="S248" s="219">
        <v>-2900974</v>
      </c>
      <c r="T248" s="219">
        <v>-5643644</v>
      </c>
    </row>
    <row r="249" spans="1:20">
      <c r="A249" s="242">
        <v>37901</v>
      </c>
      <c r="B249" s="243" t="s">
        <v>222</v>
      </c>
      <c r="C249" s="254">
        <f t="shared" si="6"/>
        <v>9.2171252371605258E-5</v>
      </c>
      <c r="D249" s="255">
        <f t="shared" si="7"/>
        <v>8.6016847393114321E-5</v>
      </c>
      <c r="E249" s="220">
        <v>2721530</v>
      </c>
      <c r="F249" s="220">
        <v>2556909</v>
      </c>
      <c r="G249" s="220">
        <v>2316</v>
      </c>
      <c r="H249" s="220">
        <v>112135</v>
      </c>
      <c r="I249" s="220">
        <v>5386</v>
      </c>
      <c r="J249" s="220">
        <v>977084</v>
      </c>
      <c r="K249" s="220">
        <v>1096921</v>
      </c>
      <c r="L249" s="217"/>
      <c r="M249" s="220">
        <v>100029</v>
      </c>
      <c r="N249" s="220">
        <v>1037634</v>
      </c>
      <c r="O249" s="220">
        <v>44512</v>
      </c>
      <c r="P249" s="220">
        <v>1182175</v>
      </c>
      <c r="Q249" s="217"/>
      <c r="R249" s="220">
        <v>-72171</v>
      </c>
      <c r="S249" s="220">
        <v>246821</v>
      </c>
      <c r="T249" s="220">
        <v>174650</v>
      </c>
    </row>
    <row r="250" spans="1:20">
      <c r="A250" s="242">
        <v>37905</v>
      </c>
      <c r="B250" s="243" t="s">
        <v>223</v>
      </c>
      <c r="C250" s="254">
        <f t="shared" si="6"/>
        <v>3.920870671430993E-4</v>
      </c>
      <c r="D250" s="255">
        <f t="shared" si="7"/>
        <v>3.9472751458646582E-4</v>
      </c>
      <c r="E250" s="220">
        <v>12488981</v>
      </c>
      <c r="F250" s="219">
        <v>10876829</v>
      </c>
      <c r="G250" s="219">
        <v>9854</v>
      </c>
      <c r="H250" s="219">
        <v>477011</v>
      </c>
      <c r="I250" s="219">
        <v>22913</v>
      </c>
      <c r="J250" s="219">
        <v>0</v>
      </c>
      <c r="K250" s="219">
        <v>509778</v>
      </c>
      <c r="L250" s="218"/>
      <c r="M250" s="219">
        <v>425515</v>
      </c>
      <c r="N250" s="219">
        <v>4413989</v>
      </c>
      <c r="O250" s="219">
        <v>1166107</v>
      </c>
      <c r="P250" s="219">
        <v>6005611</v>
      </c>
      <c r="Q250" s="218"/>
      <c r="R250" s="219">
        <v>-307006</v>
      </c>
      <c r="S250" s="219">
        <v>-335286</v>
      </c>
      <c r="T250" s="219">
        <v>-642292</v>
      </c>
    </row>
    <row r="251" spans="1:20">
      <c r="A251" s="242">
        <v>38000</v>
      </c>
      <c r="B251" s="243" t="s">
        <v>224</v>
      </c>
      <c r="C251" s="254">
        <f t="shared" si="6"/>
        <v>6.1982614216054546E-3</v>
      </c>
      <c r="D251" s="255">
        <f t="shared" si="7"/>
        <v>6.269740329055134E-3</v>
      </c>
      <c r="E251" s="220">
        <v>198371446</v>
      </c>
      <c r="F251" s="219">
        <v>171945048</v>
      </c>
      <c r="G251" s="219">
        <v>155770</v>
      </c>
      <c r="H251" s="219">
        <v>7540772</v>
      </c>
      <c r="I251" s="219">
        <v>362221</v>
      </c>
      <c r="J251" s="219">
        <v>4066196</v>
      </c>
      <c r="K251" s="219">
        <v>12124959</v>
      </c>
      <c r="L251" s="218"/>
      <c r="M251" s="219">
        <v>6726702</v>
      </c>
      <c r="N251" s="219">
        <v>69778015</v>
      </c>
      <c r="O251" s="219">
        <v>10187124</v>
      </c>
      <c r="P251" s="219">
        <v>86691841</v>
      </c>
      <c r="Q251" s="218"/>
      <c r="R251" s="219">
        <v>-4853260</v>
      </c>
      <c r="S251" s="219">
        <v>-530952</v>
      </c>
      <c r="T251" s="219">
        <v>-5384212</v>
      </c>
    </row>
    <row r="252" spans="1:20">
      <c r="A252" s="242">
        <v>38005</v>
      </c>
      <c r="B252" s="243" t="s">
        <v>225</v>
      </c>
      <c r="C252" s="254">
        <f t="shared" si="6"/>
        <v>1.1765572990483295E-3</v>
      </c>
      <c r="D252" s="255">
        <f t="shared" si="7"/>
        <v>1.1770703263234955E-3</v>
      </c>
      <c r="E252" s="220">
        <v>37241916</v>
      </c>
      <c r="F252" s="220">
        <v>32638701</v>
      </c>
      <c r="G252" s="220">
        <v>29568</v>
      </c>
      <c r="H252" s="220">
        <v>1431393</v>
      </c>
      <c r="I252" s="220">
        <v>68757</v>
      </c>
      <c r="J252" s="220">
        <v>469849</v>
      </c>
      <c r="K252" s="220">
        <v>1999567</v>
      </c>
      <c r="L252" s="217"/>
      <c r="M252" s="220">
        <v>1276866</v>
      </c>
      <c r="N252" s="220">
        <v>13245300</v>
      </c>
      <c r="O252" s="220">
        <v>2430982</v>
      </c>
      <c r="P252" s="220">
        <v>16953148</v>
      </c>
      <c r="Q252" s="217"/>
      <c r="R252" s="220">
        <v>-921246</v>
      </c>
      <c r="S252" s="220">
        <v>-1077679</v>
      </c>
      <c r="T252" s="220">
        <v>-1998925</v>
      </c>
    </row>
    <row r="253" spans="1:20">
      <c r="A253" s="242">
        <v>38100</v>
      </c>
      <c r="B253" s="243" t="s">
        <v>226</v>
      </c>
      <c r="C253" s="254">
        <f t="shared" si="6"/>
        <v>2.7652028539321932E-3</v>
      </c>
      <c r="D253" s="255">
        <f t="shared" si="7"/>
        <v>2.8184751153480943E-3</v>
      </c>
      <c r="E253" s="220">
        <v>89175142</v>
      </c>
      <c r="F253" s="219">
        <v>76709081</v>
      </c>
      <c r="G253" s="219">
        <v>69493</v>
      </c>
      <c r="H253" s="219">
        <v>3364131</v>
      </c>
      <c r="I253" s="219">
        <v>161596</v>
      </c>
      <c r="J253" s="219">
        <v>522038</v>
      </c>
      <c r="K253" s="219">
        <v>4117258</v>
      </c>
      <c r="L253" s="218"/>
      <c r="M253" s="219">
        <v>3000954</v>
      </c>
      <c r="N253" s="219">
        <v>31129756</v>
      </c>
      <c r="O253" s="219">
        <v>3587095</v>
      </c>
      <c r="P253" s="219">
        <v>37717805</v>
      </c>
      <c r="Q253" s="218"/>
      <c r="R253" s="219">
        <v>-2165163</v>
      </c>
      <c r="S253" s="219">
        <v>-549427</v>
      </c>
      <c r="T253" s="219">
        <v>-2714590</v>
      </c>
    </row>
    <row r="254" spans="1:20">
      <c r="A254" s="242">
        <v>38105</v>
      </c>
      <c r="B254" s="243" t="s">
        <v>227</v>
      </c>
      <c r="C254" s="254">
        <f t="shared" si="6"/>
        <v>5.1761987688822412E-4</v>
      </c>
      <c r="D254" s="255">
        <f t="shared" si="7"/>
        <v>5.2582510037890533E-4</v>
      </c>
      <c r="E254" s="220">
        <v>16636843</v>
      </c>
      <c r="F254" s="219">
        <v>14359216</v>
      </c>
      <c r="G254" s="219">
        <v>13008</v>
      </c>
      <c r="H254" s="219">
        <v>629734</v>
      </c>
      <c r="I254" s="219">
        <v>30249</v>
      </c>
      <c r="J254" s="219">
        <v>0</v>
      </c>
      <c r="K254" s="219">
        <v>672991</v>
      </c>
      <c r="L254" s="218"/>
      <c r="M254" s="219">
        <v>561750</v>
      </c>
      <c r="N254" s="219">
        <v>5827197</v>
      </c>
      <c r="O254" s="219">
        <v>1596825</v>
      </c>
      <c r="P254" s="219">
        <v>7985772</v>
      </c>
      <c r="Q254" s="218"/>
      <c r="R254" s="219">
        <v>-405298</v>
      </c>
      <c r="S254" s="219">
        <v>-566327</v>
      </c>
      <c r="T254" s="219">
        <v>-971625</v>
      </c>
    </row>
    <row r="255" spans="1:20">
      <c r="A255" s="242">
        <v>38200</v>
      </c>
      <c r="B255" s="243" t="s">
        <v>228</v>
      </c>
      <c r="C255" s="254">
        <f t="shared" si="6"/>
        <v>2.5102601363999029E-3</v>
      </c>
      <c r="D255" s="255">
        <f t="shared" si="7"/>
        <v>2.607179453094926E-3</v>
      </c>
      <c r="E255" s="220">
        <v>82489853</v>
      </c>
      <c r="F255" s="219">
        <v>69636753</v>
      </c>
      <c r="G255" s="219">
        <v>63086</v>
      </c>
      <c r="H255" s="219">
        <v>3053969</v>
      </c>
      <c r="I255" s="219">
        <v>146697</v>
      </c>
      <c r="J255" s="219">
        <v>163130</v>
      </c>
      <c r="K255" s="219">
        <v>3426882</v>
      </c>
      <c r="L255" s="218"/>
      <c r="M255" s="219">
        <v>2724275</v>
      </c>
      <c r="N255" s="219">
        <v>28259694</v>
      </c>
      <c r="O255" s="219">
        <v>8511077</v>
      </c>
      <c r="P255" s="219">
        <v>39495046</v>
      </c>
      <c r="Q255" s="218"/>
      <c r="R255" s="219">
        <v>-1965543</v>
      </c>
      <c r="S255" s="219">
        <v>-2100341</v>
      </c>
      <c r="T255" s="219">
        <v>-4065884</v>
      </c>
    </row>
    <row r="256" spans="1:20">
      <c r="A256" s="242">
        <v>38205</v>
      </c>
      <c r="B256" s="243" t="s">
        <v>229</v>
      </c>
      <c r="C256" s="254">
        <f t="shared" si="6"/>
        <v>3.8587734421307332E-4</v>
      </c>
      <c r="D256" s="255">
        <f t="shared" si="7"/>
        <v>3.7281658012235043E-4</v>
      </c>
      <c r="E256" s="220">
        <v>11795730</v>
      </c>
      <c r="F256" s="219">
        <v>10704566</v>
      </c>
      <c r="G256" s="219">
        <v>9698</v>
      </c>
      <c r="H256" s="219">
        <v>469456</v>
      </c>
      <c r="I256" s="219">
        <v>22550</v>
      </c>
      <c r="J256" s="219">
        <v>573494</v>
      </c>
      <c r="K256" s="219">
        <v>1075198</v>
      </c>
      <c r="L256" s="218"/>
      <c r="M256" s="219">
        <v>418776</v>
      </c>
      <c r="N256" s="219">
        <v>4344082</v>
      </c>
      <c r="O256" s="219">
        <v>222862</v>
      </c>
      <c r="P256" s="219">
        <v>4985720</v>
      </c>
      <c r="Q256" s="218"/>
      <c r="R256" s="219">
        <v>-302142</v>
      </c>
      <c r="S256" s="219">
        <v>37732</v>
      </c>
      <c r="T256" s="219">
        <v>-264410</v>
      </c>
    </row>
    <row r="257" spans="1:20">
      <c r="A257" s="242">
        <v>38210</v>
      </c>
      <c r="B257" s="243" t="s">
        <v>230</v>
      </c>
      <c r="C257" s="254">
        <f t="shared" si="6"/>
        <v>9.7496153859281248E-4</v>
      </c>
      <c r="D257" s="255">
        <f t="shared" si="7"/>
        <v>1.0072187773073724E-3</v>
      </c>
      <c r="E257" s="220">
        <v>31867898</v>
      </c>
      <c r="F257" s="219">
        <v>27046263</v>
      </c>
      <c r="G257" s="219">
        <v>24502</v>
      </c>
      <c r="H257" s="219">
        <v>1186133</v>
      </c>
      <c r="I257" s="219">
        <v>56976</v>
      </c>
      <c r="J257" s="219">
        <v>584670</v>
      </c>
      <c r="K257" s="219">
        <v>1852281</v>
      </c>
      <c r="L257" s="218"/>
      <c r="M257" s="219">
        <v>1058083</v>
      </c>
      <c r="N257" s="219">
        <v>10975801</v>
      </c>
      <c r="O257" s="219">
        <v>2657241</v>
      </c>
      <c r="P257" s="219">
        <v>14691125</v>
      </c>
      <c r="Q257" s="218"/>
      <c r="R257" s="219">
        <v>-763399</v>
      </c>
      <c r="S257" s="219">
        <v>-359004</v>
      </c>
      <c r="T257" s="219">
        <v>-1122403</v>
      </c>
    </row>
    <row r="258" spans="1:20">
      <c r="A258" s="242">
        <v>38300</v>
      </c>
      <c r="B258" s="243" t="s">
        <v>231</v>
      </c>
      <c r="C258" s="254">
        <f t="shared" si="6"/>
        <v>2.010488450104007E-3</v>
      </c>
      <c r="D258" s="255">
        <f t="shared" si="7"/>
        <v>2.0196431363277301E-3</v>
      </c>
      <c r="E258" s="220">
        <v>63900498</v>
      </c>
      <c r="F258" s="219">
        <v>55772661</v>
      </c>
      <c r="G258" s="219">
        <v>50526</v>
      </c>
      <c r="H258" s="219">
        <v>2445949</v>
      </c>
      <c r="I258" s="219">
        <v>117491</v>
      </c>
      <c r="J258" s="219">
        <v>536736</v>
      </c>
      <c r="K258" s="219">
        <v>3150702</v>
      </c>
      <c r="L258" s="218"/>
      <c r="M258" s="219">
        <v>2181895</v>
      </c>
      <c r="N258" s="219">
        <v>22633426</v>
      </c>
      <c r="O258" s="219">
        <v>5442153</v>
      </c>
      <c r="P258" s="219">
        <v>30257474</v>
      </c>
      <c r="Q258" s="218"/>
      <c r="R258" s="219">
        <v>-1574219</v>
      </c>
      <c r="S258" s="219">
        <v>-1223683</v>
      </c>
      <c r="T258" s="219">
        <v>-2797902</v>
      </c>
    </row>
    <row r="259" spans="1:20">
      <c r="A259" s="242">
        <v>38400</v>
      </c>
      <c r="B259" s="243" t="s">
        <v>232</v>
      </c>
      <c r="C259" s="254">
        <f t="shared" si="6"/>
        <v>2.6042818366748132E-3</v>
      </c>
      <c r="D259" s="255">
        <f t="shared" si="7"/>
        <v>2.5124093066804807E-3</v>
      </c>
      <c r="E259" s="220">
        <v>79491373</v>
      </c>
      <c r="F259" s="219">
        <v>72244995</v>
      </c>
      <c r="G259" s="219">
        <v>65449</v>
      </c>
      <c r="H259" s="219">
        <v>3168355</v>
      </c>
      <c r="I259" s="219">
        <v>152192</v>
      </c>
      <c r="J259" s="219">
        <v>3749219</v>
      </c>
      <c r="K259" s="219">
        <v>7135215</v>
      </c>
      <c r="L259" s="218"/>
      <c r="M259" s="219">
        <v>2826313</v>
      </c>
      <c r="N259" s="219">
        <v>29318160</v>
      </c>
      <c r="O259" s="219">
        <v>6024199</v>
      </c>
      <c r="P259" s="219">
        <v>38168672</v>
      </c>
      <c r="Q259" s="218"/>
      <c r="R259" s="219">
        <v>-2039162</v>
      </c>
      <c r="S259" s="219">
        <v>-705331</v>
      </c>
      <c r="T259" s="219">
        <v>-2744493</v>
      </c>
    </row>
    <row r="260" spans="1:20">
      <c r="A260" s="242">
        <v>38402</v>
      </c>
      <c r="B260" s="243" t="s">
        <v>233</v>
      </c>
      <c r="C260" s="254">
        <f t="shared" si="6"/>
        <v>1.9601456906742355E-4</v>
      </c>
      <c r="D260" s="255">
        <f t="shared" si="7"/>
        <v>2.0398170332005351E-4</v>
      </c>
      <c r="E260" s="220">
        <v>6453879</v>
      </c>
      <c r="F260" s="219">
        <v>5437611</v>
      </c>
      <c r="G260" s="219">
        <v>4926</v>
      </c>
      <c r="H260" s="219">
        <v>238470</v>
      </c>
      <c r="I260" s="219">
        <v>11455</v>
      </c>
      <c r="J260" s="219">
        <v>2322170</v>
      </c>
      <c r="K260" s="219">
        <v>2577021</v>
      </c>
      <c r="L260" s="218"/>
      <c r="M260" s="219">
        <v>212726</v>
      </c>
      <c r="N260" s="219">
        <v>2206668</v>
      </c>
      <c r="O260" s="219">
        <v>295845</v>
      </c>
      <c r="P260" s="219">
        <v>2715239</v>
      </c>
      <c r="Q260" s="218"/>
      <c r="R260" s="219">
        <v>-153480</v>
      </c>
      <c r="S260" s="219">
        <v>711021</v>
      </c>
      <c r="T260" s="219">
        <v>557541</v>
      </c>
    </row>
    <row r="261" spans="1:20">
      <c r="A261" s="242">
        <v>38405</v>
      </c>
      <c r="B261" s="243" t="s">
        <v>234</v>
      </c>
      <c r="C261" s="254">
        <f t="shared" si="6"/>
        <v>6.2698353608232264E-4</v>
      </c>
      <c r="D261" s="255">
        <f t="shared" si="7"/>
        <v>6.3874164636007415E-4</v>
      </c>
      <c r="E261" s="220">
        <v>20209466</v>
      </c>
      <c r="F261" s="220">
        <v>17393057</v>
      </c>
      <c r="G261" s="220">
        <v>15757</v>
      </c>
      <c r="H261" s="220">
        <v>762785</v>
      </c>
      <c r="I261" s="220">
        <v>36640</v>
      </c>
      <c r="J261" s="220">
        <v>1060983</v>
      </c>
      <c r="K261" s="220">
        <v>1876165</v>
      </c>
      <c r="L261" s="217"/>
      <c r="M261" s="220">
        <v>680438</v>
      </c>
      <c r="N261" s="220">
        <v>7058377</v>
      </c>
      <c r="O261" s="220">
        <v>2781634</v>
      </c>
      <c r="P261" s="220">
        <v>10520449</v>
      </c>
      <c r="Q261" s="217"/>
      <c r="R261" s="220">
        <v>-490931</v>
      </c>
      <c r="S261" s="220">
        <v>-431897</v>
      </c>
      <c r="T261" s="220">
        <v>-922828</v>
      </c>
    </row>
    <row r="262" spans="1:20">
      <c r="A262" s="242">
        <v>38500</v>
      </c>
      <c r="B262" s="243" t="s">
        <v>235</v>
      </c>
      <c r="C262" s="254">
        <f t="shared" si="6"/>
        <v>1.9257252616837895E-3</v>
      </c>
      <c r="D262" s="255">
        <f t="shared" si="7"/>
        <v>1.9454085549597713E-3</v>
      </c>
      <c r="E262" s="220">
        <v>61551753</v>
      </c>
      <c r="F262" s="219">
        <v>53421258</v>
      </c>
      <c r="G262" s="219">
        <v>48396</v>
      </c>
      <c r="H262" s="219">
        <v>2342827</v>
      </c>
      <c r="I262" s="219">
        <v>112538</v>
      </c>
      <c r="J262" s="219">
        <v>0</v>
      </c>
      <c r="K262" s="219">
        <v>2503761</v>
      </c>
      <c r="L262" s="218"/>
      <c r="M262" s="219">
        <v>2089905</v>
      </c>
      <c r="N262" s="219">
        <v>21679190</v>
      </c>
      <c r="O262" s="219">
        <v>6002567</v>
      </c>
      <c r="P262" s="219">
        <v>29771662</v>
      </c>
      <c r="Q262" s="218"/>
      <c r="R262" s="219">
        <v>-1507849</v>
      </c>
      <c r="S262" s="219">
        <v>-1702588</v>
      </c>
      <c r="T262" s="219">
        <v>-3210437</v>
      </c>
    </row>
    <row r="263" spans="1:20">
      <c r="A263" s="242">
        <v>38600</v>
      </c>
      <c r="B263" s="243" t="s">
        <v>236</v>
      </c>
      <c r="C263" s="254">
        <f t="shared" ref="C263:C314" si="8">F263/$F$316</f>
        <v>2.4418376505843972E-3</v>
      </c>
      <c r="D263" s="255">
        <f t="shared" ref="D263:D314" si="9">E263/$E$316</f>
        <v>2.5548002427331316E-3</v>
      </c>
      <c r="E263" s="220">
        <v>80832601</v>
      </c>
      <c r="F263" s="219">
        <v>67738655</v>
      </c>
      <c r="G263" s="219">
        <v>61366</v>
      </c>
      <c r="H263" s="219">
        <v>2970727</v>
      </c>
      <c r="I263" s="219">
        <v>142699</v>
      </c>
      <c r="J263" s="219">
        <v>1572444</v>
      </c>
      <c r="K263" s="219">
        <v>4747236</v>
      </c>
      <c r="L263" s="218"/>
      <c r="M263" s="219">
        <v>2650020</v>
      </c>
      <c r="N263" s="219">
        <v>27489416</v>
      </c>
      <c r="O263" s="219">
        <v>8936468</v>
      </c>
      <c r="P263" s="219">
        <v>39075904</v>
      </c>
      <c r="Q263" s="218"/>
      <c r="R263" s="219">
        <v>-1911968</v>
      </c>
      <c r="S263" s="219">
        <v>-1459722</v>
      </c>
      <c r="T263" s="219">
        <v>-3371690</v>
      </c>
    </row>
    <row r="264" spans="1:20">
      <c r="A264" s="242">
        <v>38601</v>
      </c>
      <c r="B264" s="243" t="s">
        <v>237</v>
      </c>
      <c r="C264" s="254">
        <f t="shared" si="8"/>
        <v>3.7623719302398957E-5</v>
      </c>
      <c r="D264" s="255">
        <f t="shared" si="9"/>
        <v>3.6267261434911992E-5</v>
      </c>
      <c r="E264" s="220">
        <v>1147478</v>
      </c>
      <c r="F264" s="220">
        <v>1043714</v>
      </c>
      <c r="G264" s="220">
        <v>946</v>
      </c>
      <c r="H264" s="220">
        <v>45773</v>
      </c>
      <c r="I264" s="220">
        <v>2199</v>
      </c>
      <c r="J264" s="220">
        <v>130993</v>
      </c>
      <c r="K264" s="220">
        <v>179911</v>
      </c>
      <c r="L264" s="217"/>
      <c r="M264" s="220">
        <v>40831</v>
      </c>
      <c r="N264" s="220">
        <v>423556</v>
      </c>
      <c r="O264" s="220">
        <v>75470</v>
      </c>
      <c r="P264" s="220">
        <v>539857</v>
      </c>
      <c r="Q264" s="217"/>
      <c r="R264" s="220">
        <v>-29460</v>
      </c>
      <c r="S264" s="220">
        <v>-2011</v>
      </c>
      <c r="T264" s="220">
        <v>-31471</v>
      </c>
    </row>
    <row r="265" spans="1:20">
      <c r="A265" s="242">
        <v>38602</v>
      </c>
      <c r="B265" s="243" t="s">
        <v>238</v>
      </c>
      <c r="C265" s="254">
        <f t="shared" si="8"/>
        <v>2.2849785490574893E-4</v>
      </c>
      <c r="D265" s="255">
        <f t="shared" si="9"/>
        <v>2.1955432639569897E-4</v>
      </c>
      <c r="E265" s="220">
        <v>6946589</v>
      </c>
      <c r="F265" s="219">
        <v>6338725</v>
      </c>
      <c r="G265" s="219">
        <v>5742</v>
      </c>
      <c r="H265" s="219">
        <v>277989</v>
      </c>
      <c r="I265" s="219">
        <v>13353</v>
      </c>
      <c r="J265" s="219">
        <v>1256154</v>
      </c>
      <c r="K265" s="219">
        <v>1553238</v>
      </c>
      <c r="L265" s="218"/>
      <c r="M265" s="219">
        <v>247979</v>
      </c>
      <c r="N265" s="219">
        <v>2572355</v>
      </c>
      <c r="O265" s="219">
        <v>97264</v>
      </c>
      <c r="P265" s="219">
        <v>2917598</v>
      </c>
      <c r="Q265" s="218"/>
      <c r="R265" s="219">
        <v>-178914</v>
      </c>
      <c r="S265" s="219">
        <v>435984</v>
      </c>
      <c r="T265" s="219">
        <v>257070</v>
      </c>
    </row>
    <row r="266" spans="1:20">
      <c r="A266" s="242">
        <v>38605</v>
      </c>
      <c r="B266" s="243" t="s">
        <v>239</v>
      </c>
      <c r="C266" s="254">
        <f t="shared" si="8"/>
        <v>6.0198019374887296E-4</v>
      </c>
      <c r="D266" s="255">
        <f t="shared" si="9"/>
        <v>6.5322392349010522E-4</v>
      </c>
      <c r="E266" s="220">
        <v>20667678</v>
      </c>
      <c r="F266" s="219">
        <v>16699443</v>
      </c>
      <c r="G266" s="219">
        <v>15128</v>
      </c>
      <c r="H266" s="219">
        <v>732366</v>
      </c>
      <c r="I266" s="219">
        <v>35179</v>
      </c>
      <c r="J266" s="219">
        <v>0</v>
      </c>
      <c r="K266" s="219">
        <v>782673</v>
      </c>
      <c r="L266" s="218"/>
      <c r="M266" s="219">
        <v>653303</v>
      </c>
      <c r="N266" s="219">
        <v>6776898</v>
      </c>
      <c r="O266" s="219">
        <v>3664183</v>
      </c>
      <c r="P266" s="219">
        <v>11094384</v>
      </c>
      <c r="Q266" s="218"/>
      <c r="R266" s="219">
        <v>-471354</v>
      </c>
      <c r="S266" s="219">
        <v>-993191</v>
      </c>
      <c r="T266" s="219">
        <v>-1464545</v>
      </c>
    </row>
    <row r="267" spans="1:20">
      <c r="A267" s="242">
        <v>38610</v>
      </c>
      <c r="B267" s="243" t="s">
        <v>240</v>
      </c>
      <c r="C267" s="254">
        <f t="shared" si="8"/>
        <v>5.7585878911302693E-4</v>
      </c>
      <c r="D267" s="255">
        <f t="shared" si="9"/>
        <v>5.5339238221999664E-4</v>
      </c>
      <c r="E267" s="220">
        <v>17509058</v>
      </c>
      <c r="F267" s="219">
        <v>15974813</v>
      </c>
      <c r="G267" s="219">
        <v>14472</v>
      </c>
      <c r="H267" s="219">
        <v>700587</v>
      </c>
      <c r="I267" s="219">
        <v>33653</v>
      </c>
      <c r="J267" s="219">
        <v>1044275</v>
      </c>
      <c r="K267" s="219">
        <v>1792987</v>
      </c>
      <c r="L267" s="218"/>
      <c r="M267" s="219">
        <v>624954</v>
      </c>
      <c r="N267" s="219">
        <v>6482831</v>
      </c>
      <c r="O267" s="219">
        <v>169684</v>
      </c>
      <c r="P267" s="219">
        <v>7277469</v>
      </c>
      <c r="Q267" s="218"/>
      <c r="R267" s="219">
        <v>-450900</v>
      </c>
      <c r="S267" s="219">
        <v>156444</v>
      </c>
      <c r="T267" s="219">
        <v>-294456</v>
      </c>
    </row>
    <row r="268" spans="1:20">
      <c r="A268" s="242">
        <v>38620</v>
      </c>
      <c r="B268" s="243" t="s">
        <v>241</v>
      </c>
      <c r="C268" s="254">
        <f t="shared" si="8"/>
        <v>3.9896367660247566E-4</v>
      </c>
      <c r="D268" s="255">
        <f t="shared" si="9"/>
        <v>3.9520166873673843E-4</v>
      </c>
      <c r="E268" s="220">
        <v>12503983</v>
      </c>
      <c r="F268" s="219">
        <v>11067592</v>
      </c>
      <c r="G268" s="219">
        <v>10026</v>
      </c>
      <c r="H268" s="219">
        <v>485377</v>
      </c>
      <c r="I268" s="219">
        <v>23315</v>
      </c>
      <c r="J268" s="219">
        <v>145705</v>
      </c>
      <c r="K268" s="219">
        <v>664423</v>
      </c>
      <c r="L268" s="218"/>
      <c r="M268" s="219">
        <v>432978</v>
      </c>
      <c r="N268" s="219">
        <v>4491404</v>
      </c>
      <c r="O268" s="219">
        <v>1502643</v>
      </c>
      <c r="P268" s="219">
        <v>6427025</v>
      </c>
      <c r="Q268" s="218"/>
      <c r="R268" s="219">
        <v>-312392</v>
      </c>
      <c r="S268" s="219">
        <v>-427382</v>
      </c>
      <c r="T268" s="219">
        <v>-739774</v>
      </c>
    </row>
    <row r="269" spans="1:20">
      <c r="A269" s="242">
        <v>38700</v>
      </c>
      <c r="B269" s="243" t="s">
        <v>242</v>
      </c>
      <c r="C269" s="254">
        <f t="shared" si="8"/>
        <v>7.5429902364020226E-4</v>
      </c>
      <c r="D269" s="255">
        <f t="shared" si="9"/>
        <v>7.7918754690728235E-4</v>
      </c>
      <c r="E269" s="220">
        <v>24653104</v>
      </c>
      <c r="F269" s="219">
        <v>20924897</v>
      </c>
      <c r="G269" s="219">
        <v>18956</v>
      </c>
      <c r="H269" s="219">
        <v>917676</v>
      </c>
      <c r="I269" s="219">
        <v>44081</v>
      </c>
      <c r="J269" s="219">
        <v>446728</v>
      </c>
      <c r="K269" s="219">
        <v>1427441</v>
      </c>
      <c r="L269" s="218"/>
      <c r="M269" s="219">
        <v>818608</v>
      </c>
      <c r="N269" s="219">
        <v>8491653</v>
      </c>
      <c r="O269" s="219">
        <v>2056534</v>
      </c>
      <c r="P269" s="219">
        <v>11366795</v>
      </c>
      <c r="Q269" s="218"/>
      <c r="R269" s="219">
        <v>-590619</v>
      </c>
      <c r="S269" s="219">
        <v>-296020</v>
      </c>
      <c r="T269" s="219">
        <v>-886639</v>
      </c>
    </row>
    <row r="270" spans="1:20">
      <c r="A270" s="242">
        <v>38701</v>
      </c>
      <c r="B270" s="243" t="s">
        <v>791</v>
      </c>
      <c r="C270" s="254">
        <f t="shared" si="8"/>
        <v>4.9177330159831149E-5</v>
      </c>
      <c r="D270" s="255">
        <f t="shared" si="9"/>
        <v>4.8626243283292971E-5</v>
      </c>
      <c r="E270" s="220">
        <v>1538510</v>
      </c>
      <c r="F270" s="219">
        <v>1364221</v>
      </c>
      <c r="G270" s="219">
        <v>1236</v>
      </c>
      <c r="H270" s="219">
        <v>59829</v>
      </c>
      <c r="I270" s="219">
        <v>2874</v>
      </c>
      <c r="J270" s="219">
        <v>55969</v>
      </c>
      <c r="K270" s="219">
        <v>119908</v>
      </c>
      <c r="L270" s="218"/>
      <c r="M270" s="219">
        <v>53370</v>
      </c>
      <c r="N270" s="219">
        <v>553622</v>
      </c>
      <c r="O270" s="219">
        <v>49668</v>
      </c>
      <c r="P270" s="219">
        <v>656660</v>
      </c>
      <c r="Q270" s="218"/>
      <c r="R270" s="219">
        <v>-38506</v>
      </c>
      <c r="S270" s="219">
        <v>-9166</v>
      </c>
      <c r="T270" s="219">
        <v>-47672</v>
      </c>
    </row>
    <row r="271" spans="1:20">
      <c r="A271" s="242">
        <v>38800</v>
      </c>
      <c r="B271" s="243" t="s">
        <v>244</v>
      </c>
      <c r="C271" s="254">
        <f t="shared" si="8"/>
        <v>1.3052345328512219E-3</v>
      </c>
      <c r="D271" s="255">
        <f t="shared" si="9"/>
        <v>1.3119644955607457E-3</v>
      </c>
      <c r="E271" s="220">
        <v>41509900</v>
      </c>
      <c r="F271" s="219">
        <v>36208317</v>
      </c>
      <c r="G271" s="219">
        <v>32802</v>
      </c>
      <c r="H271" s="219">
        <v>1587941</v>
      </c>
      <c r="I271" s="219">
        <v>76277</v>
      </c>
      <c r="J271" s="219">
        <v>328744</v>
      </c>
      <c r="K271" s="219">
        <v>2025764</v>
      </c>
      <c r="L271" s="218"/>
      <c r="M271" s="219">
        <v>1416514</v>
      </c>
      <c r="N271" s="219">
        <v>14693907</v>
      </c>
      <c r="O271" s="219">
        <v>2593584</v>
      </c>
      <c r="P271" s="219">
        <v>18704005</v>
      </c>
      <c r="Q271" s="218"/>
      <c r="R271" s="219">
        <v>-1022002</v>
      </c>
      <c r="S271" s="219">
        <v>-541550</v>
      </c>
      <c r="T271" s="219">
        <v>-1563552</v>
      </c>
    </row>
    <row r="272" spans="1:20">
      <c r="A272" s="242">
        <v>38801</v>
      </c>
      <c r="B272" s="243" t="s">
        <v>245</v>
      </c>
      <c r="C272" s="254">
        <f t="shared" si="8"/>
        <v>1.3027956386935864E-4</v>
      </c>
      <c r="D272" s="255">
        <f t="shared" si="9"/>
        <v>1.0635806676102313E-4</v>
      </c>
      <c r="E272" s="220">
        <v>3365116</v>
      </c>
      <c r="F272" s="219">
        <v>3614066</v>
      </c>
      <c r="G272" s="219">
        <v>3274</v>
      </c>
      <c r="H272" s="219">
        <v>158497</v>
      </c>
      <c r="I272" s="219">
        <v>7613</v>
      </c>
      <c r="J272" s="219">
        <v>1230030</v>
      </c>
      <c r="K272" s="219">
        <v>1399414</v>
      </c>
      <c r="L272" s="218"/>
      <c r="M272" s="219">
        <v>141387</v>
      </c>
      <c r="N272" s="219">
        <v>1466645</v>
      </c>
      <c r="O272" s="219">
        <v>446712</v>
      </c>
      <c r="P272" s="219">
        <v>2054744</v>
      </c>
      <c r="Q272" s="218"/>
      <c r="R272" s="219">
        <v>-102008</v>
      </c>
      <c r="S272" s="219">
        <v>243481</v>
      </c>
      <c r="T272" s="219">
        <v>141473</v>
      </c>
    </row>
    <row r="273" spans="1:20">
      <c r="A273" s="242">
        <v>38900</v>
      </c>
      <c r="B273" s="243" t="s">
        <v>246</v>
      </c>
      <c r="C273" s="254">
        <f t="shared" si="8"/>
        <v>3.0247081928107755E-4</v>
      </c>
      <c r="D273" s="255">
        <f t="shared" si="9"/>
        <v>2.7980632248243389E-4</v>
      </c>
      <c r="E273" s="220">
        <v>8852932</v>
      </c>
      <c r="F273" s="220">
        <v>8390798</v>
      </c>
      <c r="G273" s="220">
        <v>7601</v>
      </c>
      <c r="H273" s="220">
        <v>367984</v>
      </c>
      <c r="I273" s="220">
        <v>17676</v>
      </c>
      <c r="J273" s="220">
        <v>769835</v>
      </c>
      <c r="K273" s="220">
        <v>1163096</v>
      </c>
      <c r="L273" s="217"/>
      <c r="M273" s="220">
        <v>328258</v>
      </c>
      <c r="N273" s="220">
        <v>3405118</v>
      </c>
      <c r="O273" s="220">
        <v>559673</v>
      </c>
      <c r="P273" s="220">
        <v>4293049</v>
      </c>
      <c r="Q273" s="217"/>
      <c r="R273" s="220">
        <v>-236834</v>
      </c>
      <c r="S273" s="220">
        <v>-34292</v>
      </c>
      <c r="T273" s="220">
        <v>-271126</v>
      </c>
    </row>
    <row r="274" spans="1:20">
      <c r="A274" s="242">
        <v>39000</v>
      </c>
      <c r="B274" s="243" t="s">
        <v>247</v>
      </c>
      <c r="C274" s="254">
        <f t="shared" si="8"/>
        <v>1.3730553464303638E-2</v>
      </c>
      <c r="D274" s="255">
        <f t="shared" si="9"/>
        <v>1.3725792249454699E-2</v>
      </c>
      <c r="E274" s="220">
        <v>434277197</v>
      </c>
      <c r="F274" s="219">
        <v>380897241</v>
      </c>
      <c r="G274" s="219">
        <v>345065</v>
      </c>
      <c r="H274" s="219">
        <v>16704518</v>
      </c>
      <c r="I274" s="219">
        <v>802401</v>
      </c>
      <c r="J274" s="219">
        <v>8688154</v>
      </c>
      <c r="K274" s="219">
        <v>26540138</v>
      </c>
      <c r="L274" s="218"/>
      <c r="M274" s="219">
        <v>14901169</v>
      </c>
      <c r="N274" s="219">
        <v>154574114</v>
      </c>
      <c r="O274" s="219">
        <v>20888561</v>
      </c>
      <c r="P274" s="219">
        <v>190363844</v>
      </c>
      <c r="Q274" s="218"/>
      <c r="R274" s="219">
        <v>-10751067</v>
      </c>
      <c r="S274" s="219">
        <v>-2158667</v>
      </c>
      <c r="T274" s="219">
        <v>-12909734</v>
      </c>
    </row>
    <row r="275" spans="1:20">
      <c r="A275" s="242">
        <v>39100</v>
      </c>
      <c r="B275" s="243" t="s">
        <v>248</v>
      </c>
      <c r="C275" s="254">
        <f t="shared" si="8"/>
        <v>1.6400166893898141E-3</v>
      </c>
      <c r="D275" s="255">
        <f t="shared" si="9"/>
        <v>1.7486937175396435E-3</v>
      </c>
      <c r="E275" s="220">
        <v>55327794</v>
      </c>
      <c r="F275" s="219">
        <v>45495459</v>
      </c>
      <c r="G275" s="219">
        <v>41216</v>
      </c>
      <c r="H275" s="219">
        <v>1995236</v>
      </c>
      <c r="I275" s="219">
        <v>95841</v>
      </c>
      <c r="J275" s="219">
        <v>0</v>
      </c>
      <c r="K275" s="219">
        <v>2132293</v>
      </c>
      <c r="L275" s="218"/>
      <c r="M275" s="219">
        <v>1779838</v>
      </c>
      <c r="N275" s="219">
        <v>18462775</v>
      </c>
      <c r="O275" s="219">
        <v>12940353</v>
      </c>
      <c r="P275" s="219">
        <v>33182966</v>
      </c>
      <c r="Q275" s="218"/>
      <c r="R275" s="219">
        <v>-1284138</v>
      </c>
      <c r="S275" s="219">
        <v>-3465013</v>
      </c>
      <c r="T275" s="219">
        <v>-4749151</v>
      </c>
    </row>
    <row r="276" spans="1:20">
      <c r="A276" s="242">
        <v>39101</v>
      </c>
      <c r="B276" s="243" t="s">
        <v>249</v>
      </c>
      <c r="C276" s="254">
        <f t="shared" si="8"/>
        <v>2.3448098060747781E-4</v>
      </c>
      <c r="D276" s="255">
        <f t="shared" si="9"/>
        <v>2.207261843766121E-4</v>
      </c>
      <c r="E276" s="220">
        <v>6983666</v>
      </c>
      <c r="F276" s="220">
        <v>6504702</v>
      </c>
      <c r="G276" s="220">
        <v>5893</v>
      </c>
      <c r="H276" s="220">
        <v>285268</v>
      </c>
      <c r="I276" s="220">
        <v>13703</v>
      </c>
      <c r="J276" s="220">
        <v>1930557</v>
      </c>
      <c r="K276" s="220">
        <v>2235421</v>
      </c>
      <c r="L276" s="217"/>
      <c r="M276" s="220">
        <v>254472</v>
      </c>
      <c r="N276" s="220">
        <v>2639711</v>
      </c>
      <c r="O276" s="220">
        <v>0</v>
      </c>
      <c r="P276" s="220">
        <v>2894183</v>
      </c>
      <c r="Q276" s="217"/>
      <c r="R276" s="220">
        <v>-183598</v>
      </c>
      <c r="S276" s="220">
        <v>590714</v>
      </c>
      <c r="T276" s="220">
        <v>407116</v>
      </c>
    </row>
    <row r="277" spans="1:20">
      <c r="A277" s="242">
        <v>39105</v>
      </c>
      <c r="B277" s="243" t="s">
        <v>250</v>
      </c>
      <c r="C277" s="254">
        <f t="shared" si="8"/>
        <v>6.1185249354601154E-4</v>
      </c>
      <c r="D277" s="255">
        <f t="shared" si="9"/>
        <v>6.5294512641241194E-4</v>
      </c>
      <c r="E277" s="220">
        <v>20658857</v>
      </c>
      <c r="F277" s="219">
        <v>16973309</v>
      </c>
      <c r="G277" s="219">
        <v>15377</v>
      </c>
      <c r="H277" s="219">
        <v>744376</v>
      </c>
      <c r="I277" s="219">
        <v>35756</v>
      </c>
      <c r="J277" s="219">
        <v>0</v>
      </c>
      <c r="K277" s="219">
        <v>795509</v>
      </c>
      <c r="L277" s="218"/>
      <c r="M277" s="219">
        <v>664017</v>
      </c>
      <c r="N277" s="219">
        <v>6888037</v>
      </c>
      <c r="O277" s="219">
        <v>6690908</v>
      </c>
      <c r="P277" s="219">
        <v>14242962</v>
      </c>
      <c r="Q277" s="218"/>
      <c r="R277" s="219">
        <v>-479082</v>
      </c>
      <c r="S277" s="219">
        <v>-1902985</v>
      </c>
      <c r="T277" s="219">
        <v>-2382067</v>
      </c>
    </row>
    <row r="278" spans="1:20">
      <c r="A278" s="242">
        <v>39200</v>
      </c>
      <c r="B278" s="243" t="s">
        <v>792</v>
      </c>
      <c r="C278" s="254">
        <f t="shared" si="8"/>
        <v>5.8836962257970665E-2</v>
      </c>
      <c r="D278" s="255">
        <f t="shared" si="9"/>
        <v>5.8655180182564368E-2</v>
      </c>
      <c r="E278" s="220">
        <v>1855820544</v>
      </c>
      <c r="F278" s="219">
        <v>1632187417</v>
      </c>
      <c r="G278" s="219">
        <v>1478643</v>
      </c>
      <c r="H278" s="219">
        <v>71580734</v>
      </c>
      <c r="I278" s="219">
        <v>3438377</v>
      </c>
      <c r="J278" s="219">
        <v>57183802</v>
      </c>
      <c r="K278" s="219">
        <v>133681556</v>
      </c>
      <c r="L278" s="218"/>
      <c r="M278" s="219">
        <v>63853180</v>
      </c>
      <c r="N278" s="219">
        <v>662367424</v>
      </c>
      <c r="O278" s="219">
        <v>42494897</v>
      </c>
      <c r="P278" s="219">
        <v>768715501</v>
      </c>
      <c r="Q278" s="218"/>
      <c r="R278" s="219">
        <v>-46069531</v>
      </c>
      <c r="S278" s="219">
        <v>15482949</v>
      </c>
      <c r="T278" s="219">
        <v>-30586582</v>
      </c>
    </row>
    <row r="279" spans="1:20">
      <c r="A279" s="242">
        <v>39201</v>
      </c>
      <c r="B279" s="243" t="s">
        <v>251</v>
      </c>
      <c r="C279" s="254">
        <f t="shared" si="8"/>
        <v>1.6216142620197152E-4</v>
      </c>
      <c r="D279" s="255">
        <f t="shared" si="9"/>
        <v>1.6577509388749259E-4</v>
      </c>
      <c r="E279" s="220">
        <v>5245041</v>
      </c>
      <c r="F279" s="219">
        <v>4498496</v>
      </c>
      <c r="G279" s="219">
        <v>4075</v>
      </c>
      <c r="H279" s="219">
        <v>197285</v>
      </c>
      <c r="I279" s="219">
        <v>9477</v>
      </c>
      <c r="J279" s="219">
        <v>61124</v>
      </c>
      <c r="K279" s="219">
        <v>271961</v>
      </c>
      <c r="L279" s="218"/>
      <c r="M279" s="219">
        <v>175987</v>
      </c>
      <c r="N279" s="219">
        <v>1825561</v>
      </c>
      <c r="O279" s="219">
        <v>740429</v>
      </c>
      <c r="P279" s="219">
        <v>2741977</v>
      </c>
      <c r="Q279" s="218"/>
      <c r="R279" s="219">
        <v>-126972</v>
      </c>
      <c r="S279" s="219">
        <v>-151579</v>
      </c>
      <c r="T279" s="219">
        <v>-278551</v>
      </c>
    </row>
    <row r="280" spans="1:20">
      <c r="A280" s="242">
        <v>39204</v>
      </c>
      <c r="B280" s="243" t="s">
        <v>252</v>
      </c>
      <c r="C280" s="254">
        <f t="shared" si="8"/>
        <v>2.9408030530423486E-4</v>
      </c>
      <c r="D280" s="255">
        <f t="shared" si="9"/>
        <v>2.4220828778414173E-4</v>
      </c>
      <c r="E280" s="220">
        <v>7663349</v>
      </c>
      <c r="F280" s="219">
        <v>8158038</v>
      </c>
      <c r="G280" s="219">
        <v>7391</v>
      </c>
      <c r="H280" s="219">
        <v>357777</v>
      </c>
      <c r="I280" s="219">
        <v>17186</v>
      </c>
      <c r="J280" s="219">
        <v>4403348</v>
      </c>
      <c r="K280" s="219">
        <v>4785702</v>
      </c>
      <c r="L280" s="218"/>
      <c r="M280" s="219">
        <v>319152</v>
      </c>
      <c r="N280" s="219">
        <v>3310661</v>
      </c>
      <c r="O280" s="219">
        <v>0</v>
      </c>
      <c r="P280" s="219">
        <v>3629813</v>
      </c>
      <c r="Q280" s="218"/>
      <c r="R280" s="219">
        <v>-230266</v>
      </c>
      <c r="S280" s="219">
        <v>1240069</v>
      </c>
      <c r="T280" s="219">
        <v>1009803</v>
      </c>
    </row>
    <row r="281" spans="1:20">
      <c r="A281" s="242">
        <v>39205</v>
      </c>
      <c r="B281" s="243" t="s">
        <v>253</v>
      </c>
      <c r="C281" s="254">
        <f t="shared" si="8"/>
        <v>4.6395481854174291E-3</v>
      </c>
      <c r="D281" s="255">
        <f t="shared" si="9"/>
        <v>4.7544235016977569E-3</v>
      </c>
      <c r="E281" s="220">
        <v>150427580</v>
      </c>
      <c r="F281" s="219">
        <v>128705016</v>
      </c>
      <c r="G281" s="219">
        <v>116597</v>
      </c>
      <c r="H281" s="219">
        <v>5644450</v>
      </c>
      <c r="I281" s="219">
        <v>271131</v>
      </c>
      <c r="J281" s="219">
        <v>8498041</v>
      </c>
      <c r="K281" s="219">
        <v>14530219</v>
      </c>
      <c r="L281" s="218"/>
      <c r="M281" s="219">
        <v>5035099</v>
      </c>
      <c r="N281" s="219">
        <v>52230528</v>
      </c>
      <c r="O281" s="219">
        <v>3789730</v>
      </c>
      <c r="P281" s="219">
        <v>61055357</v>
      </c>
      <c r="Q281" s="218"/>
      <c r="R281" s="219">
        <v>-3632783</v>
      </c>
      <c r="S281" s="219">
        <v>2055903</v>
      </c>
      <c r="T281" s="219">
        <v>-1576880</v>
      </c>
    </row>
    <row r="282" spans="1:20">
      <c r="A282" s="242">
        <v>39208</v>
      </c>
      <c r="B282" s="243" t="s">
        <v>793</v>
      </c>
      <c r="C282" s="254">
        <f t="shared" si="8"/>
        <v>3.7796641177063482E-4</v>
      </c>
      <c r="D282" s="255">
        <f t="shared" si="9"/>
        <v>3.4937919926165013E-4</v>
      </c>
      <c r="E282" s="220">
        <v>11054183</v>
      </c>
      <c r="F282" s="219">
        <v>10485110</v>
      </c>
      <c r="G282" s="219">
        <v>9499</v>
      </c>
      <c r="H282" s="219">
        <v>459832</v>
      </c>
      <c r="I282" s="219">
        <v>22088</v>
      </c>
      <c r="J282" s="219">
        <v>911120</v>
      </c>
      <c r="K282" s="219">
        <v>1402539</v>
      </c>
      <c r="L282" s="218"/>
      <c r="M282" s="219">
        <v>410190</v>
      </c>
      <c r="N282" s="219">
        <v>4255023</v>
      </c>
      <c r="O282" s="219">
        <v>420450</v>
      </c>
      <c r="P282" s="219">
        <v>5085663</v>
      </c>
      <c r="Q282" s="218"/>
      <c r="R282" s="219">
        <v>-295948</v>
      </c>
      <c r="S282" s="219">
        <v>65950</v>
      </c>
      <c r="T282" s="219">
        <v>-229998</v>
      </c>
    </row>
    <row r="283" spans="1:20">
      <c r="A283" s="242">
        <v>39209</v>
      </c>
      <c r="B283" s="243" t="s">
        <v>254</v>
      </c>
      <c r="C283" s="254">
        <f t="shared" si="8"/>
        <v>1.6279385091931867E-4</v>
      </c>
      <c r="D283" s="255">
        <f t="shared" si="9"/>
        <v>1.7742101135883711E-4</v>
      </c>
      <c r="E283" s="220">
        <v>5613512</v>
      </c>
      <c r="F283" s="219">
        <v>4516040</v>
      </c>
      <c r="G283" s="219">
        <v>4091</v>
      </c>
      <c r="H283" s="219">
        <v>198054</v>
      </c>
      <c r="I283" s="219">
        <v>9514</v>
      </c>
      <c r="J283" s="219">
        <v>112216</v>
      </c>
      <c r="K283" s="219">
        <v>323875</v>
      </c>
      <c r="L283" s="218"/>
      <c r="M283" s="219">
        <v>176673</v>
      </c>
      <c r="N283" s="219">
        <v>1832680</v>
      </c>
      <c r="O283" s="219">
        <v>800555</v>
      </c>
      <c r="P283" s="219">
        <v>2809908</v>
      </c>
      <c r="Q283" s="218"/>
      <c r="R283" s="219">
        <v>-127470</v>
      </c>
      <c r="S283" s="219">
        <v>-131966</v>
      </c>
      <c r="T283" s="219">
        <v>-259436</v>
      </c>
    </row>
    <row r="284" spans="1:20">
      <c r="A284" s="242">
        <v>39220</v>
      </c>
      <c r="B284" s="243" t="s">
        <v>794</v>
      </c>
      <c r="C284" s="254">
        <f t="shared" si="8"/>
        <v>6.3216697471555919E-5</v>
      </c>
      <c r="D284" s="255">
        <f t="shared" si="9"/>
        <v>3.5455902203366267E-5</v>
      </c>
      <c r="E284" s="220">
        <v>1121807</v>
      </c>
      <c r="F284" s="219">
        <v>1753685</v>
      </c>
      <c r="G284" s="219">
        <v>1589</v>
      </c>
      <c r="H284" s="219">
        <v>76909</v>
      </c>
      <c r="I284" s="219">
        <v>3694</v>
      </c>
      <c r="J284" s="219">
        <v>1965542</v>
      </c>
      <c r="K284" s="219">
        <v>2047734</v>
      </c>
      <c r="L284" s="218"/>
      <c r="M284" s="219">
        <v>68606</v>
      </c>
      <c r="N284" s="219">
        <v>711673</v>
      </c>
      <c r="O284" s="219">
        <v>0</v>
      </c>
      <c r="P284" s="219">
        <v>780279</v>
      </c>
      <c r="Q284" s="218"/>
      <c r="R284" s="219">
        <v>-49500</v>
      </c>
      <c r="S284" s="219">
        <v>444326</v>
      </c>
      <c r="T284" s="219">
        <v>394826</v>
      </c>
    </row>
    <row r="285" spans="1:20">
      <c r="A285" s="242">
        <v>39300</v>
      </c>
      <c r="B285" s="243" t="s">
        <v>255</v>
      </c>
      <c r="C285" s="254">
        <f t="shared" si="8"/>
        <v>6.2135897904586122E-4</v>
      </c>
      <c r="D285" s="255">
        <f t="shared" si="9"/>
        <v>6.9134829394792887E-4</v>
      </c>
      <c r="E285" s="220">
        <v>21873914</v>
      </c>
      <c r="F285" s="219">
        <v>17237027</v>
      </c>
      <c r="G285" s="219">
        <v>15615</v>
      </c>
      <c r="H285" s="219">
        <v>755942</v>
      </c>
      <c r="I285" s="219">
        <v>36312</v>
      </c>
      <c r="J285" s="219">
        <v>0</v>
      </c>
      <c r="K285" s="219">
        <v>807869</v>
      </c>
      <c r="L285" s="218"/>
      <c r="M285" s="219">
        <v>674334</v>
      </c>
      <c r="N285" s="219">
        <v>6995058</v>
      </c>
      <c r="O285" s="219">
        <v>5529323</v>
      </c>
      <c r="P285" s="219">
        <v>13198715</v>
      </c>
      <c r="Q285" s="218"/>
      <c r="R285" s="219">
        <v>-486525</v>
      </c>
      <c r="S285" s="219">
        <v>-1580498</v>
      </c>
      <c r="T285" s="219">
        <v>-2067023</v>
      </c>
    </row>
    <row r="286" spans="1:20">
      <c r="A286" s="242">
        <v>39301</v>
      </c>
      <c r="B286" s="243" t="s">
        <v>256</v>
      </c>
      <c r="C286" s="254">
        <f t="shared" si="8"/>
        <v>3.3448324718176104E-5</v>
      </c>
      <c r="D286" s="255">
        <f t="shared" si="9"/>
        <v>2.8690245243250141E-5</v>
      </c>
      <c r="E286" s="220">
        <v>907745</v>
      </c>
      <c r="F286" s="219">
        <v>927885</v>
      </c>
      <c r="G286" s="219">
        <v>841</v>
      </c>
      <c r="H286" s="219">
        <v>40693</v>
      </c>
      <c r="I286" s="219">
        <v>1955</v>
      </c>
      <c r="J286" s="219">
        <v>283361</v>
      </c>
      <c r="K286" s="219">
        <v>326850</v>
      </c>
      <c r="L286" s="218"/>
      <c r="M286" s="219">
        <v>36300</v>
      </c>
      <c r="N286" s="219">
        <v>376550</v>
      </c>
      <c r="O286" s="219">
        <v>687318</v>
      </c>
      <c r="P286" s="219">
        <v>1100168</v>
      </c>
      <c r="Q286" s="218"/>
      <c r="R286" s="219">
        <v>-26191</v>
      </c>
      <c r="S286" s="219">
        <v>-114464</v>
      </c>
      <c r="T286" s="219">
        <v>-140655</v>
      </c>
    </row>
    <row r="287" spans="1:20">
      <c r="A287" s="242">
        <v>39400</v>
      </c>
      <c r="B287" s="243" t="s">
        <v>257</v>
      </c>
      <c r="C287" s="254">
        <f t="shared" si="8"/>
        <v>4.2191354914433384E-4</v>
      </c>
      <c r="D287" s="255">
        <f t="shared" si="9"/>
        <v>4.72602324207834E-4</v>
      </c>
      <c r="E287" s="220">
        <v>14952901</v>
      </c>
      <c r="F287" s="219">
        <v>11704241</v>
      </c>
      <c r="G287" s="219">
        <v>10603</v>
      </c>
      <c r="H287" s="219">
        <v>513298</v>
      </c>
      <c r="I287" s="219">
        <v>24656</v>
      </c>
      <c r="J287" s="219">
        <v>0</v>
      </c>
      <c r="K287" s="219">
        <v>548557</v>
      </c>
      <c r="L287" s="218"/>
      <c r="M287" s="219">
        <v>457884</v>
      </c>
      <c r="N287" s="219">
        <v>4749766</v>
      </c>
      <c r="O287" s="219">
        <v>3981400</v>
      </c>
      <c r="P287" s="219">
        <v>9189050</v>
      </c>
      <c r="Q287" s="218"/>
      <c r="R287" s="219">
        <v>-330359</v>
      </c>
      <c r="S287" s="219">
        <v>-998158</v>
      </c>
      <c r="T287" s="219">
        <v>-1328517</v>
      </c>
    </row>
    <row r="288" spans="1:20">
      <c r="A288" s="242">
        <v>39401</v>
      </c>
      <c r="B288" s="243" t="s">
        <v>258</v>
      </c>
      <c r="C288" s="254">
        <f t="shared" si="8"/>
        <v>4.5103496986840283E-4</v>
      </c>
      <c r="D288" s="255">
        <f t="shared" si="9"/>
        <v>3.7276319748271504E-4</v>
      </c>
      <c r="E288" s="220">
        <v>11794041</v>
      </c>
      <c r="F288" s="219">
        <v>12512094</v>
      </c>
      <c r="G288" s="219">
        <v>11335</v>
      </c>
      <c r="H288" s="219">
        <v>548727</v>
      </c>
      <c r="I288" s="219">
        <v>26358</v>
      </c>
      <c r="J288" s="219">
        <v>5829663</v>
      </c>
      <c r="K288" s="219">
        <v>6416083</v>
      </c>
      <c r="L288" s="218"/>
      <c r="M288" s="219">
        <v>489488</v>
      </c>
      <c r="N288" s="219">
        <v>5077605</v>
      </c>
      <c r="O288" s="219">
        <v>0</v>
      </c>
      <c r="P288" s="219">
        <v>5567093</v>
      </c>
      <c r="Q288" s="218"/>
      <c r="R288" s="219">
        <v>-353163</v>
      </c>
      <c r="S288" s="219">
        <v>1749647</v>
      </c>
      <c r="T288" s="219">
        <v>1396484</v>
      </c>
    </row>
    <row r="289" spans="1:20">
      <c r="A289" s="242">
        <v>39500</v>
      </c>
      <c r="B289" s="243" t="s">
        <v>259</v>
      </c>
      <c r="C289" s="254">
        <f t="shared" si="8"/>
        <v>1.8277986343722087E-3</v>
      </c>
      <c r="D289" s="255">
        <f t="shared" si="9"/>
        <v>1.8071012470284842E-3</v>
      </c>
      <c r="E289" s="220">
        <v>57175779</v>
      </c>
      <c r="F289" s="219">
        <v>50704690</v>
      </c>
      <c r="G289" s="219">
        <v>45935</v>
      </c>
      <c r="H289" s="219">
        <v>2223690</v>
      </c>
      <c r="I289" s="219">
        <v>106815</v>
      </c>
      <c r="J289" s="219">
        <v>2347044</v>
      </c>
      <c r="K289" s="219">
        <v>4723484</v>
      </c>
      <c r="L289" s="218"/>
      <c r="M289" s="219">
        <v>1983630</v>
      </c>
      <c r="N289" s="219">
        <v>20576764</v>
      </c>
      <c r="O289" s="219">
        <v>451161</v>
      </c>
      <c r="P289" s="219">
        <v>23011555</v>
      </c>
      <c r="Q289" s="218"/>
      <c r="R289" s="219">
        <v>-1431172</v>
      </c>
      <c r="S289" s="219">
        <v>662050</v>
      </c>
      <c r="T289" s="219">
        <v>-769122</v>
      </c>
    </row>
    <row r="290" spans="1:20">
      <c r="A290" s="242">
        <v>39501</v>
      </c>
      <c r="B290" s="243" t="s">
        <v>795</v>
      </c>
      <c r="C290" s="254">
        <f t="shared" si="8"/>
        <v>4.8360231945734684E-5</v>
      </c>
      <c r="D290" s="255">
        <f t="shared" si="9"/>
        <v>4.8012390336579513E-5</v>
      </c>
      <c r="E290" s="220">
        <v>1519088</v>
      </c>
      <c r="F290" s="219">
        <v>1341554</v>
      </c>
      <c r="G290" s="219">
        <v>1215</v>
      </c>
      <c r="H290" s="219">
        <v>58835</v>
      </c>
      <c r="I290" s="219">
        <v>2826</v>
      </c>
      <c r="J290" s="219">
        <v>19053</v>
      </c>
      <c r="K290" s="219">
        <v>81929</v>
      </c>
      <c r="L290" s="218"/>
      <c r="M290" s="219">
        <v>52483</v>
      </c>
      <c r="N290" s="219">
        <v>544424</v>
      </c>
      <c r="O290" s="219">
        <v>263028</v>
      </c>
      <c r="P290" s="219">
        <v>859935</v>
      </c>
      <c r="Q290" s="218"/>
      <c r="R290" s="219">
        <v>-37865</v>
      </c>
      <c r="S290" s="219">
        <v>-64387</v>
      </c>
      <c r="T290" s="219">
        <v>-102252</v>
      </c>
    </row>
    <row r="291" spans="1:20">
      <c r="A291" s="242">
        <v>39600</v>
      </c>
      <c r="B291" s="243" t="s">
        <v>261</v>
      </c>
      <c r="C291" s="254">
        <f t="shared" si="8"/>
        <v>5.627107787316398E-3</v>
      </c>
      <c r="D291" s="255">
        <f t="shared" si="9"/>
        <v>5.6158126965825048E-3</v>
      </c>
      <c r="E291" s="220">
        <v>177681503</v>
      </c>
      <c r="F291" s="219">
        <v>156100760</v>
      </c>
      <c r="G291" s="219">
        <v>141416</v>
      </c>
      <c r="H291" s="219">
        <v>6845909</v>
      </c>
      <c r="I291" s="219">
        <v>328843</v>
      </c>
      <c r="J291" s="219">
        <v>4366213</v>
      </c>
      <c r="K291" s="219">
        <v>11682381</v>
      </c>
      <c r="L291" s="218"/>
      <c r="M291" s="219">
        <v>6106854</v>
      </c>
      <c r="N291" s="219">
        <v>63348153</v>
      </c>
      <c r="O291" s="219">
        <v>5884335</v>
      </c>
      <c r="P291" s="219">
        <v>75339342</v>
      </c>
      <c r="Q291" s="218"/>
      <c r="R291" s="219">
        <v>-4406043</v>
      </c>
      <c r="S291" s="219">
        <v>378967</v>
      </c>
      <c r="T291" s="219">
        <v>-4027076</v>
      </c>
    </row>
    <row r="292" spans="1:20">
      <c r="A292" s="242">
        <v>39605</v>
      </c>
      <c r="B292" s="243" t="s">
        <v>262</v>
      </c>
      <c r="C292" s="254">
        <f t="shared" si="8"/>
        <v>7.9808744201991595E-4</v>
      </c>
      <c r="D292" s="255">
        <f t="shared" si="9"/>
        <v>8.1523403999533037E-4</v>
      </c>
      <c r="E292" s="220">
        <v>25793597</v>
      </c>
      <c r="F292" s="219">
        <v>22139625</v>
      </c>
      <c r="G292" s="219">
        <v>20057</v>
      </c>
      <c r="H292" s="219">
        <v>970949</v>
      </c>
      <c r="I292" s="219">
        <v>46639</v>
      </c>
      <c r="J292" s="219">
        <v>1230429</v>
      </c>
      <c r="K292" s="219">
        <v>2268074</v>
      </c>
      <c r="L292" s="218"/>
      <c r="M292" s="219">
        <v>866129</v>
      </c>
      <c r="N292" s="219">
        <v>8984609</v>
      </c>
      <c r="O292" s="219">
        <v>1501158</v>
      </c>
      <c r="P292" s="219">
        <v>11351896</v>
      </c>
      <c r="Q292" s="218"/>
      <c r="R292" s="219">
        <v>-624907</v>
      </c>
      <c r="S292" s="219">
        <v>15556</v>
      </c>
      <c r="T292" s="219">
        <v>-609351</v>
      </c>
    </row>
    <row r="293" spans="1:20">
      <c r="A293" s="242">
        <v>39700</v>
      </c>
      <c r="B293" s="243" t="s">
        <v>263</v>
      </c>
      <c r="C293" s="254">
        <f t="shared" si="8"/>
        <v>3.0837326252713118E-3</v>
      </c>
      <c r="D293" s="255">
        <f t="shared" si="9"/>
        <v>3.1313710573434126E-3</v>
      </c>
      <c r="E293" s="220">
        <v>99075013</v>
      </c>
      <c r="F293" s="219">
        <v>85545368</v>
      </c>
      <c r="G293" s="219">
        <v>77498</v>
      </c>
      <c r="H293" s="219">
        <v>3751653</v>
      </c>
      <c r="I293" s="219">
        <v>180210</v>
      </c>
      <c r="J293" s="219">
        <v>765460</v>
      </c>
      <c r="K293" s="219">
        <v>4774821</v>
      </c>
      <c r="L293" s="218"/>
      <c r="M293" s="219">
        <v>3346640</v>
      </c>
      <c r="N293" s="219">
        <v>34715661</v>
      </c>
      <c r="O293" s="219">
        <v>9253193</v>
      </c>
      <c r="P293" s="219">
        <v>47315494</v>
      </c>
      <c r="Q293" s="218"/>
      <c r="R293" s="219">
        <v>-2414573</v>
      </c>
      <c r="S293" s="219">
        <v>-2221412</v>
      </c>
      <c r="T293" s="219">
        <v>-4635985</v>
      </c>
    </row>
    <row r="294" spans="1:20">
      <c r="A294" s="242">
        <v>39703</v>
      </c>
      <c r="B294" s="243" t="s">
        <v>264</v>
      </c>
      <c r="C294" s="254">
        <f t="shared" si="8"/>
        <v>2.2366256708875376E-4</v>
      </c>
      <c r="D294" s="255">
        <f t="shared" si="9"/>
        <v>2.3041704563722372E-4</v>
      </c>
      <c r="E294" s="220">
        <v>7290280</v>
      </c>
      <c r="F294" s="219">
        <v>6204590</v>
      </c>
      <c r="G294" s="219">
        <v>5621</v>
      </c>
      <c r="H294" s="219">
        <v>272107</v>
      </c>
      <c r="I294" s="219">
        <v>13071</v>
      </c>
      <c r="J294" s="219">
        <v>2647890</v>
      </c>
      <c r="K294" s="219">
        <v>2938689</v>
      </c>
      <c r="L294" s="218"/>
      <c r="M294" s="219">
        <v>242731</v>
      </c>
      <c r="N294" s="219">
        <v>2517921</v>
      </c>
      <c r="O294" s="219">
        <v>277210</v>
      </c>
      <c r="P294" s="219">
        <v>3037862</v>
      </c>
      <c r="Q294" s="218"/>
      <c r="R294" s="219">
        <v>-175127</v>
      </c>
      <c r="S294" s="219">
        <v>832297</v>
      </c>
      <c r="T294" s="219">
        <v>657170</v>
      </c>
    </row>
    <row r="295" spans="1:20">
      <c r="A295" s="242">
        <v>39705</v>
      </c>
      <c r="B295" s="243" t="s">
        <v>265</v>
      </c>
      <c r="C295" s="254">
        <f t="shared" si="8"/>
        <v>7.5723847922197604E-4</v>
      </c>
      <c r="D295" s="255">
        <f t="shared" si="9"/>
        <v>7.6073380998838917E-4</v>
      </c>
      <c r="E295" s="220">
        <v>24069237</v>
      </c>
      <c r="F295" s="219">
        <v>21006440</v>
      </c>
      <c r="G295" s="219">
        <v>19030</v>
      </c>
      <c r="H295" s="219">
        <v>921252</v>
      </c>
      <c r="I295" s="219">
        <v>44252</v>
      </c>
      <c r="J295" s="219">
        <v>431481</v>
      </c>
      <c r="K295" s="219">
        <v>1416015</v>
      </c>
      <c r="L295" s="218"/>
      <c r="M295" s="219">
        <v>821798</v>
      </c>
      <c r="N295" s="219">
        <v>8524745</v>
      </c>
      <c r="O295" s="219">
        <v>808088</v>
      </c>
      <c r="P295" s="219">
        <v>10154631</v>
      </c>
      <c r="Q295" s="218"/>
      <c r="R295" s="219">
        <v>-592921</v>
      </c>
      <c r="S295" s="219">
        <v>-214528</v>
      </c>
      <c r="T295" s="219">
        <v>-807449</v>
      </c>
    </row>
    <row r="296" spans="1:20">
      <c r="A296" s="242">
        <v>39800</v>
      </c>
      <c r="B296" s="243" t="s">
        <v>266</v>
      </c>
      <c r="C296" s="254">
        <f t="shared" si="8"/>
        <v>3.3557448983130129E-3</v>
      </c>
      <c r="D296" s="255">
        <f t="shared" si="9"/>
        <v>3.4922009750341407E-3</v>
      </c>
      <c r="E296" s="220">
        <v>110491491</v>
      </c>
      <c r="F296" s="219">
        <v>93091220</v>
      </c>
      <c r="G296" s="219">
        <v>84334</v>
      </c>
      <c r="H296" s="219">
        <v>4082581</v>
      </c>
      <c r="I296" s="219">
        <v>196107</v>
      </c>
      <c r="J296" s="219">
        <v>873996</v>
      </c>
      <c r="K296" s="219">
        <v>5237018</v>
      </c>
      <c r="L296" s="218"/>
      <c r="M296" s="219">
        <v>3641843</v>
      </c>
      <c r="N296" s="219">
        <v>37777887</v>
      </c>
      <c r="O296" s="219">
        <v>13279461</v>
      </c>
      <c r="P296" s="219">
        <v>54699191</v>
      </c>
      <c r="Q296" s="218"/>
      <c r="R296" s="219">
        <v>-2627558</v>
      </c>
      <c r="S296" s="219">
        <v>-2710596</v>
      </c>
      <c r="T296" s="219">
        <v>-5338154</v>
      </c>
    </row>
    <row r="297" spans="1:20">
      <c r="A297" s="242">
        <v>39805</v>
      </c>
      <c r="B297" s="243" t="s">
        <v>267</v>
      </c>
      <c r="C297" s="254">
        <f t="shared" si="8"/>
        <v>3.9042132878446413E-4</v>
      </c>
      <c r="D297" s="255">
        <f t="shared" si="9"/>
        <v>4.1877824269687889E-4</v>
      </c>
      <c r="E297" s="220">
        <v>13249934</v>
      </c>
      <c r="F297" s="219">
        <v>10830620</v>
      </c>
      <c r="G297" s="219">
        <v>9812</v>
      </c>
      <c r="H297" s="219">
        <v>474984</v>
      </c>
      <c r="I297" s="219">
        <v>22816</v>
      </c>
      <c r="J297" s="219">
        <v>433268</v>
      </c>
      <c r="K297" s="219">
        <v>940880</v>
      </c>
      <c r="L297" s="218"/>
      <c r="M297" s="219">
        <v>423707</v>
      </c>
      <c r="N297" s="219">
        <v>4395236</v>
      </c>
      <c r="O297" s="219">
        <v>1223554</v>
      </c>
      <c r="P297" s="219">
        <v>6042497</v>
      </c>
      <c r="Q297" s="218"/>
      <c r="R297" s="219">
        <v>-305702</v>
      </c>
      <c r="S297" s="219">
        <v>-184121</v>
      </c>
      <c r="T297" s="219">
        <v>-489823</v>
      </c>
    </row>
    <row r="298" spans="1:20">
      <c r="A298" s="242">
        <v>39900</v>
      </c>
      <c r="B298" s="243" t="s">
        <v>268</v>
      </c>
      <c r="C298" s="254">
        <f t="shared" si="8"/>
        <v>1.7021696487751754E-3</v>
      </c>
      <c r="D298" s="255">
        <f t="shared" si="9"/>
        <v>1.7793479002972013E-3</v>
      </c>
      <c r="E298" s="220">
        <v>56297677</v>
      </c>
      <c r="F298" s="220">
        <v>47219635</v>
      </c>
      <c r="G298" s="220">
        <v>42778</v>
      </c>
      <c r="H298" s="220">
        <v>2070851</v>
      </c>
      <c r="I298" s="220">
        <v>99473</v>
      </c>
      <c r="J298" s="220">
        <v>1235592</v>
      </c>
      <c r="K298" s="220">
        <v>3448694</v>
      </c>
      <c r="L298" s="217"/>
      <c r="M298" s="220">
        <v>1847290</v>
      </c>
      <c r="N298" s="220">
        <v>19162473</v>
      </c>
      <c r="O298" s="220">
        <v>6576921</v>
      </c>
      <c r="P298" s="220">
        <v>27586684</v>
      </c>
      <c r="Q298" s="217"/>
      <c r="R298" s="220">
        <v>-1332805</v>
      </c>
      <c r="S298" s="220">
        <v>-1016125</v>
      </c>
      <c r="T298" s="220">
        <v>-2348930</v>
      </c>
    </row>
    <row r="299" spans="1:20">
      <c r="A299" s="242">
        <v>40000</v>
      </c>
      <c r="B299" s="243" t="s">
        <v>673</v>
      </c>
      <c r="C299" s="254">
        <f t="shared" si="8"/>
        <v>2.9131741243709659E-3</v>
      </c>
      <c r="D299" s="255">
        <f t="shared" si="9"/>
        <v>2.7101752669226064E-3</v>
      </c>
      <c r="E299" s="220">
        <v>85748589</v>
      </c>
      <c r="F299" s="219">
        <v>80813930</v>
      </c>
      <c r="G299" s="219">
        <v>73212</v>
      </c>
      <c r="H299" s="219">
        <v>3544152</v>
      </c>
      <c r="I299" s="219">
        <v>170243</v>
      </c>
      <c r="J299" s="219">
        <v>21579629</v>
      </c>
      <c r="K299" s="219">
        <v>25367236</v>
      </c>
      <c r="L299" s="218"/>
      <c r="M299" s="219">
        <v>3161540</v>
      </c>
      <c r="N299" s="219">
        <v>32795569</v>
      </c>
      <c r="O299" s="219">
        <v>11789787</v>
      </c>
      <c r="P299" s="219">
        <v>47746896</v>
      </c>
      <c r="Q299" s="218"/>
      <c r="R299" s="219">
        <v>-2281027</v>
      </c>
      <c r="S299" s="219">
        <v>415009</v>
      </c>
      <c r="T299" s="219">
        <v>-1866018</v>
      </c>
    </row>
    <row r="300" spans="1:20">
      <c r="A300" s="242">
        <v>51000</v>
      </c>
      <c r="B300" s="243" t="s">
        <v>796</v>
      </c>
      <c r="C300" s="254">
        <f t="shared" si="8"/>
        <v>2.673511666137127E-2</v>
      </c>
      <c r="D300" s="255">
        <f t="shared" si="9"/>
        <v>2.4805642138075085E-2</v>
      </c>
      <c r="E300" s="220">
        <v>784838102</v>
      </c>
      <c r="F300" s="219">
        <v>741654894</v>
      </c>
      <c r="G300" s="219">
        <v>671885</v>
      </c>
      <c r="H300" s="219">
        <v>32525800</v>
      </c>
      <c r="I300" s="219">
        <v>1562375</v>
      </c>
      <c r="J300" s="219">
        <v>69745685</v>
      </c>
      <c r="K300" s="219">
        <v>104505745</v>
      </c>
      <c r="L300" s="218"/>
      <c r="M300" s="219">
        <v>29014452</v>
      </c>
      <c r="N300" s="219">
        <v>300975266</v>
      </c>
      <c r="O300" s="219">
        <v>57390364</v>
      </c>
      <c r="P300" s="219">
        <v>387380082</v>
      </c>
      <c r="Q300" s="218"/>
      <c r="R300" s="219">
        <v>-20933684</v>
      </c>
      <c r="S300" s="219">
        <v>-8027790</v>
      </c>
      <c r="T300" s="219">
        <v>-28961474</v>
      </c>
    </row>
    <row r="301" spans="1:20">
      <c r="A301" s="242">
        <v>51000.2</v>
      </c>
      <c r="B301" s="243" t="s">
        <v>797</v>
      </c>
      <c r="C301" s="254">
        <f t="shared" si="8"/>
        <v>1.9416491421836968E-5</v>
      </c>
      <c r="D301" s="255">
        <f t="shared" si="9"/>
        <v>2.6134041722946157E-5</v>
      </c>
      <c r="E301" s="220">
        <v>826868</v>
      </c>
      <c r="F301" s="220">
        <v>538630</v>
      </c>
      <c r="G301" s="220">
        <v>488</v>
      </c>
      <c r="H301" s="220">
        <v>23622</v>
      </c>
      <c r="I301" s="220">
        <v>1135</v>
      </c>
      <c r="J301" s="220">
        <v>394741</v>
      </c>
      <c r="K301" s="220">
        <v>419986</v>
      </c>
      <c r="L301" s="217"/>
      <c r="M301" s="220">
        <v>21072</v>
      </c>
      <c r="N301" s="220">
        <v>218585</v>
      </c>
      <c r="O301" s="220">
        <v>216435</v>
      </c>
      <c r="P301" s="220">
        <v>456092</v>
      </c>
      <c r="Q301" s="217"/>
      <c r="R301" s="220">
        <v>-15204</v>
      </c>
      <c r="S301" s="220">
        <v>69489</v>
      </c>
      <c r="T301" s="220">
        <v>54285</v>
      </c>
    </row>
    <row r="302" spans="1:20">
      <c r="A302" s="242">
        <v>51000.3</v>
      </c>
      <c r="B302" s="243" t="s">
        <v>798</v>
      </c>
      <c r="C302" s="254">
        <f t="shared" si="8"/>
        <v>7.2298314970744508E-4</v>
      </c>
      <c r="D302" s="255">
        <f t="shared" si="9"/>
        <v>6.6386799199095634E-4</v>
      </c>
      <c r="E302" s="220">
        <v>21004451</v>
      </c>
      <c r="F302" s="219">
        <v>20056168</v>
      </c>
      <c r="G302" s="219">
        <v>18169</v>
      </c>
      <c r="H302" s="219">
        <v>879577</v>
      </c>
      <c r="I302" s="219">
        <v>42250</v>
      </c>
      <c r="J302" s="219">
        <v>3590261</v>
      </c>
      <c r="K302" s="219">
        <v>4530257</v>
      </c>
      <c r="L302" s="218"/>
      <c r="M302" s="219">
        <v>784622</v>
      </c>
      <c r="N302" s="219">
        <v>8139110</v>
      </c>
      <c r="O302" s="219">
        <v>0</v>
      </c>
      <c r="P302" s="219">
        <v>8923732</v>
      </c>
      <c r="Q302" s="218"/>
      <c r="R302" s="219">
        <v>-566099</v>
      </c>
      <c r="S302" s="219">
        <v>904220</v>
      </c>
      <c r="T302" s="219">
        <v>338121</v>
      </c>
    </row>
    <row r="303" spans="1:20">
      <c r="A303" s="242">
        <v>60000</v>
      </c>
      <c r="B303" s="243" t="s">
        <v>799</v>
      </c>
      <c r="C303" s="254">
        <f t="shared" si="8"/>
        <v>1.3036373576373882E-4</v>
      </c>
      <c r="D303" s="255">
        <f t="shared" si="9"/>
        <v>1.3165792967526738E-4</v>
      </c>
      <c r="E303" s="220">
        <v>4165591</v>
      </c>
      <c r="F303" s="219">
        <v>3616401</v>
      </c>
      <c r="G303" s="219">
        <v>3276</v>
      </c>
      <c r="H303" s="219">
        <v>158600</v>
      </c>
      <c r="I303" s="219">
        <v>7618</v>
      </c>
      <c r="J303" s="219">
        <v>746810</v>
      </c>
      <c r="K303" s="219">
        <v>916304</v>
      </c>
      <c r="L303" s="218"/>
      <c r="M303" s="219">
        <v>141478</v>
      </c>
      <c r="N303" s="219">
        <v>1467592</v>
      </c>
      <c r="O303" s="219">
        <v>464512</v>
      </c>
      <c r="P303" s="219">
        <v>2073582</v>
      </c>
      <c r="Q303" s="218"/>
      <c r="R303" s="219">
        <v>-102075</v>
      </c>
      <c r="S303" s="219">
        <v>-35841</v>
      </c>
      <c r="T303" s="219">
        <v>-137916</v>
      </c>
    </row>
    <row r="304" spans="1:20">
      <c r="A304" s="242">
        <v>90901</v>
      </c>
      <c r="B304" s="243" t="s">
        <v>675</v>
      </c>
      <c r="C304" s="254">
        <f t="shared" si="8"/>
        <v>8.1865144689520204E-4</v>
      </c>
      <c r="D304" s="255">
        <f t="shared" si="9"/>
        <v>8.4325306728835119E-4</v>
      </c>
      <c r="E304" s="220">
        <v>26680105</v>
      </c>
      <c r="F304" s="219">
        <v>22710088</v>
      </c>
      <c r="G304" s="219">
        <v>20574</v>
      </c>
      <c r="H304" s="219">
        <v>995967</v>
      </c>
      <c r="I304" s="219">
        <v>47841</v>
      </c>
      <c r="J304" s="219">
        <v>3199920</v>
      </c>
      <c r="K304" s="219">
        <v>4264302</v>
      </c>
      <c r="L304" s="218"/>
      <c r="M304" s="219">
        <v>888447</v>
      </c>
      <c r="N304" s="219">
        <v>9216112</v>
      </c>
      <c r="O304" s="219">
        <v>1543445</v>
      </c>
      <c r="P304" s="219">
        <v>11648004</v>
      </c>
      <c r="Q304" s="218"/>
      <c r="R304" s="219">
        <v>-641007</v>
      </c>
      <c r="S304" s="219">
        <v>763884</v>
      </c>
      <c r="T304" s="219">
        <v>122877</v>
      </c>
    </row>
    <row r="305" spans="1:24">
      <c r="A305" s="242">
        <v>91041</v>
      </c>
      <c r="B305" s="243" t="s">
        <v>676</v>
      </c>
      <c r="C305" s="254">
        <f t="shared" si="8"/>
        <v>1.7067039364559503E-4</v>
      </c>
      <c r="D305" s="255">
        <f t="shared" si="9"/>
        <v>1.6310668884516035E-4</v>
      </c>
      <c r="E305" s="220">
        <v>5160614</v>
      </c>
      <c r="F305" s="219">
        <v>4734542</v>
      </c>
      <c r="G305" s="219">
        <v>4289</v>
      </c>
      <c r="H305" s="219">
        <v>207637</v>
      </c>
      <c r="I305" s="219">
        <v>9974</v>
      </c>
      <c r="J305" s="219">
        <v>861517</v>
      </c>
      <c r="K305" s="219">
        <v>1083417</v>
      </c>
      <c r="L305" s="218"/>
      <c r="M305" s="219">
        <v>185221</v>
      </c>
      <c r="N305" s="219">
        <v>1921352</v>
      </c>
      <c r="O305" s="219">
        <v>0</v>
      </c>
      <c r="P305" s="219">
        <v>2106573</v>
      </c>
      <c r="Q305" s="218"/>
      <c r="R305" s="219">
        <v>-133635</v>
      </c>
      <c r="S305" s="219">
        <v>281718</v>
      </c>
      <c r="T305" s="219">
        <v>148083</v>
      </c>
    </row>
    <row r="306" spans="1:24">
      <c r="A306" s="242">
        <v>91111</v>
      </c>
      <c r="B306" s="243" t="s">
        <v>677</v>
      </c>
      <c r="C306" s="254">
        <f t="shared" si="8"/>
        <v>7.1632661280275433E-5</v>
      </c>
      <c r="D306" s="255">
        <f t="shared" si="9"/>
        <v>7.7162756638333128E-5</v>
      </c>
      <c r="E306" s="220">
        <v>2441391</v>
      </c>
      <c r="F306" s="219">
        <v>1987151</v>
      </c>
      <c r="G306" s="219">
        <v>1800</v>
      </c>
      <c r="H306" s="219">
        <v>87148</v>
      </c>
      <c r="I306" s="219">
        <v>4186</v>
      </c>
      <c r="J306" s="219">
        <v>210782</v>
      </c>
      <c r="K306" s="219">
        <v>303916</v>
      </c>
      <c r="L306" s="218"/>
      <c r="M306" s="219">
        <v>77740</v>
      </c>
      <c r="N306" s="219">
        <v>806417</v>
      </c>
      <c r="O306" s="219">
        <v>337494</v>
      </c>
      <c r="P306" s="219">
        <v>1221651</v>
      </c>
      <c r="Q306" s="218"/>
      <c r="R306" s="219">
        <v>-56088</v>
      </c>
      <c r="S306" s="219">
        <v>19292</v>
      </c>
      <c r="T306" s="219">
        <v>-36796</v>
      </c>
    </row>
    <row r="307" spans="1:24">
      <c r="A307" s="242">
        <v>91151</v>
      </c>
      <c r="B307" s="243" t="s">
        <v>678</v>
      </c>
      <c r="C307" s="254">
        <f t="shared" si="8"/>
        <v>2.2922281463503351E-4</v>
      </c>
      <c r="D307" s="255">
        <f t="shared" si="9"/>
        <v>2.267426512302049E-4</v>
      </c>
      <c r="E307" s="220">
        <v>7174024</v>
      </c>
      <c r="F307" s="219">
        <v>6358836</v>
      </c>
      <c r="G307" s="219">
        <v>5761</v>
      </c>
      <c r="H307" s="219">
        <v>278871</v>
      </c>
      <c r="I307" s="219">
        <v>13396</v>
      </c>
      <c r="J307" s="219">
        <v>680582</v>
      </c>
      <c r="K307" s="219">
        <v>978610</v>
      </c>
      <c r="L307" s="218"/>
      <c r="M307" s="219">
        <v>248765</v>
      </c>
      <c r="N307" s="219">
        <v>2580516</v>
      </c>
      <c r="O307" s="219">
        <v>301674</v>
      </c>
      <c r="P307" s="219">
        <v>3130955</v>
      </c>
      <c r="Q307" s="218"/>
      <c r="R307" s="219">
        <v>-179482</v>
      </c>
      <c r="S307" s="219">
        <v>166641</v>
      </c>
      <c r="T307" s="219">
        <v>-12841</v>
      </c>
    </row>
    <row r="308" spans="1:24">
      <c r="A308" s="242">
        <v>98101</v>
      </c>
      <c r="B308" s="243" t="s">
        <v>679</v>
      </c>
      <c r="C308" s="254">
        <f t="shared" si="8"/>
        <v>1.0464482418429614E-3</v>
      </c>
      <c r="D308" s="255">
        <f t="shared" si="9"/>
        <v>1.0154764300559014E-3</v>
      </c>
      <c r="E308" s="220">
        <v>32129166</v>
      </c>
      <c r="F308" s="219">
        <v>29029365</v>
      </c>
      <c r="G308" s="219">
        <v>26298</v>
      </c>
      <c r="H308" s="219">
        <v>1273103</v>
      </c>
      <c r="I308" s="219">
        <v>61153</v>
      </c>
      <c r="J308" s="219">
        <v>3932317</v>
      </c>
      <c r="K308" s="219">
        <v>5292871</v>
      </c>
      <c r="L308" s="218"/>
      <c r="M308" s="219">
        <v>1135664</v>
      </c>
      <c r="N308" s="219">
        <v>11780575</v>
      </c>
      <c r="O308" s="219">
        <v>1474830</v>
      </c>
      <c r="P308" s="219">
        <v>14391069</v>
      </c>
      <c r="Q308" s="218"/>
      <c r="R308" s="219">
        <v>-819374</v>
      </c>
      <c r="S308" s="219">
        <v>856789</v>
      </c>
      <c r="T308" s="219">
        <v>37415</v>
      </c>
    </row>
    <row r="309" spans="1:24">
      <c r="A309" s="242">
        <v>98103</v>
      </c>
      <c r="B309" s="243" t="s">
        <v>800</v>
      </c>
      <c r="C309" s="254">
        <f t="shared" si="8"/>
        <v>2.0231740377611504E-4</v>
      </c>
      <c r="D309" s="255">
        <f t="shared" si="9"/>
        <v>1.828312739328519E-4</v>
      </c>
      <c r="E309" s="220">
        <v>5784690</v>
      </c>
      <c r="F309" s="220">
        <v>5612457</v>
      </c>
      <c r="G309" s="220">
        <v>5084</v>
      </c>
      <c r="H309" s="220">
        <v>246138</v>
      </c>
      <c r="I309" s="220">
        <v>11823</v>
      </c>
      <c r="J309" s="220">
        <v>892443</v>
      </c>
      <c r="K309" s="220">
        <v>1155488</v>
      </c>
      <c r="L309" s="217"/>
      <c r="M309" s="220">
        <v>219566</v>
      </c>
      <c r="N309" s="220">
        <v>2277624</v>
      </c>
      <c r="O309" s="220">
        <v>281826</v>
      </c>
      <c r="P309" s="220">
        <v>2779016</v>
      </c>
      <c r="Q309" s="217"/>
      <c r="R309" s="220">
        <v>-158415</v>
      </c>
      <c r="S309" s="220">
        <v>117553</v>
      </c>
      <c r="T309" s="220">
        <v>-40862</v>
      </c>
    </row>
    <row r="310" spans="1:24" s="247" customFormat="1">
      <c r="A310" s="244">
        <v>98111</v>
      </c>
      <c r="B310" s="243" t="s">
        <v>681</v>
      </c>
      <c r="C310" s="254">
        <f t="shared" si="8"/>
        <v>3.8707719924709635E-4</v>
      </c>
      <c r="D310" s="255">
        <f t="shared" si="9"/>
        <v>3.7913839314617284E-4</v>
      </c>
      <c r="E310" s="220">
        <v>11995749</v>
      </c>
      <c r="F310" s="245">
        <v>10737851</v>
      </c>
      <c r="G310" s="245">
        <v>9728</v>
      </c>
      <c r="H310" s="246">
        <v>470916</v>
      </c>
      <c r="I310" s="245">
        <v>22620</v>
      </c>
      <c r="J310" s="245">
        <v>797641</v>
      </c>
      <c r="K310" s="245">
        <v>1300905</v>
      </c>
      <c r="L310" s="222"/>
      <c r="M310" s="245">
        <v>420078</v>
      </c>
      <c r="N310" s="245">
        <v>4357589</v>
      </c>
      <c r="O310" s="223">
        <v>48837</v>
      </c>
      <c r="P310" s="223">
        <v>4826504</v>
      </c>
      <c r="Q310" s="223"/>
      <c r="R310" s="245">
        <v>-303084</v>
      </c>
      <c r="S310" s="246">
        <v>233108</v>
      </c>
      <c r="T310" s="246">
        <v>-69976</v>
      </c>
    </row>
    <row r="311" spans="1:24" s="247" customFormat="1">
      <c r="A311" s="244">
        <v>98131</v>
      </c>
      <c r="B311" s="243" t="s">
        <v>682</v>
      </c>
      <c r="C311" s="254">
        <f t="shared" si="8"/>
        <v>8.9518269614088019E-5</v>
      </c>
      <c r="D311" s="255">
        <f t="shared" si="9"/>
        <v>8.1804991892548895E-5</v>
      </c>
      <c r="E311" s="220">
        <v>2588269</v>
      </c>
      <c r="F311" s="245">
        <v>2483313</v>
      </c>
      <c r="G311" s="245">
        <v>2250</v>
      </c>
      <c r="H311" s="246">
        <v>108907</v>
      </c>
      <c r="I311" s="245">
        <v>5231</v>
      </c>
      <c r="J311" s="245">
        <v>377555</v>
      </c>
      <c r="K311" s="245">
        <v>493943</v>
      </c>
      <c r="L311" s="222"/>
      <c r="M311" s="245">
        <v>97150</v>
      </c>
      <c r="N311" s="245">
        <v>1007767</v>
      </c>
      <c r="O311" s="223">
        <v>373662</v>
      </c>
      <c r="P311" s="223">
        <v>1478579</v>
      </c>
      <c r="Q311" s="223"/>
      <c r="R311" s="245">
        <v>-70094</v>
      </c>
      <c r="S311" s="246">
        <v>-65847</v>
      </c>
      <c r="T311" s="246">
        <v>-135941</v>
      </c>
    </row>
    <row r="312" spans="1:24">
      <c r="A312" s="242">
        <v>99401</v>
      </c>
      <c r="B312" s="243" t="s">
        <v>683</v>
      </c>
      <c r="C312" s="254">
        <f t="shared" si="8"/>
        <v>2.9801882900281658E-4</v>
      </c>
      <c r="D312" s="255">
        <f t="shared" si="9"/>
        <v>3.0072650170400849E-4</v>
      </c>
      <c r="E312" s="220">
        <v>9514836</v>
      </c>
      <c r="F312" s="219">
        <v>8267296</v>
      </c>
      <c r="G312" s="219">
        <v>7490</v>
      </c>
      <c r="H312" s="219">
        <v>362568</v>
      </c>
      <c r="I312" s="219">
        <v>17416</v>
      </c>
      <c r="J312" s="219">
        <v>552818</v>
      </c>
      <c r="K312" s="219">
        <v>940292</v>
      </c>
      <c r="M312" s="219">
        <v>323427</v>
      </c>
      <c r="N312" s="219">
        <v>3354999</v>
      </c>
      <c r="O312" s="219">
        <v>880608</v>
      </c>
      <c r="P312" s="219">
        <v>4559034</v>
      </c>
      <c r="Q312" s="218"/>
      <c r="R312" s="219">
        <v>-233350</v>
      </c>
      <c r="S312" s="219">
        <v>-33691</v>
      </c>
      <c r="T312" s="219">
        <v>-267041</v>
      </c>
    </row>
    <row r="313" spans="1:24" s="247" customFormat="1">
      <c r="A313" s="242">
        <v>99521</v>
      </c>
      <c r="B313" s="243" t="s">
        <v>684</v>
      </c>
      <c r="C313" s="254">
        <f t="shared" si="8"/>
        <v>1.860813122367102E-4</v>
      </c>
      <c r="D313" s="255">
        <f t="shared" si="9"/>
        <v>1.8066417264851691E-4</v>
      </c>
      <c r="E313" s="220">
        <v>5716124</v>
      </c>
      <c r="F313" s="220">
        <v>5162054</v>
      </c>
      <c r="G313" s="220">
        <v>4676</v>
      </c>
      <c r="H313" s="220">
        <v>226386</v>
      </c>
      <c r="I313" s="220">
        <v>10874</v>
      </c>
      <c r="J313" s="220">
        <v>1088156</v>
      </c>
      <c r="K313" s="220">
        <v>1330092</v>
      </c>
      <c r="L313" s="223"/>
      <c r="M313" s="220">
        <v>201946</v>
      </c>
      <c r="N313" s="220">
        <v>2094843</v>
      </c>
      <c r="O313" s="220">
        <v>0</v>
      </c>
      <c r="P313" s="220">
        <v>2296789</v>
      </c>
      <c r="Q313" s="217"/>
      <c r="R313" s="220">
        <v>-145702</v>
      </c>
      <c r="S313" s="220">
        <v>355405</v>
      </c>
      <c r="T313" s="220">
        <v>209703</v>
      </c>
    </row>
    <row r="314" spans="1:24" s="247" customFormat="1">
      <c r="A314" s="242">
        <v>99831</v>
      </c>
      <c r="B314" s="243" t="s">
        <v>685</v>
      </c>
      <c r="C314" s="256">
        <f t="shared" si="8"/>
        <v>2.1311855034091699E-5</v>
      </c>
      <c r="D314" s="256">
        <f t="shared" si="9"/>
        <v>2.0121652051421408E-5</v>
      </c>
      <c r="E314" s="248">
        <v>636639</v>
      </c>
      <c r="F314" s="248">
        <v>591209</v>
      </c>
      <c r="G314" s="248">
        <v>536</v>
      </c>
      <c r="H314" s="248">
        <v>25928</v>
      </c>
      <c r="I314" s="248">
        <v>1245</v>
      </c>
      <c r="J314" s="248">
        <v>189472</v>
      </c>
      <c r="K314" s="248">
        <v>217181</v>
      </c>
      <c r="L314" s="222"/>
      <c r="M314" s="248">
        <v>23129</v>
      </c>
      <c r="N314" s="248">
        <v>239922</v>
      </c>
      <c r="O314" s="248">
        <v>114951</v>
      </c>
      <c r="P314" s="248">
        <v>378002</v>
      </c>
      <c r="Q314" s="218"/>
      <c r="R314" s="248">
        <v>-16687</v>
      </c>
      <c r="S314" s="248">
        <v>29687</v>
      </c>
      <c r="T314" s="248">
        <v>13000</v>
      </c>
    </row>
    <row r="315" spans="1:24" s="247" customFormat="1" ht="5.25" customHeight="1">
      <c r="A315" s="243"/>
      <c r="B315" s="224"/>
      <c r="C315" s="224"/>
      <c r="D315" s="224"/>
      <c r="E315" s="224"/>
      <c r="F315" s="225"/>
      <c r="G315" s="225"/>
      <c r="H315" s="225"/>
      <c r="I315" s="225"/>
      <c r="J315" s="225"/>
      <c r="K315" s="225"/>
      <c r="L315" s="225"/>
      <c r="M315" s="225"/>
      <c r="N315" s="225"/>
      <c r="O315" s="225"/>
      <c r="P315" s="225"/>
      <c r="Q315" s="225"/>
      <c r="R315" s="225"/>
      <c r="S315" s="225"/>
      <c r="T315" s="225"/>
      <c r="U315" s="226"/>
      <c r="V315" s="226"/>
      <c r="W315" s="226"/>
      <c r="X315" s="226"/>
    </row>
    <row r="316" spans="1:24" s="247" customFormat="1" ht="15.75" thickBot="1">
      <c r="A316" s="243" t="s">
        <v>801</v>
      </c>
      <c r="B316" s="224"/>
      <c r="C316" s="257">
        <f>SUM(C6:C315)</f>
        <v>0.99999999999999944</v>
      </c>
      <c r="D316" s="257">
        <f>SUM(D6:D315)</f>
        <v>0.99999999999999989</v>
      </c>
      <c r="E316" s="227">
        <f t="shared" ref="E316:K316" si="10">SUM(E6:E314)</f>
        <v>31639499499</v>
      </c>
      <c r="F316" s="227">
        <f t="shared" si="10"/>
        <v>27740851233</v>
      </c>
      <c r="G316" s="227">
        <f t="shared" si="10"/>
        <v>25131194</v>
      </c>
      <c r="H316" s="227">
        <f t="shared" si="10"/>
        <v>1216594659</v>
      </c>
      <c r="I316" s="227">
        <f t="shared" si="10"/>
        <v>58439067</v>
      </c>
      <c r="J316" s="227">
        <f t="shared" si="10"/>
        <v>1518369563</v>
      </c>
      <c r="K316" s="227">
        <f t="shared" si="10"/>
        <v>2818534483</v>
      </c>
      <c r="L316" s="225"/>
      <c r="M316" s="227">
        <f>SUM(M6:M314)</f>
        <v>1085256224</v>
      </c>
      <c r="N316" s="227">
        <f>SUM(N6:N314)</f>
        <v>11257675434</v>
      </c>
      <c r="O316" s="227">
        <f>SUM(O6:O314)</f>
        <v>1518369720</v>
      </c>
      <c r="P316" s="227">
        <f>SUM(P6:P314)</f>
        <v>13861301378</v>
      </c>
      <c r="Q316" s="225"/>
      <c r="R316" s="227">
        <f>SUM(R6:R314)</f>
        <v>-783003246</v>
      </c>
      <c r="S316" s="227">
        <f>SUM(S6:S314)</f>
        <v>-6</v>
      </c>
      <c r="T316" s="227">
        <f>SUM(T6:T314)</f>
        <v>-783003252</v>
      </c>
      <c r="U316" s="226"/>
      <c r="V316" s="226"/>
      <c r="W316" s="226"/>
      <c r="X316" s="226"/>
    </row>
    <row r="317" spans="1:24" s="247" customFormat="1" ht="15.75" thickTop="1">
      <c r="A317" s="243"/>
      <c r="B317" s="224"/>
      <c r="C317" s="224"/>
      <c r="D317" s="224"/>
      <c r="E317" s="224"/>
      <c r="F317" s="225"/>
      <c r="G317" s="225"/>
      <c r="H317" s="225"/>
      <c r="I317" s="225"/>
      <c r="J317" s="225"/>
      <c r="K317" s="225"/>
      <c r="L317" s="225"/>
      <c r="M317" s="225"/>
      <c r="N317" s="225"/>
      <c r="O317" s="225"/>
      <c r="P317" s="225"/>
      <c r="Q317" s="225"/>
      <c r="R317" s="225"/>
      <c r="S317" s="225"/>
      <c r="T317" s="225"/>
      <c r="U317" s="226"/>
      <c r="V317" s="226"/>
      <c r="W317" s="226"/>
      <c r="X317" s="226"/>
    </row>
    <row r="318" spans="1:24" s="247" customFormat="1">
      <c r="A318" s="249" t="s">
        <v>802</v>
      </c>
      <c r="F318" s="250"/>
      <c r="H318" s="251"/>
      <c r="I318" s="251"/>
      <c r="J318" s="250"/>
      <c r="K318" s="250"/>
      <c r="M318" s="250"/>
      <c r="O318" s="250"/>
      <c r="P318" s="250"/>
      <c r="R318" s="250"/>
      <c r="S318" s="250"/>
      <c r="T318" s="250"/>
    </row>
    <row r="319" spans="1:24">
      <c r="A319" s="242"/>
      <c r="B319" s="243"/>
      <c r="C319" s="243"/>
      <c r="D319" s="243"/>
      <c r="E319" s="243"/>
      <c r="F319" s="223"/>
      <c r="G319" s="245"/>
      <c r="H319" s="246"/>
      <c r="I319" s="246"/>
      <c r="J319" s="223"/>
      <c r="K319" s="223"/>
      <c r="L319" s="223"/>
      <c r="M319" s="245"/>
      <c r="N319" s="245"/>
      <c r="O319" s="223"/>
      <c r="P319" s="223"/>
      <c r="Q319" s="223"/>
      <c r="R319" s="245"/>
      <c r="S319" s="246"/>
      <c r="T319" s="246"/>
    </row>
    <row r="320" spans="1:24" ht="16.5" customHeight="1"/>
    <row r="323" spans="2:3">
      <c r="B323" s="332" t="s">
        <v>670</v>
      </c>
      <c r="C323" s="258" t="s">
        <v>805</v>
      </c>
    </row>
    <row r="324" spans="2:3">
      <c r="B324" s="243" t="s">
        <v>0</v>
      </c>
      <c r="C324" s="242">
        <v>10200</v>
      </c>
    </row>
    <row r="325" spans="2:3">
      <c r="B325" s="243" t="s">
        <v>1</v>
      </c>
      <c r="C325" s="242">
        <v>10400</v>
      </c>
    </row>
    <row r="326" spans="2:3">
      <c r="B326" s="243" t="s">
        <v>743</v>
      </c>
      <c r="C326" s="242">
        <v>10500</v>
      </c>
    </row>
    <row r="327" spans="2:3">
      <c r="B327" s="243" t="s">
        <v>331</v>
      </c>
      <c r="C327" s="242">
        <v>10700</v>
      </c>
    </row>
    <row r="328" spans="2:3">
      <c r="B328" s="243" t="s">
        <v>3</v>
      </c>
      <c r="C328" s="242">
        <v>10800</v>
      </c>
    </row>
    <row r="329" spans="2:3">
      <c r="B329" s="243" t="s">
        <v>744</v>
      </c>
      <c r="C329" s="242">
        <v>10850</v>
      </c>
    </row>
    <row r="330" spans="2:3">
      <c r="B330" s="243" t="s">
        <v>5</v>
      </c>
      <c r="C330" s="242">
        <v>10900</v>
      </c>
    </row>
    <row r="331" spans="2:3">
      <c r="B331" s="243" t="s">
        <v>745</v>
      </c>
      <c r="C331" s="242">
        <v>10910</v>
      </c>
    </row>
    <row r="332" spans="2:3">
      <c r="B332" s="243" t="s">
        <v>746</v>
      </c>
      <c r="C332" s="242">
        <v>10930</v>
      </c>
    </row>
    <row r="333" spans="2:3">
      <c r="B333" s="243" t="s">
        <v>747</v>
      </c>
      <c r="C333" s="242">
        <v>10940</v>
      </c>
    </row>
    <row r="334" spans="2:3">
      <c r="B334" s="243" t="s">
        <v>748</v>
      </c>
      <c r="C334" s="242">
        <v>10950</v>
      </c>
    </row>
    <row r="335" spans="2:3">
      <c r="B335" s="243" t="s">
        <v>749</v>
      </c>
      <c r="C335" s="242">
        <v>11050</v>
      </c>
    </row>
    <row r="336" spans="2:3">
      <c r="B336" s="243" t="s">
        <v>750</v>
      </c>
      <c r="C336" s="242">
        <v>11300</v>
      </c>
    </row>
    <row r="337" spans="2:3">
      <c r="B337" s="243" t="s">
        <v>751</v>
      </c>
      <c r="C337" s="242">
        <v>11310</v>
      </c>
    </row>
    <row r="338" spans="2:3">
      <c r="B338" s="243" t="s">
        <v>12</v>
      </c>
      <c r="C338" s="242">
        <v>11600</v>
      </c>
    </row>
    <row r="339" spans="2:3">
      <c r="B339" s="243" t="s">
        <v>13</v>
      </c>
      <c r="C339" s="242">
        <v>11900</v>
      </c>
    </row>
    <row r="340" spans="2:3">
      <c r="B340" s="243" t="s">
        <v>752</v>
      </c>
      <c r="C340" s="242">
        <v>12100</v>
      </c>
    </row>
    <row r="341" spans="2:3">
      <c r="B341" s="243" t="s">
        <v>753</v>
      </c>
      <c r="C341" s="242">
        <v>12150</v>
      </c>
    </row>
    <row r="342" spans="2:3">
      <c r="B342" s="243" t="s">
        <v>16</v>
      </c>
      <c r="C342" s="242">
        <v>12160</v>
      </c>
    </row>
    <row r="343" spans="2:3">
      <c r="B343" s="243" t="s">
        <v>754</v>
      </c>
      <c r="C343" s="242">
        <v>12220</v>
      </c>
    </row>
    <row r="344" spans="2:3">
      <c r="B344" s="243" t="s">
        <v>18</v>
      </c>
      <c r="C344" s="242">
        <v>12510</v>
      </c>
    </row>
    <row r="345" spans="2:3">
      <c r="B345" s="243" t="s">
        <v>755</v>
      </c>
      <c r="C345" s="242">
        <v>12600</v>
      </c>
    </row>
    <row r="346" spans="2:3">
      <c r="B346" s="243" t="s">
        <v>756</v>
      </c>
      <c r="C346" s="242">
        <v>12700</v>
      </c>
    </row>
    <row r="347" spans="2:3">
      <c r="B347" s="243" t="s">
        <v>757</v>
      </c>
      <c r="C347" s="242">
        <v>13500</v>
      </c>
    </row>
    <row r="348" spans="2:3">
      <c r="B348" s="243" t="s">
        <v>758</v>
      </c>
      <c r="C348" s="242">
        <v>13700</v>
      </c>
    </row>
    <row r="349" spans="2:3">
      <c r="B349" s="243" t="s">
        <v>759</v>
      </c>
      <c r="C349" s="242">
        <v>14300</v>
      </c>
    </row>
    <row r="350" spans="2:3">
      <c r="B350" s="243" t="s">
        <v>760</v>
      </c>
      <c r="C350" s="242">
        <v>14300.2</v>
      </c>
    </row>
    <row r="351" spans="2:3">
      <c r="B351" s="243" t="s">
        <v>761</v>
      </c>
      <c r="C351" s="242">
        <v>18400</v>
      </c>
    </row>
    <row r="352" spans="2:3">
      <c r="B352" s="243" t="s">
        <v>762</v>
      </c>
      <c r="C352" s="242">
        <v>18600</v>
      </c>
    </row>
    <row r="353" spans="2:3">
      <c r="B353" s="243" t="s">
        <v>25</v>
      </c>
      <c r="C353" s="242">
        <v>18640</v>
      </c>
    </row>
    <row r="354" spans="2:3">
      <c r="B354" s="243" t="s">
        <v>763</v>
      </c>
      <c r="C354" s="242">
        <v>18690</v>
      </c>
    </row>
    <row r="355" spans="2:3">
      <c r="B355" s="243" t="s">
        <v>764</v>
      </c>
      <c r="C355" s="242">
        <v>18740</v>
      </c>
    </row>
    <row r="356" spans="2:3">
      <c r="B356" s="243" t="s">
        <v>765</v>
      </c>
      <c r="C356" s="242">
        <v>18780</v>
      </c>
    </row>
    <row r="357" spans="2:3">
      <c r="B357" s="243" t="s">
        <v>766</v>
      </c>
      <c r="C357" s="242">
        <v>19005</v>
      </c>
    </row>
    <row r="358" spans="2:3">
      <c r="B358" s="243" t="s">
        <v>30</v>
      </c>
      <c r="C358" s="242">
        <v>19100</v>
      </c>
    </row>
    <row r="359" spans="2:3">
      <c r="B359" s="243" t="s">
        <v>31</v>
      </c>
      <c r="C359" s="242">
        <v>20100</v>
      </c>
    </row>
    <row r="360" spans="2:3">
      <c r="B360" s="243" t="s">
        <v>767</v>
      </c>
      <c r="C360" s="242">
        <v>20200</v>
      </c>
    </row>
    <row r="361" spans="2:3">
      <c r="B361" s="243" t="s">
        <v>33</v>
      </c>
      <c r="C361" s="242">
        <v>20300</v>
      </c>
    </row>
    <row r="362" spans="2:3">
      <c r="B362" s="243" t="s">
        <v>34</v>
      </c>
      <c r="C362" s="242">
        <v>20400</v>
      </c>
    </row>
    <row r="363" spans="2:3">
      <c r="B363" s="243" t="s">
        <v>35</v>
      </c>
      <c r="C363" s="242">
        <v>20600</v>
      </c>
    </row>
    <row r="364" spans="2:3">
      <c r="B364" s="243" t="s">
        <v>768</v>
      </c>
      <c r="C364" s="242">
        <v>20700</v>
      </c>
    </row>
    <row r="365" spans="2:3">
      <c r="B365" s="243" t="s">
        <v>769</v>
      </c>
      <c r="C365" s="242">
        <v>20800</v>
      </c>
    </row>
    <row r="366" spans="2:3">
      <c r="B366" s="243" t="s">
        <v>38</v>
      </c>
      <c r="C366" s="242">
        <v>20900</v>
      </c>
    </row>
    <row r="367" spans="2:3">
      <c r="B367" s="243" t="s">
        <v>770</v>
      </c>
      <c r="C367" s="242">
        <v>21200</v>
      </c>
    </row>
    <row r="368" spans="2:3">
      <c r="B368" s="243" t="s">
        <v>771</v>
      </c>
      <c r="C368" s="242">
        <v>21300</v>
      </c>
    </row>
    <row r="369" spans="2:3">
      <c r="B369" s="243" t="s">
        <v>772</v>
      </c>
      <c r="C369" s="242">
        <v>21520</v>
      </c>
    </row>
    <row r="370" spans="2:3">
      <c r="B370" s="243" t="s">
        <v>773</v>
      </c>
      <c r="C370" s="242">
        <v>21525</v>
      </c>
    </row>
    <row r="371" spans="2:3">
      <c r="B371" s="243" t="s">
        <v>774</v>
      </c>
      <c r="C371" s="242">
        <v>21525.200000000001</v>
      </c>
    </row>
    <row r="372" spans="2:3">
      <c r="B372" s="243" t="s">
        <v>43</v>
      </c>
      <c r="C372" s="242">
        <v>21550</v>
      </c>
    </row>
    <row r="373" spans="2:3">
      <c r="B373" s="243" t="s">
        <v>44</v>
      </c>
      <c r="C373" s="242">
        <v>21570</v>
      </c>
    </row>
    <row r="374" spans="2:3">
      <c r="B374" s="243" t="s">
        <v>45</v>
      </c>
      <c r="C374" s="242">
        <v>21800</v>
      </c>
    </row>
    <row r="375" spans="2:3">
      <c r="B375" s="243" t="s">
        <v>46</v>
      </c>
      <c r="C375" s="242">
        <v>21900</v>
      </c>
    </row>
    <row r="376" spans="2:3">
      <c r="B376" s="243" t="s">
        <v>47</v>
      </c>
      <c r="C376" s="242">
        <v>22000</v>
      </c>
    </row>
    <row r="377" spans="2:3">
      <c r="B377" s="243" t="s">
        <v>48</v>
      </c>
      <c r="C377" s="242">
        <v>23000</v>
      </c>
    </row>
    <row r="378" spans="2:3">
      <c r="B378" s="243" t="s">
        <v>49</v>
      </c>
      <c r="C378" s="242">
        <v>23100</v>
      </c>
    </row>
    <row r="379" spans="2:3">
      <c r="B379" s="243" t="s">
        <v>50</v>
      </c>
      <c r="C379" s="242">
        <v>23200</v>
      </c>
    </row>
    <row r="380" spans="2:3">
      <c r="B380" s="243" t="s">
        <v>51</v>
      </c>
      <c r="C380" s="242">
        <v>30000</v>
      </c>
    </row>
    <row r="381" spans="2:3">
      <c r="B381" s="243" t="s">
        <v>52</v>
      </c>
      <c r="C381" s="242">
        <v>30100</v>
      </c>
    </row>
    <row r="382" spans="2:3">
      <c r="B382" s="243" t="s">
        <v>53</v>
      </c>
      <c r="C382" s="242">
        <v>30102</v>
      </c>
    </row>
    <row r="383" spans="2:3">
      <c r="B383" s="243" t="s">
        <v>54</v>
      </c>
      <c r="C383" s="242">
        <v>30103</v>
      </c>
    </row>
    <row r="384" spans="2:3">
      <c r="B384" s="243" t="s">
        <v>55</v>
      </c>
      <c r="C384" s="242">
        <v>30104</v>
      </c>
    </row>
    <row r="385" spans="2:3">
      <c r="B385" s="243" t="s">
        <v>56</v>
      </c>
      <c r="C385" s="242">
        <v>30105</v>
      </c>
    </row>
    <row r="386" spans="2:3">
      <c r="B386" s="243" t="s">
        <v>57</v>
      </c>
      <c r="C386" s="242">
        <v>30200</v>
      </c>
    </row>
    <row r="387" spans="2:3">
      <c r="B387" s="243" t="s">
        <v>58</v>
      </c>
      <c r="C387" s="242">
        <v>30300</v>
      </c>
    </row>
    <row r="388" spans="2:3">
      <c r="B388" s="243" t="s">
        <v>59</v>
      </c>
      <c r="C388" s="242">
        <v>30400</v>
      </c>
    </row>
    <row r="389" spans="2:3">
      <c r="B389" s="243" t="s">
        <v>60</v>
      </c>
      <c r="C389" s="242">
        <v>30405</v>
      </c>
    </row>
    <row r="390" spans="2:3">
      <c r="B390" s="243" t="s">
        <v>61</v>
      </c>
      <c r="C390" s="242">
        <v>30500</v>
      </c>
    </row>
    <row r="391" spans="2:3">
      <c r="B391" s="243" t="s">
        <v>62</v>
      </c>
      <c r="C391" s="242">
        <v>30600</v>
      </c>
    </row>
    <row r="392" spans="2:3">
      <c r="B392" s="243" t="s">
        <v>63</v>
      </c>
      <c r="C392" s="242">
        <v>30601</v>
      </c>
    </row>
    <row r="393" spans="2:3">
      <c r="B393" s="243" t="s">
        <v>64</v>
      </c>
      <c r="C393" s="242">
        <v>30700</v>
      </c>
    </row>
    <row r="394" spans="2:3">
      <c r="B394" s="243" t="s">
        <v>65</v>
      </c>
      <c r="C394" s="242">
        <v>30705</v>
      </c>
    </row>
    <row r="395" spans="2:3">
      <c r="B395" s="243" t="s">
        <v>66</v>
      </c>
      <c r="C395" s="242">
        <v>30800</v>
      </c>
    </row>
    <row r="396" spans="2:3">
      <c r="B396" s="243" t="s">
        <v>67</v>
      </c>
      <c r="C396" s="242">
        <v>30900</v>
      </c>
    </row>
    <row r="397" spans="2:3">
      <c r="B397" s="243" t="s">
        <v>68</v>
      </c>
      <c r="C397" s="242">
        <v>30905</v>
      </c>
    </row>
    <row r="398" spans="2:3">
      <c r="B398" s="243" t="s">
        <v>69</v>
      </c>
      <c r="C398" s="242">
        <v>31000</v>
      </c>
    </row>
    <row r="399" spans="2:3">
      <c r="B399" s="243" t="s">
        <v>70</v>
      </c>
      <c r="C399" s="242">
        <v>31005</v>
      </c>
    </row>
    <row r="400" spans="2:3">
      <c r="B400" s="243" t="s">
        <v>71</v>
      </c>
      <c r="C400" s="242">
        <v>31100</v>
      </c>
    </row>
    <row r="401" spans="2:3">
      <c r="B401" s="243" t="s">
        <v>775</v>
      </c>
      <c r="C401" s="242">
        <v>31101</v>
      </c>
    </row>
    <row r="402" spans="2:3">
      <c r="B402" s="243" t="s">
        <v>73</v>
      </c>
      <c r="C402" s="242">
        <v>31102</v>
      </c>
    </row>
    <row r="403" spans="2:3">
      <c r="B403" s="243" t="s">
        <v>74</v>
      </c>
      <c r="C403" s="242">
        <v>31105</v>
      </c>
    </row>
    <row r="404" spans="2:3">
      <c r="B404" s="243" t="s">
        <v>75</v>
      </c>
      <c r="C404" s="242">
        <v>31110</v>
      </c>
    </row>
    <row r="405" spans="2:3">
      <c r="B405" s="243" t="s">
        <v>76</v>
      </c>
      <c r="C405" s="242">
        <v>31200</v>
      </c>
    </row>
    <row r="406" spans="2:3">
      <c r="B406" s="243" t="s">
        <v>776</v>
      </c>
      <c r="C406" s="242">
        <v>31205</v>
      </c>
    </row>
    <row r="407" spans="2:3">
      <c r="B407" s="243" t="s">
        <v>78</v>
      </c>
      <c r="C407" s="242">
        <v>31300</v>
      </c>
    </row>
    <row r="408" spans="2:3">
      <c r="B408" s="243" t="s">
        <v>79</v>
      </c>
      <c r="C408" s="242">
        <v>31301</v>
      </c>
    </row>
    <row r="409" spans="2:3">
      <c r="B409" s="243" t="s">
        <v>80</v>
      </c>
      <c r="C409" s="242">
        <v>31320</v>
      </c>
    </row>
    <row r="410" spans="2:3">
      <c r="B410" s="243" t="s">
        <v>81</v>
      </c>
      <c r="C410" s="242">
        <v>31400</v>
      </c>
    </row>
    <row r="411" spans="2:3">
      <c r="B411" s="243" t="s">
        <v>82</v>
      </c>
      <c r="C411" s="242">
        <v>31405</v>
      </c>
    </row>
    <row r="412" spans="2:3">
      <c r="B412" s="243" t="s">
        <v>83</v>
      </c>
      <c r="C412" s="242">
        <v>31500</v>
      </c>
    </row>
    <row r="413" spans="2:3">
      <c r="B413" s="243" t="s">
        <v>84</v>
      </c>
      <c r="C413" s="242">
        <v>31600</v>
      </c>
    </row>
    <row r="414" spans="2:3">
      <c r="B414" s="243" t="s">
        <v>85</v>
      </c>
      <c r="C414" s="242">
        <v>31605</v>
      </c>
    </row>
    <row r="415" spans="2:3">
      <c r="B415" s="243" t="s">
        <v>86</v>
      </c>
      <c r="C415" s="242">
        <v>31700</v>
      </c>
    </row>
    <row r="416" spans="2:3">
      <c r="B416" s="243" t="s">
        <v>87</v>
      </c>
      <c r="C416" s="242">
        <v>31800</v>
      </c>
    </row>
    <row r="417" spans="2:3">
      <c r="B417" s="243" t="s">
        <v>88</v>
      </c>
      <c r="C417" s="242">
        <v>31805</v>
      </c>
    </row>
    <row r="418" spans="2:3">
      <c r="B418" s="243" t="s">
        <v>89</v>
      </c>
      <c r="C418" s="242">
        <v>31810</v>
      </c>
    </row>
    <row r="419" spans="2:3">
      <c r="B419" s="243" t="s">
        <v>90</v>
      </c>
      <c r="C419" s="242">
        <v>31820</v>
      </c>
    </row>
    <row r="420" spans="2:3">
      <c r="B420" s="243" t="s">
        <v>91</v>
      </c>
      <c r="C420" s="242">
        <v>31900</v>
      </c>
    </row>
    <row r="421" spans="2:3">
      <c r="B421" s="243" t="s">
        <v>92</v>
      </c>
      <c r="C421" s="242">
        <v>32000</v>
      </c>
    </row>
    <row r="422" spans="2:3">
      <c r="B422" s="243" t="s">
        <v>93</v>
      </c>
      <c r="C422" s="242">
        <v>32005</v>
      </c>
    </row>
    <row r="423" spans="2:3">
      <c r="B423" s="243" t="s">
        <v>94</v>
      </c>
      <c r="C423" s="242">
        <v>32100</v>
      </c>
    </row>
    <row r="424" spans="2:3">
      <c r="B424" s="243" t="s">
        <v>95</v>
      </c>
      <c r="C424" s="242">
        <v>32200</v>
      </c>
    </row>
    <row r="425" spans="2:3">
      <c r="B425" s="243" t="s">
        <v>96</v>
      </c>
      <c r="C425" s="242">
        <v>32300</v>
      </c>
    </row>
    <row r="426" spans="2:3">
      <c r="B426" s="243" t="s">
        <v>777</v>
      </c>
      <c r="C426" s="242">
        <v>32305</v>
      </c>
    </row>
    <row r="427" spans="2:3">
      <c r="B427" s="243" t="s">
        <v>97</v>
      </c>
      <c r="C427" s="242">
        <v>32400</v>
      </c>
    </row>
    <row r="428" spans="2:3">
      <c r="B428" s="243" t="s">
        <v>98</v>
      </c>
      <c r="C428" s="242">
        <v>32405</v>
      </c>
    </row>
    <row r="429" spans="2:3">
      <c r="B429" s="243" t="s">
        <v>99</v>
      </c>
      <c r="C429" s="242">
        <v>32410</v>
      </c>
    </row>
    <row r="430" spans="2:3">
      <c r="B430" s="243" t="s">
        <v>778</v>
      </c>
      <c r="C430" s="242">
        <v>32500</v>
      </c>
    </row>
    <row r="431" spans="2:3">
      <c r="B431" s="243" t="s">
        <v>100</v>
      </c>
      <c r="C431" s="242">
        <v>32505</v>
      </c>
    </row>
    <row r="432" spans="2:3">
      <c r="B432" s="243" t="s">
        <v>101</v>
      </c>
      <c r="C432" s="242">
        <v>32600</v>
      </c>
    </row>
    <row r="433" spans="2:3">
      <c r="B433" s="243" t="s">
        <v>102</v>
      </c>
      <c r="C433" s="242">
        <v>32605</v>
      </c>
    </row>
    <row r="434" spans="2:3">
      <c r="B434" s="243" t="s">
        <v>103</v>
      </c>
      <c r="C434" s="242">
        <v>32700</v>
      </c>
    </row>
    <row r="435" spans="2:3">
      <c r="B435" s="243" t="s">
        <v>104</v>
      </c>
      <c r="C435" s="242">
        <v>32800</v>
      </c>
    </row>
    <row r="436" spans="2:3">
      <c r="B436" s="243" t="s">
        <v>105</v>
      </c>
      <c r="C436" s="242">
        <v>32900</v>
      </c>
    </row>
    <row r="437" spans="2:3">
      <c r="B437" s="243" t="s">
        <v>336</v>
      </c>
      <c r="C437" s="242">
        <v>32901</v>
      </c>
    </row>
    <row r="438" spans="2:3">
      <c r="B438" s="243" t="s">
        <v>779</v>
      </c>
      <c r="C438" s="242">
        <v>32904</v>
      </c>
    </row>
    <row r="439" spans="2:3">
      <c r="B439" s="243" t="s">
        <v>106</v>
      </c>
      <c r="C439" s="242">
        <v>32905</v>
      </c>
    </row>
    <row r="440" spans="2:3">
      <c r="B440" s="243" t="s">
        <v>107</v>
      </c>
      <c r="C440" s="242">
        <v>32910</v>
      </c>
    </row>
    <row r="441" spans="2:3">
      <c r="B441" s="243" t="s">
        <v>108</v>
      </c>
      <c r="C441" s="242">
        <v>32920</v>
      </c>
    </row>
    <row r="442" spans="2:3">
      <c r="B442" s="243" t="s">
        <v>109</v>
      </c>
      <c r="C442" s="242">
        <v>33000</v>
      </c>
    </row>
    <row r="443" spans="2:3">
      <c r="B443" s="243" t="s">
        <v>780</v>
      </c>
      <c r="C443" s="242">
        <v>33001</v>
      </c>
    </row>
    <row r="444" spans="2:3">
      <c r="B444" s="243" t="s">
        <v>111</v>
      </c>
      <c r="C444" s="242">
        <v>33027</v>
      </c>
    </row>
    <row r="445" spans="2:3">
      <c r="B445" s="243" t="s">
        <v>112</v>
      </c>
      <c r="C445" s="242">
        <v>33100</v>
      </c>
    </row>
    <row r="446" spans="2:3">
      <c r="B446" s="243" t="s">
        <v>113</v>
      </c>
      <c r="C446" s="242">
        <v>33105</v>
      </c>
    </row>
    <row r="447" spans="2:3">
      <c r="B447" s="243" t="s">
        <v>114</v>
      </c>
      <c r="C447" s="242">
        <v>33200</v>
      </c>
    </row>
    <row r="448" spans="2:3">
      <c r="B448" s="243" t="s">
        <v>781</v>
      </c>
      <c r="C448" s="242">
        <v>33202</v>
      </c>
    </row>
    <row r="449" spans="2:3">
      <c r="B449" s="243" t="s">
        <v>116</v>
      </c>
      <c r="C449" s="242">
        <v>33203</v>
      </c>
    </row>
    <row r="450" spans="2:3">
      <c r="B450" s="243" t="s">
        <v>117</v>
      </c>
      <c r="C450" s="242">
        <v>33204</v>
      </c>
    </row>
    <row r="451" spans="2:3">
      <c r="B451" s="243" t="s">
        <v>118</v>
      </c>
      <c r="C451" s="242">
        <v>33205</v>
      </c>
    </row>
    <row r="452" spans="2:3">
      <c r="B452" s="243" t="s">
        <v>119</v>
      </c>
      <c r="C452" s="242">
        <v>33206</v>
      </c>
    </row>
    <row r="453" spans="2:3">
      <c r="B453" s="243" t="s">
        <v>315</v>
      </c>
      <c r="C453" s="242">
        <v>33207</v>
      </c>
    </row>
    <row r="454" spans="2:3">
      <c r="B454" s="243" t="s">
        <v>316</v>
      </c>
      <c r="C454" s="242">
        <v>33208</v>
      </c>
    </row>
    <row r="455" spans="2:3">
      <c r="B455" s="243" t="s">
        <v>317</v>
      </c>
      <c r="C455" s="242">
        <v>33209</v>
      </c>
    </row>
    <row r="456" spans="2:3">
      <c r="B456" s="243" t="s">
        <v>120</v>
      </c>
      <c r="C456" s="242">
        <v>33300</v>
      </c>
    </row>
    <row r="457" spans="2:3">
      <c r="B457" s="243" t="s">
        <v>121</v>
      </c>
      <c r="C457" s="242">
        <v>33305</v>
      </c>
    </row>
    <row r="458" spans="2:3">
      <c r="B458" s="243" t="s">
        <v>122</v>
      </c>
      <c r="C458" s="242">
        <v>33400</v>
      </c>
    </row>
    <row r="459" spans="2:3">
      <c r="B459" s="243" t="s">
        <v>123</v>
      </c>
      <c r="C459" s="242">
        <v>33402</v>
      </c>
    </row>
    <row r="460" spans="2:3">
      <c r="B460" s="243" t="s">
        <v>124</v>
      </c>
      <c r="C460" s="242">
        <v>33405</v>
      </c>
    </row>
    <row r="461" spans="2:3">
      <c r="B461" s="243" t="s">
        <v>125</v>
      </c>
      <c r="C461" s="242">
        <v>33500</v>
      </c>
    </row>
    <row r="462" spans="2:3">
      <c r="B462" s="243" t="s">
        <v>126</v>
      </c>
      <c r="C462" s="242">
        <v>33501</v>
      </c>
    </row>
    <row r="463" spans="2:3">
      <c r="B463" s="243" t="s">
        <v>127</v>
      </c>
      <c r="C463" s="242">
        <v>33600</v>
      </c>
    </row>
    <row r="464" spans="2:3">
      <c r="B464" s="243" t="s">
        <v>128</v>
      </c>
      <c r="C464" s="242">
        <v>33605</v>
      </c>
    </row>
    <row r="465" spans="2:3">
      <c r="B465" s="243" t="s">
        <v>129</v>
      </c>
      <c r="C465" s="242">
        <v>33700</v>
      </c>
    </row>
    <row r="466" spans="2:3">
      <c r="B466" s="243" t="s">
        <v>130</v>
      </c>
      <c r="C466" s="242">
        <v>33800</v>
      </c>
    </row>
    <row r="467" spans="2:3">
      <c r="B467" s="243" t="s">
        <v>131</v>
      </c>
      <c r="C467" s="242">
        <v>33900</v>
      </c>
    </row>
    <row r="468" spans="2:3">
      <c r="B468" s="243" t="s">
        <v>132</v>
      </c>
      <c r="C468" s="242">
        <v>34000</v>
      </c>
    </row>
    <row r="469" spans="2:3">
      <c r="B469" s="243" t="s">
        <v>133</v>
      </c>
      <c r="C469" s="242">
        <v>34100</v>
      </c>
    </row>
    <row r="470" spans="2:3">
      <c r="B470" s="243" t="s">
        <v>134</v>
      </c>
      <c r="C470" s="242">
        <v>34105</v>
      </c>
    </row>
    <row r="471" spans="2:3">
      <c r="B471" s="243" t="s">
        <v>135</v>
      </c>
      <c r="C471" s="242">
        <v>34200</v>
      </c>
    </row>
    <row r="472" spans="2:3">
      <c r="B472" s="243" t="s">
        <v>136</v>
      </c>
      <c r="C472" s="242">
        <v>34205</v>
      </c>
    </row>
    <row r="473" spans="2:3">
      <c r="B473" s="243" t="s">
        <v>137</v>
      </c>
      <c r="C473" s="242">
        <v>34220</v>
      </c>
    </row>
    <row r="474" spans="2:3">
      <c r="B474" s="243" t="s">
        <v>138</v>
      </c>
      <c r="C474" s="242">
        <v>34230</v>
      </c>
    </row>
    <row r="475" spans="2:3">
      <c r="B475" s="243" t="s">
        <v>139</v>
      </c>
      <c r="C475" s="242">
        <v>34300</v>
      </c>
    </row>
    <row r="476" spans="2:3">
      <c r="B476" s="243" t="s">
        <v>140</v>
      </c>
      <c r="C476" s="242">
        <v>34400</v>
      </c>
    </row>
    <row r="477" spans="2:3">
      <c r="B477" s="243" t="s">
        <v>141</v>
      </c>
      <c r="C477" s="242">
        <v>34405</v>
      </c>
    </row>
    <row r="478" spans="2:3">
      <c r="B478" s="243" t="s">
        <v>142</v>
      </c>
      <c r="C478" s="242">
        <v>34500</v>
      </c>
    </row>
    <row r="479" spans="2:3">
      <c r="B479" s="243" t="s">
        <v>143</v>
      </c>
      <c r="C479" s="242">
        <v>34501</v>
      </c>
    </row>
    <row r="480" spans="2:3">
      <c r="B480" s="243" t="s">
        <v>144</v>
      </c>
      <c r="C480" s="242">
        <v>34505</v>
      </c>
    </row>
    <row r="481" spans="2:3">
      <c r="B481" s="243" t="s">
        <v>145</v>
      </c>
      <c r="C481" s="242">
        <v>34600</v>
      </c>
    </row>
    <row r="482" spans="2:3">
      <c r="B482" s="243" t="s">
        <v>146</v>
      </c>
      <c r="C482" s="242">
        <v>34605</v>
      </c>
    </row>
    <row r="483" spans="2:3">
      <c r="B483" s="243" t="s">
        <v>147</v>
      </c>
      <c r="C483" s="242">
        <v>34700</v>
      </c>
    </row>
    <row r="484" spans="2:3">
      <c r="B484" s="243" t="s">
        <v>148</v>
      </c>
      <c r="C484" s="242">
        <v>34800</v>
      </c>
    </row>
    <row r="485" spans="2:3">
      <c r="B485" s="243" t="s">
        <v>782</v>
      </c>
      <c r="C485" s="242">
        <v>34900</v>
      </c>
    </row>
    <row r="486" spans="2:3">
      <c r="B486" s="243" t="s">
        <v>783</v>
      </c>
      <c r="C486" s="242">
        <v>34901</v>
      </c>
    </row>
    <row r="487" spans="2:3">
      <c r="B487" s="243" t="s">
        <v>149</v>
      </c>
      <c r="C487" s="242">
        <v>34903</v>
      </c>
    </row>
    <row r="488" spans="2:3">
      <c r="B488" s="243" t="s">
        <v>150</v>
      </c>
      <c r="C488" s="242">
        <v>34905</v>
      </c>
    </row>
    <row r="489" spans="2:3">
      <c r="B489" s="243" t="s">
        <v>151</v>
      </c>
      <c r="C489" s="242">
        <v>34910</v>
      </c>
    </row>
    <row r="490" spans="2:3">
      <c r="B490" s="243" t="s">
        <v>152</v>
      </c>
      <c r="C490" s="242">
        <v>35000</v>
      </c>
    </row>
    <row r="491" spans="2:3">
      <c r="B491" s="243" t="s">
        <v>153</v>
      </c>
      <c r="C491" s="242">
        <v>35005</v>
      </c>
    </row>
    <row r="492" spans="2:3">
      <c r="B492" s="243" t="s">
        <v>154</v>
      </c>
      <c r="C492" s="242">
        <v>35100</v>
      </c>
    </row>
    <row r="493" spans="2:3">
      <c r="B493" s="243" t="s">
        <v>155</v>
      </c>
      <c r="C493" s="242">
        <v>35105</v>
      </c>
    </row>
    <row r="494" spans="2:3">
      <c r="B494" s="243" t="s">
        <v>156</v>
      </c>
      <c r="C494" s="242">
        <v>35106</v>
      </c>
    </row>
    <row r="495" spans="2:3">
      <c r="B495" s="243" t="s">
        <v>157</v>
      </c>
      <c r="C495" s="242">
        <v>35200</v>
      </c>
    </row>
    <row r="496" spans="2:3">
      <c r="B496" s="243" t="s">
        <v>158</v>
      </c>
      <c r="C496" s="242">
        <v>35300</v>
      </c>
    </row>
    <row r="497" spans="2:3">
      <c r="B497" s="243" t="s">
        <v>159</v>
      </c>
      <c r="C497" s="242">
        <v>35305</v>
      </c>
    </row>
    <row r="498" spans="2:3">
      <c r="B498" s="243" t="s">
        <v>160</v>
      </c>
      <c r="C498" s="242">
        <v>35400</v>
      </c>
    </row>
    <row r="499" spans="2:3">
      <c r="B499" s="243" t="s">
        <v>161</v>
      </c>
      <c r="C499" s="242">
        <v>35401</v>
      </c>
    </row>
    <row r="500" spans="2:3">
      <c r="B500" s="243" t="s">
        <v>162</v>
      </c>
      <c r="C500" s="242">
        <v>35405</v>
      </c>
    </row>
    <row r="501" spans="2:3">
      <c r="B501" s="243" t="s">
        <v>163</v>
      </c>
      <c r="C501" s="242">
        <v>35500</v>
      </c>
    </row>
    <row r="502" spans="2:3">
      <c r="B502" s="243" t="s">
        <v>164</v>
      </c>
      <c r="C502" s="242">
        <v>35600</v>
      </c>
    </row>
    <row r="503" spans="2:3">
      <c r="B503" s="243" t="s">
        <v>165</v>
      </c>
      <c r="C503" s="242">
        <v>35700</v>
      </c>
    </row>
    <row r="504" spans="2:3">
      <c r="B504" s="243" t="s">
        <v>166</v>
      </c>
      <c r="C504" s="242">
        <v>35800</v>
      </c>
    </row>
    <row r="505" spans="2:3">
      <c r="B505" s="243" t="s">
        <v>167</v>
      </c>
      <c r="C505" s="242">
        <v>35805</v>
      </c>
    </row>
    <row r="506" spans="2:3">
      <c r="B506" s="243" t="s">
        <v>168</v>
      </c>
      <c r="C506" s="242">
        <v>35900</v>
      </c>
    </row>
    <row r="507" spans="2:3">
      <c r="B507" s="243" t="s">
        <v>169</v>
      </c>
      <c r="C507" s="242">
        <v>35905</v>
      </c>
    </row>
    <row r="508" spans="2:3">
      <c r="B508" s="243" t="s">
        <v>170</v>
      </c>
      <c r="C508" s="242">
        <v>36000</v>
      </c>
    </row>
    <row r="509" spans="2:3">
      <c r="B509" s="243" t="s">
        <v>171</v>
      </c>
      <c r="C509" s="242">
        <v>36001</v>
      </c>
    </row>
    <row r="510" spans="2:3">
      <c r="B510" s="243" t="s">
        <v>784</v>
      </c>
      <c r="C510" s="242">
        <v>36002</v>
      </c>
    </row>
    <row r="511" spans="2:3">
      <c r="B511" s="243" t="s">
        <v>172</v>
      </c>
      <c r="C511" s="242">
        <v>36003</v>
      </c>
    </row>
    <row r="512" spans="2:3">
      <c r="B512" s="243" t="s">
        <v>785</v>
      </c>
      <c r="C512" s="242">
        <v>36004</v>
      </c>
    </row>
    <row r="513" spans="2:3">
      <c r="B513" s="243" t="s">
        <v>173</v>
      </c>
      <c r="C513" s="242">
        <v>36005</v>
      </c>
    </row>
    <row r="514" spans="2:3">
      <c r="B514" s="243" t="s">
        <v>174</v>
      </c>
      <c r="C514" s="242">
        <v>36006</v>
      </c>
    </row>
    <row r="515" spans="2:3">
      <c r="B515" s="243" t="s">
        <v>175</v>
      </c>
      <c r="C515" s="242">
        <v>36007</v>
      </c>
    </row>
    <row r="516" spans="2:3">
      <c r="B516" s="243" t="s">
        <v>176</v>
      </c>
      <c r="C516" s="242">
        <v>36008</v>
      </c>
    </row>
    <row r="517" spans="2:3">
      <c r="B517" s="243" t="s">
        <v>177</v>
      </c>
      <c r="C517" s="242">
        <v>36009</v>
      </c>
    </row>
    <row r="518" spans="2:3">
      <c r="B518" s="243" t="s">
        <v>178</v>
      </c>
      <c r="C518" s="242">
        <v>36100</v>
      </c>
    </row>
    <row r="519" spans="2:3">
      <c r="B519" s="243" t="s">
        <v>179</v>
      </c>
      <c r="C519" s="242">
        <v>36102</v>
      </c>
    </row>
    <row r="520" spans="2:3">
      <c r="B520" s="243" t="s">
        <v>180</v>
      </c>
      <c r="C520" s="242">
        <v>36105</v>
      </c>
    </row>
    <row r="521" spans="2:3">
      <c r="B521" s="243" t="s">
        <v>181</v>
      </c>
      <c r="C521" s="242">
        <v>36200</v>
      </c>
    </row>
    <row r="522" spans="2:3">
      <c r="B522" s="243" t="s">
        <v>182</v>
      </c>
      <c r="C522" s="242">
        <v>36205</v>
      </c>
    </row>
    <row r="523" spans="2:3">
      <c r="B523" s="243" t="s">
        <v>183</v>
      </c>
      <c r="C523" s="242">
        <v>36300</v>
      </c>
    </row>
    <row r="524" spans="2:3">
      <c r="B524" s="243" t="s">
        <v>184</v>
      </c>
      <c r="C524" s="242">
        <v>36301</v>
      </c>
    </row>
    <row r="525" spans="2:3">
      <c r="B525" s="243" t="s">
        <v>185</v>
      </c>
      <c r="C525" s="242">
        <v>36302</v>
      </c>
    </row>
    <row r="526" spans="2:3">
      <c r="B526" s="243" t="s">
        <v>340</v>
      </c>
      <c r="C526" s="242">
        <v>36303</v>
      </c>
    </row>
    <row r="527" spans="2:3">
      <c r="B527" s="243" t="s">
        <v>186</v>
      </c>
      <c r="C527" s="242">
        <v>36305</v>
      </c>
    </row>
    <row r="528" spans="2:3">
      <c r="B528" s="243" t="s">
        <v>786</v>
      </c>
      <c r="C528" s="242">
        <v>36310</v>
      </c>
    </row>
    <row r="529" spans="2:3">
      <c r="B529" s="243" t="s">
        <v>187</v>
      </c>
      <c r="C529" s="242">
        <v>36400</v>
      </c>
    </row>
    <row r="530" spans="2:3">
      <c r="B530" s="243" t="s">
        <v>787</v>
      </c>
      <c r="C530" s="242">
        <v>36405</v>
      </c>
    </row>
    <row r="531" spans="2:3">
      <c r="B531" s="243" t="s">
        <v>188</v>
      </c>
      <c r="C531" s="242">
        <v>36500</v>
      </c>
    </row>
    <row r="532" spans="2:3">
      <c r="B532" s="243" t="s">
        <v>788</v>
      </c>
      <c r="C532" s="242">
        <v>36501</v>
      </c>
    </row>
    <row r="533" spans="2:3">
      <c r="B533" s="243" t="s">
        <v>190</v>
      </c>
      <c r="C533" s="242">
        <v>36502</v>
      </c>
    </row>
    <row r="534" spans="2:3">
      <c r="B534" s="243" t="s">
        <v>191</v>
      </c>
      <c r="C534" s="242">
        <v>36505</v>
      </c>
    </row>
    <row r="535" spans="2:3">
      <c r="B535" s="243" t="s">
        <v>192</v>
      </c>
      <c r="C535" s="242">
        <v>36600</v>
      </c>
    </row>
    <row r="536" spans="2:3">
      <c r="B536" s="243" t="s">
        <v>193</v>
      </c>
      <c r="C536" s="242">
        <v>36601</v>
      </c>
    </row>
    <row r="537" spans="2:3">
      <c r="B537" s="243" t="s">
        <v>194</v>
      </c>
      <c r="C537" s="242">
        <v>36700</v>
      </c>
    </row>
    <row r="538" spans="2:3">
      <c r="B538" s="243" t="s">
        <v>195</v>
      </c>
      <c r="C538" s="242">
        <v>36701</v>
      </c>
    </row>
    <row r="539" spans="2:3">
      <c r="B539" s="243" t="s">
        <v>196</v>
      </c>
      <c r="C539" s="242">
        <v>36705</v>
      </c>
    </row>
    <row r="540" spans="2:3">
      <c r="B540" s="243" t="s">
        <v>197</v>
      </c>
      <c r="C540" s="242">
        <v>36800</v>
      </c>
    </row>
    <row r="541" spans="2:3">
      <c r="B541" s="243" t="s">
        <v>198</v>
      </c>
      <c r="C541" s="242">
        <v>36802</v>
      </c>
    </row>
    <row r="542" spans="2:3">
      <c r="B542" s="243" t="s">
        <v>789</v>
      </c>
      <c r="C542" s="242">
        <v>36810</v>
      </c>
    </row>
    <row r="543" spans="2:3">
      <c r="B543" s="243" t="s">
        <v>199</v>
      </c>
      <c r="C543" s="242">
        <v>36900</v>
      </c>
    </row>
    <row r="544" spans="2:3">
      <c r="B544" s="243" t="s">
        <v>200</v>
      </c>
      <c r="C544" s="242">
        <v>36901</v>
      </c>
    </row>
    <row r="545" spans="2:3">
      <c r="B545" s="243" t="s">
        <v>201</v>
      </c>
      <c r="C545" s="242">
        <v>36905</v>
      </c>
    </row>
    <row r="546" spans="2:3">
      <c r="B546" s="243" t="s">
        <v>202</v>
      </c>
      <c r="C546" s="242">
        <v>37000</v>
      </c>
    </row>
    <row r="547" spans="2:3">
      <c r="B547" s="243" t="s">
        <v>790</v>
      </c>
      <c r="C547" s="242">
        <v>37001</v>
      </c>
    </row>
    <row r="548" spans="2:3">
      <c r="B548" s="243" t="s">
        <v>203</v>
      </c>
      <c r="C548" s="242">
        <v>37005</v>
      </c>
    </row>
    <row r="549" spans="2:3">
      <c r="B549" s="243" t="s">
        <v>204</v>
      </c>
      <c r="C549" s="242">
        <v>37100</v>
      </c>
    </row>
    <row r="550" spans="2:3">
      <c r="B550" s="243" t="s">
        <v>205</v>
      </c>
      <c r="C550" s="242">
        <v>37200</v>
      </c>
    </row>
    <row r="551" spans="2:3">
      <c r="B551" s="243" t="s">
        <v>206</v>
      </c>
      <c r="C551" s="242">
        <v>37300</v>
      </c>
    </row>
    <row r="552" spans="2:3">
      <c r="B552" s="243" t="s">
        <v>207</v>
      </c>
      <c r="C552" s="242">
        <v>37301</v>
      </c>
    </row>
    <row r="553" spans="2:3">
      <c r="B553" s="243" t="s">
        <v>208</v>
      </c>
      <c r="C553" s="242">
        <v>37305</v>
      </c>
    </row>
    <row r="554" spans="2:3">
      <c r="B554" s="243" t="s">
        <v>209</v>
      </c>
      <c r="C554" s="242">
        <v>37400</v>
      </c>
    </row>
    <row r="555" spans="2:3">
      <c r="B555" s="243" t="s">
        <v>210</v>
      </c>
      <c r="C555" s="242">
        <v>37405</v>
      </c>
    </row>
    <row r="556" spans="2:3">
      <c r="B556" s="243" t="s">
        <v>211</v>
      </c>
      <c r="C556" s="242">
        <v>37500</v>
      </c>
    </row>
    <row r="557" spans="2:3">
      <c r="B557" s="243" t="s">
        <v>212</v>
      </c>
      <c r="C557" s="242">
        <v>37600</v>
      </c>
    </row>
    <row r="558" spans="2:3">
      <c r="B558" s="243" t="s">
        <v>213</v>
      </c>
      <c r="C558" s="242">
        <v>37601</v>
      </c>
    </row>
    <row r="559" spans="2:3">
      <c r="B559" s="243" t="s">
        <v>214</v>
      </c>
      <c r="C559" s="242">
        <v>37605</v>
      </c>
    </row>
    <row r="560" spans="2:3">
      <c r="B560" s="243" t="s">
        <v>215</v>
      </c>
      <c r="C560" s="242">
        <v>37610</v>
      </c>
    </row>
    <row r="561" spans="2:3">
      <c r="B561" s="243" t="s">
        <v>216</v>
      </c>
      <c r="C561" s="242">
        <v>37700</v>
      </c>
    </row>
    <row r="562" spans="2:3">
      <c r="B562" s="243" t="s">
        <v>217</v>
      </c>
      <c r="C562" s="242">
        <v>37705</v>
      </c>
    </row>
    <row r="563" spans="2:3">
      <c r="B563" s="243" t="s">
        <v>218</v>
      </c>
      <c r="C563" s="242">
        <v>37800</v>
      </c>
    </row>
    <row r="564" spans="2:3">
      <c r="B564" s="243" t="s">
        <v>219</v>
      </c>
      <c r="C564" s="242">
        <v>37801</v>
      </c>
    </row>
    <row r="565" spans="2:3">
      <c r="B565" s="243" t="s">
        <v>220</v>
      </c>
      <c r="C565" s="242">
        <v>37805</v>
      </c>
    </row>
    <row r="566" spans="2:3">
      <c r="B566" s="243" t="s">
        <v>221</v>
      </c>
      <c r="C566" s="242">
        <v>37900</v>
      </c>
    </row>
    <row r="567" spans="2:3">
      <c r="B567" s="243" t="s">
        <v>222</v>
      </c>
      <c r="C567" s="242">
        <v>37901</v>
      </c>
    </row>
    <row r="568" spans="2:3">
      <c r="B568" s="243" t="s">
        <v>223</v>
      </c>
      <c r="C568" s="242">
        <v>37905</v>
      </c>
    </row>
    <row r="569" spans="2:3">
      <c r="B569" s="243" t="s">
        <v>224</v>
      </c>
      <c r="C569" s="242">
        <v>38000</v>
      </c>
    </row>
    <row r="570" spans="2:3">
      <c r="B570" s="243" t="s">
        <v>225</v>
      </c>
      <c r="C570" s="242">
        <v>38005</v>
      </c>
    </row>
    <row r="571" spans="2:3">
      <c r="B571" s="243" t="s">
        <v>226</v>
      </c>
      <c r="C571" s="242">
        <v>38100</v>
      </c>
    </row>
    <row r="572" spans="2:3">
      <c r="B572" s="243" t="s">
        <v>227</v>
      </c>
      <c r="C572" s="242">
        <v>38105</v>
      </c>
    </row>
    <row r="573" spans="2:3">
      <c r="B573" s="243" t="s">
        <v>228</v>
      </c>
      <c r="C573" s="242">
        <v>38200</v>
      </c>
    </row>
    <row r="574" spans="2:3">
      <c r="B574" s="243" t="s">
        <v>229</v>
      </c>
      <c r="C574" s="242">
        <v>38205</v>
      </c>
    </row>
    <row r="575" spans="2:3">
      <c r="B575" s="243" t="s">
        <v>230</v>
      </c>
      <c r="C575" s="242">
        <v>38210</v>
      </c>
    </row>
    <row r="576" spans="2:3">
      <c r="B576" s="243" t="s">
        <v>231</v>
      </c>
      <c r="C576" s="242">
        <v>38300</v>
      </c>
    </row>
    <row r="577" spans="2:3">
      <c r="B577" s="243" t="s">
        <v>232</v>
      </c>
      <c r="C577" s="242">
        <v>38400</v>
      </c>
    </row>
    <row r="578" spans="2:3">
      <c r="B578" s="243" t="s">
        <v>233</v>
      </c>
      <c r="C578" s="242">
        <v>38402</v>
      </c>
    </row>
    <row r="579" spans="2:3">
      <c r="B579" s="243" t="s">
        <v>234</v>
      </c>
      <c r="C579" s="242">
        <v>38405</v>
      </c>
    </row>
    <row r="580" spans="2:3">
      <c r="B580" s="243" t="s">
        <v>235</v>
      </c>
      <c r="C580" s="242">
        <v>38500</v>
      </c>
    </row>
    <row r="581" spans="2:3">
      <c r="B581" s="243" t="s">
        <v>236</v>
      </c>
      <c r="C581" s="242">
        <v>38600</v>
      </c>
    </row>
    <row r="582" spans="2:3">
      <c r="B582" s="243" t="s">
        <v>237</v>
      </c>
      <c r="C582" s="242">
        <v>38601</v>
      </c>
    </row>
    <row r="583" spans="2:3">
      <c r="B583" s="243" t="s">
        <v>238</v>
      </c>
      <c r="C583" s="242">
        <v>38602</v>
      </c>
    </row>
    <row r="584" spans="2:3">
      <c r="B584" s="243" t="s">
        <v>239</v>
      </c>
      <c r="C584" s="242">
        <v>38605</v>
      </c>
    </row>
    <row r="585" spans="2:3">
      <c r="B585" s="243" t="s">
        <v>240</v>
      </c>
      <c r="C585" s="242">
        <v>38610</v>
      </c>
    </row>
    <row r="586" spans="2:3">
      <c r="B586" s="243" t="s">
        <v>241</v>
      </c>
      <c r="C586" s="242">
        <v>38620</v>
      </c>
    </row>
    <row r="587" spans="2:3">
      <c r="B587" s="243" t="s">
        <v>242</v>
      </c>
      <c r="C587" s="242">
        <v>38700</v>
      </c>
    </row>
    <row r="588" spans="2:3">
      <c r="B588" s="243" t="s">
        <v>791</v>
      </c>
      <c r="C588" s="242">
        <v>38701</v>
      </c>
    </row>
    <row r="589" spans="2:3">
      <c r="B589" s="243" t="s">
        <v>244</v>
      </c>
      <c r="C589" s="242">
        <v>38800</v>
      </c>
    </row>
    <row r="590" spans="2:3">
      <c r="B590" s="243" t="s">
        <v>245</v>
      </c>
      <c r="C590" s="242">
        <v>38801</v>
      </c>
    </row>
    <row r="591" spans="2:3">
      <c r="B591" s="243" t="s">
        <v>246</v>
      </c>
      <c r="C591" s="242">
        <v>38900</v>
      </c>
    </row>
    <row r="592" spans="2:3">
      <c r="B592" s="243" t="s">
        <v>247</v>
      </c>
      <c r="C592" s="242">
        <v>39000</v>
      </c>
    </row>
    <row r="593" spans="2:3">
      <c r="B593" s="243" t="s">
        <v>248</v>
      </c>
      <c r="C593" s="242">
        <v>39100</v>
      </c>
    </row>
    <row r="594" spans="2:3">
      <c r="B594" s="243" t="s">
        <v>249</v>
      </c>
      <c r="C594" s="242">
        <v>39101</v>
      </c>
    </row>
    <row r="595" spans="2:3">
      <c r="B595" s="243" t="s">
        <v>250</v>
      </c>
      <c r="C595" s="242">
        <v>39105</v>
      </c>
    </row>
    <row r="596" spans="2:3">
      <c r="B596" s="243" t="s">
        <v>792</v>
      </c>
      <c r="C596" s="242">
        <v>39200</v>
      </c>
    </row>
    <row r="597" spans="2:3">
      <c r="B597" s="243" t="s">
        <v>251</v>
      </c>
      <c r="C597" s="242">
        <v>39201</v>
      </c>
    </row>
    <row r="598" spans="2:3">
      <c r="B598" s="243" t="s">
        <v>252</v>
      </c>
      <c r="C598" s="242">
        <v>39204</v>
      </c>
    </row>
    <row r="599" spans="2:3">
      <c r="B599" s="243" t="s">
        <v>253</v>
      </c>
      <c r="C599" s="242">
        <v>39205</v>
      </c>
    </row>
    <row r="600" spans="2:3">
      <c r="B600" s="243" t="s">
        <v>793</v>
      </c>
      <c r="C600" s="242">
        <v>39208</v>
      </c>
    </row>
    <row r="601" spans="2:3">
      <c r="B601" s="243" t="s">
        <v>254</v>
      </c>
      <c r="C601" s="242">
        <v>39209</v>
      </c>
    </row>
    <row r="602" spans="2:3">
      <c r="B602" s="243" t="s">
        <v>794</v>
      </c>
      <c r="C602" s="242">
        <v>39220</v>
      </c>
    </row>
    <row r="603" spans="2:3">
      <c r="B603" s="243" t="s">
        <v>255</v>
      </c>
      <c r="C603" s="242">
        <v>39300</v>
      </c>
    </row>
    <row r="604" spans="2:3">
      <c r="B604" s="243" t="s">
        <v>256</v>
      </c>
      <c r="C604" s="242">
        <v>39301</v>
      </c>
    </row>
    <row r="605" spans="2:3">
      <c r="B605" s="243" t="s">
        <v>257</v>
      </c>
      <c r="C605" s="242">
        <v>39400</v>
      </c>
    </row>
    <row r="606" spans="2:3">
      <c r="B606" s="243" t="s">
        <v>258</v>
      </c>
      <c r="C606" s="242">
        <v>39401</v>
      </c>
    </row>
    <row r="607" spans="2:3">
      <c r="B607" s="243" t="s">
        <v>259</v>
      </c>
      <c r="C607" s="242">
        <v>39500</v>
      </c>
    </row>
    <row r="608" spans="2:3">
      <c r="B608" s="243" t="s">
        <v>795</v>
      </c>
      <c r="C608" s="242">
        <v>39501</v>
      </c>
    </row>
    <row r="609" spans="2:3">
      <c r="B609" s="243" t="s">
        <v>261</v>
      </c>
      <c r="C609" s="242">
        <v>39600</v>
      </c>
    </row>
    <row r="610" spans="2:3">
      <c r="B610" s="243" t="s">
        <v>262</v>
      </c>
      <c r="C610" s="242">
        <v>39605</v>
      </c>
    </row>
    <row r="611" spans="2:3">
      <c r="B611" s="243" t="s">
        <v>263</v>
      </c>
      <c r="C611" s="242">
        <v>39700</v>
      </c>
    </row>
    <row r="612" spans="2:3">
      <c r="B612" s="243" t="s">
        <v>264</v>
      </c>
      <c r="C612" s="242">
        <v>39703</v>
      </c>
    </row>
    <row r="613" spans="2:3">
      <c r="B613" s="243" t="s">
        <v>265</v>
      </c>
      <c r="C613" s="242">
        <v>39705</v>
      </c>
    </row>
    <row r="614" spans="2:3">
      <c r="B614" s="243" t="s">
        <v>266</v>
      </c>
      <c r="C614" s="242">
        <v>39800</v>
      </c>
    </row>
    <row r="615" spans="2:3">
      <c r="B615" s="243" t="s">
        <v>267</v>
      </c>
      <c r="C615" s="242">
        <v>39805</v>
      </c>
    </row>
    <row r="616" spans="2:3">
      <c r="B616" s="243" t="s">
        <v>268</v>
      </c>
      <c r="C616" s="242">
        <v>39900</v>
      </c>
    </row>
    <row r="617" spans="2:3">
      <c r="B617" s="243" t="s">
        <v>673</v>
      </c>
      <c r="C617" s="242">
        <v>40000</v>
      </c>
    </row>
    <row r="618" spans="2:3">
      <c r="B618" s="243" t="s">
        <v>796</v>
      </c>
      <c r="C618" s="242">
        <v>51000</v>
      </c>
    </row>
    <row r="619" spans="2:3">
      <c r="B619" s="243" t="s">
        <v>797</v>
      </c>
      <c r="C619" s="242">
        <v>51000.2</v>
      </c>
    </row>
    <row r="620" spans="2:3">
      <c r="B620" s="243" t="s">
        <v>798</v>
      </c>
      <c r="C620" s="242">
        <v>51000.3</v>
      </c>
    </row>
    <row r="621" spans="2:3">
      <c r="B621" s="243" t="s">
        <v>799</v>
      </c>
      <c r="C621" s="242">
        <v>60000</v>
      </c>
    </row>
    <row r="622" spans="2:3">
      <c r="B622" s="243" t="s">
        <v>675</v>
      </c>
      <c r="C622" s="242">
        <v>90901</v>
      </c>
    </row>
    <row r="623" spans="2:3">
      <c r="B623" s="243" t="s">
        <v>676</v>
      </c>
      <c r="C623" s="242">
        <v>91041</v>
      </c>
    </row>
    <row r="624" spans="2:3">
      <c r="B624" s="243" t="s">
        <v>677</v>
      </c>
      <c r="C624" s="242">
        <v>91111</v>
      </c>
    </row>
    <row r="625" spans="2:3">
      <c r="B625" s="243" t="s">
        <v>678</v>
      </c>
      <c r="C625" s="242">
        <v>91151</v>
      </c>
    </row>
    <row r="626" spans="2:3">
      <c r="B626" s="243" t="s">
        <v>679</v>
      </c>
      <c r="C626" s="242">
        <v>98101</v>
      </c>
    </row>
    <row r="627" spans="2:3">
      <c r="B627" s="243" t="s">
        <v>800</v>
      </c>
      <c r="C627" s="242">
        <v>98103</v>
      </c>
    </row>
    <row r="628" spans="2:3">
      <c r="B628" s="243" t="s">
        <v>681</v>
      </c>
      <c r="C628" s="244">
        <v>98111</v>
      </c>
    </row>
    <row r="629" spans="2:3">
      <c r="B629" s="243" t="s">
        <v>682</v>
      </c>
      <c r="C629" s="244">
        <v>98131</v>
      </c>
    </row>
    <row r="630" spans="2:3">
      <c r="B630" s="243" t="s">
        <v>683</v>
      </c>
      <c r="C630" s="242">
        <v>99401</v>
      </c>
    </row>
    <row r="631" spans="2:3">
      <c r="B631" s="243" t="s">
        <v>684</v>
      </c>
      <c r="C631" s="242">
        <v>99521</v>
      </c>
    </row>
    <row r="632" spans="2:3">
      <c r="B632" s="243" t="s">
        <v>685</v>
      </c>
      <c r="C632" s="242">
        <v>99831</v>
      </c>
    </row>
  </sheetData>
  <mergeCells count="3">
    <mergeCell ref="G3:K3"/>
    <mergeCell ref="M3:P3"/>
    <mergeCell ref="R3:T3"/>
  </mergeCells>
  <printOptions horizontalCentered="1"/>
  <pageMargins left="0.25" right="0.35" top="0.375" bottom="0.75" header="0" footer="0.3"/>
  <pageSetup scale="50" fitToWidth="2" fitToHeight="0" pageOrder="overThenDown" orientation="portrait" r:id="rId1"/>
  <headerFooter scaleWithDoc="0" alignWithMargins="0"/>
  <rowBreaks count="3" manualBreakCount="3">
    <brk id="83" max="41" man="1"/>
    <brk id="161" max="41" man="1"/>
    <brk id="239" max="41" man="1"/>
  </rowBreaks>
  <colBreaks count="1" manualBreakCount="1">
    <brk id="11" min="2" max="316"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91046-8F2D-4076-AE71-54EA87D17C47}">
  <sheetPr>
    <pageSetUpPr fitToPage="1"/>
  </sheetPr>
  <dimension ref="A1:U329"/>
  <sheetViews>
    <sheetView topLeftCell="F1" zoomScaleNormal="100" workbookViewId="0">
      <pane ySplit="2" topLeftCell="A3" activePane="bottomLeft" state="frozen"/>
      <selection pane="bottomLeft" activeCell="F1" sqref="F1"/>
    </sheetView>
  </sheetViews>
  <sheetFormatPr defaultColWidth="9.140625" defaultRowHeight="12.75"/>
  <cols>
    <col min="1" max="1" width="13" style="175" customWidth="1"/>
    <col min="2" max="2" width="52" style="178" customWidth="1"/>
    <col min="3" max="4" width="13.7109375" style="178" customWidth="1"/>
    <col min="5" max="6" width="17.28515625" style="203" customWidth="1"/>
    <col min="7" max="7" width="17" style="197" customWidth="1"/>
    <col min="8" max="9" width="17" style="203" customWidth="1"/>
    <col min="10" max="10" width="20" style="203" customWidth="1"/>
    <col min="11" max="11" width="17" style="203" customWidth="1"/>
    <col min="12" max="12" width="3" style="192" customWidth="1"/>
    <col min="13" max="15" width="17" style="203" customWidth="1"/>
    <col min="16" max="16" width="20.5703125" style="203" customWidth="1"/>
    <col min="17" max="17" width="17" style="203" customWidth="1"/>
    <col min="18" max="18" width="2.85546875" style="203" customWidth="1"/>
    <col min="19" max="19" width="17.7109375" style="183" bestFit="1" customWidth="1"/>
    <col min="20" max="20" width="21.42578125" style="183" customWidth="1"/>
    <col min="21" max="21" width="18.7109375" style="203" customWidth="1"/>
    <col min="22" max="16384" width="9.140625" style="178"/>
  </cols>
  <sheetData>
    <row r="1" spans="1:21">
      <c r="A1" s="204" t="s">
        <v>739</v>
      </c>
      <c r="B1" s="176"/>
      <c r="C1" s="176"/>
      <c r="D1" s="176"/>
      <c r="E1" s="198"/>
      <c r="F1" s="198"/>
      <c r="G1" s="633" t="s">
        <v>283</v>
      </c>
      <c r="H1" s="633"/>
      <c r="I1" s="633"/>
      <c r="J1" s="633"/>
      <c r="K1" s="633"/>
      <c r="L1" s="177"/>
      <c r="M1" s="634" t="s">
        <v>284</v>
      </c>
      <c r="N1" s="634"/>
      <c r="O1" s="634"/>
      <c r="P1" s="634"/>
      <c r="Q1" s="634"/>
      <c r="R1" s="207"/>
      <c r="S1" s="634" t="s">
        <v>361</v>
      </c>
      <c r="T1" s="634"/>
      <c r="U1" s="634"/>
    </row>
    <row r="2" spans="1:21" ht="137.25" customHeight="1">
      <c r="A2" s="179" t="s">
        <v>362</v>
      </c>
      <c r="B2" s="121" t="s">
        <v>363</v>
      </c>
      <c r="C2" s="252" t="s">
        <v>313</v>
      </c>
      <c r="D2" s="252" t="s">
        <v>314</v>
      </c>
      <c r="E2" s="199" t="s">
        <v>689</v>
      </c>
      <c r="F2" s="199" t="s">
        <v>688</v>
      </c>
      <c r="G2" s="193" t="s">
        <v>364</v>
      </c>
      <c r="H2" s="199" t="s">
        <v>365</v>
      </c>
      <c r="I2" s="199" t="s">
        <v>731</v>
      </c>
      <c r="J2" s="206" t="s">
        <v>366</v>
      </c>
      <c r="K2" s="199" t="s">
        <v>732</v>
      </c>
      <c r="L2" s="122"/>
      <c r="M2" s="199" t="s">
        <v>364</v>
      </c>
      <c r="N2" s="199" t="s">
        <v>365</v>
      </c>
      <c r="O2" s="206" t="s">
        <v>731</v>
      </c>
      <c r="P2" s="199" t="s">
        <v>366</v>
      </c>
      <c r="Q2" s="199" t="s">
        <v>367</v>
      </c>
      <c r="R2" s="208"/>
      <c r="S2" s="199" t="s">
        <v>733</v>
      </c>
      <c r="T2" s="199" t="s">
        <v>734</v>
      </c>
      <c r="U2" s="199" t="s">
        <v>368</v>
      </c>
    </row>
    <row r="3" spans="1:21" ht="16.5" customHeight="1">
      <c r="A3" s="258" t="s">
        <v>805</v>
      </c>
      <c r="B3" s="11" t="s">
        <v>670</v>
      </c>
      <c r="C3" s="7"/>
      <c r="D3" s="7"/>
      <c r="E3" s="208"/>
      <c r="F3" s="208"/>
      <c r="G3" s="259"/>
      <c r="H3" s="208"/>
      <c r="I3" s="208"/>
      <c r="J3" s="208"/>
      <c r="K3" s="208"/>
      <c r="L3" s="12"/>
      <c r="M3" s="208"/>
      <c r="N3" s="208"/>
      <c r="O3" s="208"/>
      <c r="P3" s="208"/>
      <c r="Q3" s="208"/>
      <c r="R3" s="208"/>
      <c r="S3" s="208"/>
      <c r="T3" s="208"/>
      <c r="U3" s="208"/>
    </row>
    <row r="4" spans="1:21" ht="12.75" customHeight="1">
      <c r="A4" s="180">
        <v>10200</v>
      </c>
      <c r="B4" s="181" t="s">
        <v>369</v>
      </c>
      <c r="C4" s="254">
        <f>F4/$F$312</f>
        <v>9.401360473777449E-4</v>
      </c>
      <c r="D4" s="254">
        <f>E4/$E$312</f>
        <v>9.339360265587113E-4</v>
      </c>
      <c r="E4" s="200">
        <v>26606142.74011302</v>
      </c>
      <c r="F4" s="200">
        <v>29745434</v>
      </c>
      <c r="G4" s="194">
        <v>0</v>
      </c>
      <c r="H4" s="200">
        <v>1429706</v>
      </c>
      <c r="I4" s="200">
        <v>19808</v>
      </c>
      <c r="J4" s="200">
        <v>1004482</v>
      </c>
      <c r="K4" s="200">
        <f>SUM(G4:J4)</f>
        <v>2453996</v>
      </c>
      <c r="L4" s="182"/>
      <c r="M4" s="200">
        <v>1499545</v>
      </c>
      <c r="N4" s="200">
        <v>8942781</v>
      </c>
      <c r="O4" s="200">
        <v>0</v>
      </c>
      <c r="P4" s="200">
        <v>970888</v>
      </c>
      <c r="Q4" s="200">
        <f>SUM(M4:P4)</f>
        <v>11413214</v>
      </c>
      <c r="R4" s="200"/>
      <c r="S4" s="183">
        <v>-439087</v>
      </c>
      <c r="T4" s="183">
        <v>60705</v>
      </c>
      <c r="U4" s="200">
        <f>S4+T4</f>
        <v>-378382</v>
      </c>
    </row>
    <row r="5" spans="1:21" ht="12.75" customHeight="1">
      <c r="A5" s="180">
        <v>10400</v>
      </c>
      <c r="B5" s="181" t="s">
        <v>370</v>
      </c>
      <c r="C5" s="254">
        <f>F5/$F$312</f>
        <v>2.7449645972669372E-3</v>
      </c>
      <c r="D5" s="254">
        <f>E5/$E$312</f>
        <v>2.7354916560425775E-3</v>
      </c>
      <c r="E5" s="200">
        <v>77929193.644273281</v>
      </c>
      <c r="F5" s="200">
        <v>86849306</v>
      </c>
      <c r="G5" s="194">
        <v>0</v>
      </c>
      <c r="H5" s="200">
        <v>4174387</v>
      </c>
      <c r="I5" s="200">
        <v>57835</v>
      </c>
      <c r="J5" s="200">
        <v>3226753</v>
      </c>
      <c r="K5" s="200">
        <f t="shared" ref="K5:K68" si="0">SUM(G5:J5)</f>
        <v>7458975</v>
      </c>
      <c r="L5" s="182"/>
      <c r="M5" s="200">
        <v>4378299</v>
      </c>
      <c r="N5" s="200">
        <v>26110708</v>
      </c>
      <c r="O5" s="200">
        <v>0</v>
      </c>
      <c r="P5" s="200">
        <v>2968176</v>
      </c>
      <c r="Q5" s="200">
        <f t="shared" ref="Q5:Q68" si="1">SUM(M5:P5)</f>
        <v>33457183</v>
      </c>
      <c r="R5" s="200"/>
      <c r="S5" s="183">
        <v>-1282025</v>
      </c>
      <c r="T5" s="183">
        <v>284327</v>
      </c>
      <c r="U5" s="200">
        <f t="shared" ref="U5:U68" si="2">S5+T5</f>
        <v>-997698</v>
      </c>
    </row>
    <row r="6" spans="1:21" ht="12.75" customHeight="1">
      <c r="A6" s="180">
        <v>10500</v>
      </c>
      <c r="B6" s="181" t="s">
        <v>371</v>
      </c>
      <c r="C6" s="254">
        <f t="shared" ref="C6:C69" si="3">F6/$F$312</f>
        <v>6.5759715954601615E-4</v>
      </c>
      <c r="D6" s="254">
        <f t="shared" ref="D6:D69" si="4">E6/$E$312</f>
        <v>6.7437974832640715E-4</v>
      </c>
      <c r="E6" s="200">
        <v>19211855.346374661</v>
      </c>
      <c r="F6" s="200">
        <v>20806045</v>
      </c>
      <c r="G6" s="194">
        <v>0</v>
      </c>
      <c r="H6" s="200">
        <v>1000037</v>
      </c>
      <c r="I6" s="200">
        <v>13855</v>
      </c>
      <c r="J6" s="200">
        <v>1767249</v>
      </c>
      <c r="K6" s="200">
        <f t="shared" si="0"/>
        <v>2781141</v>
      </c>
      <c r="L6" s="182"/>
      <c r="M6" s="200">
        <v>1048887</v>
      </c>
      <c r="N6" s="200">
        <v>6255209</v>
      </c>
      <c r="O6" s="200">
        <v>0</v>
      </c>
      <c r="P6" s="200">
        <v>1206917</v>
      </c>
      <c r="Q6" s="200">
        <f t="shared" si="1"/>
        <v>8511013</v>
      </c>
      <c r="R6" s="200"/>
      <c r="S6" s="183">
        <v>-307128</v>
      </c>
      <c r="T6" s="183">
        <v>318303</v>
      </c>
      <c r="U6" s="200">
        <f t="shared" si="2"/>
        <v>11175</v>
      </c>
    </row>
    <row r="7" spans="1:21" ht="12.75" customHeight="1">
      <c r="A7" s="180">
        <v>10700</v>
      </c>
      <c r="B7" s="181" t="s">
        <v>372</v>
      </c>
      <c r="C7" s="254">
        <f t="shared" si="3"/>
        <v>4.3564809552172745E-3</v>
      </c>
      <c r="D7" s="254">
        <f t="shared" si="4"/>
        <v>4.1039254892005304E-3</v>
      </c>
      <c r="E7" s="200">
        <v>116913390.48434633</v>
      </c>
      <c r="F7" s="200">
        <v>137836877</v>
      </c>
      <c r="G7" s="194">
        <v>0</v>
      </c>
      <c r="H7" s="200">
        <v>6625089</v>
      </c>
      <c r="I7" s="200">
        <v>91788</v>
      </c>
      <c r="J7" s="200">
        <v>18625713</v>
      </c>
      <c r="K7" s="200">
        <f t="shared" si="0"/>
        <v>25342590</v>
      </c>
      <c r="L7" s="182"/>
      <c r="M7" s="200">
        <v>6948715</v>
      </c>
      <c r="N7" s="200">
        <v>41439806</v>
      </c>
      <c r="O7" s="200">
        <v>0</v>
      </c>
      <c r="P7" s="200">
        <v>0</v>
      </c>
      <c r="Q7" s="200">
        <f t="shared" si="1"/>
        <v>48388521</v>
      </c>
      <c r="R7" s="200"/>
      <c r="S7" s="183">
        <v>-2034677</v>
      </c>
      <c r="T7" s="183">
        <v>4796870</v>
      </c>
      <c r="U7" s="200">
        <f t="shared" si="2"/>
        <v>2762193</v>
      </c>
    </row>
    <row r="8" spans="1:21" ht="12.75" customHeight="1">
      <c r="A8" s="180">
        <v>10800</v>
      </c>
      <c r="B8" s="181" t="s">
        <v>373</v>
      </c>
      <c r="C8" s="254">
        <f t="shared" si="3"/>
        <v>1.7896663283750638E-2</v>
      </c>
      <c r="D8" s="254">
        <f t="shared" si="4"/>
        <v>1.7865013101168663E-2</v>
      </c>
      <c r="E8" s="200">
        <v>508941806.61934447</v>
      </c>
      <c r="F8" s="200">
        <v>566241469</v>
      </c>
      <c r="G8" s="194">
        <v>0</v>
      </c>
      <c r="H8" s="200">
        <v>27216231</v>
      </c>
      <c r="I8" s="200">
        <v>377072</v>
      </c>
      <c r="J8" s="200">
        <v>40149295</v>
      </c>
      <c r="K8" s="200">
        <f t="shared" si="0"/>
        <v>67742598</v>
      </c>
      <c r="L8" s="182"/>
      <c r="M8" s="200">
        <v>28545703</v>
      </c>
      <c r="N8" s="200">
        <v>170237003</v>
      </c>
      <c r="O8" s="200">
        <v>0</v>
      </c>
      <c r="P8" s="200">
        <v>0</v>
      </c>
      <c r="Q8" s="200">
        <f t="shared" si="1"/>
        <v>198782706</v>
      </c>
      <c r="R8" s="200"/>
      <c r="S8" s="183">
        <v>-8358565</v>
      </c>
      <c r="T8" s="183">
        <v>12459908</v>
      </c>
      <c r="U8" s="200">
        <f t="shared" si="2"/>
        <v>4101343</v>
      </c>
    </row>
    <row r="9" spans="1:21" ht="12.75" customHeight="1">
      <c r="A9" s="180">
        <v>10850</v>
      </c>
      <c r="B9" s="181" t="s">
        <v>374</v>
      </c>
      <c r="C9" s="254">
        <f t="shared" si="3"/>
        <v>1.4875503957162013E-4</v>
      </c>
      <c r="D9" s="254">
        <f t="shared" si="4"/>
        <v>1.5220244888365547E-4</v>
      </c>
      <c r="E9" s="200">
        <v>4335971.59252398</v>
      </c>
      <c r="F9" s="200">
        <v>4706535</v>
      </c>
      <c r="G9" s="194">
        <v>0</v>
      </c>
      <c r="H9" s="200">
        <v>226218</v>
      </c>
      <c r="I9" s="200">
        <v>3134</v>
      </c>
      <c r="J9" s="200">
        <v>1080682</v>
      </c>
      <c r="K9" s="200">
        <f t="shared" si="0"/>
        <v>1310034</v>
      </c>
      <c r="L9" s="182"/>
      <c r="M9" s="200">
        <v>237269</v>
      </c>
      <c r="N9" s="200">
        <v>1414991</v>
      </c>
      <c r="O9" s="200">
        <v>0</v>
      </c>
      <c r="P9" s="200">
        <v>66260</v>
      </c>
      <c r="Q9" s="200">
        <f t="shared" si="1"/>
        <v>1718520</v>
      </c>
      <c r="R9" s="200"/>
      <c r="S9" s="183">
        <v>-69475</v>
      </c>
      <c r="T9" s="183">
        <v>274991</v>
      </c>
      <c r="U9" s="200">
        <f t="shared" si="2"/>
        <v>205516</v>
      </c>
    </row>
    <row r="10" spans="1:21" ht="12.75" customHeight="1">
      <c r="A10" s="180">
        <v>10900</v>
      </c>
      <c r="B10" s="181" t="s">
        <v>375</v>
      </c>
      <c r="C10" s="254">
        <f t="shared" si="3"/>
        <v>1.3325269573664566E-3</v>
      </c>
      <c r="D10" s="254">
        <f t="shared" si="4"/>
        <v>1.3182943866008202E-3</v>
      </c>
      <c r="E10" s="200">
        <v>37555814.987276547</v>
      </c>
      <c r="F10" s="200">
        <v>42160486</v>
      </c>
      <c r="G10" s="194">
        <v>0</v>
      </c>
      <c r="H10" s="200">
        <v>2026431</v>
      </c>
      <c r="I10" s="200">
        <v>28076</v>
      </c>
      <c r="J10" s="200">
        <v>834510</v>
      </c>
      <c r="K10" s="200">
        <f t="shared" si="0"/>
        <v>2889017</v>
      </c>
      <c r="L10" s="182"/>
      <c r="M10" s="200">
        <v>2125420</v>
      </c>
      <c r="N10" s="200">
        <v>12675290</v>
      </c>
      <c r="O10" s="200">
        <v>0</v>
      </c>
      <c r="P10" s="200">
        <v>6649576</v>
      </c>
      <c r="Q10" s="200">
        <f t="shared" si="1"/>
        <v>21450286</v>
      </c>
      <c r="R10" s="200"/>
      <c r="S10" s="183">
        <v>-622351</v>
      </c>
      <c r="T10" s="183">
        <v>-1519407</v>
      </c>
      <c r="U10" s="200">
        <f t="shared" si="2"/>
        <v>-2141758</v>
      </c>
    </row>
    <row r="11" spans="1:21" ht="12.75" customHeight="1">
      <c r="A11" s="180">
        <v>10910</v>
      </c>
      <c r="B11" s="181" t="s">
        <v>376</v>
      </c>
      <c r="C11" s="254">
        <f t="shared" si="3"/>
        <v>2.8992136870843743E-4</v>
      </c>
      <c r="D11" s="254">
        <f t="shared" si="4"/>
        <v>2.6644153066474058E-4</v>
      </c>
      <c r="E11" s="200">
        <v>7590435.7420295365</v>
      </c>
      <c r="F11" s="200">
        <v>9172967</v>
      </c>
      <c r="G11" s="194">
        <v>0</v>
      </c>
      <c r="H11" s="200">
        <v>440896</v>
      </c>
      <c r="I11" s="200">
        <v>6108</v>
      </c>
      <c r="J11" s="200">
        <v>1593062</v>
      </c>
      <c r="K11" s="200">
        <f t="shared" si="0"/>
        <v>2040066</v>
      </c>
      <c r="L11" s="182"/>
      <c r="M11" s="200">
        <v>462433</v>
      </c>
      <c r="N11" s="200">
        <v>2757796</v>
      </c>
      <c r="O11" s="200">
        <v>0</v>
      </c>
      <c r="P11" s="200">
        <v>0</v>
      </c>
      <c r="Q11" s="200">
        <f t="shared" si="1"/>
        <v>3220229</v>
      </c>
      <c r="R11" s="200"/>
      <c r="S11" s="183">
        <v>-135407</v>
      </c>
      <c r="T11" s="183">
        <v>389472</v>
      </c>
      <c r="U11" s="200">
        <f t="shared" si="2"/>
        <v>254065</v>
      </c>
    </row>
    <row r="12" spans="1:21" ht="12.75" customHeight="1">
      <c r="A12" s="180">
        <v>10930</v>
      </c>
      <c r="B12" s="181" t="s">
        <v>377</v>
      </c>
      <c r="C12" s="254">
        <f t="shared" si="3"/>
        <v>4.1470465107751485E-3</v>
      </c>
      <c r="D12" s="254">
        <f t="shared" si="4"/>
        <v>2.2696090109824638E-3</v>
      </c>
      <c r="E12" s="200">
        <v>64657042.445347913</v>
      </c>
      <c r="F12" s="200">
        <v>131210476</v>
      </c>
      <c r="G12" s="194">
        <v>0</v>
      </c>
      <c r="H12" s="200">
        <v>6306593</v>
      </c>
      <c r="I12" s="200">
        <v>87376</v>
      </c>
      <c r="J12" s="200">
        <v>74729032</v>
      </c>
      <c r="K12" s="200">
        <f t="shared" si="0"/>
        <v>81123001</v>
      </c>
      <c r="L12" s="182"/>
      <c r="M12" s="200">
        <v>6614661</v>
      </c>
      <c r="N12" s="200">
        <v>39447620</v>
      </c>
      <c r="O12" s="200">
        <v>0</v>
      </c>
      <c r="P12" s="200">
        <v>3309332</v>
      </c>
      <c r="Q12" s="200">
        <f t="shared" si="1"/>
        <v>49371613</v>
      </c>
      <c r="R12" s="200"/>
      <c r="S12" s="183">
        <v>-1936862</v>
      </c>
      <c r="T12" s="183">
        <v>15044937</v>
      </c>
      <c r="U12" s="200">
        <f t="shared" si="2"/>
        <v>13108075</v>
      </c>
    </row>
    <row r="13" spans="1:21" ht="12.75" customHeight="1">
      <c r="A13" s="180">
        <v>10940</v>
      </c>
      <c r="B13" s="181" t="s">
        <v>378</v>
      </c>
      <c r="C13" s="254">
        <f t="shared" si="3"/>
        <v>5.6945891323500423E-4</v>
      </c>
      <c r="D13" s="254">
        <f t="shared" si="4"/>
        <v>6.0572185268778782E-4</v>
      </c>
      <c r="E13" s="200">
        <v>17255916.481559861</v>
      </c>
      <c r="F13" s="200">
        <v>18017395</v>
      </c>
      <c r="G13" s="194">
        <v>0</v>
      </c>
      <c r="H13" s="200">
        <v>866001</v>
      </c>
      <c r="I13" s="200">
        <v>11998</v>
      </c>
      <c r="J13" s="200">
        <v>847007</v>
      </c>
      <c r="K13" s="200">
        <f t="shared" si="0"/>
        <v>1725006</v>
      </c>
      <c r="L13" s="182"/>
      <c r="M13" s="200">
        <v>908304</v>
      </c>
      <c r="N13" s="200">
        <v>5416818</v>
      </c>
      <c r="O13" s="200">
        <v>0</v>
      </c>
      <c r="P13" s="200">
        <v>1186925</v>
      </c>
      <c r="Q13" s="200">
        <f t="shared" si="1"/>
        <v>7512047</v>
      </c>
      <c r="R13" s="200"/>
      <c r="S13" s="183">
        <v>-265964</v>
      </c>
      <c r="T13" s="183">
        <v>38084</v>
      </c>
      <c r="U13" s="200">
        <f t="shared" si="2"/>
        <v>-227880</v>
      </c>
    </row>
    <row r="14" spans="1:21" ht="12.75" customHeight="1">
      <c r="A14" s="180">
        <v>10950</v>
      </c>
      <c r="B14" s="181" t="s">
        <v>379</v>
      </c>
      <c r="C14" s="254">
        <f t="shared" si="3"/>
        <v>7.8211474238971815E-4</v>
      </c>
      <c r="D14" s="254">
        <f t="shared" si="4"/>
        <v>7.2107749565447545E-4</v>
      </c>
      <c r="E14" s="200">
        <v>20542189.433207545</v>
      </c>
      <c r="F14" s="200">
        <v>24745719</v>
      </c>
      <c r="G14" s="194">
        <v>0</v>
      </c>
      <c r="H14" s="200">
        <v>1189396</v>
      </c>
      <c r="I14" s="200">
        <v>16479</v>
      </c>
      <c r="J14" s="200">
        <v>2185586</v>
      </c>
      <c r="K14" s="200">
        <f t="shared" si="0"/>
        <v>3391461</v>
      </c>
      <c r="L14" s="182"/>
      <c r="M14" s="200">
        <v>1247496</v>
      </c>
      <c r="N14" s="200">
        <v>7439648</v>
      </c>
      <c r="O14" s="200">
        <v>0</v>
      </c>
      <c r="P14" s="200">
        <v>577116</v>
      </c>
      <c r="Q14" s="200">
        <f t="shared" si="1"/>
        <v>9264260</v>
      </c>
      <c r="R14" s="200"/>
      <c r="S14" s="183">
        <v>-365284</v>
      </c>
      <c r="T14" s="183">
        <v>244760</v>
      </c>
      <c r="U14" s="200">
        <f t="shared" si="2"/>
        <v>-120524</v>
      </c>
    </row>
    <row r="15" spans="1:21" ht="12.75" customHeight="1">
      <c r="A15" s="180">
        <v>11050</v>
      </c>
      <c r="B15" s="181" t="s">
        <v>710</v>
      </c>
      <c r="C15" s="254">
        <f t="shared" si="3"/>
        <v>1.9600746213434909E-4</v>
      </c>
      <c r="D15" s="254">
        <f t="shared" si="4"/>
        <v>1.9878772549253954E-4</v>
      </c>
      <c r="E15" s="200">
        <v>5663101.5926489942</v>
      </c>
      <c r="F15" s="200">
        <v>6201578</v>
      </c>
      <c r="G15" s="194">
        <v>0</v>
      </c>
      <c r="H15" s="200">
        <v>298077</v>
      </c>
      <c r="I15" s="200">
        <v>4130</v>
      </c>
      <c r="J15" s="200">
        <v>5891368</v>
      </c>
      <c r="K15" s="200">
        <f t="shared" si="0"/>
        <v>6193575</v>
      </c>
      <c r="L15" s="182"/>
      <c r="M15" s="200">
        <v>312638</v>
      </c>
      <c r="N15" s="200">
        <v>1864466</v>
      </c>
      <c r="O15" s="200">
        <v>0</v>
      </c>
      <c r="P15" s="200">
        <v>52380</v>
      </c>
      <c r="Q15" s="200">
        <f t="shared" si="1"/>
        <v>2229484</v>
      </c>
      <c r="R15" s="200"/>
      <c r="S15" s="183">
        <v>-91545</v>
      </c>
      <c r="T15" s="183">
        <v>1462366</v>
      </c>
      <c r="U15" s="200">
        <f t="shared" si="2"/>
        <v>1370821</v>
      </c>
    </row>
    <row r="16" spans="1:21" ht="12.75" customHeight="1">
      <c r="A16" s="180">
        <v>11300</v>
      </c>
      <c r="B16" s="181" t="s">
        <v>380</v>
      </c>
      <c r="C16" s="254">
        <f t="shared" si="3"/>
        <v>4.1492134224231083E-3</v>
      </c>
      <c r="D16" s="254">
        <f t="shared" si="4"/>
        <v>4.0847372426219821E-3</v>
      </c>
      <c r="E16" s="200">
        <v>116366752.15700558</v>
      </c>
      <c r="F16" s="200">
        <v>131279036</v>
      </c>
      <c r="G16" s="194">
        <v>0</v>
      </c>
      <c r="H16" s="200">
        <v>6309889</v>
      </c>
      <c r="I16" s="200">
        <v>87421</v>
      </c>
      <c r="J16" s="200">
        <v>2974270</v>
      </c>
      <c r="K16" s="200">
        <f t="shared" si="0"/>
        <v>9371580</v>
      </c>
      <c r="L16" s="182"/>
      <c r="M16" s="200">
        <v>6618117</v>
      </c>
      <c r="N16" s="200">
        <v>39468232</v>
      </c>
      <c r="O16" s="200">
        <v>0</v>
      </c>
      <c r="P16" s="200">
        <v>5952914</v>
      </c>
      <c r="Q16" s="200">
        <f t="shared" si="1"/>
        <v>52039263</v>
      </c>
      <c r="R16" s="200"/>
      <c r="S16" s="183">
        <v>-1937874</v>
      </c>
      <c r="T16" s="183">
        <v>-1160256</v>
      </c>
      <c r="U16" s="200">
        <f t="shared" si="2"/>
        <v>-3098130</v>
      </c>
    </row>
    <row r="17" spans="1:21" ht="12.75" customHeight="1">
      <c r="A17" s="180">
        <v>11310</v>
      </c>
      <c r="B17" s="181" t="s">
        <v>381</v>
      </c>
      <c r="C17" s="254">
        <f t="shared" si="3"/>
        <v>4.7606287199568575E-4</v>
      </c>
      <c r="D17" s="254">
        <f t="shared" si="4"/>
        <v>4.7030740718836288E-4</v>
      </c>
      <c r="E17" s="200">
        <v>13398204.643087953</v>
      </c>
      <c r="F17" s="200">
        <v>15062391</v>
      </c>
      <c r="G17" s="194">
        <v>0</v>
      </c>
      <c r="H17" s="200">
        <v>723969</v>
      </c>
      <c r="I17" s="200">
        <v>10030</v>
      </c>
      <c r="J17" s="200">
        <v>1661368</v>
      </c>
      <c r="K17" s="200">
        <f t="shared" si="0"/>
        <v>2395367</v>
      </c>
      <c r="L17" s="182"/>
      <c r="M17" s="200">
        <v>759334</v>
      </c>
      <c r="N17" s="200">
        <v>4528415</v>
      </c>
      <c r="O17" s="200">
        <v>0</v>
      </c>
      <c r="P17" s="200">
        <v>0</v>
      </c>
      <c r="Q17" s="200">
        <f t="shared" si="1"/>
        <v>5287749</v>
      </c>
      <c r="R17" s="200"/>
      <c r="S17" s="183">
        <v>-222343</v>
      </c>
      <c r="T17" s="183">
        <v>444554</v>
      </c>
      <c r="U17" s="200">
        <f t="shared" si="2"/>
        <v>222211</v>
      </c>
    </row>
    <row r="18" spans="1:21" ht="12.75" customHeight="1">
      <c r="A18" s="180">
        <v>11600</v>
      </c>
      <c r="B18" s="181" t="s">
        <v>382</v>
      </c>
      <c r="C18" s="254">
        <f t="shared" si="3"/>
        <v>2.0718492718910376E-3</v>
      </c>
      <c r="D18" s="254">
        <f t="shared" si="4"/>
        <v>1.8875156618183334E-3</v>
      </c>
      <c r="E18" s="200">
        <v>53771896.248163909</v>
      </c>
      <c r="F18" s="200">
        <v>65552274</v>
      </c>
      <c r="G18" s="194">
        <v>0</v>
      </c>
      <c r="H18" s="200">
        <v>3150751</v>
      </c>
      <c r="I18" s="200">
        <v>43653</v>
      </c>
      <c r="J18" s="200">
        <v>9045112</v>
      </c>
      <c r="K18" s="200">
        <f t="shared" si="0"/>
        <v>12239516</v>
      </c>
      <c r="L18" s="182"/>
      <c r="M18" s="200">
        <v>3304660</v>
      </c>
      <c r="N18" s="200">
        <v>19707887</v>
      </c>
      <c r="O18" s="200">
        <v>0</v>
      </c>
      <c r="P18" s="200">
        <v>659980</v>
      </c>
      <c r="Q18" s="200">
        <f t="shared" si="1"/>
        <v>23672527</v>
      </c>
      <c r="R18" s="200"/>
      <c r="S18" s="183">
        <v>-967649</v>
      </c>
      <c r="T18" s="183">
        <v>1984653</v>
      </c>
      <c r="U18" s="200">
        <f t="shared" si="2"/>
        <v>1017004</v>
      </c>
    </row>
    <row r="19" spans="1:21" ht="12.75" customHeight="1">
      <c r="A19" s="180">
        <v>11900</v>
      </c>
      <c r="B19" s="181" t="s">
        <v>383</v>
      </c>
      <c r="C19" s="254">
        <f t="shared" si="3"/>
        <v>2.2453929779213288E-4</v>
      </c>
      <c r="D19" s="254">
        <f t="shared" si="4"/>
        <v>1.9099697019264549E-4</v>
      </c>
      <c r="E19" s="200">
        <v>5441157.1107276268</v>
      </c>
      <c r="F19" s="200">
        <v>7104311</v>
      </c>
      <c r="G19" s="194">
        <v>0</v>
      </c>
      <c r="H19" s="200">
        <v>341467</v>
      </c>
      <c r="I19" s="200">
        <v>4731</v>
      </c>
      <c r="J19" s="200">
        <v>1227605</v>
      </c>
      <c r="K19" s="200">
        <f t="shared" si="0"/>
        <v>1573803</v>
      </c>
      <c r="L19" s="182"/>
      <c r="M19" s="200">
        <v>358147</v>
      </c>
      <c r="N19" s="200">
        <v>2135867</v>
      </c>
      <c r="O19" s="200">
        <v>0</v>
      </c>
      <c r="P19" s="200">
        <v>431950</v>
      </c>
      <c r="Q19" s="200">
        <f t="shared" si="1"/>
        <v>2925964</v>
      </c>
      <c r="R19" s="200"/>
      <c r="S19" s="183">
        <v>-104870</v>
      </c>
      <c r="T19" s="183">
        <v>119905</v>
      </c>
      <c r="U19" s="200">
        <f t="shared" si="2"/>
        <v>15035</v>
      </c>
    </row>
    <row r="20" spans="1:21" ht="12.75" customHeight="1">
      <c r="A20" s="180">
        <v>12100</v>
      </c>
      <c r="B20" s="181" t="s">
        <v>384</v>
      </c>
      <c r="C20" s="254">
        <f t="shared" si="3"/>
        <v>2.2772768577542535E-4</v>
      </c>
      <c r="D20" s="254">
        <f t="shared" si="4"/>
        <v>2.2472750268338104E-4</v>
      </c>
      <c r="E20" s="200">
        <v>6402078.7762675453</v>
      </c>
      <c r="F20" s="200">
        <v>7205190</v>
      </c>
      <c r="G20" s="194">
        <v>0</v>
      </c>
      <c r="H20" s="200">
        <v>346315</v>
      </c>
      <c r="I20" s="200">
        <v>4798</v>
      </c>
      <c r="J20" s="200">
        <v>133279</v>
      </c>
      <c r="K20" s="200">
        <f t="shared" si="0"/>
        <v>484392</v>
      </c>
      <c r="L20" s="182"/>
      <c r="M20" s="200">
        <v>363232</v>
      </c>
      <c r="N20" s="200">
        <v>2166196</v>
      </c>
      <c r="O20" s="200">
        <v>0</v>
      </c>
      <c r="P20" s="200">
        <v>639032</v>
      </c>
      <c r="Q20" s="200">
        <f t="shared" si="1"/>
        <v>3168460</v>
      </c>
      <c r="R20" s="200"/>
      <c r="S20" s="183">
        <v>-106359</v>
      </c>
      <c r="T20" s="183">
        <v>-130598</v>
      </c>
      <c r="U20" s="200">
        <f t="shared" si="2"/>
        <v>-236957</v>
      </c>
    </row>
    <row r="21" spans="1:21" ht="12.75" customHeight="1">
      <c r="A21" s="180">
        <v>12150</v>
      </c>
      <c r="B21" s="181" t="s">
        <v>385</v>
      </c>
      <c r="C21" s="254">
        <f t="shared" si="3"/>
        <v>4.1187219160694601E-5</v>
      </c>
      <c r="D21" s="254">
        <f t="shared" si="4"/>
        <v>3.8380362154428742E-5</v>
      </c>
      <c r="E21" s="200">
        <v>1093386.8753951197</v>
      </c>
      <c r="F21" s="200">
        <v>1303143</v>
      </c>
      <c r="G21" s="194">
        <v>0</v>
      </c>
      <c r="H21" s="200">
        <v>62635</v>
      </c>
      <c r="I21" s="200">
        <v>868</v>
      </c>
      <c r="J21" s="200">
        <v>138354</v>
      </c>
      <c r="K21" s="200">
        <f t="shared" si="0"/>
        <v>201857</v>
      </c>
      <c r="L21" s="182"/>
      <c r="M21" s="200">
        <v>65695</v>
      </c>
      <c r="N21" s="200">
        <v>391782</v>
      </c>
      <c r="O21" s="200">
        <v>0</v>
      </c>
      <c r="P21" s="200">
        <v>3519</v>
      </c>
      <c r="Q21" s="200">
        <f t="shared" si="1"/>
        <v>460996</v>
      </c>
      <c r="R21" s="200"/>
      <c r="S21" s="183">
        <v>-19236</v>
      </c>
      <c r="T21" s="183">
        <v>28800</v>
      </c>
      <c r="U21" s="200">
        <f t="shared" si="2"/>
        <v>9564</v>
      </c>
    </row>
    <row r="22" spans="1:21" ht="12.75" customHeight="1">
      <c r="A22" s="180">
        <v>12160</v>
      </c>
      <c r="B22" s="181" t="s">
        <v>386</v>
      </c>
      <c r="C22" s="254">
        <f t="shared" si="3"/>
        <v>1.6084344191856902E-3</v>
      </c>
      <c r="D22" s="254">
        <f t="shared" si="4"/>
        <v>1.6615864168573536E-3</v>
      </c>
      <c r="E22" s="200">
        <v>47335582.015007056</v>
      </c>
      <c r="F22" s="200">
        <v>50890060</v>
      </c>
      <c r="G22" s="194">
        <v>0</v>
      </c>
      <c r="H22" s="200">
        <v>2446016</v>
      </c>
      <c r="I22" s="200">
        <v>33889</v>
      </c>
      <c r="J22" s="200">
        <v>1607421</v>
      </c>
      <c r="K22" s="200">
        <f t="shared" si="0"/>
        <v>4087326</v>
      </c>
      <c r="L22" s="182"/>
      <c r="M22" s="200">
        <v>2565500</v>
      </c>
      <c r="N22" s="200">
        <v>15299782</v>
      </c>
      <c r="O22" s="200">
        <v>0</v>
      </c>
      <c r="P22" s="200">
        <v>1636260</v>
      </c>
      <c r="Q22" s="200">
        <f t="shared" si="1"/>
        <v>19501542</v>
      </c>
      <c r="R22" s="200"/>
      <c r="S22" s="183">
        <v>-751213</v>
      </c>
      <c r="T22" s="183">
        <v>98121</v>
      </c>
      <c r="U22" s="200">
        <f t="shared" si="2"/>
        <v>-653092</v>
      </c>
    </row>
    <row r="23" spans="1:21" ht="12.75" customHeight="1">
      <c r="A23" s="180">
        <v>12220</v>
      </c>
      <c r="B23" s="181" t="s">
        <v>387</v>
      </c>
      <c r="C23" s="254">
        <f t="shared" si="3"/>
        <v>4.1711058262527544E-2</v>
      </c>
      <c r="D23" s="254">
        <f t="shared" si="4"/>
        <v>4.1592491573427516E-2</v>
      </c>
      <c r="E23" s="200">
        <v>1184894614.0316751</v>
      </c>
      <c r="F23" s="200">
        <v>1319717007</v>
      </c>
      <c r="G23" s="194">
        <v>0</v>
      </c>
      <c r="H23" s="200">
        <v>63431813</v>
      </c>
      <c r="I23" s="200">
        <v>878827</v>
      </c>
      <c r="J23" s="200">
        <v>53802819</v>
      </c>
      <c r="K23" s="200">
        <f t="shared" si="0"/>
        <v>118113459</v>
      </c>
      <c r="L23" s="182"/>
      <c r="M23" s="200">
        <v>66530362</v>
      </c>
      <c r="N23" s="200">
        <v>396764773</v>
      </c>
      <c r="O23" s="200">
        <v>0</v>
      </c>
      <c r="P23" s="200">
        <v>0</v>
      </c>
      <c r="Q23" s="200">
        <f t="shared" si="1"/>
        <v>463295135</v>
      </c>
      <c r="R23" s="200"/>
      <c r="S23" s="183">
        <v>-19480984</v>
      </c>
      <c r="T23" s="183">
        <v>16206721</v>
      </c>
      <c r="U23" s="200">
        <f t="shared" si="2"/>
        <v>-3274263</v>
      </c>
    </row>
    <row r="24" spans="1:21" ht="12.75" customHeight="1">
      <c r="A24" s="180">
        <v>12510</v>
      </c>
      <c r="B24" s="181" t="s">
        <v>388</v>
      </c>
      <c r="C24" s="254">
        <f t="shared" si="3"/>
        <v>3.8222175102302809E-3</v>
      </c>
      <c r="D24" s="254">
        <f t="shared" si="4"/>
        <v>3.9261216491257031E-3</v>
      </c>
      <c r="E24" s="200">
        <v>111848081.71132226</v>
      </c>
      <c r="F24" s="200">
        <v>120933049</v>
      </c>
      <c r="G24" s="194">
        <v>0</v>
      </c>
      <c r="H24" s="200">
        <v>5812612</v>
      </c>
      <c r="I24" s="200">
        <v>80532</v>
      </c>
      <c r="J24" s="200">
        <v>2362014</v>
      </c>
      <c r="K24" s="200">
        <f t="shared" si="0"/>
        <v>8255158</v>
      </c>
      <c r="L24" s="182"/>
      <c r="M24" s="200">
        <v>6096549</v>
      </c>
      <c r="N24" s="200">
        <v>36357775</v>
      </c>
      <c r="O24" s="200">
        <v>0</v>
      </c>
      <c r="P24" s="200">
        <v>20284463</v>
      </c>
      <c r="Q24" s="200">
        <f t="shared" si="1"/>
        <v>62738787</v>
      </c>
      <c r="R24" s="200"/>
      <c r="S24" s="183">
        <v>-1785151</v>
      </c>
      <c r="T24" s="183">
        <v>-4146847</v>
      </c>
      <c r="U24" s="200">
        <f t="shared" si="2"/>
        <v>-5931998</v>
      </c>
    </row>
    <row r="25" spans="1:21" ht="12.75" customHeight="1">
      <c r="A25" s="180">
        <v>12600</v>
      </c>
      <c r="B25" s="181" t="s">
        <v>389</v>
      </c>
      <c r="C25" s="254">
        <f t="shared" si="3"/>
        <v>1.726200947070171E-3</v>
      </c>
      <c r="D25" s="254">
        <f t="shared" si="4"/>
        <v>1.6990733994278501E-3</v>
      </c>
      <c r="E25" s="200">
        <v>48403518.127121538</v>
      </c>
      <c r="F25" s="200">
        <v>54616134</v>
      </c>
      <c r="G25" s="194">
        <v>0</v>
      </c>
      <c r="H25" s="200">
        <v>2625109</v>
      </c>
      <c r="I25" s="200">
        <v>36370</v>
      </c>
      <c r="J25" s="200">
        <v>15838743</v>
      </c>
      <c r="K25" s="200">
        <f t="shared" si="0"/>
        <v>18500222</v>
      </c>
      <c r="L25" s="182"/>
      <c r="M25" s="200">
        <v>2753341</v>
      </c>
      <c r="N25" s="200">
        <v>16420004</v>
      </c>
      <c r="O25" s="200">
        <v>0</v>
      </c>
      <c r="P25" s="200">
        <v>0</v>
      </c>
      <c r="Q25" s="200">
        <f t="shared" si="1"/>
        <v>19173345</v>
      </c>
      <c r="R25" s="200"/>
      <c r="S25" s="183">
        <v>-806215</v>
      </c>
      <c r="T25" s="183">
        <v>3996359</v>
      </c>
      <c r="U25" s="200">
        <f t="shared" si="2"/>
        <v>3190144</v>
      </c>
    </row>
    <row r="26" spans="1:21" ht="12.75" customHeight="1">
      <c r="A26" s="180">
        <v>12700</v>
      </c>
      <c r="B26" s="181" t="s">
        <v>390</v>
      </c>
      <c r="C26" s="254">
        <f t="shared" si="3"/>
        <v>9.878215362094404E-4</v>
      </c>
      <c r="D26" s="254">
        <f t="shared" si="4"/>
        <v>9.9249669818795238E-4</v>
      </c>
      <c r="E26" s="200">
        <v>28274430.014633879</v>
      </c>
      <c r="F26" s="200">
        <v>31254179</v>
      </c>
      <c r="G26" s="194">
        <v>0</v>
      </c>
      <c r="H26" s="200">
        <v>1502223</v>
      </c>
      <c r="I26" s="200">
        <v>20813</v>
      </c>
      <c r="J26" s="200">
        <v>1469185</v>
      </c>
      <c r="K26" s="200">
        <f t="shared" si="0"/>
        <v>2992221</v>
      </c>
      <c r="L26" s="182"/>
      <c r="M26" s="200">
        <v>1575604</v>
      </c>
      <c r="N26" s="200">
        <v>9396376</v>
      </c>
      <c r="O26" s="200">
        <v>0</v>
      </c>
      <c r="P26" s="200">
        <v>0</v>
      </c>
      <c r="Q26" s="200">
        <f t="shared" si="1"/>
        <v>10971980</v>
      </c>
      <c r="R26" s="200"/>
      <c r="S26" s="183">
        <v>-461358</v>
      </c>
      <c r="T26" s="183">
        <v>385458</v>
      </c>
      <c r="U26" s="200">
        <f t="shared" si="2"/>
        <v>-75900</v>
      </c>
    </row>
    <row r="27" spans="1:21" ht="12.75" customHeight="1">
      <c r="A27" s="180">
        <v>13500</v>
      </c>
      <c r="B27" s="181" t="s">
        <v>391</v>
      </c>
      <c r="C27" s="254">
        <f t="shared" si="3"/>
        <v>3.7778069467811213E-3</v>
      </c>
      <c r="D27" s="254">
        <f t="shared" si="4"/>
        <v>3.8915664222418616E-3</v>
      </c>
      <c r="E27" s="200">
        <v>110863665.9989569</v>
      </c>
      <c r="F27" s="200">
        <v>119527921</v>
      </c>
      <c r="G27" s="194">
        <v>0</v>
      </c>
      <c r="H27" s="200">
        <v>5745075</v>
      </c>
      <c r="I27" s="200">
        <v>79596</v>
      </c>
      <c r="J27" s="200">
        <v>8315343</v>
      </c>
      <c r="K27" s="200">
        <f t="shared" si="0"/>
        <v>14140014</v>
      </c>
      <c r="L27" s="182"/>
      <c r="M27" s="200">
        <v>6025713</v>
      </c>
      <c r="N27" s="200">
        <v>35935332</v>
      </c>
      <c r="O27" s="200">
        <v>0</v>
      </c>
      <c r="P27" s="200">
        <v>4033309</v>
      </c>
      <c r="Q27" s="200">
        <f t="shared" si="1"/>
        <v>45994354</v>
      </c>
      <c r="R27" s="200"/>
      <c r="S27" s="183">
        <v>-1764410</v>
      </c>
      <c r="T27" s="183">
        <v>1951337</v>
      </c>
      <c r="U27" s="200">
        <f t="shared" si="2"/>
        <v>186927</v>
      </c>
    </row>
    <row r="28" spans="1:21" ht="12.75" customHeight="1">
      <c r="A28" s="180">
        <v>13700</v>
      </c>
      <c r="B28" s="181" t="s">
        <v>392</v>
      </c>
      <c r="C28" s="254">
        <f t="shared" si="3"/>
        <v>4.078815785441828E-4</v>
      </c>
      <c r="D28" s="254">
        <f t="shared" si="4"/>
        <v>4.1884984430190004E-4</v>
      </c>
      <c r="E28" s="200">
        <v>11932272.04783272</v>
      </c>
      <c r="F28" s="200">
        <v>12905169</v>
      </c>
      <c r="G28" s="194">
        <v>0</v>
      </c>
      <c r="H28" s="200">
        <v>620283</v>
      </c>
      <c r="I28" s="200">
        <v>8594</v>
      </c>
      <c r="J28" s="200">
        <v>189488</v>
      </c>
      <c r="K28" s="200">
        <f t="shared" si="0"/>
        <v>818365</v>
      </c>
      <c r="L28" s="182"/>
      <c r="M28" s="200">
        <v>650583</v>
      </c>
      <c r="N28" s="200">
        <v>3879859</v>
      </c>
      <c r="O28" s="200">
        <v>0</v>
      </c>
      <c r="P28" s="200">
        <v>572120</v>
      </c>
      <c r="Q28" s="200">
        <f t="shared" si="1"/>
        <v>5102562</v>
      </c>
      <c r="R28" s="200"/>
      <c r="S28" s="183">
        <v>-190499</v>
      </c>
      <c r="T28" s="183">
        <v>-102608</v>
      </c>
      <c r="U28" s="200">
        <f t="shared" si="2"/>
        <v>-293107</v>
      </c>
    </row>
    <row r="29" spans="1:21" ht="12.75" customHeight="1">
      <c r="A29" s="180">
        <v>14300</v>
      </c>
      <c r="B29" s="181" t="s">
        <v>393</v>
      </c>
      <c r="C29" s="254">
        <f t="shared" si="3"/>
        <v>1.3366561946195343E-3</v>
      </c>
      <c r="D29" s="254">
        <f t="shared" si="4"/>
        <v>1.3941179442639169E-3</v>
      </c>
      <c r="E29" s="200">
        <v>39715890.56084767</v>
      </c>
      <c r="F29" s="200">
        <v>42291133</v>
      </c>
      <c r="G29" s="194">
        <v>0</v>
      </c>
      <c r="H29" s="200">
        <v>2032711</v>
      </c>
      <c r="I29" s="200">
        <v>28163</v>
      </c>
      <c r="J29" s="200">
        <v>4694595</v>
      </c>
      <c r="K29" s="200">
        <f t="shared" si="0"/>
        <v>6755469</v>
      </c>
      <c r="L29" s="182"/>
      <c r="M29" s="200">
        <v>2132006</v>
      </c>
      <c r="N29" s="200">
        <v>12714568</v>
      </c>
      <c r="O29" s="200">
        <v>0</v>
      </c>
      <c r="P29" s="200">
        <v>3229667</v>
      </c>
      <c r="Q29" s="200">
        <f t="shared" si="1"/>
        <v>18076241</v>
      </c>
      <c r="R29" s="200"/>
      <c r="S29" s="183">
        <v>-624280</v>
      </c>
      <c r="T29" s="183">
        <v>858521</v>
      </c>
      <c r="U29" s="200">
        <f t="shared" si="2"/>
        <v>234241</v>
      </c>
    </row>
    <row r="30" spans="1:21" ht="12.75" customHeight="1">
      <c r="A30" s="184">
        <v>14300.2</v>
      </c>
      <c r="B30" s="181" t="s">
        <v>726</v>
      </c>
      <c r="C30" s="254">
        <f t="shared" si="3"/>
        <v>1.4445516118687197E-4</v>
      </c>
      <c r="D30" s="254">
        <f t="shared" si="4"/>
        <v>1.4240061734042129E-4</v>
      </c>
      <c r="E30" s="200">
        <v>4056735.1975914873</v>
      </c>
      <c r="F30" s="200">
        <v>4570489</v>
      </c>
      <c r="G30" s="194">
        <v>0</v>
      </c>
      <c r="H30" s="200">
        <v>219679</v>
      </c>
      <c r="I30" s="200">
        <v>3044</v>
      </c>
      <c r="J30" s="200">
        <v>1026785</v>
      </c>
      <c r="K30" s="200">
        <f t="shared" si="0"/>
        <v>1249508</v>
      </c>
      <c r="L30" s="182"/>
      <c r="M30" s="200">
        <v>230410</v>
      </c>
      <c r="N30" s="200">
        <v>1374089</v>
      </c>
      <c r="O30" s="200">
        <v>0</v>
      </c>
      <c r="P30" s="200">
        <v>766516</v>
      </c>
      <c r="Q30" s="200">
        <f t="shared" si="1"/>
        <v>2371015</v>
      </c>
      <c r="R30" s="200"/>
      <c r="S30" s="183">
        <v>-67467</v>
      </c>
      <c r="T30" s="183">
        <v>135169</v>
      </c>
      <c r="U30" s="200">
        <f t="shared" si="2"/>
        <v>67702</v>
      </c>
    </row>
    <row r="31" spans="1:21" ht="12.75" customHeight="1">
      <c r="A31" s="180">
        <v>18400</v>
      </c>
      <c r="B31" s="181" t="s">
        <v>395</v>
      </c>
      <c r="C31" s="254">
        <f t="shared" si="3"/>
        <v>4.803545517678102E-3</v>
      </c>
      <c r="D31" s="254">
        <f t="shared" si="4"/>
        <v>4.8443142465027407E-3</v>
      </c>
      <c r="E31" s="200">
        <v>138005722.72100103</v>
      </c>
      <c r="F31" s="200">
        <v>151981776</v>
      </c>
      <c r="G31" s="194">
        <v>0</v>
      </c>
      <c r="H31" s="200">
        <v>7304960</v>
      </c>
      <c r="I31" s="200">
        <v>101208</v>
      </c>
      <c r="J31" s="200">
        <v>4666848</v>
      </c>
      <c r="K31" s="200">
        <f t="shared" si="0"/>
        <v>12073016</v>
      </c>
      <c r="L31" s="182"/>
      <c r="M31" s="200">
        <v>7661796</v>
      </c>
      <c r="N31" s="200">
        <v>45692383</v>
      </c>
      <c r="O31" s="200">
        <v>0</v>
      </c>
      <c r="P31" s="200">
        <v>1609847</v>
      </c>
      <c r="Q31" s="200">
        <f t="shared" si="1"/>
        <v>54964026</v>
      </c>
      <c r="R31" s="200"/>
      <c r="S31" s="183">
        <v>-2243477</v>
      </c>
      <c r="T31" s="183">
        <v>1205002</v>
      </c>
      <c r="U31" s="200">
        <f t="shared" si="2"/>
        <v>-1038475</v>
      </c>
    </row>
    <row r="32" spans="1:21" ht="12.75" customHeight="1">
      <c r="A32" s="180">
        <v>18600</v>
      </c>
      <c r="B32" s="181" t="s">
        <v>396</v>
      </c>
      <c r="C32" s="254">
        <f t="shared" si="3"/>
        <v>1.3420597883143524E-5</v>
      </c>
      <c r="D32" s="254">
        <f t="shared" si="4"/>
        <v>1.3596746712651994E-5</v>
      </c>
      <c r="E32" s="200">
        <v>387346.64211525605</v>
      </c>
      <c r="F32" s="200">
        <v>424621</v>
      </c>
      <c r="G32" s="194">
        <v>0</v>
      </c>
      <c r="H32" s="200">
        <v>20409</v>
      </c>
      <c r="I32" s="200">
        <v>283</v>
      </c>
      <c r="J32" s="200">
        <v>0</v>
      </c>
      <c r="K32" s="200">
        <f t="shared" si="0"/>
        <v>20692</v>
      </c>
      <c r="L32" s="182"/>
      <c r="M32" s="200">
        <v>21406</v>
      </c>
      <c r="N32" s="200">
        <v>127660</v>
      </c>
      <c r="O32" s="200">
        <v>0</v>
      </c>
      <c r="P32" s="200">
        <v>143363</v>
      </c>
      <c r="Q32" s="200">
        <f t="shared" si="1"/>
        <v>292429</v>
      </c>
      <c r="R32" s="200"/>
      <c r="S32" s="183">
        <v>-6268</v>
      </c>
      <c r="T32" s="183">
        <v>-44785</v>
      </c>
      <c r="U32" s="200">
        <f t="shared" si="2"/>
        <v>-51053</v>
      </c>
    </row>
    <row r="33" spans="1:21" ht="12.75" customHeight="1">
      <c r="A33" s="180">
        <v>18640</v>
      </c>
      <c r="B33" s="181" t="s">
        <v>711</v>
      </c>
      <c r="C33" s="254">
        <f t="shared" si="3"/>
        <v>1.3979361462844233E-6</v>
      </c>
      <c r="D33" s="254">
        <f t="shared" si="4"/>
        <v>9.1588913422110584E-7</v>
      </c>
      <c r="E33" s="200">
        <v>26092.019524073236</v>
      </c>
      <c r="F33" s="200">
        <v>44230</v>
      </c>
      <c r="G33" s="194">
        <v>0</v>
      </c>
      <c r="H33" s="200">
        <v>2126</v>
      </c>
      <c r="I33" s="200">
        <v>29</v>
      </c>
      <c r="J33" s="200">
        <v>45154</v>
      </c>
      <c r="K33" s="200">
        <f t="shared" si="0"/>
        <v>47309</v>
      </c>
      <c r="L33" s="182"/>
      <c r="M33" s="200">
        <v>2230</v>
      </c>
      <c r="N33" s="200">
        <v>13297</v>
      </c>
      <c r="O33" s="200">
        <v>0</v>
      </c>
      <c r="P33" s="200">
        <v>0</v>
      </c>
      <c r="Q33" s="200">
        <f t="shared" si="1"/>
        <v>15527</v>
      </c>
      <c r="R33" s="200"/>
      <c r="S33" s="183">
        <v>-653</v>
      </c>
      <c r="T33" s="183">
        <v>10411</v>
      </c>
      <c r="U33" s="200">
        <f t="shared" si="2"/>
        <v>9758</v>
      </c>
    </row>
    <row r="34" spans="1:21" ht="12.75" customHeight="1">
      <c r="A34" s="180">
        <v>18690</v>
      </c>
      <c r="B34" s="181" t="s">
        <v>397</v>
      </c>
      <c r="C34" s="254">
        <f t="shared" si="3"/>
        <v>0</v>
      </c>
      <c r="D34" s="254">
        <f t="shared" si="4"/>
        <v>0</v>
      </c>
      <c r="E34" s="200">
        <v>0</v>
      </c>
      <c r="F34" s="200">
        <v>0</v>
      </c>
      <c r="G34" s="194">
        <v>0</v>
      </c>
      <c r="H34" s="200">
        <v>0</v>
      </c>
      <c r="I34" s="200">
        <v>0</v>
      </c>
      <c r="J34" s="200">
        <v>0</v>
      </c>
      <c r="K34" s="200">
        <f t="shared" si="0"/>
        <v>0</v>
      </c>
      <c r="L34" s="182"/>
      <c r="M34" s="200">
        <v>0</v>
      </c>
      <c r="N34" s="200">
        <v>0</v>
      </c>
      <c r="O34" s="200">
        <v>0</v>
      </c>
      <c r="P34" s="200">
        <v>88608</v>
      </c>
      <c r="Q34" s="200">
        <f t="shared" si="1"/>
        <v>88608</v>
      </c>
      <c r="R34" s="200"/>
      <c r="S34" s="183">
        <v>0</v>
      </c>
      <c r="T34" s="183">
        <v>-29536</v>
      </c>
      <c r="U34" s="200">
        <f t="shared" si="2"/>
        <v>-29536</v>
      </c>
    </row>
    <row r="35" spans="1:21" ht="12.75" customHeight="1">
      <c r="A35" s="180">
        <v>18740</v>
      </c>
      <c r="B35" s="181" t="s">
        <v>398</v>
      </c>
      <c r="C35" s="254">
        <f t="shared" si="3"/>
        <v>6.5544336441401178E-6</v>
      </c>
      <c r="D35" s="254">
        <f t="shared" si="4"/>
        <v>6.6398174609972057E-6</v>
      </c>
      <c r="E35" s="200">
        <v>189156.35130441224</v>
      </c>
      <c r="F35" s="200">
        <v>207379</v>
      </c>
      <c r="G35" s="194">
        <v>0</v>
      </c>
      <c r="H35" s="200">
        <v>9968</v>
      </c>
      <c r="I35" s="200">
        <v>138</v>
      </c>
      <c r="J35" s="200">
        <v>18273</v>
      </c>
      <c r="K35" s="200">
        <f t="shared" si="0"/>
        <v>28379</v>
      </c>
      <c r="L35" s="182"/>
      <c r="M35" s="200">
        <v>10455</v>
      </c>
      <c r="N35" s="200">
        <v>62347</v>
      </c>
      <c r="O35" s="200">
        <v>0</v>
      </c>
      <c r="P35" s="200">
        <v>4279</v>
      </c>
      <c r="Q35" s="200">
        <f t="shared" si="1"/>
        <v>77081</v>
      </c>
      <c r="R35" s="200"/>
      <c r="S35" s="183">
        <v>-3061</v>
      </c>
      <c r="T35" s="183">
        <v>5105</v>
      </c>
      <c r="U35" s="200">
        <f t="shared" si="2"/>
        <v>2044</v>
      </c>
    </row>
    <row r="36" spans="1:21" ht="12.75" customHeight="1">
      <c r="A36" s="180">
        <v>18780</v>
      </c>
      <c r="B36" s="181" t="s">
        <v>727</v>
      </c>
      <c r="C36" s="254">
        <f t="shared" si="3"/>
        <v>1.8126993444321929E-5</v>
      </c>
      <c r="D36" s="254">
        <f t="shared" si="4"/>
        <v>1.7442907931839974E-5</v>
      </c>
      <c r="E36" s="200">
        <v>496916.79626838904</v>
      </c>
      <c r="F36" s="200">
        <v>573529</v>
      </c>
      <c r="G36" s="194">
        <v>0</v>
      </c>
      <c r="H36" s="200">
        <v>27566</v>
      </c>
      <c r="I36" s="200">
        <v>382</v>
      </c>
      <c r="J36" s="200">
        <v>185950</v>
      </c>
      <c r="K36" s="200">
        <f t="shared" si="0"/>
        <v>213898</v>
      </c>
      <c r="L36" s="182"/>
      <c r="M36" s="200">
        <v>28913</v>
      </c>
      <c r="N36" s="200">
        <v>172428</v>
      </c>
      <c r="O36" s="200">
        <v>0</v>
      </c>
      <c r="P36" s="200">
        <v>0</v>
      </c>
      <c r="Q36" s="200">
        <f t="shared" si="1"/>
        <v>201341</v>
      </c>
      <c r="R36" s="200"/>
      <c r="S36" s="183">
        <v>-8466</v>
      </c>
      <c r="T36" s="183">
        <v>45394</v>
      </c>
      <c r="U36" s="200">
        <f t="shared" si="2"/>
        <v>36928</v>
      </c>
    </row>
    <row r="37" spans="1:21" ht="12.75" customHeight="1">
      <c r="A37" s="180">
        <v>19005</v>
      </c>
      <c r="B37" s="181" t="s">
        <v>400</v>
      </c>
      <c r="C37" s="254">
        <f t="shared" si="3"/>
        <v>6.869546087695526E-4</v>
      </c>
      <c r="D37" s="254">
        <f t="shared" si="4"/>
        <v>6.8392644869278492E-4</v>
      </c>
      <c r="E37" s="200">
        <v>19483823.517022125</v>
      </c>
      <c r="F37" s="200">
        <v>21734900</v>
      </c>
      <c r="G37" s="194">
        <v>0</v>
      </c>
      <c r="H37" s="200">
        <v>1044682</v>
      </c>
      <c r="I37" s="200">
        <v>14474</v>
      </c>
      <c r="J37" s="200">
        <v>1492809</v>
      </c>
      <c r="K37" s="200">
        <f t="shared" si="0"/>
        <v>2551965</v>
      </c>
      <c r="L37" s="182"/>
      <c r="M37" s="200">
        <v>1095713</v>
      </c>
      <c r="N37" s="200">
        <v>6534464</v>
      </c>
      <c r="O37" s="200">
        <v>0</v>
      </c>
      <c r="P37" s="200">
        <v>0</v>
      </c>
      <c r="Q37" s="200">
        <f t="shared" si="1"/>
        <v>7630177</v>
      </c>
      <c r="R37" s="200"/>
      <c r="S37" s="183">
        <v>-320839</v>
      </c>
      <c r="T37" s="183">
        <v>409460</v>
      </c>
      <c r="U37" s="200">
        <f t="shared" si="2"/>
        <v>88621</v>
      </c>
    </row>
    <row r="38" spans="1:21" ht="12.75" customHeight="1">
      <c r="A38" s="180">
        <v>19100</v>
      </c>
      <c r="B38" s="181" t="s">
        <v>401</v>
      </c>
      <c r="C38" s="254">
        <f t="shared" si="3"/>
        <v>6.2379403253909858E-2</v>
      </c>
      <c r="D38" s="254">
        <f t="shared" si="4"/>
        <v>6.1125212994958905E-2</v>
      </c>
      <c r="E38" s="200">
        <v>1741346404.5885067</v>
      </c>
      <c r="F38" s="200">
        <v>1973653098</v>
      </c>
      <c r="G38" s="194">
        <v>0</v>
      </c>
      <c r="H38" s="200">
        <v>94863061</v>
      </c>
      <c r="I38" s="200">
        <v>1314296</v>
      </c>
      <c r="J38" s="200">
        <v>138257457</v>
      </c>
      <c r="K38" s="200">
        <f t="shared" si="0"/>
        <v>234434814</v>
      </c>
      <c r="L38" s="182"/>
      <c r="M38" s="200">
        <v>99496979</v>
      </c>
      <c r="N38" s="200">
        <v>593366622</v>
      </c>
      <c r="O38" s="200">
        <v>0</v>
      </c>
      <c r="P38" s="200">
        <v>0</v>
      </c>
      <c r="Q38" s="200">
        <f t="shared" si="1"/>
        <v>692863601</v>
      </c>
      <c r="R38" s="200"/>
      <c r="S38" s="183">
        <v>-29134052</v>
      </c>
      <c r="T38" s="183">
        <v>39360962</v>
      </c>
      <c r="U38" s="200">
        <f t="shared" si="2"/>
        <v>10226910</v>
      </c>
    </row>
    <row r="39" spans="1:21" ht="12.75" customHeight="1">
      <c r="A39" s="180">
        <v>20100</v>
      </c>
      <c r="B39" s="181" t="s">
        <v>402</v>
      </c>
      <c r="C39" s="254">
        <f t="shared" si="3"/>
        <v>1.0390856467574363E-2</v>
      </c>
      <c r="D39" s="254">
        <f t="shared" si="4"/>
        <v>1.0074952635744169E-2</v>
      </c>
      <c r="E39" s="200">
        <v>287017119.27121609</v>
      </c>
      <c r="F39" s="200">
        <v>328761498</v>
      </c>
      <c r="G39" s="194">
        <v>0</v>
      </c>
      <c r="H39" s="200">
        <v>15801826</v>
      </c>
      <c r="I39" s="200">
        <v>218929</v>
      </c>
      <c r="J39" s="200">
        <v>24230554</v>
      </c>
      <c r="K39" s="200">
        <f t="shared" si="0"/>
        <v>40251309</v>
      </c>
      <c r="L39" s="182"/>
      <c r="M39" s="200">
        <v>16573721</v>
      </c>
      <c r="N39" s="200">
        <v>98840115</v>
      </c>
      <c r="O39" s="200">
        <v>0</v>
      </c>
      <c r="P39" s="200">
        <v>24463935</v>
      </c>
      <c r="Q39" s="200">
        <f t="shared" si="1"/>
        <v>139877771</v>
      </c>
      <c r="R39" s="200"/>
      <c r="S39" s="183">
        <v>-4853008</v>
      </c>
      <c r="T39" s="183">
        <v>-2676012</v>
      </c>
      <c r="U39" s="200">
        <f t="shared" si="2"/>
        <v>-7529020</v>
      </c>
    </row>
    <row r="40" spans="1:21" ht="12.75" customHeight="1">
      <c r="A40" s="180">
        <v>20200</v>
      </c>
      <c r="B40" s="181" t="s">
        <v>403</v>
      </c>
      <c r="C40" s="254">
        <f t="shared" si="3"/>
        <v>1.554574085520998E-3</v>
      </c>
      <c r="D40" s="254">
        <f t="shared" si="4"/>
        <v>1.4585439143349537E-3</v>
      </c>
      <c r="E40" s="200">
        <v>41551269.545205221</v>
      </c>
      <c r="F40" s="200">
        <v>49185946</v>
      </c>
      <c r="G40" s="194">
        <v>0</v>
      </c>
      <c r="H40" s="200">
        <v>2364108</v>
      </c>
      <c r="I40" s="200">
        <v>32754</v>
      </c>
      <c r="J40" s="200">
        <v>6639179</v>
      </c>
      <c r="K40" s="200">
        <f t="shared" si="0"/>
        <v>9036041</v>
      </c>
      <c r="L40" s="182"/>
      <c r="M40" s="200">
        <v>2479591</v>
      </c>
      <c r="N40" s="200">
        <v>14787451</v>
      </c>
      <c r="O40" s="200">
        <v>0</v>
      </c>
      <c r="P40" s="200">
        <v>733704</v>
      </c>
      <c r="Q40" s="200">
        <f t="shared" si="1"/>
        <v>18000746</v>
      </c>
      <c r="R40" s="200"/>
      <c r="S40" s="183">
        <v>-726058</v>
      </c>
      <c r="T40" s="183">
        <v>1237796</v>
      </c>
      <c r="U40" s="200">
        <f t="shared" si="2"/>
        <v>511738</v>
      </c>
    </row>
    <row r="41" spans="1:21" ht="12.75" customHeight="1">
      <c r="A41" s="180">
        <v>20300</v>
      </c>
      <c r="B41" s="181" t="s">
        <v>404</v>
      </c>
      <c r="C41" s="254">
        <f t="shared" si="3"/>
        <v>2.4363414282971303E-2</v>
      </c>
      <c r="D41" s="254">
        <f t="shared" si="4"/>
        <v>2.4239781164642919E-2</v>
      </c>
      <c r="E41" s="200">
        <v>690547381.52886713</v>
      </c>
      <c r="F41" s="200">
        <v>770846234</v>
      </c>
      <c r="G41" s="194">
        <v>0</v>
      </c>
      <c r="H41" s="200">
        <v>37050500</v>
      </c>
      <c r="I41" s="200">
        <v>513322</v>
      </c>
      <c r="J41" s="200">
        <v>47583304</v>
      </c>
      <c r="K41" s="200">
        <f t="shared" si="0"/>
        <v>85147126</v>
      </c>
      <c r="L41" s="182"/>
      <c r="M41" s="200">
        <v>38860361</v>
      </c>
      <c r="N41" s="200">
        <v>231750163</v>
      </c>
      <c r="O41" s="200">
        <v>0</v>
      </c>
      <c r="P41" s="200">
        <v>72031992</v>
      </c>
      <c r="Q41" s="200">
        <f t="shared" si="1"/>
        <v>342642516</v>
      </c>
      <c r="R41" s="200"/>
      <c r="S41" s="183">
        <v>-11378836</v>
      </c>
      <c r="T41" s="183">
        <v>-12344108</v>
      </c>
      <c r="U41" s="200">
        <f t="shared" si="2"/>
        <v>-23722944</v>
      </c>
    </row>
    <row r="42" spans="1:21" ht="12.75" customHeight="1">
      <c r="A42" s="180">
        <v>20400</v>
      </c>
      <c r="B42" s="181" t="s">
        <v>405</v>
      </c>
      <c r="C42" s="254">
        <f t="shared" si="3"/>
        <v>1.1262660144521651E-3</v>
      </c>
      <c r="D42" s="254">
        <f t="shared" si="4"/>
        <v>1.1280093285975922E-3</v>
      </c>
      <c r="E42" s="200">
        <v>32134938.963038176</v>
      </c>
      <c r="F42" s="200">
        <v>35634493</v>
      </c>
      <c r="G42" s="194">
        <v>0</v>
      </c>
      <c r="H42" s="200">
        <v>1712762</v>
      </c>
      <c r="I42" s="200">
        <v>23730</v>
      </c>
      <c r="J42" s="200">
        <v>967151</v>
      </c>
      <c r="K42" s="200">
        <f t="shared" si="0"/>
        <v>2703643</v>
      </c>
      <c r="L42" s="182"/>
      <c r="M42" s="200">
        <v>1796427</v>
      </c>
      <c r="N42" s="200">
        <v>10713290</v>
      </c>
      <c r="O42" s="200">
        <v>0</v>
      </c>
      <c r="P42" s="200">
        <v>3658434</v>
      </c>
      <c r="Q42" s="200">
        <f t="shared" si="1"/>
        <v>16168151</v>
      </c>
      <c r="R42" s="200"/>
      <c r="S42" s="183">
        <v>-526018</v>
      </c>
      <c r="T42" s="183">
        <v>-981273</v>
      </c>
      <c r="U42" s="200">
        <f t="shared" si="2"/>
        <v>-1507291</v>
      </c>
    </row>
    <row r="43" spans="1:21" ht="12.75" customHeight="1">
      <c r="A43" s="180">
        <v>20600</v>
      </c>
      <c r="B43" s="181" t="s">
        <v>406</v>
      </c>
      <c r="C43" s="254">
        <f t="shared" si="3"/>
        <v>2.9204613367199584E-3</v>
      </c>
      <c r="D43" s="254">
        <f t="shared" si="4"/>
        <v>2.8502466013680182E-3</v>
      </c>
      <c r="E43" s="200">
        <v>81198353.810106769</v>
      </c>
      <c r="F43" s="200">
        <v>92401935</v>
      </c>
      <c r="G43" s="194">
        <v>0</v>
      </c>
      <c r="H43" s="200">
        <v>4441272</v>
      </c>
      <c r="I43" s="200">
        <v>61532</v>
      </c>
      <c r="J43" s="200">
        <v>10390746</v>
      </c>
      <c r="K43" s="200">
        <f t="shared" si="0"/>
        <v>14893550</v>
      </c>
      <c r="L43" s="182"/>
      <c r="M43" s="200">
        <v>4658222</v>
      </c>
      <c r="N43" s="200">
        <v>27780072</v>
      </c>
      <c r="O43" s="200">
        <v>0</v>
      </c>
      <c r="P43" s="200">
        <v>5093928</v>
      </c>
      <c r="Q43" s="200">
        <f t="shared" si="1"/>
        <v>37532222</v>
      </c>
      <c r="R43" s="200"/>
      <c r="S43" s="183">
        <v>-1363990</v>
      </c>
      <c r="T43" s="183">
        <v>768702</v>
      </c>
      <c r="U43" s="200">
        <f t="shared" si="2"/>
        <v>-595288</v>
      </c>
    </row>
    <row r="44" spans="1:21" ht="12.75" customHeight="1">
      <c r="A44" s="180">
        <v>20700</v>
      </c>
      <c r="B44" s="181" t="s">
        <v>407</v>
      </c>
      <c r="C44" s="254">
        <f t="shared" si="3"/>
        <v>5.8562289838325742E-3</v>
      </c>
      <c r="D44" s="254">
        <f t="shared" si="4"/>
        <v>5.7861789011068518E-3</v>
      </c>
      <c r="E44" s="200">
        <v>164837737.6873804</v>
      </c>
      <c r="F44" s="200">
        <v>185288154</v>
      </c>
      <c r="G44" s="194">
        <v>0</v>
      </c>
      <c r="H44" s="200">
        <v>8905821</v>
      </c>
      <c r="I44" s="200">
        <v>123387</v>
      </c>
      <c r="J44" s="200">
        <v>13286636</v>
      </c>
      <c r="K44" s="200">
        <f t="shared" si="0"/>
        <v>22315844</v>
      </c>
      <c r="L44" s="182"/>
      <c r="M44" s="200">
        <v>9340857</v>
      </c>
      <c r="N44" s="200">
        <v>55705740</v>
      </c>
      <c r="O44" s="200">
        <v>0</v>
      </c>
      <c r="P44" s="200">
        <v>16446897</v>
      </c>
      <c r="Q44" s="200">
        <f t="shared" si="1"/>
        <v>81493494</v>
      </c>
      <c r="R44" s="200"/>
      <c r="S44" s="183">
        <v>-2735128</v>
      </c>
      <c r="T44" s="183">
        <v>-2315464</v>
      </c>
      <c r="U44" s="200">
        <f t="shared" si="2"/>
        <v>-5050592</v>
      </c>
    </row>
    <row r="45" spans="1:21" ht="12.75" customHeight="1">
      <c r="A45" s="180">
        <v>20800</v>
      </c>
      <c r="B45" s="181" t="s">
        <v>408</v>
      </c>
      <c r="C45" s="254">
        <f t="shared" si="3"/>
        <v>4.4494108386401434E-3</v>
      </c>
      <c r="D45" s="254">
        <f t="shared" si="4"/>
        <v>4.4895801226716835E-3</v>
      </c>
      <c r="E45" s="200">
        <v>127899991.20937409</v>
      </c>
      <c r="F45" s="200">
        <v>140777132</v>
      </c>
      <c r="G45" s="194">
        <v>0</v>
      </c>
      <c r="H45" s="200">
        <v>6766412</v>
      </c>
      <c r="I45" s="200">
        <v>93746</v>
      </c>
      <c r="J45" s="200">
        <v>3567188</v>
      </c>
      <c r="K45" s="200">
        <f t="shared" si="0"/>
        <v>10427346</v>
      </c>
      <c r="L45" s="182"/>
      <c r="M45" s="200">
        <v>7096941</v>
      </c>
      <c r="N45" s="200">
        <v>42323776</v>
      </c>
      <c r="O45" s="200">
        <v>0</v>
      </c>
      <c r="P45" s="200">
        <v>12501870</v>
      </c>
      <c r="Q45" s="200">
        <f t="shared" si="1"/>
        <v>61922587</v>
      </c>
      <c r="R45" s="200"/>
      <c r="S45" s="183">
        <v>-2078080</v>
      </c>
      <c r="T45" s="183">
        <v>-3143234</v>
      </c>
      <c r="U45" s="200">
        <f t="shared" si="2"/>
        <v>-5221314</v>
      </c>
    </row>
    <row r="46" spans="1:21" ht="12.75" customHeight="1">
      <c r="A46" s="180">
        <v>20900</v>
      </c>
      <c r="B46" s="181" t="s">
        <v>409</v>
      </c>
      <c r="C46" s="254">
        <f t="shared" si="3"/>
        <v>1.0044522891711498E-2</v>
      </c>
      <c r="D46" s="254">
        <f t="shared" si="4"/>
        <v>9.4866794174572489E-3</v>
      </c>
      <c r="E46" s="200">
        <v>270258282.72263634</v>
      </c>
      <c r="F46" s="200">
        <v>317803677</v>
      </c>
      <c r="G46" s="194">
        <v>0</v>
      </c>
      <c r="H46" s="200">
        <v>15275141</v>
      </c>
      <c r="I46" s="200">
        <v>211632</v>
      </c>
      <c r="J46" s="200">
        <v>37032201</v>
      </c>
      <c r="K46" s="200">
        <f t="shared" si="0"/>
        <v>52518974</v>
      </c>
      <c r="L46" s="182"/>
      <c r="M46" s="200">
        <v>16021309</v>
      </c>
      <c r="N46" s="200">
        <v>95545714</v>
      </c>
      <c r="O46" s="200">
        <v>0</v>
      </c>
      <c r="P46" s="200">
        <v>25367022</v>
      </c>
      <c r="Q46" s="200">
        <f t="shared" si="1"/>
        <v>136934045</v>
      </c>
      <c r="R46" s="200"/>
      <c r="S46" s="183">
        <v>-4691254</v>
      </c>
      <c r="T46" s="183">
        <v>-224472</v>
      </c>
      <c r="U46" s="200">
        <f t="shared" si="2"/>
        <v>-4915726</v>
      </c>
    </row>
    <row r="47" spans="1:21" ht="12.75" customHeight="1">
      <c r="A47" s="180">
        <v>21200</v>
      </c>
      <c r="B47" s="181" t="s">
        <v>410</v>
      </c>
      <c r="C47" s="254">
        <f t="shared" si="3"/>
        <v>3.0559204327191055E-3</v>
      </c>
      <c r="D47" s="254">
        <f t="shared" si="4"/>
        <v>3.00111292674156E-3</v>
      </c>
      <c r="E47" s="200">
        <v>85496261.668266103</v>
      </c>
      <c r="F47" s="200">
        <v>96687793</v>
      </c>
      <c r="G47" s="194">
        <v>0</v>
      </c>
      <c r="H47" s="200">
        <v>4647271</v>
      </c>
      <c r="I47" s="200">
        <v>64386</v>
      </c>
      <c r="J47" s="200">
        <v>6416221</v>
      </c>
      <c r="K47" s="200">
        <f t="shared" si="0"/>
        <v>11127878</v>
      </c>
      <c r="L47" s="182"/>
      <c r="M47" s="200">
        <v>4874283</v>
      </c>
      <c r="N47" s="200">
        <v>29068588</v>
      </c>
      <c r="O47" s="200">
        <v>0</v>
      </c>
      <c r="P47" s="200">
        <v>10105719</v>
      </c>
      <c r="Q47" s="200">
        <f t="shared" si="1"/>
        <v>44048590</v>
      </c>
      <c r="R47" s="200"/>
      <c r="S47" s="183">
        <v>-1427255</v>
      </c>
      <c r="T47" s="183">
        <v>-1864620</v>
      </c>
      <c r="U47" s="200">
        <f t="shared" si="2"/>
        <v>-3291875</v>
      </c>
    </row>
    <row r="48" spans="1:21" ht="12.75" customHeight="1">
      <c r="A48" s="180">
        <v>21300</v>
      </c>
      <c r="B48" s="181" t="s">
        <v>411</v>
      </c>
      <c r="C48" s="254">
        <f t="shared" si="3"/>
        <v>3.8835592233019856E-2</v>
      </c>
      <c r="D48" s="254">
        <f t="shared" si="4"/>
        <v>3.8375852183589965E-2</v>
      </c>
      <c r="E48" s="200">
        <v>1093258394.509408</v>
      </c>
      <c r="F48" s="200">
        <v>1228738701</v>
      </c>
      <c r="G48" s="194">
        <v>0</v>
      </c>
      <c r="H48" s="200">
        <v>59058967</v>
      </c>
      <c r="I48" s="200">
        <v>818242</v>
      </c>
      <c r="J48" s="200">
        <v>102582219</v>
      </c>
      <c r="K48" s="200">
        <f t="shared" si="0"/>
        <v>162459428</v>
      </c>
      <c r="L48" s="182"/>
      <c r="M48" s="200">
        <v>61943909</v>
      </c>
      <c r="N48" s="200">
        <v>369412706</v>
      </c>
      <c r="O48" s="200">
        <v>0</v>
      </c>
      <c r="P48" s="200">
        <v>93181800</v>
      </c>
      <c r="Q48" s="200">
        <f t="shared" si="1"/>
        <v>524538415</v>
      </c>
      <c r="R48" s="200"/>
      <c r="S48" s="183">
        <v>-18138009</v>
      </c>
      <c r="T48" s="183">
        <v>-6203610</v>
      </c>
      <c r="U48" s="200">
        <f t="shared" si="2"/>
        <v>-24341619</v>
      </c>
    </row>
    <row r="49" spans="1:21" ht="12.75" customHeight="1">
      <c r="A49" s="180">
        <v>21520</v>
      </c>
      <c r="B49" s="181" t="s">
        <v>735</v>
      </c>
      <c r="C49" s="254">
        <f t="shared" si="3"/>
        <v>6.9092226761333322E-2</v>
      </c>
      <c r="D49" s="254">
        <f t="shared" si="4"/>
        <v>6.7637594228440484E-2</v>
      </c>
      <c r="E49" s="200">
        <v>1926872329.008076</v>
      </c>
      <c r="F49" s="200">
        <v>2186043474</v>
      </c>
      <c r="G49" s="194">
        <v>0</v>
      </c>
      <c r="H49" s="200">
        <v>105071542</v>
      </c>
      <c r="I49" s="200">
        <v>1455731</v>
      </c>
      <c r="J49" s="200">
        <v>170131046</v>
      </c>
      <c r="K49" s="200">
        <f t="shared" si="0"/>
        <v>276658319</v>
      </c>
      <c r="L49" s="182"/>
      <c r="M49" s="200">
        <v>110204130</v>
      </c>
      <c r="N49" s="200">
        <v>657220478</v>
      </c>
      <c r="O49" s="200">
        <v>0</v>
      </c>
      <c r="P49" s="200">
        <v>191112627</v>
      </c>
      <c r="Q49" s="200">
        <f t="shared" si="1"/>
        <v>958537235</v>
      </c>
      <c r="R49" s="200"/>
      <c r="S49" s="183">
        <v>-32269249</v>
      </c>
      <c r="T49" s="183">
        <v>-23732293</v>
      </c>
      <c r="U49" s="200">
        <f t="shared" si="2"/>
        <v>-56001542</v>
      </c>
    </row>
    <row r="50" spans="1:21" ht="12.75" customHeight="1">
      <c r="A50" s="180">
        <v>21525</v>
      </c>
      <c r="B50" s="181" t="s">
        <v>412</v>
      </c>
      <c r="C50" s="254">
        <f t="shared" si="3"/>
        <v>1.5966124875520426E-3</v>
      </c>
      <c r="D50" s="254">
        <f t="shared" si="4"/>
        <v>1.5766523520048239E-3</v>
      </c>
      <c r="E50" s="200">
        <v>44915964.622913271</v>
      </c>
      <c r="F50" s="200">
        <v>50516020</v>
      </c>
      <c r="G50" s="194">
        <v>0</v>
      </c>
      <c r="H50" s="200">
        <v>2428038</v>
      </c>
      <c r="I50" s="200">
        <v>33640</v>
      </c>
      <c r="J50" s="200">
        <v>739655</v>
      </c>
      <c r="K50" s="200">
        <f t="shared" si="0"/>
        <v>3201333</v>
      </c>
      <c r="L50" s="182"/>
      <c r="M50" s="200">
        <v>2546644</v>
      </c>
      <c r="N50" s="200">
        <v>15187330</v>
      </c>
      <c r="O50" s="200">
        <v>0</v>
      </c>
      <c r="P50" s="200">
        <v>4487717</v>
      </c>
      <c r="Q50" s="200">
        <f t="shared" si="1"/>
        <v>22221691</v>
      </c>
      <c r="R50" s="200"/>
      <c r="S50" s="183">
        <v>-745692</v>
      </c>
      <c r="T50" s="183">
        <v>-1124543</v>
      </c>
      <c r="U50" s="200">
        <f t="shared" si="2"/>
        <v>-1870235</v>
      </c>
    </row>
    <row r="51" spans="1:21" ht="12.75" customHeight="1">
      <c r="A51" s="184">
        <v>21525.200000000001</v>
      </c>
      <c r="B51" s="181" t="s">
        <v>736</v>
      </c>
      <c r="C51" s="254">
        <f t="shared" si="3"/>
        <v>1.4981317893950291E-4</v>
      </c>
      <c r="D51" s="254">
        <f t="shared" si="4"/>
        <v>1.5420165871670886E-4</v>
      </c>
      <c r="E51" s="200">
        <v>4392925.4530380135</v>
      </c>
      <c r="F51" s="200">
        <v>4740014</v>
      </c>
      <c r="G51" s="194">
        <v>0</v>
      </c>
      <c r="H51" s="200">
        <v>227827</v>
      </c>
      <c r="I51" s="200">
        <v>3156</v>
      </c>
      <c r="J51" s="200">
        <v>1603830</v>
      </c>
      <c r="K51" s="200">
        <f t="shared" si="0"/>
        <v>1834813</v>
      </c>
      <c r="L51" s="182"/>
      <c r="M51" s="200">
        <v>238956</v>
      </c>
      <c r="N51" s="200">
        <v>1425056</v>
      </c>
      <c r="O51" s="200">
        <v>0</v>
      </c>
      <c r="P51" s="200">
        <v>110875</v>
      </c>
      <c r="Q51" s="200">
        <f t="shared" si="1"/>
        <v>1774887</v>
      </c>
      <c r="R51" s="200"/>
      <c r="S51" s="183">
        <v>-69970</v>
      </c>
      <c r="T51" s="183">
        <v>418012</v>
      </c>
      <c r="U51" s="200">
        <f t="shared" si="2"/>
        <v>348042</v>
      </c>
    </row>
    <row r="52" spans="1:21" ht="12.75" customHeight="1">
      <c r="A52" s="180">
        <v>21550</v>
      </c>
      <c r="B52" s="181" t="s">
        <v>413</v>
      </c>
      <c r="C52" s="254">
        <f t="shared" si="3"/>
        <v>4.2226732570223711E-2</v>
      </c>
      <c r="D52" s="254">
        <f t="shared" si="4"/>
        <v>3.8897856885580284E-2</v>
      </c>
      <c r="E52" s="200">
        <v>1108129361.2750225</v>
      </c>
      <c r="F52" s="200">
        <v>1336032684</v>
      </c>
      <c r="G52" s="194">
        <v>0</v>
      </c>
      <c r="H52" s="200">
        <v>64216021</v>
      </c>
      <c r="I52" s="200">
        <v>889692</v>
      </c>
      <c r="J52" s="200">
        <v>124225400</v>
      </c>
      <c r="K52" s="200">
        <f t="shared" si="0"/>
        <v>189331113</v>
      </c>
      <c r="L52" s="182"/>
      <c r="M52" s="200">
        <v>67352878</v>
      </c>
      <c r="N52" s="200">
        <v>401669980</v>
      </c>
      <c r="O52" s="200">
        <v>0</v>
      </c>
      <c r="P52" s="200">
        <v>12083031</v>
      </c>
      <c r="Q52" s="200">
        <f t="shared" si="1"/>
        <v>481105889</v>
      </c>
      <c r="R52" s="200"/>
      <c r="S52" s="183">
        <v>-19721827</v>
      </c>
      <c r="T52" s="183">
        <v>21190526</v>
      </c>
      <c r="U52" s="200">
        <f t="shared" si="2"/>
        <v>1468699</v>
      </c>
    </row>
    <row r="53" spans="1:21" ht="12.75" customHeight="1">
      <c r="A53" s="180">
        <v>21570</v>
      </c>
      <c r="B53" s="181" t="s">
        <v>414</v>
      </c>
      <c r="C53" s="254">
        <f t="shared" si="3"/>
        <v>1.8252064955017765E-4</v>
      </c>
      <c r="D53" s="254">
        <f t="shared" si="4"/>
        <v>1.6226980115127815E-4</v>
      </c>
      <c r="E53" s="200">
        <v>4622772.1910985233</v>
      </c>
      <c r="F53" s="200">
        <v>5774862</v>
      </c>
      <c r="G53" s="194">
        <v>0</v>
      </c>
      <c r="H53" s="200">
        <v>277567</v>
      </c>
      <c r="I53" s="200">
        <v>3846</v>
      </c>
      <c r="J53" s="200">
        <v>893291</v>
      </c>
      <c r="K53" s="200">
        <f t="shared" si="0"/>
        <v>1174704</v>
      </c>
      <c r="L53" s="182"/>
      <c r="M53" s="200">
        <v>291126</v>
      </c>
      <c r="N53" s="200">
        <v>1736177</v>
      </c>
      <c r="O53" s="200">
        <v>0</v>
      </c>
      <c r="P53" s="200">
        <v>27280</v>
      </c>
      <c r="Q53" s="200">
        <f t="shared" si="1"/>
        <v>2054583</v>
      </c>
      <c r="R53" s="200"/>
      <c r="S53" s="183">
        <v>-85246</v>
      </c>
      <c r="T53" s="183">
        <v>192663</v>
      </c>
      <c r="U53" s="200">
        <f t="shared" si="2"/>
        <v>107417</v>
      </c>
    </row>
    <row r="54" spans="1:21" ht="12.75" customHeight="1">
      <c r="A54" s="180">
        <v>21800</v>
      </c>
      <c r="B54" s="181" t="s">
        <v>415</v>
      </c>
      <c r="C54" s="254">
        <f t="shared" si="3"/>
        <v>5.7892033660579623E-3</v>
      </c>
      <c r="D54" s="254">
        <f t="shared" si="4"/>
        <v>5.6171484716189398E-3</v>
      </c>
      <c r="E54" s="200">
        <v>160022367.46234575</v>
      </c>
      <c r="F54" s="200">
        <v>183167497</v>
      </c>
      <c r="G54" s="194">
        <v>0</v>
      </c>
      <c r="H54" s="200">
        <v>8803892</v>
      </c>
      <c r="I54" s="200">
        <v>121975</v>
      </c>
      <c r="J54" s="200">
        <v>18114981</v>
      </c>
      <c r="K54" s="200">
        <f t="shared" si="0"/>
        <v>27040848</v>
      </c>
      <c r="L54" s="182"/>
      <c r="M54" s="200">
        <v>9233949</v>
      </c>
      <c r="N54" s="200">
        <v>55068177</v>
      </c>
      <c r="O54" s="200">
        <v>0</v>
      </c>
      <c r="P54" s="200">
        <v>14134551</v>
      </c>
      <c r="Q54" s="200">
        <f t="shared" si="1"/>
        <v>78436677</v>
      </c>
      <c r="R54" s="200"/>
      <c r="S54" s="183">
        <v>-2703824</v>
      </c>
      <c r="T54" s="183">
        <v>-478927</v>
      </c>
      <c r="U54" s="200">
        <f t="shared" si="2"/>
        <v>-3182751</v>
      </c>
    </row>
    <row r="55" spans="1:21" ht="12.75" customHeight="1">
      <c r="A55" s="180">
        <v>21900</v>
      </c>
      <c r="B55" s="181" t="s">
        <v>416</v>
      </c>
      <c r="C55" s="254">
        <f t="shared" si="3"/>
        <v>2.9853166926039811E-3</v>
      </c>
      <c r="D55" s="254">
        <f t="shared" si="4"/>
        <v>3.135409709303759E-3</v>
      </c>
      <c r="E55" s="200">
        <v>89322133.317691296</v>
      </c>
      <c r="F55" s="200">
        <v>94453926</v>
      </c>
      <c r="G55" s="194">
        <v>0</v>
      </c>
      <c r="H55" s="200">
        <v>4539900</v>
      </c>
      <c r="I55" s="200">
        <v>62899</v>
      </c>
      <c r="J55" s="200">
        <v>3275304</v>
      </c>
      <c r="K55" s="200">
        <f t="shared" si="0"/>
        <v>7878103</v>
      </c>
      <c r="L55" s="182"/>
      <c r="M55" s="200">
        <v>4761668</v>
      </c>
      <c r="N55" s="200">
        <v>28396990</v>
      </c>
      <c r="O55" s="200">
        <v>0</v>
      </c>
      <c r="P55" s="200">
        <v>12475760</v>
      </c>
      <c r="Q55" s="200">
        <f t="shared" si="1"/>
        <v>45634418</v>
      </c>
      <c r="R55" s="200"/>
      <c r="S55" s="183">
        <v>-1394280</v>
      </c>
      <c r="T55" s="183">
        <v>-2652092</v>
      </c>
      <c r="U55" s="200">
        <f t="shared" si="2"/>
        <v>-4046372</v>
      </c>
    </row>
    <row r="56" spans="1:21" ht="12.75" customHeight="1">
      <c r="A56" s="180">
        <v>22000</v>
      </c>
      <c r="B56" s="181" t="s">
        <v>417</v>
      </c>
      <c r="C56" s="254">
        <f t="shared" si="3"/>
        <v>2.839276139713881E-3</v>
      </c>
      <c r="D56" s="254">
        <f t="shared" si="4"/>
        <v>3.1373847170261078E-3</v>
      </c>
      <c r="E56" s="200">
        <v>89378397.703986853</v>
      </c>
      <c r="F56" s="200">
        <v>89833276</v>
      </c>
      <c r="G56" s="194">
        <v>0</v>
      </c>
      <c r="H56" s="200">
        <v>4317810</v>
      </c>
      <c r="I56" s="200">
        <v>59822</v>
      </c>
      <c r="J56" s="200">
        <v>0</v>
      </c>
      <c r="K56" s="200">
        <f t="shared" si="0"/>
        <v>4377632</v>
      </c>
      <c r="L56" s="182"/>
      <c r="M56" s="200">
        <v>4528729</v>
      </c>
      <c r="N56" s="200">
        <v>27007820</v>
      </c>
      <c r="O56" s="200">
        <v>0</v>
      </c>
      <c r="P56" s="200">
        <v>14173441</v>
      </c>
      <c r="Q56" s="200">
        <f t="shared" si="1"/>
        <v>45709990</v>
      </c>
      <c r="R56" s="200"/>
      <c r="S56" s="183">
        <v>-1326073</v>
      </c>
      <c r="T56" s="183">
        <v>-3128669</v>
      </c>
      <c r="U56" s="200">
        <f t="shared" si="2"/>
        <v>-4454742</v>
      </c>
    </row>
    <row r="57" spans="1:21" ht="12.75" customHeight="1">
      <c r="A57" s="180">
        <v>23000</v>
      </c>
      <c r="B57" s="181" t="s">
        <v>418</v>
      </c>
      <c r="C57" s="254">
        <f t="shared" si="3"/>
        <v>2.4844759950290768E-3</v>
      </c>
      <c r="D57" s="254">
        <f t="shared" si="4"/>
        <v>2.5174346623032628E-3</v>
      </c>
      <c r="E57" s="200">
        <v>71717145.563972116</v>
      </c>
      <c r="F57" s="200">
        <v>78607577</v>
      </c>
      <c r="G57" s="194">
        <v>0</v>
      </c>
      <c r="H57" s="200">
        <v>3778250</v>
      </c>
      <c r="I57" s="200">
        <v>52346</v>
      </c>
      <c r="J57" s="200">
        <v>4135548</v>
      </c>
      <c r="K57" s="200">
        <f t="shared" si="0"/>
        <v>7966144</v>
      </c>
      <c r="L57" s="182"/>
      <c r="M57" s="200">
        <v>3962812</v>
      </c>
      <c r="N57" s="200">
        <v>23632883</v>
      </c>
      <c r="O57" s="200">
        <v>0</v>
      </c>
      <c r="P57" s="200">
        <v>4880526</v>
      </c>
      <c r="Q57" s="200">
        <f t="shared" si="1"/>
        <v>32476221</v>
      </c>
      <c r="R57" s="200"/>
      <c r="S57" s="183">
        <v>-1160365</v>
      </c>
      <c r="T57" s="183">
        <v>-432711</v>
      </c>
      <c r="U57" s="200">
        <f t="shared" si="2"/>
        <v>-1593076</v>
      </c>
    </row>
    <row r="58" spans="1:21" ht="12.75" customHeight="1">
      <c r="A58" s="180">
        <v>23100</v>
      </c>
      <c r="B58" s="181" t="s">
        <v>419</v>
      </c>
      <c r="C58" s="254">
        <f t="shared" si="3"/>
        <v>1.5402893051939804E-2</v>
      </c>
      <c r="D58" s="254">
        <f t="shared" si="4"/>
        <v>1.4622022038584901E-2</v>
      </c>
      <c r="E58" s="200">
        <v>416554875.75648391</v>
      </c>
      <c r="F58" s="200">
        <v>487339827</v>
      </c>
      <c r="G58" s="194">
        <v>0</v>
      </c>
      <c r="H58" s="200">
        <v>23423847</v>
      </c>
      <c r="I58" s="200">
        <v>324530</v>
      </c>
      <c r="J58" s="200">
        <v>53576681</v>
      </c>
      <c r="K58" s="200">
        <f t="shared" si="0"/>
        <v>77325058</v>
      </c>
      <c r="L58" s="182"/>
      <c r="M58" s="200">
        <v>24568066</v>
      </c>
      <c r="N58" s="200">
        <v>146515711</v>
      </c>
      <c r="O58" s="200">
        <v>0</v>
      </c>
      <c r="P58" s="200">
        <v>21820386</v>
      </c>
      <c r="Q58" s="200">
        <f t="shared" si="1"/>
        <v>192904163</v>
      </c>
      <c r="R58" s="200"/>
      <c r="S58" s="183">
        <v>-7193860</v>
      </c>
      <c r="T58" s="183">
        <v>4731203</v>
      </c>
      <c r="U58" s="200">
        <f t="shared" si="2"/>
        <v>-2462657</v>
      </c>
    </row>
    <row r="59" spans="1:21" ht="12.75" customHeight="1">
      <c r="A59" s="180">
        <v>23200</v>
      </c>
      <c r="B59" s="181" t="s">
        <v>420</v>
      </c>
      <c r="C59" s="254">
        <f t="shared" si="3"/>
        <v>8.2034718029658938E-3</v>
      </c>
      <c r="D59" s="254">
        <f t="shared" si="4"/>
        <v>7.4397350149793722E-3</v>
      </c>
      <c r="E59" s="200">
        <v>211944550.94158906</v>
      </c>
      <c r="F59" s="200">
        <v>259553742</v>
      </c>
      <c r="G59" s="194">
        <v>0</v>
      </c>
      <c r="H59" s="200">
        <v>12475375</v>
      </c>
      <c r="I59" s="200">
        <v>172842</v>
      </c>
      <c r="J59" s="200">
        <v>39891406</v>
      </c>
      <c r="K59" s="200">
        <f t="shared" si="0"/>
        <v>52539623</v>
      </c>
      <c r="L59" s="182"/>
      <c r="M59" s="200">
        <v>13084778</v>
      </c>
      <c r="N59" s="200">
        <v>78033230</v>
      </c>
      <c r="O59" s="200">
        <v>0</v>
      </c>
      <c r="P59" s="200">
        <v>16800768</v>
      </c>
      <c r="Q59" s="200">
        <f t="shared" si="1"/>
        <v>107918776</v>
      </c>
      <c r="R59" s="200"/>
      <c r="S59" s="183">
        <v>-3831399</v>
      </c>
      <c r="T59" s="183">
        <v>3007112</v>
      </c>
      <c r="U59" s="200">
        <f t="shared" si="2"/>
        <v>-824287</v>
      </c>
    </row>
    <row r="60" spans="1:21" ht="12.75" customHeight="1">
      <c r="A60" s="180">
        <v>30000</v>
      </c>
      <c r="B60" s="181" t="s">
        <v>421</v>
      </c>
      <c r="C60" s="254">
        <f t="shared" si="3"/>
        <v>7.8485976052765501E-4</v>
      </c>
      <c r="D60" s="254">
        <f t="shared" si="4"/>
        <v>8.5915593968193731E-4</v>
      </c>
      <c r="E60" s="200">
        <v>24475793.755833395</v>
      </c>
      <c r="F60" s="200">
        <v>24832570</v>
      </c>
      <c r="G60" s="194">
        <v>0</v>
      </c>
      <c r="H60" s="200">
        <v>1193570</v>
      </c>
      <c r="I60" s="200">
        <v>16537</v>
      </c>
      <c r="J60" s="200">
        <v>601221</v>
      </c>
      <c r="K60" s="200">
        <f t="shared" si="0"/>
        <v>1811328</v>
      </c>
      <c r="L60" s="182"/>
      <c r="M60" s="200">
        <v>1251874</v>
      </c>
      <c r="N60" s="200">
        <v>7465759</v>
      </c>
      <c r="O60" s="200">
        <v>0</v>
      </c>
      <c r="P60" s="200">
        <v>3983790</v>
      </c>
      <c r="Q60" s="200">
        <f t="shared" si="1"/>
        <v>12701423</v>
      </c>
      <c r="R60" s="200"/>
      <c r="S60" s="183">
        <v>-366566</v>
      </c>
      <c r="T60" s="183">
        <v>-662187</v>
      </c>
      <c r="U60" s="200">
        <f t="shared" si="2"/>
        <v>-1028753</v>
      </c>
    </row>
    <row r="61" spans="1:21" ht="12.75" customHeight="1">
      <c r="A61" s="180">
        <v>30100</v>
      </c>
      <c r="B61" s="181" t="s">
        <v>422</v>
      </c>
      <c r="C61" s="254">
        <f t="shared" si="3"/>
        <v>7.3597556120430967E-3</v>
      </c>
      <c r="D61" s="254">
        <f t="shared" si="4"/>
        <v>7.5480156831272292E-3</v>
      </c>
      <c r="E61" s="200">
        <v>215029270.69841447</v>
      </c>
      <c r="F61" s="200">
        <v>232858984</v>
      </c>
      <c r="G61" s="194">
        <v>0</v>
      </c>
      <c r="H61" s="200">
        <v>11192299</v>
      </c>
      <c r="I61" s="200">
        <v>155066</v>
      </c>
      <c r="J61" s="200">
        <v>2606502</v>
      </c>
      <c r="K61" s="200">
        <f t="shared" si="0"/>
        <v>13953867</v>
      </c>
      <c r="L61" s="182"/>
      <c r="M61" s="200">
        <v>11739026</v>
      </c>
      <c r="N61" s="200">
        <v>70007616</v>
      </c>
      <c r="O61" s="200">
        <v>0</v>
      </c>
      <c r="P61" s="200">
        <v>16841400</v>
      </c>
      <c r="Q61" s="200">
        <f t="shared" si="1"/>
        <v>98588042</v>
      </c>
      <c r="R61" s="200"/>
      <c r="S61" s="183">
        <v>-3437345</v>
      </c>
      <c r="T61" s="183">
        <v>-2988286</v>
      </c>
      <c r="U61" s="200">
        <f t="shared" si="2"/>
        <v>-6425631</v>
      </c>
    </row>
    <row r="62" spans="1:21" ht="12.75" customHeight="1">
      <c r="A62" s="180">
        <v>30102</v>
      </c>
      <c r="B62" s="181" t="s">
        <v>423</v>
      </c>
      <c r="C62" s="254">
        <f t="shared" si="3"/>
        <v>1.4853322822469217E-4</v>
      </c>
      <c r="D62" s="254">
        <f t="shared" si="4"/>
        <v>1.48419594922831E-4</v>
      </c>
      <c r="E62" s="200">
        <v>4228204.9472885942</v>
      </c>
      <c r="F62" s="200">
        <v>4699517</v>
      </c>
      <c r="G62" s="194">
        <v>0</v>
      </c>
      <c r="H62" s="200">
        <v>225881</v>
      </c>
      <c r="I62" s="200">
        <v>3130</v>
      </c>
      <c r="J62" s="200">
        <v>82443</v>
      </c>
      <c r="K62" s="200">
        <f t="shared" si="0"/>
        <v>311454</v>
      </c>
      <c r="L62" s="182"/>
      <c r="M62" s="200">
        <v>236915</v>
      </c>
      <c r="N62" s="200">
        <v>1412881</v>
      </c>
      <c r="O62" s="200">
        <v>0</v>
      </c>
      <c r="P62" s="200">
        <v>13600</v>
      </c>
      <c r="Q62" s="200">
        <f t="shared" si="1"/>
        <v>1663396</v>
      </c>
      <c r="R62" s="200"/>
      <c r="S62" s="183">
        <v>-69372</v>
      </c>
      <c r="T62" s="183">
        <v>20773</v>
      </c>
      <c r="U62" s="200">
        <f t="shared" si="2"/>
        <v>-48599</v>
      </c>
    </row>
    <row r="63" spans="1:21" ht="12.75" customHeight="1">
      <c r="A63" s="180">
        <v>30103</v>
      </c>
      <c r="B63" s="181" t="s">
        <v>424</v>
      </c>
      <c r="C63" s="254">
        <f t="shared" si="3"/>
        <v>1.9298478473697047E-4</v>
      </c>
      <c r="D63" s="254">
        <f t="shared" si="4"/>
        <v>1.8859833110497295E-4</v>
      </c>
      <c r="E63" s="200">
        <v>5372824.2355265459</v>
      </c>
      <c r="F63" s="200">
        <v>6105942</v>
      </c>
      <c r="G63" s="194">
        <v>0</v>
      </c>
      <c r="H63" s="200">
        <v>293480</v>
      </c>
      <c r="I63" s="200">
        <v>4066</v>
      </c>
      <c r="J63" s="200">
        <v>818691</v>
      </c>
      <c r="K63" s="200">
        <f t="shared" si="0"/>
        <v>1116237</v>
      </c>
      <c r="L63" s="182"/>
      <c r="M63" s="200">
        <v>307816</v>
      </c>
      <c r="N63" s="200">
        <v>1835714</v>
      </c>
      <c r="O63" s="200">
        <v>0</v>
      </c>
      <c r="P63" s="200">
        <v>263508</v>
      </c>
      <c r="Q63" s="200">
        <f t="shared" si="1"/>
        <v>2407038</v>
      </c>
      <c r="R63" s="200"/>
      <c r="S63" s="183">
        <v>-90133</v>
      </c>
      <c r="T63" s="183">
        <v>188577</v>
      </c>
      <c r="U63" s="200">
        <f t="shared" si="2"/>
        <v>98444</v>
      </c>
    </row>
    <row r="64" spans="1:21" ht="12.75" customHeight="1">
      <c r="A64" s="180">
        <v>30104</v>
      </c>
      <c r="B64" s="181" t="s">
        <v>425</v>
      </c>
      <c r="C64" s="254">
        <f t="shared" si="3"/>
        <v>1.1036618958243527E-4</v>
      </c>
      <c r="D64" s="254">
        <f t="shared" si="4"/>
        <v>1.2234842251161834E-4</v>
      </c>
      <c r="E64" s="200">
        <v>3485484.5522624641</v>
      </c>
      <c r="F64" s="200">
        <v>3491931</v>
      </c>
      <c r="G64" s="194">
        <v>0</v>
      </c>
      <c r="H64" s="200">
        <v>167839</v>
      </c>
      <c r="I64" s="200">
        <v>2325</v>
      </c>
      <c r="J64" s="200">
        <v>373696</v>
      </c>
      <c r="K64" s="200">
        <f t="shared" si="0"/>
        <v>543860</v>
      </c>
      <c r="L64" s="182"/>
      <c r="M64" s="200">
        <v>176037</v>
      </c>
      <c r="N64" s="200">
        <v>1049827</v>
      </c>
      <c r="O64" s="200">
        <v>0</v>
      </c>
      <c r="P64" s="200">
        <v>456115</v>
      </c>
      <c r="Q64" s="200">
        <f t="shared" si="1"/>
        <v>1681979</v>
      </c>
      <c r="R64" s="200"/>
      <c r="S64" s="183">
        <v>-51546</v>
      </c>
      <c r="T64" s="183">
        <v>22178</v>
      </c>
      <c r="U64" s="200">
        <f t="shared" si="2"/>
        <v>-29368</v>
      </c>
    </row>
    <row r="65" spans="1:21" ht="12.75" customHeight="1">
      <c r="A65" s="180">
        <v>30105</v>
      </c>
      <c r="B65" s="181" t="s">
        <v>426</v>
      </c>
      <c r="C65" s="254">
        <f t="shared" si="3"/>
        <v>7.51933544358119E-4</v>
      </c>
      <c r="D65" s="254">
        <f t="shared" si="4"/>
        <v>7.7470119750421929E-4</v>
      </c>
      <c r="E65" s="200">
        <v>22069831.396998797</v>
      </c>
      <c r="F65" s="200">
        <v>23790801</v>
      </c>
      <c r="G65" s="194">
        <v>0</v>
      </c>
      <c r="H65" s="200">
        <v>1143498</v>
      </c>
      <c r="I65" s="200">
        <v>15843</v>
      </c>
      <c r="J65" s="200">
        <v>1689497</v>
      </c>
      <c r="K65" s="200">
        <f t="shared" si="0"/>
        <v>2848838</v>
      </c>
      <c r="L65" s="182"/>
      <c r="M65" s="200">
        <v>1199356</v>
      </c>
      <c r="N65" s="200">
        <v>7152557</v>
      </c>
      <c r="O65" s="200">
        <v>0</v>
      </c>
      <c r="P65" s="200">
        <v>755840</v>
      </c>
      <c r="Q65" s="200">
        <f t="shared" si="1"/>
        <v>9107753</v>
      </c>
      <c r="R65" s="200"/>
      <c r="S65" s="183">
        <v>-351188</v>
      </c>
      <c r="T65" s="183">
        <v>301905</v>
      </c>
      <c r="U65" s="200">
        <f t="shared" si="2"/>
        <v>-49283</v>
      </c>
    </row>
    <row r="66" spans="1:21" ht="12.75" customHeight="1">
      <c r="A66" s="180">
        <v>30200</v>
      </c>
      <c r="B66" s="181" t="s">
        <v>427</v>
      </c>
      <c r="C66" s="254">
        <f t="shared" si="3"/>
        <v>1.7035995465637375E-3</v>
      </c>
      <c r="D66" s="254">
        <f t="shared" si="4"/>
        <v>1.7412650756978094E-3</v>
      </c>
      <c r="E66" s="200">
        <v>49605482.425917767</v>
      </c>
      <c r="F66" s="200">
        <v>53901037</v>
      </c>
      <c r="G66" s="194">
        <v>0</v>
      </c>
      <c r="H66" s="200">
        <v>2590738</v>
      </c>
      <c r="I66" s="200">
        <v>35894</v>
      </c>
      <c r="J66" s="200">
        <v>2135343</v>
      </c>
      <c r="K66" s="200">
        <f t="shared" si="0"/>
        <v>4761975</v>
      </c>
      <c r="L66" s="182"/>
      <c r="M66" s="200">
        <v>2717291</v>
      </c>
      <c r="N66" s="200">
        <v>16205014</v>
      </c>
      <c r="O66" s="200">
        <v>0</v>
      </c>
      <c r="P66" s="200">
        <v>3144971</v>
      </c>
      <c r="Q66" s="200">
        <f t="shared" si="1"/>
        <v>22067276</v>
      </c>
      <c r="R66" s="200"/>
      <c r="S66" s="183">
        <v>-795659</v>
      </c>
      <c r="T66" s="183">
        <v>-5021</v>
      </c>
      <c r="U66" s="200">
        <f t="shared" si="2"/>
        <v>-800680</v>
      </c>
    </row>
    <row r="67" spans="1:21" ht="12.75" customHeight="1">
      <c r="A67" s="180">
        <v>30300</v>
      </c>
      <c r="B67" s="181" t="s">
        <v>428</v>
      </c>
      <c r="C67" s="254">
        <f t="shared" si="3"/>
        <v>5.50224000874294E-4</v>
      </c>
      <c r="D67" s="254">
        <f t="shared" si="4"/>
        <v>5.5042084180799227E-4</v>
      </c>
      <c r="E67" s="200">
        <v>15680491.027032878</v>
      </c>
      <c r="F67" s="200">
        <v>17408812</v>
      </c>
      <c r="G67" s="194">
        <v>0</v>
      </c>
      <c r="H67" s="200">
        <v>836749</v>
      </c>
      <c r="I67" s="200">
        <v>11593</v>
      </c>
      <c r="J67" s="200">
        <v>0</v>
      </c>
      <c r="K67" s="200">
        <f t="shared" si="0"/>
        <v>848342</v>
      </c>
      <c r="L67" s="182"/>
      <c r="M67" s="200">
        <v>877623</v>
      </c>
      <c r="N67" s="200">
        <v>5233852</v>
      </c>
      <c r="O67" s="200">
        <v>0</v>
      </c>
      <c r="P67" s="200">
        <v>856727</v>
      </c>
      <c r="Q67" s="200">
        <f t="shared" si="1"/>
        <v>6968202</v>
      </c>
      <c r="R67" s="200"/>
      <c r="S67" s="183">
        <v>-256980</v>
      </c>
      <c r="T67" s="183">
        <v>-237264</v>
      </c>
      <c r="U67" s="200">
        <f t="shared" si="2"/>
        <v>-494244</v>
      </c>
    </row>
    <row r="68" spans="1:21" ht="12.75" customHeight="1">
      <c r="A68" s="180">
        <v>30400</v>
      </c>
      <c r="B68" s="181" t="s">
        <v>429</v>
      </c>
      <c r="C68" s="254">
        <f t="shared" si="3"/>
        <v>1.0061028936632231E-3</v>
      </c>
      <c r="D68" s="254">
        <f t="shared" si="4"/>
        <v>1.0346236578118559E-3</v>
      </c>
      <c r="E68" s="200">
        <v>29474550.653614387</v>
      </c>
      <c r="F68" s="200">
        <v>31832592</v>
      </c>
      <c r="G68" s="194">
        <v>0</v>
      </c>
      <c r="H68" s="200">
        <v>1530024</v>
      </c>
      <c r="I68" s="200">
        <v>21198</v>
      </c>
      <c r="J68" s="200">
        <v>188841</v>
      </c>
      <c r="K68" s="200">
        <f t="shared" si="0"/>
        <v>1740063</v>
      </c>
      <c r="L68" s="182"/>
      <c r="M68" s="200">
        <v>1604764</v>
      </c>
      <c r="N68" s="200">
        <v>9570272</v>
      </c>
      <c r="O68" s="200">
        <v>0</v>
      </c>
      <c r="P68" s="200">
        <v>2227175</v>
      </c>
      <c r="Q68" s="200">
        <f t="shared" si="1"/>
        <v>13402211</v>
      </c>
      <c r="R68" s="200"/>
      <c r="S68" s="183">
        <v>-469896</v>
      </c>
      <c r="T68" s="183">
        <v>-446682</v>
      </c>
      <c r="U68" s="200">
        <f t="shared" si="2"/>
        <v>-916578</v>
      </c>
    </row>
    <row r="69" spans="1:21" ht="12.75" customHeight="1">
      <c r="A69" s="180">
        <v>30405</v>
      </c>
      <c r="B69" s="181" t="s">
        <v>430</v>
      </c>
      <c r="C69" s="254">
        <f t="shared" si="3"/>
        <v>6.0446382853194202E-4</v>
      </c>
      <c r="D69" s="254">
        <f t="shared" si="4"/>
        <v>6.7959080455819133E-4</v>
      </c>
      <c r="E69" s="200">
        <v>19360308.882791363</v>
      </c>
      <c r="F69" s="200">
        <v>19124933</v>
      </c>
      <c r="G69" s="194">
        <v>0</v>
      </c>
      <c r="H69" s="200">
        <v>919234</v>
      </c>
      <c r="I69" s="200">
        <v>12736</v>
      </c>
      <c r="J69" s="200">
        <v>0</v>
      </c>
      <c r="K69" s="200">
        <f t="shared" ref="K69:K132" si="5">SUM(G69:J69)</f>
        <v>931970</v>
      </c>
      <c r="L69" s="182"/>
      <c r="M69" s="200">
        <v>964138</v>
      </c>
      <c r="N69" s="200">
        <v>5749793</v>
      </c>
      <c r="O69" s="200">
        <v>0</v>
      </c>
      <c r="P69" s="200">
        <v>4199252</v>
      </c>
      <c r="Q69" s="200">
        <f t="shared" ref="Q69:Q132" si="6">SUM(M69:P69)</f>
        <v>10913183</v>
      </c>
      <c r="R69" s="200"/>
      <c r="S69" s="183">
        <v>-282312</v>
      </c>
      <c r="T69" s="183">
        <v>-1007295</v>
      </c>
      <c r="U69" s="200">
        <f t="shared" ref="U69:U132" si="7">S69+T69</f>
        <v>-1289607</v>
      </c>
    </row>
    <row r="70" spans="1:21" ht="12.75" customHeight="1">
      <c r="A70" s="180">
        <v>30500</v>
      </c>
      <c r="B70" s="181" t="s">
        <v>431</v>
      </c>
      <c r="C70" s="254">
        <f t="shared" ref="C70:C133" si="8">F70/$F$312</f>
        <v>1.0891823684217629E-3</v>
      </c>
      <c r="D70" s="254">
        <f t="shared" ref="D70:D133" si="9">E70/$E$312</f>
        <v>1.116546865189054E-3</v>
      </c>
      <c r="E70" s="200">
        <v>31808394.179532368</v>
      </c>
      <c r="F70" s="200">
        <v>34461185</v>
      </c>
      <c r="G70" s="194">
        <v>0</v>
      </c>
      <c r="H70" s="200">
        <v>1656367</v>
      </c>
      <c r="I70" s="200">
        <v>22948</v>
      </c>
      <c r="J70" s="200">
        <v>649218</v>
      </c>
      <c r="K70" s="200">
        <f t="shared" si="5"/>
        <v>2328533</v>
      </c>
      <c r="L70" s="182"/>
      <c r="M70" s="200">
        <v>1737278</v>
      </c>
      <c r="N70" s="200">
        <v>10360543</v>
      </c>
      <c r="O70" s="200">
        <v>0</v>
      </c>
      <c r="P70" s="200">
        <v>2294038</v>
      </c>
      <c r="Q70" s="200">
        <f t="shared" si="6"/>
        <v>14391859</v>
      </c>
      <c r="R70" s="200"/>
      <c r="S70" s="183">
        <v>-508698</v>
      </c>
      <c r="T70" s="183">
        <v>-308843</v>
      </c>
      <c r="U70" s="200">
        <f t="shared" si="7"/>
        <v>-817541</v>
      </c>
    </row>
    <row r="71" spans="1:21" ht="12.75" customHeight="1">
      <c r="A71" s="180">
        <v>30600</v>
      </c>
      <c r="B71" s="181" t="s">
        <v>432</v>
      </c>
      <c r="C71" s="254">
        <f t="shared" si="8"/>
        <v>7.9402861605930362E-4</v>
      </c>
      <c r="D71" s="254">
        <f t="shared" si="9"/>
        <v>8.4822694057957949E-4</v>
      </c>
      <c r="E71" s="200">
        <v>24164446.40242276</v>
      </c>
      <c r="F71" s="200">
        <v>25122668</v>
      </c>
      <c r="G71" s="194">
        <v>0</v>
      </c>
      <c r="H71" s="200">
        <v>1207514</v>
      </c>
      <c r="I71" s="200">
        <v>16730</v>
      </c>
      <c r="J71" s="200">
        <v>504339</v>
      </c>
      <c r="K71" s="200">
        <f t="shared" si="5"/>
        <v>1728583</v>
      </c>
      <c r="L71" s="182"/>
      <c r="M71" s="200">
        <v>1266499</v>
      </c>
      <c r="N71" s="200">
        <v>7552975</v>
      </c>
      <c r="O71" s="200">
        <v>0</v>
      </c>
      <c r="P71" s="200">
        <v>3608931</v>
      </c>
      <c r="Q71" s="200">
        <f t="shared" si="6"/>
        <v>12428405</v>
      </c>
      <c r="R71" s="200"/>
      <c r="S71" s="183">
        <v>-370848</v>
      </c>
      <c r="T71" s="183">
        <v>-637262</v>
      </c>
      <c r="U71" s="200">
        <f t="shared" si="7"/>
        <v>-1008110</v>
      </c>
    </row>
    <row r="72" spans="1:21" ht="12.75" customHeight="1">
      <c r="A72" s="180">
        <v>30601</v>
      </c>
      <c r="B72" s="181" t="s">
        <v>433</v>
      </c>
      <c r="C72" s="254">
        <f t="shared" si="8"/>
        <v>7.3418670863406633E-6</v>
      </c>
      <c r="D72" s="254">
        <f t="shared" si="9"/>
        <v>2.2134443965495571E-5</v>
      </c>
      <c r="E72" s="200">
        <v>630570.14492628828</v>
      </c>
      <c r="F72" s="200">
        <v>232293</v>
      </c>
      <c r="G72" s="194">
        <v>0</v>
      </c>
      <c r="H72" s="200">
        <v>11165</v>
      </c>
      <c r="I72" s="200">
        <v>155</v>
      </c>
      <c r="J72" s="200">
        <v>111428</v>
      </c>
      <c r="K72" s="200">
        <f t="shared" si="5"/>
        <v>122748</v>
      </c>
      <c r="L72" s="182"/>
      <c r="M72" s="200">
        <v>11710</v>
      </c>
      <c r="N72" s="200">
        <v>69837</v>
      </c>
      <c r="O72" s="200">
        <v>0</v>
      </c>
      <c r="P72" s="200">
        <v>603158</v>
      </c>
      <c r="Q72" s="200">
        <f t="shared" si="6"/>
        <v>684705</v>
      </c>
      <c r="R72" s="200"/>
      <c r="S72" s="183">
        <v>-3429</v>
      </c>
      <c r="T72" s="183">
        <v>-103776</v>
      </c>
      <c r="U72" s="200">
        <f t="shared" si="7"/>
        <v>-107205</v>
      </c>
    </row>
    <row r="73" spans="1:21" ht="12.75" customHeight="1">
      <c r="A73" s="180">
        <v>30700</v>
      </c>
      <c r="B73" s="181" t="s">
        <v>434</v>
      </c>
      <c r="C73" s="254">
        <f t="shared" si="8"/>
        <v>2.1387537436279216E-3</v>
      </c>
      <c r="D73" s="254">
        <f t="shared" si="9"/>
        <v>2.2283652688033879E-3</v>
      </c>
      <c r="E73" s="200">
        <v>63482083.068744473</v>
      </c>
      <c r="F73" s="200">
        <v>67669098</v>
      </c>
      <c r="G73" s="194">
        <v>0</v>
      </c>
      <c r="H73" s="200">
        <v>3252495</v>
      </c>
      <c r="I73" s="200">
        <v>45062</v>
      </c>
      <c r="J73" s="200">
        <v>1430496</v>
      </c>
      <c r="K73" s="200">
        <f t="shared" si="5"/>
        <v>4728053</v>
      </c>
      <c r="L73" s="182"/>
      <c r="M73" s="200">
        <v>3411375</v>
      </c>
      <c r="N73" s="200">
        <v>20344297</v>
      </c>
      <c r="O73" s="200">
        <v>0</v>
      </c>
      <c r="P73" s="200">
        <v>5944960</v>
      </c>
      <c r="Q73" s="200">
        <f t="shared" si="6"/>
        <v>29700632</v>
      </c>
      <c r="R73" s="200"/>
      <c r="S73" s="183">
        <v>-998896</v>
      </c>
      <c r="T73" s="183">
        <v>-851217</v>
      </c>
      <c r="U73" s="200">
        <f t="shared" si="7"/>
        <v>-1850113</v>
      </c>
    </row>
    <row r="74" spans="1:21" ht="12.75" customHeight="1">
      <c r="A74" s="180">
        <v>30705</v>
      </c>
      <c r="B74" s="181" t="s">
        <v>435</v>
      </c>
      <c r="C74" s="254">
        <f t="shared" si="8"/>
        <v>4.075760111315154E-4</v>
      </c>
      <c r="D74" s="254">
        <f t="shared" si="9"/>
        <v>4.1230499930641659E-4</v>
      </c>
      <c r="E74" s="200">
        <v>11745821.289740242</v>
      </c>
      <c r="F74" s="200">
        <v>12895501</v>
      </c>
      <c r="G74" s="194">
        <v>0</v>
      </c>
      <c r="H74" s="200">
        <v>619819</v>
      </c>
      <c r="I74" s="200">
        <v>8587</v>
      </c>
      <c r="J74" s="200">
        <v>55240</v>
      </c>
      <c r="K74" s="200">
        <f t="shared" si="5"/>
        <v>683646</v>
      </c>
      <c r="L74" s="182"/>
      <c r="M74" s="200">
        <v>650096</v>
      </c>
      <c r="N74" s="200">
        <v>3876953</v>
      </c>
      <c r="O74" s="200">
        <v>0</v>
      </c>
      <c r="P74" s="200">
        <v>967614</v>
      </c>
      <c r="Q74" s="200">
        <f t="shared" si="6"/>
        <v>5494663</v>
      </c>
      <c r="R74" s="200"/>
      <c r="S74" s="183">
        <v>-190357</v>
      </c>
      <c r="T74" s="183">
        <v>-287123</v>
      </c>
      <c r="U74" s="200">
        <f t="shared" si="7"/>
        <v>-477480</v>
      </c>
    </row>
    <row r="75" spans="1:21" ht="12.75" customHeight="1">
      <c r="A75" s="180">
        <v>30800</v>
      </c>
      <c r="B75" s="181" t="s">
        <v>436</v>
      </c>
      <c r="C75" s="254">
        <f t="shared" si="8"/>
        <v>7.1397245081939343E-4</v>
      </c>
      <c r="D75" s="254">
        <f t="shared" si="9"/>
        <v>7.4024616147653664E-4</v>
      </c>
      <c r="E75" s="200">
        <v>21088269.940325905</v>
      </c>
      <c r="F75" s="200">
        <v>22589731</v>
      </c>
      <c r="G75" s="194">
        <v>0</v>
      </c>
      <c r="H75" s="200">
        <v>1085769</v>
      </c>
      <c r="I75" s="200">
        <v>15043</v>
      </c>
      <c r="J75" s="200">
        <v>0</v>
      </c>
      <c r="K75" s="200">
        <f t="shared" si="5"/>
        <v>1100812</v>
      </c>
      <c r="L75" s="182"/>
      <c r="M75" s="200">
        <v>1138807</v>
      </c>
      <c r="N75" s="200">
        <v>6791463</v>
      </c>
      <c r="O75" s="200">
        <v>0</v>
      </c>
      <c r="P75" s="200">
        <v>4714470</v>
      </c>
      <c r="Q75" s="200">
        <f t="shared" si="6"/>
        <v>12644740</v>
      </c>
      <c r="R75" s="200"/>
      <c r="S75" s="183">
        <v>-333458</v>
      </c>
      <c r="T75" s="183">
        <v>-1169578</v>
      </c>
      <c r="U75" s="200">
        <f t="shared" si="7"/>
        <v>-1503036</v>
      </c>
    </row>
    <row r="76" spans="1:21" ht="12.75" customHeight="1">
      <c r="A76" s="180">
        <v>30900</v>
      </c>
      <c r="B76" s="181" t="s">
        <v>437</v>
      </c>
      <c r="C76" s="254">
        <f t="shared" si="8"/>
        <v>1.3471224790185801E-3</v>
      </c>
      <c r="D76" s="254">
        <f t="shared" si="9"/>
        <v>1.4179040138157216E-3</v>
      </c>
      <c r="E76" s="200">
        <v>40393512.521800891</v>
      </c>
      <c r="F76" s="200">
        <v>42622281</v>
      </c>
      <c r="G76" s="194">
        <v>0</v>
      </c>
      <c r="H76" s="200">
        <v>2048628</v>
      </c>
      <c r="I76" s="200">
        <v>28383</v>
      </c>
      <c r="J76" s="200">
        <v>0</v>
      </c>
      <c r="K76" s="200">
        <f t="shared" si="5"/>
        <v>2077011</v>
      </c>
      <c r="L76" s="182"/>
      <c r="M76" s="200">
        <v>2148700</v>
      </c>
      <c r="N76" s="200">
        <v>12814126</v>
      </c>
      <c r="O76" s="200">
        <v>0</v>
      </c>
      <c r="P76" s="200">
        <v>3505611</v>
      </c>
      <c r="Q76" s="200">
        <f t="shared" si="6"/>
        <v>18468437</v>
      </c>
      <c r="R76" s="200"/>
      <c r="S76" s="183">
        <v>-629168</v>
      </c>
      <c r="T76" s="183">
        <v>-780812</v>
      </c>
      <c r="U76" s="200">
        <f t="shared" si="7"/>
        <v>-1409980</v>
      </c>
    </row>
    <row r="77" spans="1:21" ht="12.75" customHeight="1">
      <c r="A77" s="180">
        <v>30905</v>
      </c>
      <c r="B77" s="181" t="s">
        <v>438</v>
      </c>
      <c r="C77" s="254">
        <f t="shared" si="8"/>
        <v>2.6544294735969016E-4</v>
      </c>
      <c r="D77" s="254">
        <f t="shared" si="9"/>
        <v>2.6701663618280687E-4</v>
      </c>
      <c r="E77" s="200">
        <v>7606819.4546920396</v>
      </c>
      <c r="F77" s="200">
        <v>8398482</v>
      </c>
      <c r="G77" s="194">
        <v>0</v>
      </c>
      <c r="H77" s="200">
        <v>403671</v>
      </c>
      <c r="I77" s="200">
        <v>5593</v>
      </c>
      <c r="J77" s="200">
        <v>316384</v>
      </c>
      <c r="K77" s="200">
        <f t="shared" si="5"/>
        <v>725648</v>
      </c>
      <c r="L77" s="182"/>
      <c r="M77" s="200">
        <v>423389</v>
      </c>
      <c r="N77" s="200">
        <v>2524952</v>
      </c>
      <c r="O77" s="200">
        <v>0</v>
      </c>
      <c r="P77" s="200">
        <v>903891</v>
      </c>
      <c r="Q77" s="200">
        <f t="shared" si="6"/>
        <v>3852232</v>
      </c>
      <c r="R77" s="200"/>
      <c r="S77" s="183">
        <v>-123974</v>
      </c>
      <c r="T77" s="183">
        <v>-223370</v>
      </c>
      <c r="U77" s="200">
        <f t="shared" si="7"/>
        <v>-347344</v>
      </c>
    </row>
    <row r="78" spans="1:21" ht="12.75" customHeight="1">
      <c r="A78" s="180">
        <v>31000</v>
      </c>
      <c r="B78" s="181" t="s">
        <v>439</v>
      </c>
      <c r="C78" s="254">
        <f t="shared" si="8"/>
        <v>4.2110363978485514E-3</v>
      </c>
      <c r="D78" s="254">
        <f t="shared" si="9"/>
        <v>4.308448473635232E-3</v>
      </c>
      <c r="E78" s="200">
        <v>122739879.19744825</v>
      </c>
      <c r="F78" s="200">
        <v>133235084</v>
      </c>
      <c r="G78" s="194">
        <v>0</v>
      </c>
      <c r="H78" s="200">
        <v>6403905</v>
      </c>
      <c r="I78" s="200">
        <v>88724</v>
      </c>
      <c r="J78" s="200">
        <v>4125051</v>
      </c>
      <c r="K78" s="200">
        <f t="shared" si="5"/>
        <v>10617680</v>
      </c>
      <c r="L78" s="182"/>
      <c r="M78" s="200">
        <v>6716727</v>
      </c>
      <c r="N78" s="200">
        <v>40056306</v>
      </c>
      <c r="O78" s="200">
        <v>0</v>
      </c>
      <c r="P78" s="200">
        <v>5040267</v>
      </c>
      <c r="Q78" s="200">
        <f t="shared" si="6"/>
        <v>51813300</v>
      </c>
      <c r="R78" s="200"/>
      <c r="S78" s="183">
        <v>-1966748</v>
      </c>
      <c r="T78" s="183">
        <v>287199</v>
      </c>
      <c r="U78" s="200">
        <f t="shared" si="7"/>
        <v>-1679549</v>
      </c>
    </row>
    <row r="79" spans="1:21" ht="12.75" customHeight="1">
      <c r="A79" s="180">
        <v>31005</v>
      </c>
      <c r="B79" s="181" t="s">
        <v>440</v>
      </c>
      <c r="C79" s="254">
        <f t="shared" si="8"/>
        <v>3.8063563554096788E-4</v>
      </c>
      <c r="D79" s="254">
        <f t="shared" si="9"/>
        <v>3.8411009508422642E-4</v>
      </c>
      <c r="E79" s="200">
        <v>10942599.628998099</v>
      </c>
      <c r="F79" s="200">
        <v>12043121</v>
      </c>
      <c r="G79" s="194">
        <v>0</v>
      </c>
      <c r="H79" s="200">
        <v>578849</v>
      </c>
      <c r="I79" s="200">
        <v>8020</v>
      </c>
      <c r="J79" s="200">
        <v>0</v>
      </c>
      <c r="K79" s="200">
        <f t="shared" si="5"/>
        <v>586869</v>
      </c>
      <c r="L79" s="182"/>
      <c r="M79" s="200">
        <v>607125</v>
      </c>
      <c r="N79" s="200">
        <v>3620690</v>
      </c>
      <c r="O79" s="200">
        <v>0</v>
      </c>
      <c r="P79" s="200">
        <v>660603</v>
      </c>
      <c r="Q79" s="200">
        <f t="shared" si="6"/>
        <v>4888418</v>
      </c>
      <c r="R79" s="200"/>
      <c r="S79" s="183">
        <v>-177774</v>
      </c>
      <c r="T79" s="183">
        <v>-208535</v>
      </c>
      <c r="U79" s="200">
        <f t="shared" si="7"/>
        <v>-386309</v>
      </c>
    </row>
    <row r="80" spans="1:21" ht="12.75" customHeight="1">
      <c r="A80" s="180">
        <v>31100</v>
      </c>
      <c r="B80" s="181" t="s">
        <v>441</v>
      </c>
      <c r="C80" s="254">
        <f t="shared" si="8"/>
        <v>8.7968210119378411E-3</v>
      </c>
      <c r="D80" s="254">
        <f t="shared" si="9"/>
        <v>8.9795052111713985E-3</v>
      </c>
      <c r="E80" s="200">
        <v>255809809.86923733</v>
      </c>
      <c r="F80" s="200">
        <v>278327014</v>
      </c>
      <c r="G80" s="194">
        <v>0</v>
      </c>
      <c r="H80" s="200">
        <v>13377707</v>
      </c>
      <c r="I80" s="200">
        <v>185344</v>
      </c>
      <c r="J80" s="200">
        <v>6993003</v>
      </c>
      <c r="K80" s="200">
        <f t="shared" si="5"/>
        <v>20556054</v>
      </c>
      <c r="L80" s="182"/>
      <c r="M80" s="200">
        <v>14031188</v>
      </c>
      <c r="N80" s="200">
        <v>83677299</v>
      </c>
      <c r="O80" s="200">
        <v>0</v>
      </c>
      <c r="P80" s="200">
        <v>8657260</v>
      </c>
      <c r="Q80" s="200">
        <f t="shared" si="6"/>
        <v>106365747</v>
      </c>
      <c r="R80" s="200"/>
      <c r="S80" s="183">
        <v>-4108520</v>
      </c>
      <c r="T80" s="183">
        <v>505369</v>
      </c>
      <c r="U80" s="200">
        <f t="shared" si="7"/>
        <v>-3603151</v>
      </c>
    </row>
    <row r="81" spans="1:21" ht="12.75" customHeight="1">
      <c r="A81" s="180">
        <v>31101</v>
      </c>
      <c r="B81" s="181" t="s">
        <v>442</v>
      </c>
      <c r="C81" s="254">
        <f t="shared" si="8"/>
        <v>5.2653709014981531E-5</v>
      </c>
      <c r="D81" s="254">
        <f t="shared" si="9"/>
        <v>6.0104617628475062E-5</v>
      </c>
      <c r="E81" s="200">
        <v>1712271.4945000478</v>
      </c>
      <c r="F81" s="200">
        <v>1665937</v>
      </c>
      <c r="G81" s="194">
        <v>0</v>
      </c>
      <c r="H81" s="200">
        <v>80073</v>
      </c>
      <c r="I81" s="200">
        <v>1109</v>
      </c>
      <c r="J81" s="200">
        <v>58305</v>
      </c>
      <c r="K81" s="200">
        <f t="shared" si="5"/>
        <v>139487</v>
      </c>
      <c r="L81" s="182"/>
      <c r="M81" s="200">
        <v>83984</v>
      </c>
      <c r="N81" s="200">
        <v>500854</v>
      </c>
      <c r="O81" s="200">
        <v>0</v>
      </c>
      <c r="P81" s="200">
        <v>329394</v>
      </c>
      <c r="Q81" s="200">
        <f t="shared" si="6"/>
        <v>914232</v>
      </c>
      <c r="R81" s="200"/>
      <c r="S81" s="183">
        <v>-24592</v>
      </c>
      <c r="T81" s="183">
        <v>-49410</v>
      </c>
      <c r="U81" s="200">
        <f t="shared" si="7"/>
        <v>-74002</v>
      </c>
    </row>
    <row r="82" spans="1:21" ht="12.75" customHeight="1">
      <c r="A82" s="180">
        <v>31102</v>
      </c>
      <c r="B82" s="181" t="s">
        <v>443</v>
      </c>
      <c r="C82" s="254">
        <f t="shared" si="8"/>
        <v>1.6616647175996468E-4</v>
      </c>
      <c r="D82" s="254">
        <f t="shared" si="9"/>
        <v>1.5768431165887918E-4</v>
      </c>
      <c r="E82" s="200">
        <v>4492139.9159762124</v>
      </c>
      <c r="F82" s="200">
        <v>5257424</v>
      </c>
      <c r="G82" s="194">
        <v>0</v>
      </c>
      <c r="H82" s="200">
        <v>252697</v>
      </c>
      <c r="I82" s="200">
        <v>3501</v>
      </c>
      <c r="J82" s="200">
        <v>515480</v>
      </c>
      <c r="K82" s="200">
        <f t="shared" si="5"/>
        <v>771678</v>
      </c>
      <c r="L82" s="182"/>
      <c r="M82" s="200">
        <v>265040</v>
      </c>
      <c r="N82" s="200">
        <v>1580612</v>
      </c>
      <c r="O82" s="200">
        <v>0</v>
      </c>
      <c r="P82" s="200">
        <v>0</v>
      </c>
      <c r="Q82" s="200">
        <f t="shared" si="6"/>
        <v>1845652</v>
      </c>
      <c r="R82" s="200"/>
      <c r="S82" s="183">
        <v>-77607</v>
      </c>
      <c r="T82" s="183">
        <v>128303</v>
      </c>
      <c r="U82" s="200">
        <f t="shared" si="7"/>
        <v>50696</v>
      </c>
    </row>
    <row r="83" spans="1:21" ht="12.75" customHeight="1">
      <c r="A83" s="180">
        <v>31105</v>
      </c>
      <c r="B83" s="181" t="s">
        <v>444</v>
      </c>
      <c r="C83" s="254">
        <f t="shared" si="8"/>
        <v>1.3437211293858716E-3</v>
      </c>
      <c r="D83" s="254">
        <f t="shared" si="9"/>
        <v>1.3772572601498678E-3</v>
      </c>
      <c r="E83" s="200">
        <v>39235560.264684558</v>
      </c>
      <c r="F83" s="200">
        <v>42514664</v>
      </c>
      <c r="G83" s="194">
        <v>0</v>
      </c>
      <c r="H83" s="200">
        <v>2043455</v>
      </c>
      <c r="I83" s="200">
        <v>28311</v>
      </c>
      <c r="J83" s="200">
        <v>2369596</v>
      </c>
      <c r="K83" s="200">
        <f t="shared" si="5"/>
        <v>4441362</v>
      </c>
      <c r="L83" s="182"/>
      <c r="M83" s="200">
        <v>2143275</v>
      </c>
      <c r="N83" s="200">
        <v>12781771</v>
      </c>
      <c r="O83" s="200">
        <v>0</v>
      </c>
      <c r="P83" s="200">
        <v>3073609</v>
      </c>
      <c r="Q83" s="200">
        <f t="shared" si="6"/>
        <v>17998655</v>
      </c>
      <c r="R83" s="200"/>
      <c r="S83" s="183">
        <v>-627580</v>
      </c>
      <c r="T83" s="183">
        <v>-278997</v>
      </c>
      <c r="U83" s="200">
        <f t="shared" si="7"/>
        <v>-906577</v>
      </c>
    </row>
    <row r="84" spans="1:21" ht="12.75" customHeight="1">
      <c r="A84" s="180">
        <v>31110</v>
      </c>
      <c r="B84" s="181" t="s">
        <v>445</v>
      </c>
      <c r="C84" s="254">
        <f t="shared" si="8"/>
        <v>2.1374246138797935E-3</v>
      </c>
      <c r="D84" s="254">
        <f t="shared" si="9"/>
        <v>2.0970215476748314E-3</v>
      </c>
      <c r="E84" s="200">
        <v>59740338.781140111</v>
      </c>
      <c r="F84" s="200">
        <v>67627045</v>
      </c>
      <c r="G84" s="194">
        <v>0</v>
      </c>
      <c r="H84" s="200">
        <v>3250474</v>
      </c>
      <c r="I84" s="200">
        <v>45034</v>
      </c>
      <c r="J84" s="200">
        <v>2955063</v>
      </c>
      <c r="K84" s="200">
        <f t="shared" si="5"/>
        <v>6250571</v>
      </c>
      <c r="L84" s="182"/>
      <c r="M84" s="200">
        <v>3409255</v>
      </c>
      <c r="N84" s="200">
        <v>20331654</v>
      </c>
      <c r="O84" s="200">
        <v>0</v>
      </c>
      <c r="P84" s="200">
        <v>0</v>
      </c>
      <c r="Q84" s="200">
        <f t="shared" si="6"/>
        <v>23740909</v>
      </c>
      <c r="R84" s="200"/>
      <c r="S84" s="183">
        <v>-998276</v>
      </c>
      <c r="T84" s="183">
        <v>769118</v>
      </c>
      <c r="U84" s="200">
        <f t="shared" si="7"/>
        <v>-229158</v>
      </c>
    </row>
    <row r="85" spans="1:21" ht="12.75" customHeight="1">
      <c r="A85" s="180">
        <v>31200</v>
      </c>
      <c r="B85" s="181" t="s">
        <v>446</v>
      </c>
      <c r="C85" s="254">
        <f t="shared" si="8"/>
        <v>3.7364182073656512E-3</v>
      </c>
      <c r="D85" s="254">
        <f t="shared" si="9"/>
        <v>3.8755713843221366E-3</v>
      </c>
      <c r="E85" s="200">
        <v>110407996.3921276</v>
      </c>
      <c r="F85" s="200">
        <v>118218402</v>
      </c>
      <c r="G85" s="194">
        <v>0</v>
      </c>
      <c r="H85" s="200">
        <v>5682133</v>
      </c>
      <c r="I85" s="200">
        <v>78724</v>
      </c>
      <c r="J85" s="200">
        <v>0</v>
      </c>
      <c r="K85" s="200">
        <f t="shared" si="5"/>
        <v>5760857</v>
      </c>
      <c r="L85" s="182"/>
      <c r="M85" s="200">
        <v>5959697</v>
      </c>
      <c r="N85" s="200">
        <v>35541633</v>
      </c>
      <c r="O85" s="200">
        <v>0</v>
      </c>
      <c r="P85" s="200">
        <v>11773643</v>
      </c>
      <c r="Q85" s="200">
        <f t="shared" si="6"/>
        <v>53274973</v>
      </c>
      <c r="R85" s="200"/>
      <c r="S85" s="183">
        <v>-1745079</v>
      </c>
      <c r="T85" s="183">
        <v>-2778050</v>
      </c>
      <c r="U85" s="200">
        <f t="shared" si="7"/>
        <v>-4523129</v>
      </c>
    </row>
    <row r="86" spans="1:21" ht="12.75" customHeight="1">
      <c r="A86" s="180">
        <v>31205</v>
      </c>
      <c r="B86" s="181" t="s">
        <v>447</v>
      </c>
      <c r="C86" s="254">
        <f t="shared" si="8"/>
        <v>4.2184330382412789E-4</v>
      </c>
      <c r="D86" s="254">
        <f t="shared" si="9"/>
        <v>4.4822146914005228E-4</v>
      </c>
      <c r="E86" s="200">
        <v>12769016.343726739</v>
      </c>
      <c r="F86" s="200">
        <v>13346911</v>
      </c>
      <c r="G86" s="194">
        <v>0</v>
      </c>
      <c r="H86" s="200">
        <v>641515</v>
      </c>
      <c r="I86" s="200">
        <v>8888</v>
      </c>
      <c r="J86" s="200">
        <v>0</v>
      </c>
      <c r="K86" s="200">
        <f t="shared" si="5"/>
        <v>650403</v>
      </c>
      <c r="L86" s="182"/>
      <c r="M86" s="200">
        <v>672852</v>
      </c>
      <c r="N86" s="200">
        <v>4012667</v>
      </c>
      <c r="O86" s="200">
        <v>0</v>
      </c>
      <c r="P86" s="200">
        <v>2100735</v>
      </c>
      <c r="Q86" s="200">
        <f t="shared" si="6"/>
        <v>6786254</v>
      </c>
      <c r="R86" s="200"/>
      <c r="S86" s="183">
        <v>-197020</v>
      </c>
      <c r="T86" s="183">
        <v>-575039</v>
      </c>
      <c r="U86" s="200">
        <f t="shared" si="7"/>
        <v>-772059</v>
      </c>
    </row>
    <row r="87" spans="1:21" ht="12.75" customHeight="1">
      <c r="A87" s="180">
        <v>31300</v>
      </c>
      <c r="B87" s="181" t="s">
        <v>448</v>
      </c>
      <c r="C87" s="254">
        <f t="shared" si="8"/>
        <v>1.0868536179305508E-2</v>
      </c>
      <c r="D87" s="254">
        <f t="shared" si="9"/>
        <v>1.0974196751183178E-2</v>
      </c>
      <c r="E87" s="200">
        <v>312634952.41310197</v>
      </c>
      <c r="F87" s="200">
        <v>343875045</v>
      </c>
      <c r="G87" s="194">
        <v>0</v>
      </c>
      <c r="H87" s="200">
        <v>16528254</v>
      </c>
      <c r="I87" s="200">
        <v>228993</v>
      </c>
      <c r="J87" s="200">
        <v>14839818</v>
      </c>
      <c r="K87" s="200">
        <f t="shared" si="5"/>
        <v>31597065</v>
      </c>
      <c r="L87" s="182"/>
      <c r="M87" s="200">
        <v>17335634</v>
      </c>
      <c r="N87" s="200">
        <v>103383910</v>
      </c>
      <c r="O87" s="200">
        <v>0</v>
      </c>
      <c r="P87" s="200">
        <v>9064578</v>
      </c>
      <c r="Q87" s="200">
        <f t="shared" si="6"/>
        <v>129784122</v>
      </c>
      <c r="R87" s="200"/>
      <c r="S87" s="183">
        <v>-5076107</v>
      </c>
      <c r="T87" s="183">
        <v>2910455</v>
      </c>
      <c r="U87" s="200">
        <f t="shared" si="7"/>
        <v>-2165652</v>
      </c>
    </row>
    <row r="88" spans="1:21" ht="12.75" customHeight="1">
      <c r="A88" s="180">
        <v>31301</v>
      </c>
      <c r="B88" s="181" t="s">
        <v>449</v>
      </c>
      <c r="C88" s="254">
        <f t="shared" si="8"/>
        <v>2.3366554835147331E-4</v>
      </c>
      <c r="D88" s="254">
        <f t="shared" si="9"/>
        <v>2.4859724409385817E-4</v>
      </c>
      <c r="E88" s="200">
        <v>7082084.3966490999</v>
      </c>
      <c r="F88" s="200">
        <v>7393061</v>
      </c>
      <c r="G88" s="194">
        <v>0</v>
      </c>
      <c r="H88" s="200">
        <v>355345</v>
      </c>
      <c r="I88" s="200">
        <v>4923</v>
      </c>
      <c r="J88" s="200">
        <v>1178310</v>
      </c>
      <c r="K88" s="200">
        <f t="shared" si="5"/>
        <v>1538578</v>
      </c>
      <c r="L88" s="182"/>
      <c r="M88" s="200">
        <v>372703</v>
      </c>
      <c r="N88" s="200">
        <v>2222678</v>
      </c>
      <c r="O88" s="200">
        <v>0</v>
      </c>
      <c r="P88" s="200">
        <v>780660</v>
      </c>
      <c r="Q88" s="200">
        <f t="shared" si="6"/>
        <v>3376041</v>
      </c>
      <c r="R88" s="200"/>
      <c r="S88" s="183">
        <v>-109133</v>
      </c>
      <c r="T88" s="183">
        <v>225748</v>
      </c>
      <c r="U88" s="200">
        <f t="shared" si="7"/>
        <v>116615</v>
      </c>
    </row>
    <row r="89" spans="1:21" ht="12.75" customHeight="1">
      <c r="A89" s="180">
        <v>31320</v>
      </c>
      <c r="B89" s="181" t="s">
        <v>450</v>
      </c>
      <c r="C89" s="254">
        <f t="shared" si="8"/>
        <v>1.9133532438436124E-3</v>
      </c>
      <c r="D89" s="254">
        <f t="shared" si="9"/>
        <v>1.9126687374384087E-3</v>
      </c>
      <c r="E89" s="200">
        <v>54488461.731526285</v>
      </c>
      <c r="F89" s="200">
        <v>60537539</v>
      </c>
      <c r="G89" s="194">
        <v>0</v>
      </c>
      <c r="H89" s="200">
        <v>2909719</v>
      </c>
      <c r="I89" s="200">
        <v>40313</v>
      </c>
      <c r="J89" s="200">
        <v>933939</v>
      </c>
      <c r="K89" s="200">
        <f t="shared" si="5"/>
        <v>3883971</v>
      </c>
      <c r="L89" s="182"/>
      <c r="M89" s="200">
        <v>3051855</v>
      </c>
      <c r="N89" s="200">
        <v>18200237</v>
      </c>
      <c r="O89" s="200">
        <v>0</v>
      </c>
      <c r="P89" s="200">
        <v>2632835</v>
      </c>
      <c r="Q89" s="200">
        <f t="shared" si="6"/>
        <v>23884927</v>
      </c>
      <c r="R89" s="200"/>
      <c r="S89" s="183">
        <v>-893624</v>
      </c>
      <c r="T89" s="183">
        <v>-341367</v>
      </c>
      <c r="U89" s="200">
        <f t="shared" si="7"/>
        <v>-1234991</v>
      </c>
    </row>
    <row r="90" spans="1:21" ht="12.75" customHeight="1">
      <c r="A90" s="180">
        <v>31400</v>
      </c>
      <c r="B90" s="181" t="s">
        <v>451</v>
      </c>
      <c r="C90" s="254">
        <f t="shared" si="8"/>
        <v>3.8923829058639938E-3</v>
      </c>
      <c r="D90" s="254">
        <f t="shared" si="9"/>
        <v>4.0811146075915277E-3</v>
      </c>
      <c r="E90" s="200">
        <v>116263549.85837409</v>
      </c>
      <c r="F90" s="200">
        <v>123153047</v>
      </c>
      <c r="G90" s="194">
        <v>0</v>
      </c>
      <c r="H90" s="200">
        <v>5919315</v>
      </c>
      <c r="I90" s="200">
        <v>82010</v>
      </c>
      <c r="J90" s="200">
        <v>2768253</v>
      </c>
      <c r="K90" s="200">
        <f t="shared" si="5"/>
        <v>8769578</v>
      </c>
      <c r="L90" s="182"/>
      <c r="M90" s="200">
        <v>6208465</v>
      </c>
      <c r="N90" s="200">
        <v>37025204</v>
      </c>
      <c r="O90" s="200">
        <v>0</v>
      </c>
      <c r="P90" s="200">
        <v>9889185</v>
      </c>
      <c r="Q90" s="200">
        <f t="shared" si="6"/>
        <v>53122854</v>
      </c>
      <c r="R90" s="200"/>
      <c r="S90" s="183">
        <v>-1817922</v>
      </c>
      <c r="T90" s="183">
        <v>-1215829</v>
      </c>
      <c r="U90" s="200">
        <f t="shared" si="7"/>
        <v>-3033751</v>
      </c>
    </row>
    <row r="91" spans="1:21" ht="12.75" customHeight="1">
      <c r="A91" s="180">
        <v>31405</v>
      </c>
      <c r="B91" s="181" t="s">
        <v>452</v>
      </c>
      <c r="C91" s="254">
        <f t="shared" si="8"/>
        <v>7.5861275873717951E-4</v>
      </c>
      <c r="D91" s="254">
        <f t="shared" si="9"/>
        <v>8.0229121681650399E-4</v>
      </c>
      <c r="E91" s="200">
        <v>22855820.984240588</v>
      </c>
      <c r="F91" s="200">
        <v>24002128</v>
      </c>
      <c r="G91" s="194">
        <v>0</v>
      </c>
      <c r="H91" s="200">
        <v>1153655</v>
      </c>
      <c r="I91" s="200">
        <v>15984</v>
      </c>
      <c r="J91" s="200">
        <v>912228</v>
      </c>
      <c r="K91" s="200">
        <f t="shared" si="5"/>
        <v>2081867</v>
      </c>
      <c r="L91" s="182"/>
      <c r="M91" s="200">
        <v>1210010</v>
      </c>
      <c r="N91" s="200">
        <v>7216092</v>
      </c>
      <c r="O91" s="200">
        <v>0</v>
      </c>
      <c r="P91" s="200">
        <v>2341766</v>
      </c>
      <c r="Q91" s="200">
        <f t="shared" si="6"/>
        <v>10767868</v>
      </c>
      <c r="R91" s="200"/>
      <c r="S91" s="183">
        <v>-354307</v>
      </c>
      <c r="T91" s="183">
        <v>-358013</v>
      </c>
      <c r="U91" s="200">
        <f t="shared" si="7"/>
        <v>-712320</v>
      </c>
    </row>
    <row r="92" spans="1:21" ht="12.75" customHeight="1">
      <c r="A92" s="180">
        <v>31500</v>
      </c>
      <c r="B92" s="181" t="s">
        <v>453</v>
      </c>
      <c r="C92" s="254">
        <f t="shared" si="8"/>
        <v>6.3103596188779896E-4</v>
      </c>
      <c r="D92" s="254">
        <f t="shared" si="9"/>
        <v>6.1941955085962046E-4</v>
      </c>
      <c r="E92" s="200">
        <v>17646139.04756755</v>
      </c>
      <c r="F92" s="200">
        <v>19965662</v>
      </c>
      <c r="G92" s="194">
        <v>0</v>
      </c>
      <c r="H92" s="200">
        <v>959644</v>
      </c>
      <c r="I92" s="200">
        <v>13296</v>
      </c>
      <c r="J92" s="200">
        <v>599668</v>
      </c>
      <c r="K92" s="200">
        <f t="shared" si="5"/>
        <v>1572608</v>
      </c>
      <c r="L92" s="182"/>
      <c r="M92" s="200">
        <v>1006521</v>
      </c>
      <c r="N92" s="200">
        <v>6002553</v>
      </c>
      <c r="O92" s="200">
        <v>0</v>
      </c>
      <c r="P92" s="200">
        <v>412720</v>
      </c>
      <c r="Q92" s="200">
        <f t="shared" si="6"/>
        <v>7421794</v>
      </c>
      <c r="R92" s="200"/>
      <c r="S92" s="183">
        <v>-294723</v>
      </c>
      <c r="T92" s="183">
        <v>38862</v>
      </c>
      <c r="U92" s="200">
        <f t="shared" si="7"/>
        <v>-255861</v>
      </c>
    </row>
    <row r="93" spans="1:21" ht="12.75" customHeight="1">
      <c r="A93" s="180">
        <v>31600</v>
      </c>
      <c r="B93" s="181" t="s">
        <v>454</v>
      </c>
      <c r="C93" s="254">
        <f t="shared" si="8"/>
        <v>2.8435256380349356E-3</v>
      </c>
      <c r="D93" s="254">
        <f t="shared" si="9"/>
        <v>2.8855861072185005E-3</v>
      </c>
      <c r="E93" s="200">
        <v>82205112.207132667</v>
      </c>
      <c r="F93" s="200">
        <v>89967728</v>
      </c>
      <c r="G93" s="194">
        <v>0</v>
      </c>
      <c r="H93" s="200">
        <v>4324273</v>
      </c>
      <c r="I93" s="200">
        <v>59911</v>
      </c>
      <c r="J93" s="200">
        <v>1307349</v>
      </c>
      <c r="K93" s="200">
        <f t="shared" si="5"/>
        <v>5691533</v>
      </c>
      <c r="L93" s="182"/>
      <c r="M93" s="200">
        <v>4535507</v>
      </c>
      <c r="N93" s="200">
        <v>27048242</v>
      </c>
      <c r="O93" s="200">
        <v>0</v>
      </c>
      <c r="P93" s="200">
        <v>3725426</v>
      </c>
      <c r="Q93" s="200">
        <f t="shared" si="6"/>
        <v>35309175</v>
      </c>
      <c r="R93" s="200"/>
      <c r="S93" s="183">
        <v>-1328057</v>
      </c>
      <c r="T93" s="183">
        <v>-419685</v>
      </c>
      <c r="U93" s="200">
        <f t="shared" si="7"/>
        <v>-1747742</v>
      </c>
    </row>
    <row r="94" spans="1:21" ht="12.75" customHeight="1">
      <c r="A94" s="180">
        <v>31605</v>
      </c>
      <c r="B94" s="181" t="s">
        <v>455</v>
      </c>
      <c r="C94" s="254">
        <f t="shared" si="8"/>
        <v>4.0174260659217261E-4</v>
      </c>
      <c r="D94" s="254">
        <f t="shared" si="9"/>
        <v>4.07426225687809E-4</v>
      </c>
      <c r="E94" s="200">
        <v>11606833.882035598</v>
      </c>
      <c r="F94" s="200">
        <v>12710935</v>
      </c>
      <c r="G94" s="194">
        <v>0</v>
      </c>
      <c r="H94" s="200">
        <v>610947</v>
      </c>
      <c r="I94" s="200">
        <v>8464</v>
      </c>
      <c r="J94" s="200">
        <v>246765</v>
      </c>
      <c r="K94" s="200">
        <f t="shared" si="5"/>
        <v>866176</v>
      </c>
      <c r="L94" s="182"/>
      <c r="M94" s="200">
        <v>640791</v>
      </c>
      <c r="N94" s="200">
        <v>3821464</v>
      </c>
      <c r="O94" s="200">
        <v>0</v>
      </c>
      <c r="P94" s="200">
        <v>148031</v>
      </c>
      <c r="Q94" s="200">
        <f t="shared" si="6"/>
        <v>4610286</v>
      </c>
      <c r="R94" s="200"/>
      <c r="S94" s="183">
        <v>-187632</v>
      </c>
      <c r="T94" s="183">
        <v>52354</v>
      </c>
      <c r="U94" s="200">
        <f t="shared" si="7"/>
        <v>-135278</v>
      </c>
    </row>
    <row r="95" spans="1:21" ht="12.75" customHeight="1">
      <c r="A95" s="180">
        <v>31700</v>
      </c>
      <c r="B95" s="181" t="s">
        <v>456</v>
      </c>
      <c r="C95" s="254">
        <f t="shared" si="8"/>
        <v>8.3986701498991372E-4</v>
      </c>
      <c r="D95" s="254">
        <f t="shared" si="9"/>
        <v>8.9217997575098782E-4</v>
      </c>
      <c r="E95" s="200">
        <v>25416588.620279673</v>
      </c>
      <c r="F95" s="200">
        <v>26572972</v>
      </c>
      <c r="G95" s="194">
        <v>0</v>
      </c>
      <c r="H95" s="200">
        <v>1277222</v>
      </c>
      <c r="I95" s="200">
        <v>17695</v>
      </c>
      <c r="J95" s="200">
        <v>1206058</v>
      </c>
      <c r="K95" s="200">
        <f t="shared" si="5"/>
        <v>2500975</v>
      </c>
      <c r="L95" s="182"/>
      <c r="M95" s="200">
        <v>1339613</v>
      </c>
      <c r="N95" s="200">
        <v>7989000</v>
      </c>
      <c r="O95" s="200">
        <v>0</v>
      </c>
      <c r="P95" s="200">
        <v>1830970</v>
      </c>
      <c r="Q95" s="200">
        <f t="shared" si="6"/>
        <v>11159583</v>
      </c>
      <c r="R95" s="200"/>
      <c r="S95" s="183">
        <v>-392257</v>
      </c>
      <c r="T95" s="183">
        <v>15354</v>
      </c>
      <c r="U95" s="200">
        <f t="shared" si="7"/>
        <v>-376903</v>
      </c>
    </row>
    <row r="96" spans="1:21" ht="12.75" customHeight="1">
      <c r="A96" s="180">
        <v>31800</v>
      </c>
      <c r="B96" s="181" t="s">
        <v>457</v>
      </c>
      <c r="C96" s="254">
        <f t="shared" si="8"/>
        <v>4.9170736409694807E-3</v>
      </c>
      <c r="D96" s="254">
        <f t="shared" si="9"/>
        <v>5.0859029063902526E-3</v>
      </c>
      <c r="E96" s="200">
        <v>144888145.2709097</v>
      </c>
      <c r="F96" s="200">
        <v>155573749</v>
      </c>
      <c r="G96" s="194">
        <v>0</v>
      </c>
      <c r="H96" s="200">
        <v>7477607</v>
      </c>
      <c r="I96" s="200">
        <v>103600</v>
      </c>
      <c r="J96" s="200">
        <v>755949</v>
      </c>
      <c r="K96" s="200">
        <f t="shared" si="5"/>
        <v>8337156</v>
      </c>
      <c r="L96" s="182"/>
      <c r="M96" s="200">
        <v>7842877</v>
      </c>
      <c r="N96" s="200">
        <v>46772288</v>
      </c>
      <c r="O96" s="200">
        <v>0</v>
      </c>
      <c r="P96" s="200">
        <v>14311818</v>
      </c>
      <c r="Q96" s="200">
        <f t="shared" si="6"/>
        <v>68926983</v>
      </c>
      <c r="R96" s="200"/>
      <c r="S96" s="183">
        <v>-2296500</v>
      </c>
      <c r="T96" s="183">
        <v>-3028310</v>
      </c>
      <c r="U96" s="200">
        <f t="shared" si="7"/>
        <v>-5324810</v>
      </c>
    </row>
    <row r="97" spans="1:21" ht="12.75" customHeight="1">
      <c r="A97" s="180">
        <v>31805</v>
      </c>
      <c r="B97" s="181" t="s">
        <v>458</v>
      </c>
      <c r="C97" s="254">
        <f t="shared" si="8"/>
        <v>1.013399026777064E-3</v>
      </c>
      <c r="D97" s="254">
        <f t="shared" si="9"/>
        <v>1.0040253912873048E-3</v>
      </c>
      <c r="E97" s="200">
        <v>28602861.561855111</v>
      </c>
      <c r="F97" s="200">
        <v>32063438</v>
      </c>
      <c r="G97" s="194">
        <v>0</v>
      </c>
      <c r="H97" s="200">
        <v>1541120</v>
      </c>
      <c r="I97" s="200">
        <v>21352</v>
      </c>
      <c r="J97" s="200">
        <v>1422739</v>
      </c>
      <c r="K97" s="200">
        <f t="shared" si="5"/>
        <v>2985211</v>
      </c>
      <c r="L97" s="182"/>
      <c r="M97" s="200">
        <v>1616401</v>
      </c>
      <c r="N97" s="200">
        <v>9639675</v>
      </c>
      <c r="O97" s="200">
        <v>0</v>
      </c>
      <c r="P97" s="200">
        <v>332916</v>
      </c>
      <c r="Q97" s="200">
        <f t="shared" si="6"/>
        <v>11588992</v>
      </c>
      <c r="R97" s="200"/>
      <c r="S97" s="183">
        <v>-473304</v>
      </c>
      <c r="T97" s="183">
        <v>222621</v>
      </c>
      <c r="U97" s="200">
        <f t="shared" si="7"/>
        <v>-250683</v>
      </c>
    </row>
    <row r="98" spans="1:21" ht="12.75" customHeight="1">
      <c r="A98" s="180">
        <v>31810</v>
      </c>
      <c r="B98" s="181" t="s">
        <v>459</v>
      </c>
      <c r="C98" s="254">
        <f t="shared" si="8"/>
        <v>1.2710090120506175E-3</v>
      </c>
      <c r="D98" s="254">
        <f t="shared" si="9"/>
        <v>1.3732090062592206E-3</v>
      </c>
      <c r="E98" s="200">
        <v>39120232.857025117</v>
      </c>
      <c r="F98" s="200">
        <v>40214089</v>
      </c>
      <c r="G98" s="194">
        <v>0</v>
      </c>
      <c r="H98" s="200">
        <v>1932878</v>
      </c>
      <c r="I98" s="200">
        <v>26779</v>
      </c>
      <c r="J98" s="200">
        <v>1530099</v>
      </c>
      <c r="K98" s="200">
        <f t="shared" si="5"/>
        <v>3489756</v>
      </c>
      <c r="L98" s="182"/>
      <c r="M98" s="200">
        <v>2027297</v>
      </c>
      <c r="N98" s="200">
        <v>12090118</v>
      </c>
      <c r="O98" s="200">
        <v>0</v>
      </c>
      <c r="P98" s="200">
        <v>4375854</v>
      </c>
      <c r="Q98" s="200">
        <f t="shared" si="6"/>
        <v>18493269</v>
      </c>
      <c r="R98" s="200"/>
      <c r="S98" s="183">
        <v>-593620</v>
      </c>
      <c r="T98" s="183">
        <v>-401343</v>
      </c>
      <c r="U98" s="200">
        <f t="shared" si="7"/>
        <v>-994963</v>
      </c>
    </row>
    <row r="99" spans="1:21" ht="12.75" customHeight="1">
      <c r="A99" s="180">
        <v>31820</v>
      </c>
      <c r="B99" s="181" t="s">
        <v>460</v>
      </c>
      <c r="C99" s="254">
        <f t="shared" si="8"/>
        <v>1.0978795034699547E-3</v>
      </c>
      <c r="D99" s="254">
        <f t="shared" si="9"/>
        <v>1.1621336194732519E-3</v>
      </c>
      <c r="E99" s="200">
        <v>33107078.090477508</v>
      </c>
      <c r="F99" s="200">
        <v>34736358</v>
      </c>
      <c r="G99" s="194">
        <v>0</v>
      </c>
      <c r="H99" s="200">
        <v>1669593</v>
      </c>
      <c r="I99" s="200">
        <v>23132</v>
      </c>
      <c r="J99" s="200">
        <v>0</v>
      </c>
      <c r="K99" s="200">
        <f t="shared" si="5"/>
        <v>1692725</v>
      </c>
      <c r="L99" s="182"/>
      <c r="M99" s="200">
        <v>1751150</v>
      </c>
      <c r="N99" s="200">
        <v>10443272</v>
      </c>
      <c r="O99" s="200">
        <v>0</v>
      </c>
      <c r="P99" s="200">
        <v>2960394</v>
      </c>
      <c r="Q99" s="200">
        <f t="shared" si="6"/>
        <v>15154816</v>
      </c>
      <c r="R99" s="200"/>
      <c r="S99" s="183">
        <v>-512760</v>
      </c>
      <c r="T99" s="183">
        <v>-645410</v>
      </c>
      <c r="U99" s="200">
        <f t="shared" si="7"/>
        <v>-1158170</v>
      </c>
    </row>
    <row r="100" spans="1:21" ht="12.75" customHeight="1">
      <c r="A100" s="180">
        <v>31900</v>
      </c>
      <c r="B100" s="181" t="s">
        <v>461</v>
      </c>
      <c r="C100" s="254">
        <f t="shared" si="8"/>
        <v>3.2231902089103273E-3</v>
      </c>
      <c r="D100" s="254">
        <f t="shared" si="9"/>
        <v>3.2545055875881643E-3</v>
      </c>
      <c r="E100" s="200">
        <v>92714958.786765128</v>
      </c>
      <c r="F100" s="200">
        <v>101980125</v>
      </c>
      <c r="G100" s="194">
        <v>0</v>
      </c>
      <c r="H100" s="200">
        <v>4901645</v>
      </c>
      <c r="I100" s="200">
        <v>67911</v>
      </c>
      <c r="J100" s="200">
        <v>3887844</v>
      </c>
      <c r="K100" s="200">
        <f t="shared" si="5"/>
        <v>8857400</v>
      </c>
      <c r="L100" s="182"/>
      <c r="M100" s="200">
        <v>5141083</v>
      </c>
      <c r="N100" s="200">
        <v>30659695</v>
      </c>
      <c r="O100" s="200">
        <v>0</v>
      </c>
      <c r="P100" s="200">
        <v>2492992</v>
      </c>
      <c r="Q100" s="200">
        <f t="shared" si="6"/>
        <v>38293770</v>
      </c>
      <c r="R100" s="200"/>
      <c r="S100" s="183">
        <v>-1505378</v>
      </c>
      <c r="T100" s="183">
        <v>732069</v>
      </c>
      <c r="U100" s="200">
        <f t="shared" si="7"/>
        <v>-773309</v>
      </c>
    </row>
    <row r="101" spans="1:21" ht="12.75" customHeight="1">
      <c r="A101" s="180">
        <v>32000</v>
      </c>
      <c r="B101" s="181" t="s">
        <v>462</v>
      </c>
      <c r="C101" s="254">
        <f t="shared" si="8"/>
        <v>1.2791098671228699E-3</v>
      </c>
      <c r="D101" s="254">
        <f t="shared" si="9"/>
        <v>1.3004983294745284E-3</v>
      </c>
      <c r="E101" s="200">
        <v>37048837.611258641</v>
      </c>
      <c r="F101" s="200">
        <v>40470396</v>
      </c>
      <c r="G101" s="194">
        <v>0</v>
      </c>
      <c r="H101" s="200">
        <v>1945198</v>
      </c>
      <c r="I101" s="200">
        <v>26950</v>
      </c>
      <c r="J101" s="200">
        <v>1499055</v>
      </c>
      <c r="K101" s="200">
        <f t="shared" si="5"/>
        <v>3471203</v>
      </c>
      <c r="L101" s="182"/>
      <c r="M101" s="200">
        <v>2040218</v>
      </c>
      <c r="N101" s="200">
        <v>12167175</v>
      </c>
      <c r="O101" s="200">
        <v>0</v>
      </c>
      <c r="P101" s="200">
        <v>1389448</v>
      </c>
      <c r="Q101" s="200">
        <f t="shared" si="6"/>
        <v>15596841</v>
      </c>
      <c r="R101" s="200"/>
      <c r="S101" s="183">
        <v>-597403</v>
      </c>
      <c r="T101" s="183">
        <v>190451</v>
      </c>
      <c r="U101" s="200">
        <f t="shared" si="7"/>
        <v>-406952</v>
      </c>
    </row>
    <row r="102" spans="1:21" ht="12.75" customHeight="1">
      <c r="A102" s="180">
        <v>32005</v>
      </c>
      <c r="B102" s="181" t="s">
        <v>463</v>
      </c>
      <c r="C102" s="254">
        <f t="shared" si="8"/>
        <v>2.6139920450579185E-4</v>
      </c>
      <c r="D102" s="254">
        <f t="shared" si="9"/>
        <v>2.8222739194690545E-4</v>
      </c>
      <c r="E102" s="200">
        <v>8040146.2860123888</v>
      </c>
      <c r="F102" s="200">
        <v>8270540</v>
      </c>
      <c r="G102" s="194">
        <v>0</v>
      </c>
      <c r="H102" s="200">
        <v>397521</v>
      </c>
      <c r="I102" s="200">
        <v>5508</v>
      </c>
      <c r="J102" s="200">
        <v>314156</v>
      </c>
      <c r="K102" s="200">
        <f t="shared" si="5"/>
        <v>717185</v>
      </c>
      <c r="L102" s="182"/>
      <c r="M102" s="200">
        <v>416939</v>
      </c>
      <c r="N102" s="200">
        <v>2486487</v>
      </c>
      <c r="O102" s="200">
        <v>0</v>
      </c>
      <c r="P102" s="200">
        <v>924590</v>
      </c>
      <c r="Q102" s="200">
        <f t="shared" si="6"/>
        <v>3828016</v>
      </c>
      <c r="R102" s="200"/>
      <c r="S102" s="183">
        <v>-122085</v>
      </c>
      <c r="T102" s="183">
        <v>-132876</v>
      </c>
      <c r="U102" s="200">
        <f t="shared" si="7"/>
        <v>-254961</v>
      </c>
    </row>
    <row r="103" spans="1:21" ht="12.75" customHeight="1">
      <c r="A103" s="180">
        <v>32100</v>
      </c>
      <c r="B103" s="181" t="s">
        <v>464</v>
      </c>
      <c r="C103" s="254">
        <f t="shared" si="8"/>
        <v>7.1690299654445866E-4</v>
      </c>
      <c r="D103" s="254">
        <f t="shared" si="9"/>
        <v>7.3955663009120083E-4</v>
      </c>
      <c r="E103" s="200">
        <v>21068626.442334257</v>
      </c>
      <c r="F103" s="200">
        <v>22682452</v>
      </c>
      <c r="G103" s="194">
        <v>0</v>
      </c>
      <c r="H103" s="200">
        <v>1090225</v>
      </c>
      <c r="I103" s="200">
        <v>15105</v>
      </c>
      <c r="J103" s="200">
        <v>0</v>
      </c>
      <c r="K103" s="200">
        <f t="shared" si="5"/>
        <v>1105330</v>
      </c>
      <c r="L103" s="182"/>
      <c r="M103" s="200">
        <v>1143481</v>
      </c>
      <c r="N103" s="200">
        <v>6819339</v>
      </c>
      <c r="O103" s="200">
        <v>0</v>
      </c>
      <c r="P103" s="200">
        <v>1787746</v>
      </c>
      <c r="Q103" s="200">
        <f t="shared" si="6"/>
        <v>9750566</v>
      </c>
      <c r="R103" s="200"/>
      <c r="S103" s="183">
        <v>-334827</v>
      </c>
      <c r="T103" s="183">
        <v>-445527</v>
      </c>
      <c r="U103" s="200">
        <f t="shared" si="7"/>
        <v>-780354</v>
      </c>
    </row>
    <row r="104" spans="1:21" ht="12.75" customHeight="1">
      <c r="A104" s="180">
        <v>32200</v>
      </c>
      <c r="B104" s="181" t="s">
        <v>465</v>
      </c>
      <c r="C104" s="254">
        <f t="shared" si="8"/>
        <v>4.8730280959366322E-4</v>
      </c>
      <c r="D104" s="254">
        <f t="shared" si="9"/>
        <v>4.9752387556338757E-4</v>
      </c>
      <c r="E104" s="200">
        <v>14173552.441947233</v>
      </c>
      <c r="F104" s="200">
        <v>15418017</v>
      </c>
      <c r="G104" s="194">
        <v>0</v>
      </c>
      <c r="H104" s="200">
        <v>741062</v>
      </c>
      <c r="I104" s="200">
        <v>10267</v>
      </c>
      <c r="J104" s="200">
        <v>439180</v>
      </c>
      <c r="K104" s="200">
        <f t="shared" si="5"/>
        <v>1190509</v>
      </c>
      <c r="L104" s="182"/>
      <c r="M104" s="200">
        <v>777262</v>
      </c>
      <c r="N104" s="200">
        <v>4635332</v>
      </c>
      <c r="O104" s="200">
        <v>0</v>
      </c>
      <c r="P104" s="200">
        <v>355205</v>
      </c>
      <c r="Q104" s="200">
        <f t="shared" si="6"/>
        <v>5767799</v>
      </c>
      <c r="R104" s="200"/>
      <c r="S104" s="183">
        <v>-227593</v>
      </c>
      <c r="T104" s="183">
        <v>55461</v>
      </c>
      <c r="U104" s="200">
        <f t="shared" si="7"/>
        <v>-172132</v>
      </c>
    </row>
    <row r="105" spans="1:21" ht="12.75" customHeight="1">
      <c r="A105" s="180">
        <v>32300</v>
      </c>
      <c r="B105" s="181" t="s">
        <v>466</v>
      </c>
      <c r="C105" s="254">
        <f t="shared" si="8"/>
        <v>5.009561924486497E-3</v>
      </c>
      <c r="D105" s="254">
        <f t="shared" si="9"/>
        <v>5.3920619888429442E-3</v>
      </c>
      <c r="E105" s="200">
        <v>153610061.99462038</v>
      </c>
      <c r="F105" s="200">
        <v>158500032</v>
      </c>
      <c r="G105" s="194">
        <v>0</v>
      </c>
      <c r="H105" s="200">
        <v>7618258</v>
      </c>
      <c r="I105" s="200">
        <v>105548</v>
      </c>
      <c r="J105" s="200">
        <v>3572532</v>
      </c>
      <c r="K105" s="200">
        <f t="shared" si="5"/>
        <v>11296338</v>
      </c>
      <c r="L105" s="182"/>
      <c r="M105" s="200">
        <v>7990398</v>
      </c>
      <c r="N105" s="200">
        <v>47652056</v>
      </c>
      <c r="O105" s="200">
        <v>0</v>
      </c>
      <c r="P105" s="200">
        <v>20984089</v>
      </c>
      <c r="Q105" s="200">
        <f t="shared" si="6"/>
        <v>76626543</v>
      </c>
      <c r="R105" s="200"/>
      <c r="S105" s="183">
        <v>-2339696</v>
      </c>
      <c r="T105" s="183">
        <v>-3365947</v>
      </c>
      <c r="U105" s="200">
        <f t="shared" si="7"/>
        <v>-5705643</v>
      </c>
    </row>
    <row r="106" spans="1:21" ht="12.75" customHeight="1">
      <c r="A106" s="180">
        <v>32305</v>
      </c>
      <c r="B106" s="181" t="s">
        <v>467</v>
      </c>
      <c r="C106" s="254">
        <f t="shared" si="8"/>
        <v>5.404572534575162E-4</v>
      </c>
      <c r="D106" s="254">
        <f t="shared" si="9"/>
        <v>5.2043916803732151E-4</v>
      </c>
      <c r="E106" s="200">
        <v>14826367.544004543</v>
      </c>
      <c r="F106" s="200">
        <v>17099797</v>
      </c>
      <c r="G106" s="194">
        <v>0</v>
      </c>
      <c r="H106" s="200">
        <v>821897</v>
      </c>
      <c r="I106" s="200">
        <v>11387</v>
      </c>
      <c r="J106" s="200">
        <v>733915</v>
      </c>
      <c r="K106" s="200">
        <f t="shared" si="5"/>
        <v>1567199</v>
      </c>
      <c r="L106" s="182"/>
      <c r="M106" s="200">
        <v>862045</v>
      </c>
      <c r="N106" s="200">
        <v>5140948</v>
      </c>
      <c r="O106" s="200">
        <v>0</v>
      </c>
      <c r="P106" s="200">
        <v>1059959</v>
      </c>
      <c r="Q106" s="200">
        <f t="shared" si="6"/>
        <v>7062952</v>
      </c>
      <c r="R106" s="200"/>
      <c r="S106" s="183">
        <v>-252418</v>
      </c>
      <c r="T106" s="183">
        <v>-128694</v>
      </c>
      <c r="U106" s="200">
        <f t="shared" si="7"/>
        <v>-381112</v>
      </c>
    </row>
    <row r="107" spans="1:21" ht="12.75" customHeight="1">
      <c r="A107" s="180">
        <v>32400</v>
      </c>
      <c r="B107" s="181" t="s">
        <v>468</v>
      </c>
      <c r="C107" s="254">
        <f t="shared" si="8"/>
        <v>1.766831678287668E-3</v>
      </c>
      <c r="D107" s="254">
        <f t="shared" si="9"/>
        <v>1.8784112580923565E-3</v>
      </c>
      <c r="E107" s="200">
        <v>53512528.306240179</v>
      </c>
      <c r="F107" s="200">
        <v>55901670</v>
      </c>
      <c r="G107" s="194">
        <v>0</v>
      </c>
      <c r="H107" s="200">
        <v>2686897</v>
      </c>
      <c r="I107" s="200">
        <v>37226</v>
      </c>
      <c r="J107" s="200">
        <v>1347387</v>
      </c>
      <c r="K107" s="200">
        <f t="shared" si="5"/>
        <v>4071510</v>
      </c>
      <c r="L107" s="182"/>
      <c r="M107" s="200">
        <v>2818148</v>
      </c>
      <c r="N107" s="200">
        <v>16806492</v>
      </c>
      <c r="O107" s="200">
        <v>0</v>
      </c>
      <c r="P107" s="200">
        <v>7263337</v>
      </c>
      <c r="Q107" s="200">
        <f t="shared" si="6"/>
        <v>26887977</v>
      </c>
      <c r="R107" s="200"/>
      <c r="S107" s="183">
        <v>-825192</v>
      </c>
      <c r="T107" s="183">
        <v>-1171556</v>
      </c>
      <c r="U107" s="200">
        <f t="shared" si="7"/>
        <v>-1996748</v>
      </c>
    </row>
    <row r="108" spans="1:21" ht="12.75" customHeight="1">
      <c r="A108" s="180">
        <v>32405</v>
      </c>
      <c r="B108" s="181" t="s">
        <v>469</v>
      </c>
      <c r="C108" s="254">
        <f t="shared" si="8"/>
        <v>4.812011011893915E-4</v>
      </c>
      <c r="D108" s="254">
        <f t="shared" si="9"/>
        <v>4.8692422974507259E-4</v>
      </c>
      <c r="E108" s="200">
        <v>13871587.765976997</v>
      </c>
      <c r="F108" s="200">
        <v>15224962</v>
      </c>
      <c r="G108" s="194">
        <v>0</v>
      </c>
      <c r="H108" s="200">
        <v>731783</v>
      </c>
      <c r="I108" s="200">
        <v>10139</v>
      </c>
      <c r="J108" s="200">
        <v>178424</v>
      </c>
      <c r="K108" s="200">
        <f t="shared" si="5"/>
        <v>920346</v>
      </c>
      <c r="L108" s="182"/>
      <c r="M108" s="200">
        <v>767530</v>
      </c>
      <c r="N108" s="200">
        <v>4577291</v>
      </c>
      <c r="O108" s="200">
        <v>0</v>
      </c>
      <c r="P108" s="200">
        <v>161030</v>
      </c>
      <c r="Q108" s="200">
        <f t="shared" si="6"/>
        <v>5505851</v>
      </c>
      <c r="R108" s="200"/>
      <c r="S108" s="183">
        <v>-224743</v>
      </c>
      <c r="T108" s="183">
        <v>14728</v>
      </c>
      <c r="U108" s="200">
        <f t="shared" si="7"/>
        <v>-210015</v>
      </c>
    </row>
    <row r="109" spans="1:21" ht="12.75" customHeight="1">
      <c r="A109" s="180">
        <v>32410</v>
      </c>
      <c r="B109" s="181" t="s">
        <v>470</v>
      </c>
      <c r="C109" s="254">
        <f t="shared" si="8"/>
        <v>7.2233579424106674E-4</v>
      </c>
      <c r="D109" s="254">
        <f t="shared" si="9"/>
        <v>7.2640593394775448E-4</v>
      </c>
      <c r="E109" s="200">
        <v>20693986.971562762</v>
      </c>
      <c r="F109" s="200">
        <v>22854343</v>
      </c>
      <c r="G109" s="194">
        <v>0</v>
      </c>
      <c r="H109" s="200">
        <v>1098487</v>
      </c>
      <c r="I109" s="200">
        <v>15219</v>
      </c>
      <c r="J109" s="200">
        <v>80523</v>
      </c>
      <c r="K109" s="200">
        <f t="shared" si="5"/>
        <v>1194229</v>
      </c>
      <c r="L109" s="182"/>
      <c r="M109" s="200">
        <v>1152147</v>
      </c>
      <c r="N109" s="200">
        <v>6871017</v>
      </c>
      <c r="O109" s="200">
        <v>0</v>
      </c>
      <c r="P109" s="200">
        <v>1409694</v>
      </c>
      <c r="Q109" s="200">
        <f t="shared" si="6"/>
        <v>9432858</v>
      </c>
      <c r="R109" s="200"/>
      <c r="S109" s="183">
        <v>-337364</v>
      </c>
      <c r="T109" s="183">
        <v>-321693</v>
      </c>
      <c r="U109" s="200">
        <f t="shared" si="7"/>
        <v>-659057</v>
      </c>
    </row>
    <row r="110" spans="1:21" ht="12.75" customHeight="1">
      <c r="A110" s="180">
        <v>32500</v>
      </c>
      <c r="B110" s="181" t="s">
        <v>471</v>
      </c>
      <c r="C110" s="254">
        <f t="shared" si="8"/>
        <v>4.2530010629356829E-3</v>
      </c>
      <c r="D110" s="254">
        <f t="shared" si="9"/>
        <v>4.2085957674331785E-3</v>
      </c>
      <c r="E110" s="200">
        <v>119895256.78365448</v>
      </c>
      <c r="F110" s="200">
        <v>134562825</v>
      </c>
      <c r="G110" s="194">
        <v>0</v>
      </c>
      <c r="H110" s="200">
        <v>6467723</v>
      </c>
      <c r="I110" s="200">
        <v>89608</v>
      </c>
      <c r="J110" s="200">
        <v>1543095</v>
      </c>
      <c r="K110" s="200">
        <f t="shared" si="5"/>
        <v>8100426</v>
      </c>
      <c r="L110" s="182"/>
      <c r="M110" s="200">
        <v>6783662</v>
      </c>
      <c r="N110" s="200">
        <v>40455483</v>
      </c>
      <c r="O110" s="200">
        <v>0</v>
      </c>
      <c r="P110" s="200">
        <v>5876283</v>
      </c>
      <c r="Q110" s="200">
        <f t="shared" si="6"/>
        <v>53115428</v>
      </c>
      <c r="R110" s="200"/>
      <c r="S110" s="183">
        <v>-1986347</v>
      </c>
      <c r="T110" s="183">
        <v>-1236729</v>
      </c>
      <c r="U110" s="200">
        <f t="shared" si="7"/>
        <v>-3223076</v>
      </c>
    </row>
    <row r="111" spans="1:21" ht="12.75" customHeight="1">
      <c r="A111" s="180">
        <v>32505</v>
      </c>
      <c r="B111" s="181" t="s">
        <v>472</v>
      </c>
      <c r="C111" s="254">
        <f t="shared" si="8"/>
        <v>6.159610394790209E-4</v>
      </c>
      <c r="D111" s="254">
        <f t="shared" si="9"/>
        <v>6.6995288297929214E-4</v>
      </c>
      <c r="E111" s="200">
        <v>19085741.985322945</v>
      </c>
      <c r="F111" s="200">
        <v>19488699</v>
      </c>
      <c r="G111" s="194">
        <v>0</v>
      </c>
      <c r="H111" s="200">
        <v>936719</v>
      </c>
      <c r="I111" s="200">
        <v>12978</v>
      </c>
      <c r="J111" s="200">
        <v>1809668</v>
      </c>
      <c r="K111" s="200">
        <f t="shared" si="5"/>
        <v>2759365</v>
      </c>
      <c r="L111" s="182"/>
      <c r="M111" s="200">
        <v>982476</v>
      </c>
      <c r="N111" s="200">
        <v>5859157</v>
      </c>
      <c r="O111" s="200">
        <v>0</v>
      </c>
      <c r="P111" s="200">
        <v>2604717</v>
      </c>
      <c r="Q111" s="200">
        <f t="shared" si="6"/>
        <v>9446350</v>
      </c>
      <c r="R111" s="200"/>
      <c r="S111" s="183">
        <v>-287682</v>
      </c>
      <c r="T111" s="183">
        <v>-164736</v>
      </c>
      <c r="U111" s="200">
        <f t="shared" si="7"/>
        <v>-452418</v>
      </c>
    </row>
    <row r="112" spans="1:21" ht="12.75" customHeight="1">
      <c r="A112" s="180">
        <v>32600</v>
      </c>
      <c r="B112" s="181" t="s">
        <v>473</v>
      </c>
      <c r="C112" s="254">
        <f t="shared" si="8"/>
        <v>1.5513629790999494E-2</v>
      </c>
      <c r="D112" s="254">
        <f t="shared" si="9"/>
        <v>1.5298067204105457E-2</v>
      </c>
      <c r="E112" s="200">
        <v>435814175.81676757</v>
      </c>
      <c r="F112" s="200">
        <v>490843482</v>
      </c>
      <c r="G112" s="194">
        <v>0</v>
      </c>
      <c r="H112" s="200">
        <v>23592249</v>
      </c>
      <c r="I112" s="200">
        <v>326863</v>
      </c>
      <c r="J112" s="200">
        <v>7357200</v>
      </c>
      <c r="K112" s="200">
        <f t="shared" si="5"/>
        <v>31276312</v>
      </c>
      <c r="L112" s="182"/>
      <c r="M112" s="200">
        <v>24744695</v>
      </c>
      <c r="N112" s="200">
        <v>147569063</v>
      </c>
      <c r="O112" s="200">
        <v>0</v>
      </c>
      <c r="P112" s="200">
        <v>16403548</v>
      </c>
      <c r="Q112" s="200">
        <f t="shared" si="6"/>
        <v>188717306</v>
      </c>
      <c r="R112" s="200"/>
      <c r="S112" s="183">
        <v>-7245579</v>
      </c>
      <c r="T112" s="183">
        <v>-2733458</v>
      </c>
      <c r="U112" s="200">
        <f t="shared" si="7"/>
        <v>-9979037</v>
      </c>
    </row>
    <row r="113" spans="1:21" ht="12.75" customHeight="1">
      <c r="A113" s="180">
        <v>32605</v>
      </c>
      <c r="B113" s="181" t="s">
        <v>474</v>
      </c>
      <c r="C113" s="254">
        <f t="shared" si="8"/>
        <v>2.1827537127185829E-3</v>
      </c>
      <c r="D113" s="254">
        <f t="shared" si="9"/>
        <v>2.1858846557804451E-3</v>
      </c>
      <c r="E113" s="200">
        <v>62271887.486140646</v>
      </c>
      <c r="F113" s="200">
        <v>69061235</v>
      </c>
      <c r="G113" s="194">
        <v>0</v>
      </c>
      <c r="H113" s="200">
        <v>3319408</v>
      </c>
      <c r="I113" s="200">
        <v>45989</v>
      </c>
      <c r="J113" s="200">
        <v>2371667</v>
      </c>
      <c r="K113" s="200">
        <f t="shared" si="5"/>
        <v>5737064</v>
      </c>
      <c r="L113" s="182"/>
      <c r="M113" s="200">
        <v>3481556</v>
      </c>
      <c r="N113" s="200">
        <v>20762834</v>
      </c>
      <c r="O113" s="200">
        <v>0</v>
      </c>
      <c r="P113" s="200">
        <v>2932917</v>
      </c>
      <c r="Q113" s="200">
        <f t="shared" si="6"/>
        <v>27177307</v>
      </c>
      <c r="R113" s="200"/>
      <c r="S113" s="183">
        <v>-1019446</v>
      </c>
      <c r="T113" s="183">
        <v>-387802</v>
      </c>
      <c r="U113" s="200">
        <f t="shared" si="7"/>
        <v>-1407248</v>
      </c>
    </row>
    <row r="114" spans="1:21" ht="12.75" customHeight="1">
      <c r="A114" s="180">
        <v>32700</v>
      </c>
      <c r="B114" s="181" t="s">
        <v>475</v>
      </c>
      <c r="C114" s="254">
        <f t="shared" si="8"/>
        <v>1.3817991021438819E-3</v>
      </c>
      <c r="D114" s="254">
        <f t="shared" si="9"/>
        <v>1.4014362708477614E-3</v>
      </c>
      <c r="E114" s="200">
        <v>39924376.405885674</v>
      </c>
      <c r="F114" s="200">
        <v>43719432</v>
      </c>
      <c r="G114" s="194">
        <v>0</v>
      </c>
      <c r="H114" s="200">
        <v>2101362</v>
      </c>
      <c r="I114" s="200">
        <v>29114</v>
      </c>
      <c r="J114" s="200">
        <v>1775922</v>
      </c>
      <c r="K114" s="200">
        <f t="shared" si="5"/>
        <v>3906398</v>
      </c>
      <c r="L114" s="182"/>
      <c r="M114" s="200">
        <v>2204010</v>
      </c>
      <c r="N114" s="200">
        <v>13143978</v>
      </c>
      <c r="O114" s="200">
        <v>0</v>
      </c>
      <c r="P114" s="200">
        <v>1540332</v>
      </c>
      <c r="Q114" s="200">
        <f t="shared" si="6"/>
        <v>16888320</v>
      </c>
      <c r="R114" s="200"/>
      <c r="S114" s="183">
        <v>-645364</v>
      </c>
      <c r="T114" s="183">
        <v>240579</v>
      </c>
      <c r="U114" s="200">
        <f t="shared" si="7"/>
        <v>-404785</v>
      </c>
    </row>
    <row r="115" spans="1:21" ht="12.75" customHeight="1">
      <c r="A115" s="180">
        <v>32800</v>
      </c>
      <c r="B115" s="181" t="s">
        <v>476</v>
      </c>
      <c r="C115" s="254">
        <f t="shared" si="8"/>
        <v>1.9839326472905782E-3</v>
      </c>
      <c r="D115" s="254">
        <f t="shared" si="9"/>
        <v>1.9497622112512652E-3</v>
      </c>
      <c r="E115" s="200">
        <v>55545187.493169725</v>
      </c>
      <c r="F115" s="200">
        <v>62770636</v>
      </c>
      <c r="G115" s="194">
        <v>0</v>
      </c>
      <c r="H115" s="200">
        <v>3017052</v>
      </c>
      <c r="I115" s="200">
        <v>41800</v>
      </c>
      <c r="J115" s="200">
        <v>5022858</v>
      </c>
      <c r="K115" s="200">
        <f t="shared" si="5"/>
        <v>8081710</v>
      </c>
      <c r="L115" s="182"/>
      <c r="M115" s="200">
        <v>3164431</v>
      </c>
      <c r="N115" s="200">
        <v>18871604</v>
      </c>
      <c r="O115" s="200">
        <v>0</v>
      </c>
      <c r="P115" s="200">
        <v>0</v>
      </c>
      <c r="Q115" s="200">
        <f t="shared" si="6"/>
        <v>22036035</v>
      </c>
      <c r="R115" s="200"/>
      <c r="S115" s="183">
        <v>-926588</v>
      </c>
      <c r="T115" s="183">
        <v>1345358</v>
      </c>
      <c r="U115" s="200">
        <f t="shared" si="7"/>
        <v>418770</v>
      </c>
    </row>
    <row r="116" spans="1:21" ht="12.75" customHeight="1">
      <c r="A116" s="180">
        <v>32900</v>
      </c>
      <c r="B116" s="181" t="s">
        <v>477</v>
      </c>
      <c r="C116" s="254">
        <f t="shared" si="8"/>
        <v>5.5778784998030033E-3</v>
      </c>
      <c r="D116" s="254">
        <f t="shared" si="9"/>
        <v>5.8271383632817215E-3</v>
      </c>
      <c r="E116" s="200">
        <v>166004598.4424991</v>
      </c>
      <c r="F116" s="200">
        <v>176481284</v>
      </c>
      <c r="G116" s="194">
        <v>0</v>
      </c>
      <c r="H116" s="200">
        <v>8482521</v>
      </c>
      <c r="I116" s="200">
        <v>117523</v>
      </c>
      <c r="J116" s="200">
        <v>5223084</v>
      </c>
      <c r="K116" s="200">
        <f t="shared" si="5"/>
        <v>13823128</v>
      </c>
      <c r="L116" s="182"/>
      <c r="M116" s="200">
        <v>8896880</v>
      </c>
      <c r="N116" s="200">
        <v>53058009</v>
      </c>
      <c r="O116" s="200">
        <v>0</v>
      </c>
      <c r="P116" s="200">
        <v>14331182</v>
      </c>
      <c r="Q116" s="200">
        <f t="shared" si="6"/>
        <v>76286071</v>
      </c>
      <c r="R116" s="200"/>
      <c r="S116" s="183">
        <v>-2605126</v>
      </c>
      <c r="T116" s="183">
        <v>-1388441</v>
      </c>
      <c r="U116" s="200">
        <f t="shared" si="7"/>
        <v>-3993567</v>
      </c>
    </row>
    <row r="117" spans="1:21" ht="12.75" customHeight="1">
      <c r="A117" s="180">
        <v>32901</v>
      </c>
      <c r="B117" s="181" t="s">
        <v>478</v>
      </c>
      <c r="C117" s="254">
        <f t="shared" si="8"/>
        <v>1.2492229847456729E-4</v>
      </c>
      <c r="D117" s="254">
        <f t="shared" si="9"/>
        <v>1.5605569640504889E-4</v>
      </c>
      <c r="E117" s="200">
        <v>4445743.622568625</v>
      </c>
      <c r="F117" s="200">
        <v>3952479</v>
      </c>
      <c r="G117" s="194">
        <v>0</v>
      </c>
      <c r="H117" s="200">
        <v>189975</v>
      </c>
      <c r="I117" s="200">
        <v>2632</v>
      </c>
      <c r="J117" s="200">
        <v>0</v>
      </c>
      <c r="K117" s="200">
        <f t="shared" si="5"/>
        <v>192607</v>
      </c>
      <c r="L117" s="182"/>
      <c r="M117" s="200">
        <v>199255</v>
      </c>
      <c r="N117" s="200">
        <v>1188288</v>
      </c>
      <c r="O117" s="200">
        <v>0</v>
      </c>
      <c r="P117" s="200">
        <v>2097402</v>
      </c>
      <c r="Q117" s="200">
        <f t="shared" si="6"/>
        <v>3484945</v>
      </c>
      <c r="R117" s="200"/>
      <c r="S117" s="183">
        <v>-58344</v>
      </c>
      <c r="T117" s="183">
        <v>-541711</v>
      </c>
      <c r="U117" s="200">
        <f t="shared" si="7"/>
        <v>-600055</v>
      </c>
    </row>
    <row r="118" spans="1:21" ht="12.75" customHeight="1">
      <c r="A118" s="180">
        <v>32905</v>
      </c>
      <c r="B118" s="181" t="s">
        <v>479</v>
      </c>
      <c r="C118" s="254">
        <f t="shared" si="8"/>
        <v>7.4144747456392115E-4</v>
      </c>
      <c r="D118" s="254">
        <f t="shared" si="9"/>
        <v>8.0057071485139381E-4</v>
      </c>
      <c r="E118" s="200">
        <v>22806807.005159989</v>
      </c>
      <c r="F118" s="200">
        <v>23459027</v>
      </c>
      <c r="G118" s="194">
        <v>0</v>
      </c>
      <c r="H118" s="200">
        <v>1127551</v>
      </c>
      <c r="I118" s="200">
        <v>15622</v>
      </c>
      <c r="J118" s="200">
        <v>380800</v>
      </c>
      <c r="K118" s="200">
        <f t="shared" si="5"/>
        <v>1523973</v>
      </c>
      <c r="L118" s="182"/>
      <c r="M118" s="200">
        <v>1182631</v>
      </c>
      <c r="N118" s="200">
        <v>7052812</v>
      </c>
      <c r="O118" s="200">
        <v>0</v>
      </c>
      <c r="P118" s="200">
        <v>2918036</v>
      </c>
      <c r="Q118" s="200">
        <f t="shared" si="6"/>
        <v>11153479</v>
      </c>
      <c r="R118" s="200"/>
      <c r="S118" s="183">
        <v>-346290</v>
      </c>
      <c r="T118" s="183">
        <v>-603312</v>
      </c>
      <c r="U118" s="200">
        <f t="shared" si="7"/>
        <v>-949602</v>
      </c>
    </row>
    <row r="119" spans="1:21" ht="12.75" customHeight="1">
      <c r="A119" s="180">
        <v>32910</v>
      </c>
      <c r="B119" s="181" t="s">
        <v>480</v>
      </c>
      <c r="C119" s="254">
        <f t="shared" si="8"/>
        <v>1.086276759880044E-3</v>
      </c>
      <c r="D119" s="254">
        <f t="shared" si="9"/>
        <v>1.0633742789755143E-3</v>
      </c>
      <c r="E119" s="200">
        <v>30293603.681652941</v>
      </c>
      <c r="F119" s="200">
        <v>34369253</v>
      </c>
      <c r="G119" s="194">
        <v>0</v>
      </c>
      <c r="H119" s="200">
        <v>1651948</v>
      </c>
      <c r="I119" s="200">
        <v>22887</v>
      </c>
      <c r="J119" s="200">
        <v>2019980</v>
      </c>
      <c r="K119" s="200">
        <f t="shared" si="5"/>
        <v>3694815</v>
      </c>
      <c r="L119" s="182"/>
      <c r="M119" s="200">
        <v>1732643</v>
      </c>
      <c r="N119" s="200">
        <v>10332904</v>
      </c>
      <c r="O119" s="200">
        <v>0</v>
      </c>
      <c r="P119" s="200">
        <v>1115684</v>
      </c>
      <c r="Q119" s="200">
        <f t="shared" si="6"/>
        <v>13181231</v>
      </c>
      <c r="R119" s="200"/>
      <c r="S119" s="183">
        <v>-507341</v>
      </c>
      <c r="T119" s="183">
        <v>284773</v>
      </c>
      <c r="U119" s="200">
        <f t="shared" si="7"/>
        <v>-222568</v>
      </c>
    </row>
    <row r="120" spans="1:21" ht="12.75" customHeight="1">
      <c r="A120" s="180">
        <v>32920</v>
      </c>
      <c r="B120" s="181" t="s">
        <v>481</v>
      </c>
      <c r="C120" s="254">
        <f t="shared" si="8"/>
        <v>9.040959703203932E-4</v>
      </c>
      <c r="D120" s="254">
        <f t="shared" si="9"/>
        <v>9.2834669686549861E-4</v>
      </c>
      <c r="E120" s="200">
        <v>26446912.879169412</v>
      </c>
      <c r="F120" s="200">
        <v>28605144</v>
      </c>
      <c r="G120" s="194">
        <v>0</v>
      </c>
      <c r="H120" s="200">
        <v>1374898</v>
      </c>
      <c r="I120" s="200">
        <v>19049</v>
      </c>
      <c r="J120" s="200">
        <v>1480970</v>
      </c>
      <c r="K120" s="200">
        <f t="shared" si="5"/>
        <v>2874917</v>
      </c>
      <c r="L120" s="182"/>
      <c r="M120" s="200">
        <v>1442060</v>
      </c>
      <c r="N120" s="200">
        <v>8599960</v>
      </c>
      <c r="O120" s="200">
        <v>0</v>
      </c>
      <c r="P120" s="200">
        <v>901475</v>
      </c>
      <c r="Q120" s="200">
        <f t="shared" si="6"/>
        <v>10943495</v>
      </c>
      <c r="R120" s="200"/>
      <c r="S120" s="183">
        <v>-422254</v>
      </c>
      <c r="T120" s="183">
        <v>304388</v>
      </c>
      <c r="U120" s="200">
        <f t="shared" si="7"/>
        <v>-117866</v>
      </c>
    </row>
    <row r="121" spans="1:21" ht="12.75" customHeight="1">
      <c r="A121" s="180">
        <v>33000</v>
      </c>
      <c r="B121" s="181" t="s">
        <v>482</v>
      </c>
      <c r="C121" s="254">
        <f t="shared" si="8"/>
        <v>2.1622604365837792E-3</v>
      </c>
      <c r="D121" s="254">
        <f t="shared" si="9"/>
        <v>2.2134623678876555E-3</v>
      </c>
      <c r="E121" s="200">
        <v>63057526.463441692</v>
      </c>
      <c r="F121" s="200">
        <v>68412838</v>
      </c>
      <c r="G121" s="194">
        <v>0</v>
      </c>
      <c r="H121" s="200">
        <v>3288243</v>
      </c>
      <c r="I121" s="200">
        <v>45558</v>
      </c>
      <c r="J121" s="200">
        <v>771945</v>
      </c>
      <c r="K121" s="200">
        <f t="shared" si="5"/>
        <v>4105746</v>
      </c>
      <c r="L121" s="182"/>
      <c r="M121" s="200">
        <v>3448869</v>
      </c>
      <c r="N121" s="200">
        <v>20567897</v>
      </c>
      <c r="O121" s="200">
        <v>0</v>
      </c>
      <c r="P121" s="200">
        <v>3447542</v>
      </c>
      <c r="Q121" s="200">
        <f t="shared" si="6"/>
        <v>27464308</v>
      </c>
      <c r="R121" s="200"/>
      <c r="S121" s="183">
        <v>-1009875</v>
      </c>
      <c r="T121" s="183">
        <v>-507842</v>
      </c>
      <c r="U121" s="200">
        <f t="shared" si="7"/>
        <v>-1517717</v>
      </c>
    </row>
    <row r="122" spans="1:21" ht="12.75" customHeight="1">
      <c r="A122" s="180">
        <v>33001</v>
      </c>
      <c r="B122" s="181" t="s">
        <v>483</v>
      </c>
      <c r="C122" s="254">
        <f t="shared" si="8"/>
        <v>4.9619305768399377E-5</v>
      </c>
      <c r="D122" s="254">
        <f t="shared" si="9"/>
        <v>6.0633258722666216E-5</v>
      </c>
      <c r="E122" s="200">
        <v>1727331.5200375197</v>
      </c>
      <c r="F122" s="200">
        <v>1569930</v>
      </c>
      <c r="G122" s="194">
        <v>0</v>
      </c>
      <c r="H122" s="200">
        <v>75458</v>
      </c>
      <c r="I122" s="200">
        <v>1045</v>
      </c>
      <c r="J122" s="200">
        <v>129396</v>
      </c>
      <c r="K122" s="200">
        <f t="shared" si="5"/>
        <v>205899</v>
      </c>
      <c r="L122" s="182"/>
      <c r="M122" s="200">
        <v>79144</v>
      </c>
      <c r="N122" s="200">
        <v>471990</v>
      </c>
      <c r="O122" s="200">
        <v>0</v>
      </c>
      <c r="P122" s="200">
        <v>523361</v>
      </c>
      <c r="Q122" s="200">
        <f t="shared" si="6"/>
        <v>1074495</v>
      </c>
      <c r="R122" s="200"/>
      <c r="S122" s="183">
        <v>-23174</v>
      </c>
      <c r="T122" s="183">
        <v>-68252</v>
      </c>
      <c r="U122" s="200">
        <f t="shared" si="7"/>
        <v>-91426</v>
      </c>
    </row>
    <row r="123" spans="1:21" ht="12.75" customHeight="1">
      <c r="A123" s="180">
        <v>33027</v>
      </c>
      <c r="B123" s="181" t="s">
        <v>484</v>
      </c>
      <c r="C123" s="254">
        <f t="shared" si="8"/>
        <v>2.9667046409178092E-4</v>
      </c>
      <c r="D123" s="254">
        <f t="shared" si="9"/>
        <v>2.7607457621277429E-4</v>
      </c>
      <c r="E123" s="200">
        <v>7864863.730226309</v>
      </c>
      <c r="F123" s="200">
        <v>9386505</v>
      </c>
      <c r="G123" s="194">
        <v>0</v>
      </c>
      <c r="H123" s="200">
        <v>451160</v>
      </c>
      <c r="I123" s="200">
        <v>6251</v>
      </c>
      <c r="J123" s="200">
        <v>1753803</v>
      </c>
      <c r="K123" s="200">
        <f t="shared" si="5"/>
        <v>2211214</v>
      </c>
      <c r="L123" s="182"/>
      <c r="M123" s="200">
        <v>473198</v>
      </c>
      <c r="N123" s="200">
        <v>2821995</v>
      </c>
      <c r="O123" s="200">
        <v>0</v>
      </c>
      <c r="P123" s="200">
        <v>0</v>
      </c>
      <c r="Q123" s="200">
        <f t="shared" si="6"/>
        <v>3295193</v>
      </c>
      <c r="R123" s="200"/>
      <c r="S123" s="183">
        <v>-138559</v>
      </c>
      <c r="T123" s="183">
        <v>465237</v>
      </c>
      <c r="U123" s="200">
        <f t="shared" si="7"/>
        <v>326678</v>
      </c>
    </row>
    <row r="124" spans="1:21" ht="12.75" customHeight="1">
      <c r="A124" s="180">
        <v>33100</v>
      </c>
      <c r="B124" s="181" t="s">
        <v>485</v>
      </c>
      <c r="C124" s="254">
        <f t="shared" si="8"/>
        <v>2.9190194049346142E-3</v>
      </c>
      <c r="D124" s="254">
        <f t="shared" si="9"/>
        <v>3.0553035184904889E-3</v>
      </c>
      <c r="E124" s="200">
        <v>87040053.296645433</v>
      </c>
      <c r="F124" s="200">
        <v>92356313</v>
      </c>
      <c r="G124" s="194">
        <v>0</v>
      </c>
      <c r="H124" s="200">
        <v>4439079</v>
      </c>
      <c r="I124" s="200">
        <v>61502</v>
      </c>
      <c r="J124" s="200">
        <v>1019652</v>
      </c>
      <c r="K124" s="200">
        <f t="shared" si="5"/>
        <v>5520233</v>
      </c>
      <c r="L124" s="182"/>
      <c r="M124" s="200">
        <v>4655922</v>
      </c>
      <c r="N124" s="200">
        <v>27766355</v>
      </c>
      <c r="O124" s="200">
        <v>0</v>
      </c>
      <c r="P124" s="200">
        <v>9940773</v>
      </c>
      <c r="Q124" s="200">
        <f t="shared" si="6"/>
        <v>42363050</v>
      </c>
      <c r="R124" s="200"/>
      <c r="S124" s="183">
        <v>-1363316</v>
      </c>
      <c r="T124" s="183">
        <v>-1901780</v>
      </c>
      <c r="U124" s="200">
        <f t="shared" si="7"/>
        <v>-3265096</v>
      </c>
    </row>
    <row r="125" spans="1:21" ht="12.75" customHeight="1">
      <c r="A125" s="180">
        <v>33105</v>
      </c>
      <c r="B125" s="181" t="s">
        <v>486</v>
      </c>
      <c r="C125" s="254">
        <f t="shared" si="8"/>
        <v>3.1778612681018504E-4</v>
      </c>
      <c r="D125" s="254">
        <f t="shared" si="9"/>
        <v>3.416902626764874E-4</v>
      </c>
      <c r="E125" s="200">
        <v>9734135.5758330766</v>
      </c>
      <c r="F125" s="200">
        <v>10054594</v>
      </c>
      <c r="G125" s="194">
        <v>0</v>
      </c>
      <c r="H125" s="200">
        <v>483271</v>
      </c>
      <c r="I125" s="200">
        <v>6696</v>
      </c>
      <c r="J125" s="200">
        <v>0</v>
      </c>
      <c r="K125" s="200">
        <f t="shared" si="5"/>
        <v>489967</v>
      </c>
      <c r="L125" s="182"/>
      <c r="M125" s="200">
        <v>506878</v>
      </c>
      <c r="N125" s="200">
        <v>3022852</v>
      </c>
      <c r="O125" s="200">
        <v>0</v>
      </c>
      <c r="P125" s="200">
        <v>1163330</v>
      </c>
      <c r="Q125" s="200">
        <f t="shared" si="6"/>
        <v>4693060</v>
      </c>
      <c r="R125" s="200"/>
      <c r="S125" s="183">
        <v>-148421</v>
      </c>
      <c r="T125" s="183">
        <v>-273191</v>
      </c>
      <c r="U125" s="200">
        <f t="shared" si="7"/>
        <v>-421612</v>
      </c>
    </row>
    <row r="126" spans="1:21" ht="12.75" customHeight="1">
      <c r="A126" s="180">
        <v>33200</v>
      </c>
      <c r="B126" s="181" t="s">
        <v>487</v>
      </c>
      <c r="C126" s="254">
        <f t="shared" si="8"/>
        <v>1.3740531104600455E-2</v>
      </c>
      <c r="D126" s="254">
        <f t="shared" si="9"/>
        <v>1.3608205357325688E-2</v>
      </c>
      <c r="E126" s="200">
        <v>387673078.1099354</v>
      </c>
      <c r="F126" s="200">
        <v>434743527</v>
      </c>
      <c r="G126" s="194">
        <v>0</v>
      </c>
      <c r="H126" s="200">
        <v>20895821</v>
      </c>
      <c r="I126" s="200">
        <v>289505</v>
      </c>
      <c r="J126" s="200">
        <v>12415907</v>
      </c>
      <c r="K126" s="200">
        <f t="shared" si="5"/>
        <v>33601233</v>
      </c>
      <c r="L126" s="182"/>
      <c r="M126" s="200">
        <v>21916550</v>
      </c>
      <c r="N126" s="200">
        <v>130702958</v>
      </c>
      <c r="O126" s="200">
        <v>0</v>
      </c>
      <c r="P126" s="200">
        <v>20266284</v>
      </c>
      <c r="Q126" s="200">
        <f t="shared" si="6"/>
        <v>172885792</v>
      </c>
      <c r="R126" s="200"/>
      <c r="S126" s="183">
        <v>-6417460</v>
      </c>
      <c r="T126" s="183">
        <v>-1477146</v>
      </c>
      <c r="U126" s="200">
        <f t="shared" si="7"/>
        <v>-7894606</v>
      </c>
    </row>
    <row r="127" spans="1:21" ht="12.75" customHeight="1">
      <c r="A127" s="180">
        <v>33202</v>
      </c>
      <c r="B127" s="181" t="s">
        <v>488</v>
      </c>
      <c r="C127" s="254">
        <f t="shared" si="8"/>
        <v>2.3031176584289241E-4</v>
      </c>
      <c r="D127" s="254">
        <f t="shared" si="9"/>
        <v>2.3500244966681146E-4</v>
      </c>
      <c r="E127" s="200">
        <v>6694793.3716082545</v>
      </c>
      <c r="F127" s="200">
        <v>7286949</v>
      </c>
      <c r="G127" s="194">
        <v>0</v>
      </c>
      <c r="H127" s="200">
        <v>350245</v>
      </c>
      <c r="I127" s="200">
        <v>4853</v>
      </c>
      <c r="J127" s="200">
        <v>1628644</v>
      </c>
      <c r="K127" s="200">
        <f t="shared" si="5"/>
        <v>1983742</v>
      </c>
      <c r="L127" s="182"/>
      <c r="M127" s="200">
        <v>367354</v>
      </c>
      <c r="N127" s="200">
        <v>2190776</v>
      </c>
      <c r="O127" s="200">
        <v>0</v>
      </c>
      <c r="P127" s="200">
        <v>214345</v>
      </c>
      <c r="Q127" s="200">
        <f t="shared" si="6"/>
        <v>2772475</v>
      </c>
      <c r="R127" s="200"/>
      <c r="S127" s="183">
        <v>-107566</v>
      </c>
      <c r="T127" s="183">
        <v>445656</v>
      </c>
      <c r="U127" s="200">
        <f t="shared" si="7"/>
        <v>338090</v>
      </c>
    </row>
    <row r="128" spans="1:21" ht="12.75" customHeight="1">
      <c r="A128" s="180">
        <v>33203</v>
      </c>
      <c r="B128" s="181" t="s">
        <v>489</v>
      </c>
      <c r="C128" s="254">
        <f t="shared" si="8"/>
        <v>1.146860429987107E-4</v>
      </c>
      <c r="D128" s="254">
        <f t="shared" si="9"/>
        <v>1.1332331628290586E-4</v>
      </c>
      <c r="E128" s="200">
        <v>3228375.6521479744</v>
      </c>
      <c r="F128" s="200">
        <v>3628609</v>
      </c>
      <c r="G128" s="194">
        <v>0</v>
      </c>
      <c r="H128" s="200">
        <v>174408</v>
      </c>
      <c r="I128" s="200">
        <v>2416</v>
      </c>
      <c r="J128" s="200">
        <v>190559</v>
      </c>
      <c r="K128" s="200">
        <f t="shared" si="5"/>
        <v>367383</v>
      </c>
      <c r="L128" s="182"/>
      <c r="M128" s="200">
        <v>182928</v>
      </c>
      <c r="N128" s="200">
        <v>1090919</v>
      </c>
      <c r="O128" s="200">
        <v>0</v>
      </c>
      <c r="P128" s="200">
        <v>274868</v>
      </c>
      <c r="Q128" s="200">
        <f t="shared" si="6"/>
        <v>1548715</v>
      </c>
      <c r="R128" s="200"/>
      <c r="S128" s="183">
        <v>-53564</v>
      </c>
      <c r="T128" s="183">
        <v>-10580</v>
      </c>
      <c r="U128" s="200">
        <f t="shared" si="7"/>
        <v>-64144</v>
      </c>
    </row>
    <row r="129" spans="1:21" ht="12.75" customHeight="1">
      <c r="A129" s="180">
        <v>33204</v>
      </c>
      <c r="B129" s="181" t="s">
        <v>490</v>
      </c>
      <c r="C129" s="254">
        <f t="shared" si="8"/>
        <v>3.9874745807526909E-4</v>
      </c>
      <c r="D129" s="254">
        <f t="shared" si="9"/>
        <v>3.8386188437851578E-4</v>
      </c>
      <c r="E129" s="200">
        <v>10935528.556378601</v>
      </c>
      <c r="F129" s="200">
        <v>12616170</v>
      </c>
      <c r="G129" s="194">
        <v>0</v>
      </c>
      <c r="H129" s="200">
        <v>606393</v>
      </c>
      <c r="I129" s="200">
        <v>8401</v>
      </c>
      <c r="J129" s="200">
        <v>1176898</v>
      </c>
      <c r="K129" s="200">
        <f t="shared" si="5"/>
        <v>1791692</v>
      </c>
      <c r="L129" s="182"/>
      <c r="M129" s="200">
        <v>636014</v>
      </c>
      <c r="N129" s="200">
        <v>3792974</v>
      </c>
      <c r="O129" s="200">
        <v>0</v>
      </c>
      <c r="P129" s="200">
        <v>1750488</v>
      </c>
      <c r="Q129" s="200">
        <f t="shared" si="6"/>
        <v>6179476</v>
      </c>
      <c r="R129" s="200"/>
      <c r="S129" s="183">
        <v>-186233</v>
      </c>
      <c r="T129" s="183">
        <v>-103841</v>
      </c>
      <c r="U129" s="200">
        <f t="shared" si="7"/>
        <v>-290074</v>
      </c>
    </row>
    <row r="130" spans="1:21" ht="12.75" customHeight="1">
      <c r="A130" s="180">
        <v>33205</v>
      </c>
      <c r="B130" s="181" t="s">
        <v>491</v>
      </c>
      <c r="C130" s="254">
        <f t="shared" si="8"/>
        <v>1.0322974609959395E-3</v>
      </c>
      <c r="D130" s="254">
        <f t="shared" si="9"/>
        <v>1.0883540357539741E-3</v>
      </c>
      <c r="E130" s="200">
        <v>31005231.625710234</v>
      </c>
      <c r="F130" s="200">
        <v>32661375</v>
      </c>
      <c r="G130" s="194">
        <v>0</v>
      </c>
      <c r="H130" s="200">
        <v>1569859</v>
      </c>
      <c r="I130" s="200">
        <v>21750</v>
      </c>
      <c r="J130" s="200">
        <v>331224</v>
      </c>
      <c r="K130" s="200">
        <f t="shared" si="5"/>
        <v>1922833</v>
      </c>
      <c r="L130" s="182"/>
      <c r="M130" s="200">
        <v>1646545</v>
      </c>
      <c r="N130" s="200">
        <v>9819441</v>
      </c>
      <c r="O130" s="200">
        <v>0</v>
      </c>
      <c r="P130" s="200">
        <v>2738956</v>
      </c>
      <c r="Q130" s="200">
        <f t="shared" si="6"/>
        <v>14204942</v>
      </c>
      <c r="R130" s="200"/>
      <c r="S130" s="183">
        <v>-482130</v>
      </c>
      <c r="T130" s="183">
        <v>-574922</v>
      </c>
      <c r="U130" s="200">
        <f t="shared" si="7"/>
        <v>-1057052</v>
      </c>
    </row>
    <row r="131" spans="1:21" ht="12.75" customHeight="1">
      <c r="A131" s="180">
        <v>33206</v>
      </c>
      <c r="B131" s="181" t="s">
        <v>492</v>
      </c>
      <c r="C131" s="254">
        <f t="shared" si="8"/>
        <v>1.0115466586635338E-4</v>
      </c>
      <c r="D131" s="254">
        <f t="shared" si="9"/>
        <v>1.0778580155036689E-4</v>
      </c>
      <c r="E131" s="200">
        <v>3070621.9054140714</v>
      </c>
      <c r="F131" s="200">
        <v>3200483</v>
      </c>
      <c r="G131" s="194">
        <v>0</v>
      </c>
      <c r="H131" s="200">
        <v>153830</v>
      </c>
      <c r="I131" s="200">
        <v>2131</v>
      </c>
      <c r="J131" s="200">
        <v>402813</v>
      </c>
      <c r="K131" s="200">
        <f t="shared" si="5"/>
        <v>558774</v>
      </c>
      <c r="L131" s="182"/>
      <c r="M131" s="200">
        <v>161345</v>
      </c>
      <c r="N131" s="200">
        <v>962205</v>
      </c>
      <c r="O131" s="200">
        <v>0</v>
      </c>
      <c r="P131" s="200">
        <v>235960</v>
      </c>
      <c r="Q131" s="200">
        <f t="shared" si="6"/>
        <v>1359510</v>
      </c>
      <c r="R131" s="200"/>
      <c r="S131" s="183">
        <v>-47244</v>
      </c>
      <c r="T131" s="183">
        <v>70553</v>
      </c>
      <c r="U131" s="200">
        <f t="shared" si="7"/>
        <v>23309</v>
      </c>
    </row>
    <row r="132" spans="1:21" ht="12.75" customHeight="1">
      <c r="A132" s="180">
        <v>33207</v>
      </c>
      <c r="B132" s="181" t="s">
        <v>493</v>
      </c>
      <c r="C132" s="254">
        <f t="shared" si="8"/>
        <v>3.6419308719988421E-4</v>
      </c>
      <c r="D132" s="254">
        <f t="shared" si="9"/>
        <v>3.1838917537813419E-4</v>
      </c>
      <c r="E132" s="200">
        <v>9070329.8792650066</v>
      </c>
      <c r="F132" s="200">
        <v>11522887</v>
      </c>
      <c r="G132" s="194">
        <v>0</v>
      </c>
      <c r="H132" s="200">
        <v>553844</v>
      </c>
      <c r="I132" s="200">
        <v>7673</v>
      </c>
      <c r="J132" s="200">
        <v>4504344</v>
      </c>
      <c r="K132" s="200">
        <f t="shared" si="5"/>
        <v>5065861</v>
      </c>
      <c r="L132" s="182"/>
      <c r="M132" s="200">
        <v>580899</v>
      </c>
      <c r="N132" s="200">
        <v>3464285</v>
      </c>
      <c r="O132" s="200">
        <v>0</v>
      </c>
      <c r="P132" s="200">
        <v>0</v>
      </c>
      <c r="Q132" s="200">
        <f t="shared" si="6"/>
        <v>4045184</v>
      </c>
      <c r="R132" s="200"/>
      <c r="S132" s="183">
        <v>-170095</v>
      </c>
      <c r="T132" s="183">
        <v>1229663</v>
      </c>
      <c r="U132" s="200">
        <f t="shared" si="7"/>
        <v>1059568</v>
      </c>
    </row>
    <row r="133" spans="1:21" ht="12.75" customHeight="1">
      <c r="A133" s="180">
        <v>33208</v>
      </c>
      <c r="B133" s="181" t="s">
        <v>494</v>
      </c>
      <c r="C133" s="254">
        <f t="shared" si="8"/>
        <v>0</v>
      </c>
      <c r="D133" s="254">
        <f t="shared" si="9"/>
        <v>0</v>
      </c>
      <c r="E133" s="200">
        <v>0</v>
      </c>
      <c r="F133" s="200">
        <v>0</v>
      </c>
      <c r="G133" s="194">
        <v>0</v>
      </c>
      <c r="H133" s="200">
        <v>0</v>
      </c>
      <c r="I133" s="200">
        <v>0</v>
      </c>
      <c r="J133" s="200">
        <v>0</v>
      </c>
      <c r="K133" s="200">
        <f t="shared" ref="K133:K196" si="10">SUM(G133:J133)</f>
        <v>0</v>
      </c>
      <c r="L133" s="182"/>
      <c r="M133" s="200">
        <v>0</v>
      </c>
      <c r="N133" s="200">
        <v>0</v>
      </c>
      <c r="O133" s="200">
        <v>0</v>
      </c>
      <c r="P133" s="200">
        <v>872177</v>
      </c>
      <c r="Q133" s="200">
        <f t="shared" ref="Q133:Q196" si="11">SUM(M133:P133)</f>
        <v>872177</v>
      </c>
      <c r="R133" s="200"/>
      <c r="S133" s="183">
        <v>0</v>
      </c>
      <c r="T133" s="183">
        <v>-223659</v>
      </c>
      <c r="U133" s="200">
        <f t="shared" ref="U133:U196" si="12">S133+T133</f>
        <v>-223659</v>
      </c>
    </row>
    <row r="134" spans="1:21" ht="12.75" customHeight="1">
      <c r="A134" s="180">
        <v>33209</v>
      </c>
      <c r="B134" s="181" t="s">
        <v>495</v>
      </c>
      <c r="C134" s="254">
        <f t="shared" ref="C134:C197" si="13">F134/$F$312</f>
        <v>1.0689546464244466E-4</v>
      </c>
      <c r="D134" s="254">
        <f t="shared" ref="D134:D197" si="14">E134/$E$312</f>
        <v>8.6947344608613014E-5</v>
      </c>
      <c r="E134" s="200">
        <v>2476972.0791846206</v>
      </c>
      <c r="F134" s="200">
        <v>3382119</v>
      </c>
      <c r="G134" s="194">
        <v>0</v>
      </c>
      <c r="H134" s="200">
        <v>162561</v>
      </c>
      <c r="I134" s="200">
        <v>2252</v>
      </c>
      <c r="J134" s="200">
        <v>1164646</v>
      </c>
      <c r="K134" s="200">
        <f t="shared" si="10"/>
        <v>1329459</v>
      </c>
      <c r="L134" s="182"/>
      <c r="M134" s="200">
        <v>170501</v>
      </c>
      <c r="N134" s="200">
        <v>1016813</v>
      </c>
      <c r="O134" s="200">
        <v>0</v>
      </c>
      <c r="P134" s="200">
        <v>0</v>
      </c>
      <c r="Q134" s="200">
        <f t="shared" si="11"/>
        <v>1187314</v>
      </c>
      <c r="R134" s="200"/>
      <c r="S134" s="183">
        <v>-49925</v>
      </c>
      <c r="T134" s="183">
        <v>266246</v>
      </c>
      <c r="U134" s="200">
        <f t="shared" si="12"/>
        <v>216321</v>
      </c>
    </row>
    <row r="135" spans="1:21" ht="12.75" customHeight="1">
      <c r="A135" s="180">
        <v>33300</v>
      </c>
      <c r="B135" s="181" t="s">
        <v>496</v>
      </c>
      <c r="C135" s="254">
        <f t="shared" si="13"/>
        <v>1.9916411447024199E-3</v>
      </c>
      <c r="D135" s="254">
        <f t="shared" si="14"/>
        <v>2.0338847348201471E-3</v>
      </c>
      <c r="E135" s="200">
        <v>57941685.546659783</v>
      </c>
      <c r="F135" s="200">
        <v>63014529</v>
      </c>
      <c r="G135" s="194">
        <v>0</v>
      </c>
      <c r="H135" s="200">
        <v>3028775</v>
      </c>
      <c r="I135" s="200">
        <v>41963</v>
      </c>
      <c r="J135" s="200">
        <v>1377846</v>
      </c>
      <c r="K135" s="200">
        <f t="shared" si="10"/>
        <v>4448584</v>
      </c>
      <c r="L135" s="182"/>
      <c r="M135" s="200">
        <v>3176726</v>
      </c>
      <c r="N135" s="200">
        <v>18944929</v>
      </c>
      <c r="O135" s="200">
        <v>0</v>
      </c>
      <c r="P135" s="200">
        <v>2456856</v>
      </c>
      <c r="Q135" s="200">
        <f t="shared" si="11"/>
        <v>24578511</v>
      </c>
      <c r="R135" s="200"/>
      <c r="S135" s="183">
        <v>-930188</v>
      </c>
      <c r="T135" s="183">
        <v>-76859</v>
      </c>
      <c r="U135" s="200">
        <f t="shared" si="12"/>
        <v>-1007047</v>
      </c>
    </row>
    <row r="136" spans="1:21" ht="12.75" customHeight="1">
      <c r="A136" s="180">
        <v>33305</v>
      </c>
      <c r="B136" s="181" t="s">
        <v>497</v>
      </c>
      <c r="C136" s="254">
        <f t="shared" si="13"/>
        <v>4.5224340544490103E-4</v>
      </c>
      <c r="D136" s="254">
        <f t="shared" si="14"/>
        <v>4.8055607216978326E-4</v>
      </c>
      <c r="E136" s="200">
        <v>13690170.511880923</v>
      </c>
      <c r="F136" s="200">
        <v>14308755</v>
      </c>
      <c r="G136" s="194">
        <v>0</v>
      </c>
      <c r="H136" s="200">
        <v>687746</v>
      </c>
      <c r="I136" s="200">
        <v>9528</v>
      </c>
      <c r="J136" s="200">
        <v>0</v>
      </c>
      <c r="K136" s="200">
        <f t="shared" si="10"/>
        <v>697274</v>
      </c>
      <c r="L136" s="182"/>
      <c r="M136" s="200">
        <v>721341</v>
      </c>
      <c r="N136" s="200">
        <v>4301839</v>
      </c>
      <c r="O136" s="200">
        <v>0</v>
      </c>
      <c r="P136" s="200">
        <v>1540382</v>
      </c>
      <c r="Q136" s="200">
        <f t="shared" si="11"/>
        <v>6563562</v>
      </c>
      <c r="R136" s="200"/>
      <c r="S136" s="183">
        <v>-211218</v>
      </c>
      <c r="T136" s="183">
        <v>-365053</v>
      </c>
      <c r="U136" s="200">
        <f t="shared" si="12"/>
        <v>-576271</v>
      </c>
    </row>
    <row r="137" spans="1:21" ht="12.75" customHeight="1">
      <c r="A137" s="180">
        <v>33400</v>
      </c>
      <c r="B137" s="181" t="s">
        <v>498</v>
      </c>
      <c r="C137" s="254">
        <f t="shared" si="13"/>
        <v>1.8004645775702131E-2</v>
      </c>
      <c r="D137" s="254">
        <f t="shared" si="14"/>
        <v>1.8282976237569252E-2</v>
      </c>
      <c r="E137" s="200">
        <v>520848817.96802843</v>
      </c>
      <c r="F137" s="200">
        <v>569657981</v>
      </c>
      <c r="G137" s="194">
        <v>0</v>
      </c>
      <c r="H137" s="200">
        <v>27380445</v>
      </c>
      <c r="I137" s="200">
        <v>379347</v>
      </c>
      <c r="J137" s="200">
        <v>18485814</v>
      </c>
      <c r="K137" s="200">
        <f t="shared" si="10"/>
        <v>46245606</v>
      </c>
      <c r="L137" s="182"/>
      <c r="M137" s="200">
        <v>28717938</v>
      </c>
      <c r="N137" s="200">
        <v>171264156</v>
      </c>
      <c r="O137" s="200">
        <v>0</v>
      </c>
      <c r="P137" s="200">
        <v>21871122</v>
      </c>
      <c r="Q137" s="200">
        <f t="shared" si="11"/>
        <v>221853216</v>
      </c>
      <c r="R137" s="200"/>
      <c r="S137" s="183">
        <v>-8408998</v>
      </c>
      <c r="T137" s="183">
        <v>1255160</v>
      </c>
      <c r="U137" s="200">
        <f t="shared" si="12"/>
        <v>-7153838</v>
      </c>
    </row>
    <row r="138" spans="1:21" ht="12.75" customHeight="1">
      <c r="A138" s="180">
        <v>33402</v>
      </c>
      <c r="B138" s="181" t="s">
        <v>499</v>
      </c>
      <c r="C138" s="254">
        <f t="shared" si="13"/>
        <v>1.4889593939843758E-4</v>
      </c>
      <c r="D138" s="254">
        <f t="shared" si="14"/>
        <v>1.5736871012461508E-4</v>
      </c>
      <c r="E138" s="200">
        <v>4483149.0009340234</v>
      </c>
      <c r="F138" s="200">
        <v>4710993</v>
      </c>
      <c r="G138" s="194">
        <v>0</v>
      </c>
      <c r="H138" s="200">
        <v>226433</v>
      </c>
      <c r="I138" s="200">
        <v>3137</v>
      </c>
      <c r="J138" s="200">
        <v>381650</v>
      </c>
      <c r="K138" s="200">
        <f t="shared" si="10"/>
        <v>611220</v>
      </c>
      <c r="L138" s="182"/>
      <c r="M138" s="200">
        <v>237493</v>
      </c>
      <c r="N138" s="200">
        <v>1416331</v>
      </c>
      <c r="O138" s="200">
        <v>0</v>
      </c>
      <c r="P138" s="200">
        <v>317085</v>
      </c>
      <c r="Q138" s="200">
        <f t="shared" si="11"/>
        <v>1970909</v>
      </c>
      <c r="R138" s="200"/>
      <c r="S138" s="183">
        <v>-69541</v>
      </c>
      <c r="T138" s="183">
        <v>50495</v>
      </c>
      <c r="U138" s="200">
        <f t="shared" si="12"/>
        <v>-19046</v>
      </c>
    </row>
    <row r="139" spans="1:21" ht="12.75" customHeight="1">
      <c r="A139" s="180">
        <v>33405</v>
      </c>
      <c r="B139" s="181" t="s">
        <v>500</v>
      </c>
      <c r="C139" s="254">
        <f t="shared" si="13"/>
        <v>1.5437464806149588E-3</v>
      </c>
      <c r="D139" s="254">
        <f t="shared" si="14"/>
        <v>1.5951224564501652E-3</v>
      </c>
      <c r="E139" s="200">
        <v>45442144.383970656</v>
      </c>
      <c r="F139" s="200">
        <v>48843366</v>
      </c>
      <c r="G139" s="194">
        <v>0</v>
      </c>
      <c r="H139" s="200">
        <v>2347642</v>
      </c>
      <c r="I139" s="200">
        <v>32526</v>
      </c>
      <c r="J139" s="200">
        <v>0</v>
      </c>
      <c r="K139" s="200">
        <f t="shared" si="10"/>
        <v>2380168</v>
      </c>
      <c r="L139" s="182"/>
      <c r="M139" s="200">
        <v>2462321</v>
      </c>
      <c r="N139" s="200">
        <v>14684457</v>
      </c>
      <c r="O139" s="200">
        <v>0</v>
      </c>
      <c r="P139" s="200">
        <v>6155816</v>
      </c>
      <c r="Q139" s="200">
        <f t="shared" si="11"/>
        <v>23302594</v>
      </c>
      <c r="R139" s="200"/>
      <c r="S139" s="183">
        <v>-721001</v>
      </c>
      <c r="T139" s="183">
        <v>-1669772</v>
      </c>
      <c r="U139" s="200">
        <f t="shared" si="12"/>
        <v>-2390773</v>
      </c>
    </row>
    <row r="140" spans="1:21" ht="12.75" customHeight="1">
      <c r="A140" s="180">
        <v>33500</v>
      </c>
      <c r="B140" s="181" t="s">
        <v>501</v>
      </c>
      <c r="C140" s="254">
        <f t="shared" si="13"/>
        <v>2.7319437212567771E-3</v>
      </c>
      <c r="D140" s="254">
        <f t="shared" si="14"/>
        <v>2.8060105097955767E-3</v>
      </c>
      <c r="E140" s="200">
        <v>79938147.828999236</v>
      </c>
      <c r="F140" s="200">
        <v>86437332</v>
      </c>
      <c r="G140" s="194">
        <v>0</v>
      </c>
      <c r="H140" s="200">
        <v>4154585</v>
      </c>
      <c r="I140" s="200">
        <v>57560</v>
      </c>
      <c r="J140" s="200">
        <v>0</v>
      </c>
      <c r="K140" s="200">
        <f t="shared" si="10"/>
        <v>4212145</v>
      </c>
      <c r="L140" s="182"/>
      <c r="M140" s="200">
        <v>4357530</v>
      </c>
      <c r="N140" s="200">
        <v>25986850</v>
      </c>
      <c r="O140" s="200">
        <v>0</v>
      </c>
      <c r="P140" s="200">
        <v>8204377</v>
      </c>
      <c r="Q140" s="200">
        <f t="shared" si="11"/>
        <v>38548757</v>
      </c>
      <c r="R140" s="200"/>
      <c r="S140" s="183">
        <v>-1275943</v>
      </c>
      <c r="T140" s="183">
        <v>-1906059</v>
      </c>
      <c r="U140" s="200">
        <f t="shared" si="12"/>
        <v>-3182002</v>
      </c>
    </row>
    <row r="141" spans="1:21" ht="12.75" customHeight="1">
      <c r="A141" s="180">
        <v>33501</v>
      </c>
      <c r="B141" s="181" t="s">
        <v>502</v>
      </c>
      <c r="C141" s="254">
        <f t="shared" si="13"/>
        <v>6.8909686768872864E-5</v>
      </c>
      <c r="D141" s="254">
        <f t="shared" si="14"/>
        <v>6.7071082594495962E-5</v>
      </c>
      <c r="E141" s="200">
        <v>1910733.4405103258</v>
      </c>
      <c r="F141" s="200">
        <v>2180268</v>
      </c>
      <c r="G141" s="194">
        <v>0</v>
      </c>
      <c r="H141" s="200">
        <v>104794</v>
      </c>
      <c r="I141" s="200">
        <v>1452</v>
      </c>
      <c r="J141" s="200">
        <v>288909</v>
      </c>
      <c r="K141" s="200">
        <f t="shared" si="10"/>
        <v>395155</v>
      </c>
      <c r="L141" s="182"/>
      <c r="M141" s="200">
        <v>109913</v>
      </c>
      <c r="N141" s="200">
        <v>655484</v>
      </c>
      <c r="O141" s="200">
        <v>0</v>
      </c>
      <c r="P141" s="200">
        <v>153544</v>
      </c>
      <c r="Q141" s="200">
        <f t="shared" si="11"/>
        <v>918941</v>
      </c>
      <c r="R141" s="200"/>
      <c r="S141" s="183">
        <v>-32184</v>
      </c>
      <c r="T141" s="183">
        <v>48767</v>
      </c>
      <c r="U141" s="200">
        <f t="shared" si="12"/>
        <v>16583</v>
      </c>
    </row>
    <row r="142" spans="1:21" ht="12.75" customHeight="1">
      <c r="A142" s="180">
        <v>33600</v>
      </c>
      <c r="B142" s="181" t="s">
        <v>503</v>
      </c>
      <c r="C142" s="254">
        <f t="shared" si="13"/>
        <v>9.7420611223556827E-3</v>
      </c>
      <c r="D142" s="254">
        <f t="shared" si="14"/>
        <v>9.9252308180185871E-3</v>
      </c>
      <c r="E142" s="200">
        <v>282751816.35920167</v>
      </c>
      <c r="F142" s="200">
        <v>308233938</v>
      </c>
      <c r="G142" s="194">
        <v>0</v>
      </c>
      <c r="H142" s="200">
        <v>14815174</v>
      </c>
      <c r="I142" s="200">
        <v>205259</v>
      </c>
      <c r="J142" s="200">
        <v>11710986</v>
      </c>
      <c r="K142" s="200">
        <f t="shared" si="10"/>
        <v>26731419</v>
      </c>
      <c r="L142" s="182"/>
      <c r="M142" s="200">
        <v>15538873</v>
      </c>
      <c r="N142" s="200">
        <v>92668631</v>
      </c>
      <c r="O142" s="200">
        <v>0</v>
      </c>
      <c r="P142" s="200">
        <v>8729854</v>
      </c>
      <c r="Q142" s="200">
        <f t="shared" si="11"/>
        <v>116937358</v>
      </c>
      <c r="R142" s="200"/>
      <c r="S142" s="183">
        <v>-4549991</v>
      </c>
      <c r="T142" s="183">
        <v>2070904</v>
      </c>
      <c r="U142" s="200">
        <f t="shared" si="12"/>
        <v>-2479087</v>
      </c>
    </row>
    <row r="143" spans="1:21" ht="12.75" customHeight="1">
      <c r="A143" s="180">
        <v>33605</v>
      </c>
      <c r="B143" s="181" t="s">
        <v>504</v>
      </c>
      <c r="C143" s="254">
        <f t="shared" si="13"/>
        <v>1.1186399140453735E-3</v>
      </c>
      <c r="D143" s="254">
        <f t="shared" si="14"/>
        <v>1.1846178183115585E-3</v>
      </c>
      <c r="E143" s="200">
        <v>33747612.117088869</v>
      </c>
      <c r="F143" s="200">
        <v>35393207</v>
      </c>
      <c r="G143" s="194">
        <v>0</v>
      </c>
      <c r="H143" s="200">
        <v>1701164</v>
      </c>
      <c r="I143" s="200">
        <v>23569</v>
      </c>
      <c r="J143" s="200">
        <v>0</v>
      </c>
      <c r="K143" s="200">
        <f t="shared" si="10"/>
        <v>1724733</v>
      </c>
      <c r="L143" s="182"/>
      <c r="M143" s="200">
        <v>1784264</v>
      </c>
      <c r="N143" s="200">
        <v>10640749</v>
      </c>
      <c r="O143" s="200">
        <v>0</v>
      </c>
      <c r="P143" s="200">
        <v>3726846</v>
      </c>
      <c r="Q143" s="200">
        <f t="shared" si="11"/>
        <v>16151859</v>
      </c>
      <c r="R143" s="200"/>
      <c r="S143" s="183">
        <v>-522456</v>
      </c>
      <c r="T143" s="183">
        <v>-883965</v>
      </c>
      <c r="U143" s="200">
        <f t="shared" si="12"/>
        <v>-1406421</v>
      </c>
    </row>
    <row r="144" spans="1:21" ht="12.75" customHeight="1">
      <c r="A144" s="180">
        <v>33700</v>
      </c>
      <c r="B144" s="181" t="s">
        <v>505</v>
      </c>
      <c r="C144" s="254">
        <f t="shared" si="13"/>
        <v>6.3537569551741415E-4</v>
      </c>
      <c r="D144" s="254">
        <f t="shared" si="14"/>
        <v>6.5239831914306733E-4</v>
      </c>
      <c r="E144" s="200">
        <v>18585644.314941812</v>
      </c>
      <c r="F144" s="200">
        <v>20102969</v>
      </c>
      <c r="G144" s="194">
        <v>0</v>
      </c>
      <c r="H144" s="200">
        <v>966243</v>
      </c>
      <c r="I144" s="200">
        <v>13387</v>
      </c>
      <c r="J144" s="200">
        <v>91515</v>
      </c>
      <c r="K144" s="200">
        <f t="shared" si="10"/>
        <v>1071145</v>
      </c>
      <c r="L144" s="182"/>
      <c r="M144" s="200">
        <v>1013443</v>
      </c>
      <c r="N144" s="200">
        <v>6043834</v>
      </c>
      <c r="O144" s="200">
        <v>0</v>
      </c>
      <c r="P144" s="200">
        <v>1177097</v>
      </c>
      <c r="Q144" s="200">
        <f t="shared" si="11"/>
        <v>8234374</v>
      </c>
      <c r="R144" s="200"/>
      <c r="S144" s="183">
        <v>-296750</v>
      </c>
      <c r="T144" s="183">
        <v>-234379</v>
      </c>
      <c r="U144" s="200">
        <f t="shared" si="12"/>
        <v>-531129</v>
      </c>
    </row>
    <row r="145" spans="1:21" ht="12.75" customHeight="1">
      <c r="A145" s="180">
        <v>33800</v>
      </c>
      <c r="B145" s="181" t="s">
        <v>506</v>
      </c>
      <c r="C145" s="254">
        <f t="shared" si="13"/>
        <v>4.7595544298910148E-4</v>
      </c>
      <c r="D145" s="254">
        <f t="shared" si="14"/>
        <v>4.9659256502923826E-4</v>
      </c>
      <c r="E145" s="200">
        <v>14147021.094721824</v>
      </c>
      <c r="F145" s="200">
        <v>15058992</v>
      </c>
      <c r="G145" s="194">
        <v>0</v>
      </c>
      <c r="H145" s="200">
        <v>723806</v>
      </c>
      <c r="I145" s="200">
        <v>10028</v>
      </c>
      <c r="J145" s="200">
        <v>451758</v>
      </c>
      <c r="K145" s="200">
        <f t="shared" si="10"/>
        <v>1185592</v>
      </c>
      <c r="L145" s="182"/>
      <c r="M145" s="200">
        <v>759163</v>
      </c>
      <c r="N145" s="200">
        <v>4527393</v>
      </c>
      <c r="O145" s="200">
        <v>0</v>
      </c>
      <c r="P145" s="200">
        <v>1615713</v>
      </c>
      <c r="Q145" s="200">
        <f t="shared" si="11"/>
        <v>6902269</v>
      </c>
      <c r="R145" s="200"/>
      <c r="S145" s="183">
        <v>-222293</v>
      </c>
      <c r="T145" s="183">
        <v>-216907</v>
      </c>
      <c r="U145" s="200">
        <f t="shared" si="12"/>
        <v>-439200</v>
      </c>
    </row>
    <row r="146" spans="1:21" ht="12.75" customHeight="1">
      <c r="A146" s="180">
        <v>33900</v>
      </c>
      <c r="B146" s="181" t="s">
        <v>507</v>
      </c>
      <c r="C146" s="254">
        <f t="shared" si="13"/>
        <v>2.3679891966169688E-3</v>
      </c>
      <c r="D146" s="254">
        <f t="shared" si="14"/>
        <v>2.5219191690720334E-3</v>
      </c>
      <c r="E146" s="200">
        <v>71844901.024534613</v>
      </c>
      <c r="F146" s="200">
        <v>74921993</v>
      </c>
      <c r="G146" s="194">
        <v>0</v>
      </c>
      <c r="H146" s="200">
        <v>3601104</v>
      </c>
      <c r="I146" s="200">
        <v>49892</v>
      </c>
      <c r="J146" s="200">
        <v>179856</v>
      </c>
      <c r="K146" s="200">
        <f t="shared" si="10"/>
        <v>3830852</v>
      </c>
      <c r="L146" s="182"/>
      <c r="M146" s="200">
        <v>3777012</v>
      </c>
      <c r="N146" s="200">
        <v>22524835</v>
      </c>
      <c r="O146" s="200">
        <v>0</v>
      </c>
      <c r="P146" s="200">
        <v>9044126</v>
      </c>
      <c r="Q146" s="200">
        <f t="shared" si="11"/>
        <v>35345973</v>
      </c>
      <c r="R146" s="200"/>
      <c r="S146" s="183">
        <v>-1105960</v>
      </c>
      <c r="T146" s="183">
        <v>-1930400</v>
      </c>
      <c r="U146" s="200">
        <f t="shared" si="12"/>
        <v>-3036360</v>
      </c>
    </row>
    <row r="147" spans="1:21" ht="12.75" customHeight="1">
      <c r="A147" s="180">
        <v>34000</v>
      </c>
      <c r="B147" s="181" t="s">
        <v>508</v>
      </c>
      <c r="C147" s="254">
        <f t="shared" si="13"/>
        <v>1.0878989094340098E-3</v>
      </c>
      <c r="D147" s="254">
        <f t="shared" si="14"/>
        <v>1.1559066092101744E-3</v>
      </c>
      <c r="E147" s="200">
        <v>32929681.86719007</v>
      </c>
      <c r="F147" s="200">
        <v>34420577</v>
      </c>
      <c r="G147" s="194">
        <v>0</v>
      </c>
      <c r="H147" s="200">
        <v>1654415</v>
      </c>
      <c r="I147" s="200">
        <v>22921</v>
      </c>
      <c r="J147" s="200">
        <v>993669</v>
      </c>
      <c r="K147" s="200">
        <f t="shared" si="10"/>
        <v>2671005</v>
      </c>
      <c r="L147" s="182"/>
      <c r="M147" s="200">
        <v>1735231</v>
      </c>
      <c r="N147" s="200">
        <v>10348334</v>
      </c>
      <c r="O147" s="200">
        <v>0</v>
      </c>
      <c r="P147" s="200">
        <v>3750180</v>
      </c>
      <c r="Q147" s="200">
        <f t="shared" si="11"/>
        <v>15833745</v>
      </c>
      <c r="R147" s="200"/>
      <c r="S147" s="183">
        <v>-508099</v>
      </c>
      <c r="T147" s="183">
        <v>-482961</v>
      </c>
      <c r="U147" s="200">
        <f t="shared" si="12"/>
        <v>-991060</v>
      </c>
    </row>
    <row r="148" spans="1:21" ht="12.75" customHeight="1">
      <c r="A148" s="180">
        <v>34100</v>
      </c>
      <c r="B148" s="181" t="s">
        <v>509</v>
      </c>
      <c r="C148" s="254">
        <f t="shared" si="13"/>
        <v>2.5411482947933849E-2</v>
      </c>
      <c r="D148" s="254">
        <f t="shared" si="14"/>
        <v>2.5753972225355144E-2</v>
      </c>
      <c r="E148" s="200">
        <v>733683937.30084848</v>
      </c>
      <c r="F148" s="200">
        <v>804006602</v>
      </c>
      <c r="G148" s="194">
        <v>0</v>
      </c>
      <c r="H148" s="200">
        <v>38644343</v>
      </c>
      <c r="I148" s="200">
        <v>535404</v>
      </c>
      <c r="J148" s="200">
        <v>12819726</v>
      </c>
      <c r="K148" s="200">
        <f t="shared" si="10"/>
        <v>51999473</v>
      </c>
      <c r="L148" s="182"/>
      <c r="M148" s="200">
        <v>40532061</v>
      </c>
      <c r="N148" s="200">
        <v>241719622</v>
      </c>
      <c r="O148" s="200">
        <v>0</v>
      </c>
      <c r="P148" s="200">
        <v>42923100</v>
      </c>
      <c r="Q148" s="200">
        <f t="shared" si="11"/>
        <v>325174783</v>
      </c>
      <c r="R148" s="200"/>
      <c r="S148" s="183">
        <v>-11868332</v>
      </c>
      <c r="T148" s="183">
        <v>-5798766</v>
      </c>
      <c r="U148" s="200">
        <f t="shared" si="12"/>
        <v>-17667098</v>
      </c>
    </row>
    <row r="149" spans="1:21" ht="12.75" customHeight="1">
      <c r="A149" s="180">
        <v>34105</v>
      </c>
      <c r="B149" s="181" t="s">
        <v>510</v>
      </c>
      <c r="C149" s="254">
        <f t="shared" si="13"/>
        <v>1.9218665264259906E-3</v>
      </c>
      <c r="D149" s="254">
        <f t="shared" si="14"/>
        <v>2.0493266652114443E-3</v>
      </c>
      <c r="E149" s="200">
        <v>58381598.123635329</v>
      </c>
      <c r="F149" s="200">
        <v>60806895</v>
      </c>
      <c r="G149" s="194">
        <v>0</v>
      </c>
      <c r="H149" s="200">
        <v>2922666</v>
      </c>
      <c r="I149" s="200">
        <v>40493</v>
      </c>
      <c r="J149" s="200">
        <v>0</v>
      </c>
      <c r="K149" s="200">
        <f t="shared" si="10"/>
        <v>2963159</v>
      </c>
      <c r="L149" s="182"/>
      <c r="M149" s="200">
        <v>3065434</v>
      </c>
      <c r="N149" s="200">
        <v>18281218</v>
      </c>
      <c r="O149" s="200">
        <v>0</v>
      </c>
      <c r="P149" s="200">
        <v>7628644</v>
      </c>
      <c r="Q149" s="200">
        <f t="shared" si="11"/>
        <v>28975296</v>
      </c>
      <c r="R149" s="200"/>
      <c r="S149" s="183">
        <v>-897600</v>
      </c>
      <c r="T149" s="183">
        <v>-1811584</v>
      </c>
      <c r="U149" s="200">
        <f t="shared" si="12"/>
        <v>-2709184</v>
      </c>
    </row>
    <row r="150" spans="1:21" ht="12.75" customHeight="1">
      <c r="A150" s="180">
        <v>34200</v>
      </c>
      <c r="B150" s="181" t="s">
        <v>511</v>
      </c>
      <c r="C150" s="254">
        <f t="shared" si="13"/>
        <v>8.7097831623003327E-4</v>
      </c>
      <c r="D150" s="254">
        <f t="shared" si="14"/>
        <v>8.3199682417856111E-4</v>
      </c>
      <c r="E150" s="200">
        <v>23702079.836218774</v>
      </c>
      <c r="F150" s="200">
        <v>27557318</v>
      </c>
      <c r="G150" s="194">
        <v>0</v>
      </c>
      <c r="H150" s="200">
        <v>1324534</v>
      </c>
      <c r="I150" s="200">
        <v>18351</v>
      </c>
      <c r="J150" s="200">
        <v>1457190</v>
      </c>
      <c r="K150" s="200">
        <f t="shared" si="10"/>
        <v>2800075</v>
      </c>
      <c r="L150" s="182"/>
      <c r="M150" s="200">
        <v>1389236</v>
      </c>
      <c r="N150" s="200">
        <v>8284938</v>
      </c>
      <c r="O150" s="200">
        <v>0</v>
      </c>
      <c r="P150" s="200">
        <v>3955797</v>
      </c>
      <c r="Q150" s="200">
        <f t="shared" si="11"/>
        <v>13629971</v>
      </c>
      <c r="R150" s="200"/>
      <c r="S150" s="183">
        <v>-406787</v>
      </c>
      <c r="T150" s="183">
        <v>-924875</v>
      </c>
      <c r="U150" s="200">
        <f t="shared" si="12"/>
        <v>-1331662</v>
      </c>
    </row>
    <row r="151" spans="1:21" ht="12.75" customHeight="1">
      <c r="A151" s="180">
        <v>34205</v>
      </c>
      <c r="B151" s="181" t="s">
        <v>512</v>
      </c>
      <c r="C151" s="254">
        <f t="shared" si="13"/>
        <v>3.52726407709222E-4</v>
      </c>
      <c r="D151" s="254">
        <f t="shared" si="14"/>
        <v>3.7439989265509148E-4</v>
      </c>
      <c r="E151" s="200">
        <v>10665973.581262359</v>
      </c>
      <c r="F151" s="200">
        <v>11160087</v>
      </c>
      <c r="G151" s="194">
        <v>0</v>
      </c>
      <c r="H151" s="200">
        <v>536406</v>
      </c>
      <c r="I151" s="200">
        <v>7432</v>
      </c>
      <c r="J151" s="200">
        <v>0</v>
      </c>
      <c r="K151" s="200">
        <f t="shared" si="10"/>
        <v>543838</v>
      </c>
      <c r="L151" s="182"/>
      <c r="M151" s="200">
        <v>562609</v>
      </c>
      <c r="N151" s="200">
        <v>3355211</v>
      </c>
      <c r="O151" s="200">
        <v>0</v>
      </c>
      <c r="P151" s="200">
        <v>1478003</v>
      </c>
      <c r="Q151" s="200">
        <f t="shared" si="11"/>
        <v>5395823</v>
      </c>
      <c r="R151" s="200"/>
      <c r="S151" s="183">
        <v>-164739</v>
      </c>
      <c r="T151" s="183">
        <v>-382871</v>
      </c>
      <c r="U151" s="200">
        <f t="shared" si="12"/>
        <v>-547610</v>
      </c>
    </row>
    <row r="152" spans="1:21" ht="12.75" customHeight="1">
      <c r="A152" s="180">
        <v>34220</v>
      </c>
      <c r="B152" s="181" t="s">
        <v>513</v>
      </c>
      <c r="C152" s="254">
        <f t="shared" si="13"/>
        <v>9.5852119914091941E-4</v>
      </c>
      <c r="D152" s="254">
        <f t="shared" si="14"/>
        <v>1.0071142836260497E-3</v>
      </c>
      <c r="E152" s="200">
        <v>28690858.499692827</v>
      </c>
      <c r="F152" s="200">
        <v>30327131</v>
      </c>
      <c r="G152" s="194">
        <v>0</v>
      </c>
      <c r="H152" s="200">
        <v>1457665</v>
      </c>
      <c r="I152" s="200">
        <v>20195</v>
      </c>
      <c r="J152" s="200">
        <v>2237742</v>
      </c>
      <c r="K152" s="200">
        <f t="shared" si="10"/>
        <v>3715602</v>
      </c>
      <c r="L152" s="182"/>
      <c r="M152" s="200">
        <v>1528869</v>
      </c>
      <c r="N152" s="200">
        <v>9117665</v>
      </c>
      <c r="O152" s="200">
        <v>0</v>
      </c>
      <c r="P152" s="200">
        <v>1716000</v>
      </c>
      <c r="Q152" s="200">
        <f t="shared" si="11"/>
        <v>12362534</v>
      </c>
      <c r="R152" s="200"/>
      <c r="S152" s="183">
        <v>-447674</v>
      </c>
      <c r="T152" s="183">
        <v>353167</v>
      </c>
      <c r="U152" s="200">
        <f t="shared" si="12"/>
        <v>-94507</v>
      </c>
    </row>
    <row r="153" spans="1:21" ht="12.75" customHeight="1">
      <c r="A153" s="180">
        <v>34230</v>
      </c>
      <c r="B153" s="181" t="s">
        <v>514</v>
      </c>
      <c r="C153" s="254">
        <f t="shared" si="13"/>
        <v>3.1500299176082108E-4</v>
      </c>
      <c r="D153" s="254">
        <f t="shared" si="14"/>
        <v>3.6732230760514573E-4</v>
      </c>
      <c r="E153" s="200">
        <v>10464346.02569198</v>
      </c>
      <c r="F153" s="200">
        <v>9966537</v>
      </c>
      <c r="G153" s="194">
        <v>0</v>
      </c>
      <c r="H153" s="200">
        <v>479039</v>
      </c>
      <c r="I153" s="200">
        <v>6637</v>
      </c>
      <c r="J153" s="200">
        <v>0</v>
      </c>
      <c r="K153" s="200">
        <f t="shared" si="10"/>
        <v>485676</v>
      </c>
      <c r="L153" s="182"/>
      <c r="M153" s="200">
        <v>502439</v>
      </c>
      <c r="N153" s="200">
        <v>2996378</v>
      </c>
      <c r="O153" s="200">
        <v>0</v>
      </c>
      <c r="P153" s="200">
        <v>3533018</v>
      </c>
      <c r="Q153" s="200">
        <f t="shared" si="11"/>
        <v>7031835</v>
      </c>
      <c r="R153" s="200"/>
      <c r="S153" s="183">
        <v>-147121</v>
      </c>
      <c r="T153" s="183">
        <v>-820914</v>
      </c>
      <c r="U153" s="200">
        <f t="shared" si="12"/>
        <v>-968035</v>
      </c>
    </row>
    <row r="154" spans="1:21" ht="12.75" customHeight="1">
      <c r="A154" s="180">
        <v>34300</v>
      </c>
      <c r="B154" s="181" t="s">
        <v>515</v>
      </c>
      <c r="C154" s="254">
        <f t="shared" si="13"/>
        <v>6.2100271215165719E-3</v>
      </c>
      <c r="D154" s="254">
        <f t="shared" si="14"/>
        <v>6.3442954914911184E-3</v>
      </c>
      <c r="E154" s="200">
        <v>180737466.62717146</v>
      </c>
      <c r="F154" s="200">
        <v>196482150</v>
      </c>
      <c r="G154" s="194">
        <v>0</v>
      </c>
      <c r="H154" s="200">
        <v>9443857</v>
      </c>
      <c r="I154" s="200">
        <v>130841</v>
      </c>
      <c r="J154" s="200">
        <v>6983160</v>
      </c>
      <c r="K154" s="200">
        <f t="shared" si="10"/>
        <v>16557858</v>
      </c>
      <c r="L154" s="182"/>
      <c r="M154" s="200">
        <v>9905176</v>
      </c>
      <c r="N154" s="200">
        <v>59071146</v>
      </c>
      <c r="O154" s="200">
        <v>0</v>
      </c>
      <c r="P154" s="200">
        <v>9797135</v>
      </c>
      <c r="Q154" s="200">
        <f t="shared" si="11"/>
        <v>78773457</v>
      </c>
      <c r="R154" s="200"/>
      <c r="S154" s="183">
        <v>-2900368</v>
      </c>
      <c r="T154" s="183">
        <v>132044</v>
      </c>
      <c r="U154" s="200">
        <f t="shared" si="12"/>
        <v>-2768324</v>
      </c>
    </row>
    <row r="155" spans="1:21" ht="12.75" customHeight="1">
      <c r="A155" s="180">
        <v>34400</v>
      </c>
      <c r="B155" s="181" t="s">
        <v>516</v>
      </c>
      <c r="C155" s="254">
        <f t="shared" si="13"/>
        <v>2.4664607290158448E-3</v>
      </c>
      <c r="D155" s="254">
        <f t="shared" si="14"/>
        <v>2.4814608055563174E-3</v>
      </c>
      <c r="E155" s="200">
        <v>70692315.660955802</v>
      </c>
      <c r="F155" s="200">
        <v>78037583</v>
      </c>
      <c r="G155" s="194">
        <v>0</v>
      </c>
      <c r="H155" s="200">
        <v>3750854</v>
      </c>
      <c r="I155" s="200">
        <v>51967</v>
      </c>
      <c r="J155" s="200">
        <v>0</v>
      </c>
      <c r="K155" s="200">
        <f t="shared" si="10"/>
        <v>3802821</v>
      </c>
      <c r="L155" s="182"/>
      <c r="M155" s="200">
        <v>3934077</v>
      </c>
      <c r="N155" s="200">
        <v>23461518</v>
      </c>
      <c r="O155" s="200">
        <v>0</v>
      </c>
      <c r="P155" s="200">
        <v>4593909</v>
      </c>
      <c r="Q155" s="200">
        <f t="shared" si="11"/>
        <v>31989504</v>
      </c>
      <c r="R155" s="200"/>
      <c r="S155" s="183">
        <v>-1151951</v>
      </c>
      <c r="T155" s="183">
        <v>-1156637</v>
      </c>
      <c r="U155" s="200">
        <f t="shared" si="12"/>
        <v>-2308588</v>
      </c>
    </row>
    <row r="156" spans="1:21" ht="12.75" customHeight="1">
      <c r="A156" s="180">
        <v>34405</v>
      </c>
      <c r="B156" s="181" t="s">
        <v>517</v>
      </c>
      <c r="C156" s="254">
        <f t="shared" si="13"/>
        <v>4.8957813003614608E-4</v>
      </c>
      <c r="D156" s="254">
        <f t="shared" si="14"/>
        <v>4.917855004349461E-4</v>
      </c>
      <c r="E156" s="200">
        <v>14010076.547001628</v>
      </c>
      <c r="F156" s="200">
        <v>15490007</v>
      </c>
      <c r="G156" s="194">
        <v>0</v>
      </c>
      <c r="H156" s="200">
        <v>744523</v>
      </c>
      <c r="I156" s="200">
        <v>10315</v>
      </c>
      <c r="J156" s="200">
        <v>0</v>
      </c>
      <c r="K156" s="200">
        <f t="shared" si="10"/>
        <v>754838</v>
      </c>
      <c r="L156" s="182"/>
      <c r="M156" s="200">
        <v>780891</v>
      </c>
      <c r="N156" s="200">
        <v>4656975</v>
      </c>
      <c r="O156" s="200">
        <v>0</v>
      </c>
      <c r="P156" s="200">
        <v>1314561</v>
      </c>
      <c r="Q156" s="200">
        <f t="shared" si="11"/>
        <v>6752427</v>
      </c>
      <c r="R156" s="200"/>
      <c r="S156" s="183">
        <v>-228656</v>
      </c>
      <c r="T156" s="183">
        <v>-423410</v>
      </c>
      <c r="U156" s="200">
        <f t="shared" si="12"/>
        <v>-652066</v>
      </c>
    </row>
    <row r="157" spans="1:21" ht="12.75" customHeight="1">
      <c r="A157" s="180">
        <v>34500</v>
      </c>
      <c r="B157" s="181" t="s">
        <v>518</v>
      </c>
      <c r="C157" s="254">
        <f t="shared" si="13"/>
        <v>4.5244575377851488E-3</v>
      </c>
      <c r="D157" s="254">
        <f t="shared" si="14"/>
        <v>4.5500235331930716E-3</v>
      </c>
      <c r="E157" s="200">
        <v>129621914.29864278</v>
      </c>
      <c r="F157" s="200">
        <v>143151572</v>
      </c>
      <c r="G157" s="194">
        <v>0</v>
      </c>
      <c r="H157" s="200">
        <v>6880539</v>
      </c>
      <c r="I157" s="200">
        <v>95328</v>
      </c>
      <c r="J157" s="200">
        <v>1900839</v>
      </c>
      <c r="K157" s="200">
        <f t="shared" si="10"/>
        <v>8876706</v>
      </c>
      <c r="L157" s="182"/>
      <c r="M157" s="200">
        <v>7216643</v>
      </c>
      <c r="N157" s="200">
        <v>43037637</v>
      </c>
      <c r="O157" s="200">
        <v>0</v>
      </c>
      <c r="P157" s="200">
        <v>2375345</v>
      </c>
      <c r="Q157" s="200">
        <f t="shared" si="11"/>
        <v>52629625</v>
      </c>
      <c r="R157" s="200"/>
      <c r="S157" s="183">
        <v>-2113130</v>
      </c>
      <c r="T157" s="183">
        <v>93917</v>
      </c>
      <c r="U157" s="200">
        <f t="shared" si="12"/>
        <v>-2019213</v>
      </c>
    </row>
    <row r="158" spans="1:21" ht="12.75" customHeight="1">
      <c r="A158" s="180">
        <v>34501</v>
      </c>
      <c r="B158" s="181" t="s">
        <v>519</v>
      </c>
      <c r="C158" s="254">
        <f t="shared" si="13"/>
        <v>6.0845557941295674E-5</v>
      </c>
      <c r="D158" s="254">
        <f t="shared" si="14"/>
        <v>6.2382532205905607E-5</v>
      </c>
      <c r="E158" s="200">
        <v>1777165.1474627876</v>
      </c>
      <c r="F158" s="200">
        <v>1925123</v>
      </c>
      <c r="G158" s="194">
        <v>0</v>
      </c>
      <c r="H158" s="200">
        <v>92530</v>
      </c>
      <c r="I158" s="200">
        <v>1282</v>
      </c>
      <c r="J158" s="200">
        <v>269732</v>
      </c>
      <c r="K158" s="200">
        <f t="shared" si="10"/>
        <v>363544</v>
      </c>
      <c r="L158" s="182"/>
      <c r="M158" s="200">
        <v>97050</v>
      </c>
      <c r="N158" s="200">
        <v>578776</v>
      </c>
      <c r="O158" s="200">
        <v>0</v>
      </c>
      <c r="P158" s="200">
        <v>61445</v>
      </c>
      <c r="Q158" s="200">
        <f t="shared" si="11"/>
        <v>737271</v>
      </c>
      <c r="R158" s="200"/>
      <c r="S158" s="183">
        <v>-28418</v>
      </c>
      <c r="T158" s="183">
        <v>63663</v>
      </c>
      <c r="U158" s="200">
        <f t="shared" si="12"/>
        <v>35245</v>
      </c>
    </row>
    <row r="159" spans="1:21" ht="12.75" customHeight="1">
      <c r="A159" s="180">
        <v>34505</v>
      </c>
      <c r="B159" s="181" t="s">
        <v>520</v>
      </c>
      <c r="C159" s="254">
        <f t="shared" si="13"/>
        <v>5.4835551366886682E-4</v>
      </c>
      <c r="D159" s="254">
        <f t="shared" si="14"/>
        <v>5.7045764060474494E-4</v>
      </c>
      <c r="E159" s="200">
        <v>16251303.067345377</v>
      </c>
      <c r="F159" s="200">
        <v>17349694</v>
      </c>
      <c r="G159" s="194">
        <v>0</v>
      </c>
      <c r="H159" s="200">
        <v>833908</v>
      </c>
      <c r="I159" s="200">
        <v>11554</v>
      </c>
      <c r="J159" s="200">
        <v>1348388</v>
      </c>
      <c r="K159" s="200">
        <f t="shared" si="10"/>
        <v>2193850</v>
      </c>
      <c r="L159" s="182"/>
      <c r="M159" s="200">
        <v>874643</v>
      </c>
      <c r="N159" s="200">
        <v>5216078</v>
      </c>
      <c r="O159" s="200">
        <v>0</v>
      </c>
      <c r="P159" s="200">
        <v>1335868</v>
      </c>
      <c r="Q159" s="200">
        <f t="shared" si="11"/>
        <v>7426589</v>
      </c>
      <c r="R159" s="200"/>
      <c r="S159" s="183">
        <v>-256107</v>
      </c>
      <c r="T159" s="183">
        <v>-9527</v>
      </c>
      <c r="U159" s="200">
        <f t="shared" si="12"/>
        <v>-265634</v>
      </c>
    </row>
    <row r="160" spans="1:21" ht="12.75" customHeight="1">
      <c r="A160" s="180">
        <v>34600</v>
      </c>
      <c r="B160" s="181" t="s">
        <v>521</v>
      </c>
      <c r="C160" s="254">
        <f t="shared" si="13"/>
        <v>9.7940253451162841E-4</v>
      </c>
      <c r="D160" s="254">
        <f t="shared" si="14"/>
        <v>1.034212050214099E-3</v>
      </c>
      <c r="E160" s="200">
        <v>29462824.700029336</v>
      </c>
      <c r="F160" s="200">
        <v>30987806</v>
      </c>
      <c r="G160" s="194">
        <v>0</v>
      </c>
      <c r="H160" s="200">
        <v>1489420</v>
      </c>
      <c r="I160" s="200">
        <v>20635</v>
      </c>
      <c r="J160" s="200">
        <v>143541</v>
      </c>
      <c r="K160" s="200">
        <f t="shared" si="10"/>
        <v>1653596</v>
      </c>
      <c r="L160" s="182"/>
      <c r="M160" s="200">
        <v>1562176</v>
      </c>
      <c r="N160" s="200">
        <v>9316293</v>
      </c>
      <c r="O160" s="200">
        <v>0</v>
      </c>
      <c r="P160" s="200">
        <v>2750364</v>
      </c>
      <c r="Q160" s="200">
        <f t="shared" si="11"/>
        <v>13628833</v>
      </c>
      <c r="R160" s="200"/>
      <c r="S160" s="183">
        <v>-457426</v>
      </c>
      <c r="T160" s="183">
        <v>-545188</v>
      </c>
      <c r="U160" s="200">
        <f t="shared" si="12"/>
        <v>-1002614</v>
      </c>
    </row>
    <row r="161" spans="1:21" ht="12.75" customHeight="1">
      <c r="A161" s="180">
        <v>34605</v>
      </c>
      <c r="B161" s="181" t="s">
        <v>522</v>
      </c>
      <c r="C161" s="254">
        <f t="shared" si="13"/>
        <v>1.872896883273166E-4</v>
      </c>
      <c r="D161" s="254">
        <f t="shared" si="14"/>
        <v>2.1136435515087883E-4</v>
      </c>
      <c r="E161" s="200">
        <v>6021386.9509216342</v>
      </c>
      <c r="F161" s="200">
        <v>5925752</v>
      </c>
      <c r="G161" s="194">
        <v>0</v>
      </c>
      <c r="H161" s="200">
        <v>284820</v>
      </c>
      <c r="I161" s="200">
        <v>3946</v>
      </c>
      <c r="J161" s="200">
        <v>0</v>
      </c>
      <c r="K161" s="200">
        <f t="shared" si="10"/>
        <v>288766</v>
      </c>
      <c r="L161" s="182"/>
      <c r="M161" s="200">
        <v>298733</v>
      </c>
      <c r="N161" s="200">
        <v>1781541</v>
      </c>
      <c r="O161" s="200">
        <v>0</v>
      </c>
      <c r="P161" s="200">
        <v>1742841</v>
      </c>
      <c r="Q161" s="200">
        <f t="shared" si="11"/>
        <v>3823115</v>
      </c>
      <c r="R161" s="200"/>
      <c r="S161" s="183">
        <v>-87473</v>
      </c>
      <c r="T161" s="183">
        <v>-430336</v>
      </c>
      <c r="U161" s="200">
        <f t="shared" si="12"/>
        <v>-517809</v>
      </c>
    </row>
    <row r="162" spans="1:21" ht="12.75" customHeight="1">
      <c r="A162" s="180">
        <v>34700</v>
      </c>
      <c r="B162" s="181" t="s">
        <v>523</v>
      </c>
      <c r="C162" s="254">
        <f t="shared" si="13"/>
        <v>2.9627774612225703E-3</v>
      </c>
      <c r="D162" s="254">
        <f t="shared" si="14"/>
        <v>2.9857631344190998E-3</v>
      </c>
      <c r="E162" s="200">
        <v>85058973.937684268</v>
      </c>
      <c r="F162" s="200">
        <v>93740796</v>
      </c>
      <c r="G162" s="194">
        <v>0</v>
      </c>
      <c r="H162" s="200">
        <v>4505624</v>
      </c>
      <c r="I162" s="200">
        <v>62424</v>
      </c>
      <c r="J162" s="200">
        <v>826776</v>
      </c>
      <c r="K162" s="200">
        <f t="shared" si="10"/>
        <v>5394824</v>
      </c>
      <c r="L162" s="182"/>
      <c r="M162" s="200">
        <v>4725717</v>
      </c>
      <c r="N162" s="200">
        <v>28182592</v>
      </c>
      <c r="O162" s="200">
        <v>0</v>
      </c>
      <c r="P162" s="200">
        <v>1682696</v>
      </c>
      <c r="Q162" s="200">
        <f t="shared" si="11"/>
        <v>34591005</v>
      </c>
      <c r="R162" s="200"/>
      <c r="S162" s="183">
        <v>-1383753</v>
      </c>
      <c r="T162" s="183">
        <v>-89977</v>
      </c>
      <c r="U162" s="200">
        <f t="shared" si="12"/>
        <v>-1473730</v>
      </c>
    </row>
    <row r="163" spans="1:21" ht="12.75" customHeight="1">
      <c r="A163" s="180">
        <v>34800</v>
      </c>
      <c r="B163" s="181" t="s">
        <v>524</v>
      </c>
      <c r="C163" s="254">
        <f t="shared" si="13"/>
        <v>3.1460946467609609E-4</v>
      </c>
      <c r="D163" s="254">
        <f t="shared" si="14"/>
        <v>3.3466886724004675E-4</v>
      </c>
      <c r="E163" s="200">
        <v>9534108.7603936195</v>
      </c>
      <c r="F163" s="200">
        <v>9954086</v>
      </c>
      <c r="G163" s="194">
        <v>0</v>
      </c>
      <c r="H163" s="200">
        <v>478440</v>
      </c>
      <c r="I163" s="200">
        <v>6629</v>
      </c>
      <c r="J163" s="200">
        <v>735734</v>
      </c>
      <c r="K163" s="200">
        <f t="shared" si="10"/>
        <v>1220803</v>
      </c>
      <c r="L163" s="182"/>
      <c r="M163" s="200">
        <v>501811</v>
      </c>
      <c r="N163" s="200">
        <v>2992635</v>
      </c>
      <c r="O163" s="200">
        <v>0</v>
      </c>
      <c r="P163" s="200">
        <v>700765</v>
      </c>
      <c r="Q163" s="200">
        <f t="shared" si="11"/>
        <v>4195211</v>
      </c>
      <c r="R163" s="200"/>
      <c r="S163" s="183">
        <v>-146937</v>
      </c>
      <c r="T163" s="183">
        <v>100238</v>
      </c>
      <c r="U163" s="200">
        <f t="shared" si="12"/>
        <v>-46699</v>
      </c>
    </row>
    <row r="164" spans="1:21" ht="12.75" customHeight="1">
      <c r="A164" s="180">
        <v>34900</v>
      </c>
      <c r="B164" s="181" t="s">
        <v>525</v>
      </c>
      <c r="C164" s="254">
        <f t="shared" si="13"/>
        <v>6.2735704149262401E-3</v>
      </c>
      <c r="D164" s="254">
        <f t="shared" si="14"/>
        <v>6.4350782034274575E-3</v>
      </c>
      <c r="E164" s="200">
        <v>183323701.3621273</v>
      </c>
      <c r="F164" s="200">
        <v>198492628</v>
      </c>
      <c r="G164" s="194">
        <v>0</v>
      </c>
      <c r="H164" s="200">
        <v>9540490</v>
      </c>
      <c r="I164" s="200">
        <v>132180</v>
      </c>
      <c r="J164" s="200">
        <v>4269504</v>
      </c>
      <c r="K164" s="200">
        <f t="shared" si="10"/>
        <v>13942174</v>
      </c>
      <c r="L164" s="182"/>
      <c r="M164" s="200">
        <v>10006529</v>
      </c>
      <c r="N164" s="200">
        <v>59675583</v>
      </c>
      <c r="O164" s="200">
        <v>0</v>
      </c>
      <c r="P164" s="200">
        <v>11766284</v>
      </c>
      <c r="Q164" s="200">
        <f t="shared" si="11"/>
        <v>81448396</v>
      </c>
      <c r="R164" s="200"/>
      <c r="S164" s="183">
        <v>-2930046</v>
      </c>
      <c r="T164" s="183">
        <v>-1226451</v>
      </c>
      <c r="U164" s="200">
        <f t="shared" si="12"/>
        <v>-4156497</v>
      </c>
    </row>
    <row r="165" spans="1:21" ht="12.75" customHeight="1">
      <c r="A165" s="180">
        <v>34901</v>
      </c>
      <c r="B165" s="181" t="s">
        <v>526</v>
      </c>
      <c r="C165" s="254">
        <f t="shared" si="13"/>
        <v>1.6705305342036315E-4</v>
      </c>
      <c r="D165" s="254">
        <f t="shared" si="14"/>
        <v>1.6698614280311698E-4</v>
      </c>
      <c r="E165" s="200">
        <v>4757132.2068078816</v>
      </c>
      <c r="F165" s="200">
        <v>5285475</v>
      </c>
      <c r="G165" s="194">
        <v>0</v>
      </c>
      <c r="H165" s="200">
        <v>254045</v>
      </c>
      <c r="I165" s="200">
        <v>3520</v>
      </c>
      <c r="J165" s="200">
        <v>193833</v>
      </c>
      <c r="K165" s="200">
        <f t="shared" si="10"/>
        <v>451398</v>
      </c>
      <c r="L165" s="182"/>
      <c r="M165" s="200">
        <v>266455</v>
      </c>
      <c r="N165" s="200">
        <v>1589045</v>
      </c>
      <c r="O165" s="200">
        <v>0</v>
      </c>
      <c r="P165" s="200">
        <v>232283</v>
      </c>
      <c r="Q165" s="200">
        <f t="shared" si="11"/>
        <v>2087783</v>
      </c>
      <c r="R165" s="200"/>
      <c r="S165" s="183">
        <v>-78021</v>
      </c>
      <c r="T165" s="183">
        <v>7404</v>
      </c>
      <c r="U165" s="200">
        <f t="shared" si="12"/>
        <v>-70617</v>
      </c>
    </row>
    <row r="166" spans="1:21" ht="12.75" customHeight="1">
      <c r="A166" s="180">
        <v>34903</v>
      </c>
      <c r="B166" s="181" t="s">
        <v>527</v>
      </c>
      <c r="C166" s="254">
        <f t="shared" si="13"/>
        <v>6.1808183788173018E-6</v>
      </c>
      <c r="D166" s="254">
        <f t="shared" si="14"/>
        <v>8.6749770803136087E-6</v>
      </c>
      <c r="E166" s="200">
        <v>247134.35599705199</v>
      </c>
      <c r="F166" s="200">
        <v>195558</v>
      </c>
      <c r="G166" s="194">
        <v>0</v>
      </c>
      <c r="H166" s="200">
        <v>9399</v>
      </c>
      <c r="I166" s="200">
        <v>130</v>
      </c>
      <c r="J166" s="200">
        <v>7164</v>
      </c>
      <c r="K166" s="200">
        <f t="shared" si="10"/>
        <v>16693</v>
      </c>
      <c r="L166" s="182"/>
      <c r="M166" s="200">
        <v>9859</v>
      </c>
      <c r="N166" s="200">
        <v>58793</v>
      </c>
      <c r="O166" s="200">
        <v>0</v>
      </c>
      <c r="P166" s="200">
        <v>131159</v>
      </c>
      <c r="Q166" s="200">
        <f t="shared" si="11"/>
        <v>199811</v>
      </c>
      <c r="R166" s="200"/>
      <c r="S166" s="183">
        <v>-2887</v>
      </c>
      <c r="T166" s="183">
        <v>-26331</v>
      </c>
      <c r="U166" s="200">
        <f t="shared" si="12"/>
        <v>-29218</v>
      </c>
    </row>
    <row r="167" spans="1:21" ht="12.75" customHeight="1">
      <c r="A167" s="180">
        <v>34905</v>
      </c>
      <c r="B167" s="181" t="s">
        <v>528</v>
      </c>
      <c r="C167" s="254">
        <f t="shared" si="13"/>
        <v>5.8956254983077603E-4</v>
      </c>
      <c r="D167" s="254">
        <f t="shared" si="14"/>
        <v>5.9694728321731041E-4</v>
      </c>
      <c r="E167" s="200">
        <v>17005944.919080593</v>
      </c>
      <c r="F167" s="200">
        <v>18653464</v>
      </c>
      <c r="G167" s="194">
        <v>0</v>
      </c>
      <c r="H167" s="200">
        <v>896573</v>
      </c>
      <c r="I167" s="200">
        <v>12422</v>
      </c>
      <c r="J167" s="200">
        <v>125584</v>
      </c>
      <c r="K167" s="200">
        <f t="shared" si="10"/>
        <v>1034579</v>
      </c>
      <c r="L167" s="182"/>
      <c r="M167" s="200">
        <v>940370</v>
      </c>
      <c r="N167" s="200">
        <v>5608049</v>
      </c>
      <c r="O167" s="200">
        <v>0</v>
      </c>
      <c r="P167" s="200">
        <v>1382377</v>
      </c>
      <c r="Q167" s="200">
        <f t="shared" si="11"/>
        <v>7930796</v>
      </c>
      <c r="R167" s="200"/>
      <c r="S167" s="183">
        <v>-275353</v>
      </c>
      <c r="T167" s="183">
        <v>-397880</v>
      </c>
      <c r="U167" s="200">
        <f t="shared" si="12"/>
        <v>-673233</v>
      </c>
    </row>
    <row r="168" spans="1:21" ht="12.75" customHeight="1">
      <c r="A168" s="180">
        <v>34910</v>
      </c>
      <c r="B168" s="181" t="s">
        <v>529</v>
      </c>
      <c r="C168" s="254">
        <f t="shared" si="13"/>
        <v>1.9817726889763783E-3</v>
      </c>
      <c r="D168" s="254">
        <f t="shared" si="14"/>
        <v>2.0407784519412657E-3</v>
      </c>
      <c r="E168" s="200">
        <v>58138075.038572073</v>
      </c>
      <c r="F168" s="200">
        <v>62702296</v>
      </c>
      <c r="G168" s="194">
        <v>0</v>
      </c>
      <c r="H168" s="200">
        <v>3013768</v>
      </c>
      <c r="I168" s="200">
        <v>41755</v>
      </c>
      <c r="J168" s="200">
        <v>885741</v>
      </c>
      <c r="K168" s="200">
        <f t="shared" si="10"/>
        <v>3941264</v>
      </c>
      <c r="L168" s="182"/>
      <c r="M168" s="200">
        <v>3160986</v>
      </c>
      <c r="N168" s="200">
        <v>18851058</v>
      </c>
      <c r="O168" s="200">
        <v>0</v>
      </c>
      <c r="P168" s="200">
        <v>3169429</v>
      </c>
      <c r="Q168" s="200">
        <f t="shared" si="11"/>
        <v>25181473</v>
      </c>
      <c r="R168" s="200"/>
      <c r="S168" s="183">
        <v>-925579</v>
      </c>
      <c r="T168" s="183">
        <v>-387781</v>
      </c>
      <c r="U168" s="200">
        <f t="shared" si="12"/>
        <v>-1313360</v>
      </c>
    </row>
    <row r="169" spans="1:21" ht="12.75" customHeight="1">
      <c r="A169" s="180">
        <v>35000</v>
      </c>
      <c r="B169" s="181" t="s">
        <v>530</v>
      </c>
      <c r="C169" s="254">
        <f t="shared" si="13"/>
        <v>1.3415304499788795E-3</v>
      </c>
      <c r="D169" s="254">
        <f t="shared" si="14"/>
        <v>1.3369667069172793E-3</v>
      </c>
      <c r="E169" s="200">
        <v>38087755.511574969</v>
      </c>
      <c r="F169" s="200">
        <v>42445352</v>
      </c>
      <c r="G169" s="194">
        <v>0</v>
      </c>
      <c r="H169" s="200">
        <v>2040123</v>
      </c>
      <c r="I169" s="200">
        <v>28265</v>
      </c>
      <c r="J169" s="200">
        <v>1357117</v>
      </c>
      <c r="K169" s="200">
        <f t="shared" si="10"/>
        <v>3425505</v>
      </c>
      <c r="L169" s="182"/>
      <c r="M169" s="200">
        <v>2139780</v>
      </c>
      <c r="N169" s="200">
        <v>12760933</v>
      </c>
      <c r="O169" s="200">
        <v>0</v>
      </c>
      <c r="P169" s="200">
        <v>778344</v>
      </c>
      <c r="Q169" s="200">
        <f t="shared" si="11"/>
        <v>15679057</v>
      </c>
      <c r="R169" s="200"/>
      <c r="S169" s="183">
        <v>-626556</v>
      </c>
      <c r="T169" s="183">
        <v>244294</v>
      </c>
      <c r="U169" s="200">
        <f t="shared" si="12"/>
        <v>-382262</v>
      </c>
    </row>
    <row r="170" spans="1:21" ht="12.75" customHeight="1">
      <c r="A170" s="180">
        <v>35005</v>
      </c>
      <c r="B170" s="181" t="s">
        <v>531</v>
      </c>
      <c r="C170" s="254">
        <f t="shared" si="13"/>
        <v>5.8377323574868099E-4</v>
      </c>
      <c r="D170" s="254">
        <f t="shared" si="14"/>
        <v>6.0010435552207224E-4</v>
      </c>
      <c r="E170" s="200">
        <v>17095884.180435419</v>
      </c>
      <c r="F170" s="200">
        <v>18470293</v>
      </c>
      <c r="G170" s="194">
        <v>0</v>
      </c>
      <c r="H170" s="200">
        <v>887769</v>
      </c>
      <c r="I170" s="200">
        <v>12300</v>
      </c>
      <c r="J170" s="200">
        <v>458508</v>
      </c>
      <c r="K170" s="200">
        <f t="shared" si="10"/>
        <v>1358577</v>
      </c>
      <c r="L170" s="182"/>
      <c r="M170" s="200">
        <v>931135</v>
      </c>
      <c r="N170" s="200">
        <v>5552979</v>
      </c>
      <c r="O170" s="200">
        <v>0</v>
      </c>
      <c r="P170" s="200">
        <v>1169119</v>
      </c>
      <c r="Q170" s="200">
        <f t="shared" si="11"/>
        <v>7653233</v>
      </c>
      <c r="R170" s="200"/>
      <c r="S170" s="183">
        <v>-272649</v>
      </c>
      <c r="T170" s="183">
        <v>-198393</v>
      </c>
      <c r="U170" s="200">
        <f t="shared" si="12"/>
        <v>-471042</v>
      </c>
    </row>
    <row r="171" spans="1:21" ht="12.75" customHeight="1">
      <c r="A171" s="180">
        <v>35100</v>
      </c>
      <c r="B171" s="181" t="s">
        <v>532</v>
      </c>
      <c r="C171" s="254">
        <f t="shared" si="13"/>
        <v>1.2027741115564351E-2</v>
      </c>
      <c r="D171" s="254">
        <f t="shared" si="14"/>
        <v>1.2064945651214787E-2</v>
      </c>
      <c r="E171" s="200">
        <v>343708409.37652481</v>
      </c>
      <c r="F171" s="200">
        <v>380551709</v>
      </c>
      <c r="G171" s="194">
        <v>0</v>
      </c>
      <c r="H171" s="200">
        <v>18291107</v>
      </c>
      <c r="I171" s="200">
        <v>253417</v>
      </c>
      <c r="J171" s="200">
        <v>13962516</v>
      </c>
      <c r="K171" s="200">
        <f t="shared" si="10"/>
        <v>32507040</v>
      </c>
      <c r="L171" s="182"/>
      <c r="M171" s="200">
        <v>19184600</v>
      </c>
      <c r="N171" s="200">
        <v>114410522</v>
      </c>
      <c r="O171" s="200">
        <v>0</v>
      </c>
      <c r="P171" s="200">
        <v>3603205</v>
      </c>
      <c r="Q171" s="200">
        <f t="shared" si="11"/>
        <v>137198327</v>
      </c>
      <c r="R171" s="200"/>
      <c r="S171" s="183">
        <v>-5617509</v>
      </c>
      <c r="T171" s="183">
        <v>3863070</v>
      </c>
      <c r="U171" s="200">
        <f t="shared" si="12"/>
        <v>-1754439</v>
      </c>
    </row>
    <row r="172" spans="1:21" ht="12.75" customHeight="1">
      <c r="A172" s="180">
        <v>35105</v>
      </c>
      <c r="B172" s="181" t="s">
        <v>533</v>
      </c>
      <c r="C172" s="254">
        <f t="shared" si="13"/>
        <v>1.0096584808811423E-3</v>
      </c>
      <c r="D172" s="254">
        <f t="shared" si="14"/>
        <v>1.0105255726331475E-3</v>
      </c>
      <c r="E172" s="200">
        <v>28788039.933612935</v>
      </c>
      <c r="F172" s="200">
        <v>31945089</v>
      </c>
      <c r="G172" s="194">
        <v>0</v>
      </c>
      <c r="H172" s="200">
        <v>1535431</v>
      </c>
      <c r="I172" s="200">
        <v>21273</v>
      </c>
      <c r="J172" s="200">
        <v>655708</v>
      </c>
      <c r="K172" s="200">
        <f t="shared" si="10"/>
        <v>2212412</v>
      </c>
      <c r="L172" s="182"/>
      <c r="M172" s="200">
        <v>1610435</v>
      </c>
      <c r="N172" s="200">
        <v>9604094</v>
      </c>
      <c r="O172" s="200">
        <v>0</v>
      </c>
      <c r="P172" s="200">
        <v>1651390</v>
      </c>
      <c r="Q172" s="200">
        <f t="shared" si="11"/>
        <v>12865919</v>
      </c>
      <c r="R172" s="200"/>
      <c r="S172" s="183">
        <v>-471557</v>
      </c>
      <c r="T172" s="183">
        <v>-382974</v>
      </c>
      <c r="U172" s="200">
        <f t="shared" si="12"/>
        <v>-854531</v>
      </c>
    </row>
    <row r="173" spans="1:21" ht="12.75" customHeight="1">
      <c r="A173" s="180">
        <v>35106</v>
      </c>
      <c r="B173" s="181" t="s">
        <v>534</v>
      </c>
      <c r="C173" s="254">
        <f t="shared" si="13"/>
        <v>2.5117094536375873E-4</v>
      </c>
      <c r="D173" s="254">
        <f t="shared" si="14"/>
        <v>2.6389466108317917E-4</v>
      </c>
      <c r="E173" s="200">
        <v>7517880.0490264948</v>
      </c>
      <c r="F173" s="200">
        <v>7946923</v>
      </c>
      <c r="G173" s="194">
        <v>0</v>
      </c>
      <c r="H173" s="200">
        <v>381967</v>
      </c>
      <c r="I173" s="200">
        <v>5292</v>
      </c>
      <c r="J173" s="200">
        <v>64605</v>
      </c>
      <c r="K173" s="200">
        <f t="shared" si="10"/>
        <v>451864</v>
      </c>
      <c r="L173" s="182"/>
      <c r="M173" s="200">
        <v>400625</v>
      </c>
      <c r="N173" s="200">
        <v>2389193</v>
      </c>
      <c r="O173" s="200">
        <v>0</v>
      </c>
      <c r="P173" s="200">
        <v>711821</v>
      </c>
      <c r="Q173" s="200">
        <f t="shared" si="11"/>
        <v>3501639</v>
      </c>
      <c r="R173" s="200"/>
      <c r="S173" s="183">
        <v>-117308</v>
      </c>
      <c r="T173" s="183">
        <v>-132426</v>
      </c>
      <c r="U173" s="200">
        <f t="shared" si="12"/>
        <v>-249734</v>
      </c>
    </row>
    <row r="174" spans="1:21" ht="12.75" customHeight="1">
      <c r="A174" s="180">
        <v>35200</v>
      </c>
      <c r="B174" s="181" t="s">
        <v>535</v>
      </c>
      <c r="C174" s="254">
        <f t="shared" si="13"/>
        <v>4.7124373760941586E-4</v>
      </c>
      <c r="D174" s="254">
        <f t="shared" si="14"/>
        <v>4.9375817323438675E-4</v>
      </c>
      <c r="E174" s="200">
        <v>14066274.415580325</v>
      </c>
      <c r="F174" s="200">
        <v>14909916</v>
      </c>
      <c r="G174" s="194">
        <v>0</v>
      </c>
      <c r="H174" s="200">
        <v>716641</v>
      </c>
      <c r="I174" s="200">
        <v>9929</v>
      </c>
      <c r="J174" s="200">
        <v>304773</v>
      </c>
      <c r="K174" s="200">
        <f t="shared" si="10"/>
        <v>1031343</v>
      </c>
      <c r="L174" s="182"/>
      <c r="M174" s="200">
        <v>751648</v>
      </c>
      <c r="N174" s="200">
        <v>4482574</v>
      </c>
      <c r="O174" s="200">
        <v>0</v>
      </c>
      <c r="P174" s="200">
        <v>1063063</v>
      </c>
      <c r="Q174" s="200">
        <f t="shared" si="11"/>
        <v>6297285</v>
      </c>
      <c r="R174" s="200"/>
      <c r="S174" s="183">
        <v>-220093</v>
      </c>
      <c r="T174" s="183">
        <v>-125663</v>
      </c>
      <c r="U174" s="200">
        <f t="shared" si="12"/>
        <v>-345756</v>
      </c>
    </row>
    <row r="175" spans="1:21" ht="12.75" customHeight="1">
      <c r="A175" s="180">
        <v>35300</v>
      </c>
      <c r="B175" s="181" t="s">
        <v>536</v>
      </c>
      <c r="C175" s="254">
        <f t="shared" si="13"/>
        <v>3.545061008425404E-3</v>
      </c>
      <c r="D175" s="254">
        <f t="shared" si="14"/>
        <v>3.7156287365948883E-3</v>
      </c>
      <c r="E175" s="200">
        <v>105851520.57938598</v>
      </c>
      <c r="F175" s="200">
        <v>112163956</v>
      </c>
      <c r="G175" s="194">
        <v>0</v>
      </c>
      <c r="H175" s="200">
        <v>5391128</v>
      </c>
      <c r="I175" s="200">
        <v>74692</v>
      </c>
      <c r="J175" s="200">
        <v>8037743</v>
      </c>
      <c r="K175" s="200">
        <f t="shared" si="10"/>
        <v>13503563</v>
      </c>
      <c r="L175" s="182"/>
      <c r="M175" s="200">
        <v>5654476</v>
      </c>
      <c r="N175" s="200">
        <v>33721401</v>
      </c>
      <c r="O175" s="200">
        <v>0</v>
      </c>
      <c r="P175" s="200">
        <v>6388435</v>
      </c>
      <c r="Q175" s="200">
        <f t="shared" si="11"/>
        <v>45764312</v>
      </c>
      <c r="R175" s="200"/>
      <c r="S175" s="183">
        <v>-1655707</v>
      </c>
      <c r="T175" s="183">
        <v>1275337</v>
      </c>
      <c r="U175" s="200">
        <f t="shared" si="12"/>
        <v>-380370</v>
      </c>
    </row>
    <row r="176" spans="1:21" ht="12.75" customHeight="1">
      <c r="A176" s="180">
        <v>35305</v>
      </c>
      <c r="B176" s="181" t="s">
        <v>537</v>
      </c>
      <c r="C176" s="254">
        <f t="shared" si="13"/>
        <v>1.2462479692906094E-3</v>
      </c>
      <c r="D176" s="254">
        <f t="shared" si="14"/>
        <v>1.2570596760761094E-3</v>
      </c>
      <c r="E176" s="200">
        <v>35811349.196752153</v>
      </c>
      <c r="F176" s="200">
        <v>39430662</v>
      </c>
      <c r="G176" s="194">
        <v>0</v>
      </c>
      <c r="H176" s="200">
        <v>1895223</v>
      </c>
      <c r="I176" s="200">
        <v>26258</v>
      </c>
      <c r="J176" s="200">
        <v>1113348</v>
      </c>
      <c r="K176" s="200">
        <f t="shared" si="10"/>
        <v>3034829</v>
      </c>
      <c r="L176" s="182"/>
      <c r="M176" s="200">
        <v>1987802</v>
      </c>
      <c r="N176" s="200">
        <v>11854585</v>
      </c>
      <c r="O176" s="200">
        <v>0</v>
      </c>
      <c r="P176" s="200">
        <v>1192700</v>
      </c>
      <c r="Q176" s="200">
        <f t="shared" si="11"/>
        <v>15035087</v>
      </c>
      <c r="R176" s="200"/>
      <c r="S176" s="183">
        <v>-582055</v>
      </c>
      <c r="T176" s="183">
        <v>-72440</v>
      </c>
      <c r="U176" s="200">
        <f t="shared" si="12"/>
        <v>-654495</v>
      </c>
    </row>
    <row r="177" spans="1:21" ht="12.75" customHeight="1">
      <c r="A177" s="180">
        <v>35400</v>
      </c>
      <c r="B177" s="181" t="s">
        <v>538</v>
      </c>
      <c r="C177" s="254">
        <f t="shared" si="13"/>
        <v>2.5831482575311643E-3</v>
      </c>
      <c r="D177" s="254">
        <f t="shared" si="14"/>
        <v>2.6383967859730639E-3</v>
      </c>
      <c r="E177" s="200">
        <v>75163136.977714434</v>
      </c>
      <c r="F177" s="200">
        <v>81729518</v>
      </c>
      <c r="G177" s="194">
        <v>0</v>
      </c>
      <c r="H177" s="200">
        <v>3928305</v>
      </c>
      <c r="I177" s="200">
        <v>54425</v>
      </c>
      <c r="J177" s="200">
        <v>495864</v>
      </c>
      <c r="K177" s="200">
        <f t="shared" si="10"/>
        <v>4478594</v>
      </c>
      <c r="L177" s="182"/>
      <c r="M177" s="200">
        <v>4120197</v>
      </c>
      <c r="N177" s="200">
        <v>24571475</v>
      </c>
      <c r="O177" s="200">
        <v>0</v>
      </c>
      <c r="P177" s="200">
        <v>3882205</v>
      </c>
      <c r="Q177" s="200">
        <f t="shared" si="11"/>
        <v>32573877</v>
      </c>
      <c r="R177" s="200"/>
      <c r="S177" s="183">
        <v>-1206449</v>
      </c>
      <c r="T177" s="183">
        <v>-705173</v>
      </c>
      <c r="U177" s="200">
        <f t="shared" si="12"/>
        <v>-1911622</v>
      </c>
    </row>
    <row r="178" spans="1:21" ht="12.75" customHeight="1">
      <c r="A178" s="180">
        <v>35401</v>
      </c>
      <c r="B178" s="181" t="s">
        <v>539</v>
      </c>
      <c r="C178" s="254">
        <f t="shared" si="13"/>
        <v>2.7380142344773188E-5</v>
      </c>
      <c r="D178" s="254">
        <f t="shared" si="14"/>
        <v>2.8058168245175876E-5</v>
      </c>
      <c r="E178" s="200">
        <v>799326.30086877407</v>
      </c>
      <c r="F178" s="200">
        <v>866294</v>
      </c>
      <c r="G178" s="194">
        <v>0</v>
      </c>
      <c r="H178" s="200">
        <v>41638</v>
      </c>
      <c r="I178" s="200">
        <v>577</v>
      </c>
      <c r="J178" s="200">
        <v>183579</v>
      </c>
      <c r="K178" s="200">
        <f t="shared" si="10"/>
        <v>225794</v>
      </c>
      <c r="L178" s="182"/>
      <c r="M178" s="200">
        <v>43672</v>
      </c>
      <c r="N178" s="200">
        <v>260446</v>
      </c>
      <c r="O178" s="200">
        <v>0</v>
      </c>
      <c r="P178" s="200">
        <v>176782</v>
      </c>
      <c r="Q178" s="200">
        <f t="shared" si="11"/>
        <v>480900</v>
      </c>
      <c r="R178" s="200"/>
      <c r="S178" s="183">
        <v>-12788</v>
      </c>
      <c r="T178" s="183">
        <v>18197</v>
      </c>
      <c r="U178" s="200">
        <f t="shared" si="12"/>
        <v>5409</v>
      </c>
    </row>
    <row r="179" spans="1:21" ht="12.75" customHeight="1">
      <c r="A179" s="180">
        <v>35405</v>
      </c>
      <c r="B179" s="181" t="s">
        <v>540</v>
      </c>
      <c r="C179" s="254">
        <f t="shared" si="13"/>
        <v>8.3287825083430537E-4</v>
      </c>
      <c r="D179" s="254">
        <f t="shared" si="14"/>
        <v>8.7148987817138872E-4</v>
      </c>
      <c r="E179" s="200">
        <v>24827165.283075243</v>
      </c>
      <c r="F179" s="200">
        <v>26351851</v>
      </c>
      <c r="G179" s="194">
        <v>0</v>
      </c>
      <c r="H179" s="200">
        <v>1266594</v>
      </c>
      <c r="I179" s="200">
        <v>17548</v>
      </c>
      <c r="J179" s="200">
        <v>0</v>
      </c>
      <c r="K179" s="200">
        <f t="shared" si="10"/>
        <v>1284142</v>
      </c>
      <c r="L179" s="182"/>
      <c r="M179" s="200">
        <v>1328465</v>
      </c>
      <c r="N179" s="200">
        <v>7922521</v>
      </c>
      <c r="O179" s="200">
        <v>0</v>
      </c>
      <c r="P179" s="200">
        <v>2662406</v>
      </c>
      <c r="Q179" s="200">
        <f t="shared" si="11"/>
        <v>11913392</v>
      </c>
      <c r="R179" s="200"/>
      <c r="S179" s="183">
        <v>-388992</v>
      </c>
      <c r="T179" s="183">
        <v>-689043</v>
      </c>
      <c r="U179" s="200">
        <f t="shared" si="12"/>
        <v>-1078035</v>
      </c>
    </row>
    <row r="180" spans="1:21" ht="12.75" customHeight="1">
      <c r="A180" s="180">
        <v>35500</v>
      </c>
      <c r="B180" s="181" t="s">
        <v>541</v>
      </c>
      <c r="C180" s="254">
        <f t="shared" si="13"/>
        <v>3.549130763068775E-3</v>
      </c>
      <c r="D180" s="254">
        <f t="shared" si="14"/>
        <v>3.665967602804457E-3</v>
      </c>
      <c r="E180" s="200">
        <v>104436764.98939911</v>
      </c>
      <c r="F180" s="200">
        <v>112292721</v>
      </c>
      <c r="G180" s="194">
        <v>0</v>
      </c>
      <c r="H180" s="200">
        <v>5397317</v>
      </c>
      <c r="I180" s="200">
        <v>74778</v>
      </c>
      <c r="J180" s="200">
        <v>0</v>
      </c>
      <c r="K180" s="200">
        <f t="shared" si="10"/>
        <v>5472095</v>
      </c>
      <c r="L180" s="182"/>
      <c r="M180" s="200">
        <v>5660968</v>
      </c>
      <c r="N180" s="200">
        <v>33760113</v>
      </c>
      <c r="O180" s="200">
        <v>0</v>
      </c>
      <c r="P180" s="200">
        <v>8720563</v>
      </c>
      <c r="Q180" s="200">
        <f t="shared" si="11"/>
        <v>48141644</v>
      </c>
      <c r="R180" s="200"/>
      <c r="S180" s="183">
        <v>-1657607</v>
      </c>
      <c r="T180" s="183">
        <v>-2057968</v>
      </c>
      <c r="U180" s="200">
        <f t="shared" si="12"/>
        <v>-3715575</v>
      </c>
    </row>
    <row r="181" spans="1:21" ht="12.75" customHeight="1">
      <c r="A181" s="180">
        <v>35600</v>
      </c>
      <c r="B181" s="181" t="s">
        <v>542</v>
      </c>
      <c r="C181" s="254">
        <f t="shared" si="13"/>
        <v>1.5021670934302284E-3</v>
      </c>
      <c r="D181" s="254">
        <f t="shared" si="14"/>
        <v>1.5455375316636313E-3</v>
      </c>
      <c r="E181" s="200">
        <v>44029559.850221165</v>
      </c>
      <c r="F181" s="200">
        <v>47527815</v>
      </c>
      <c r="G181" s="194">
        <v>0</v>
      </c>
      <c r="H181" s="200">
        <v>2284411</v>
      </c>
      <c r="I181" s="200">
        <v>31650</v>
      </c>
      <c r="J181" s="200">
        <v>2031420</v>
      </c>
      <c r="K181" s="200">
        <f t="shared" si="10"/>
        <v>4347481</v>
      </c>
      <c r="L181" s="182"/>
      <c r="M181" s="200">
        <v>2396001</v>
      </c>
      <c r="N181" s="200">
        <v>14288944</v>
      </c>
      <c r="O181" s="200">
        <v>0</v>
      </c>
      <c r="P181" s="200">
        <v>1973704</v>
      </c>
      <c r="Q181" s="200">
        <f t="shared" si="11"/>
        <v>18658649</v>
      </c>
      <c r="R181" s="200"/>
      <c r="S181" s="183">
        <v>-701581</v>
      </c>
      <c r="T181" s="183">
        <v>262713</v>
      </c>
      <c r="U181" s="200">
        <f t="shared" si="12"/>
        <v>-438868</v>
      </c>
    </row>
    <row r="182" spans="1:21" ht="12.75" customHeight="1">
      <c r="A182" s="180">
        <v>35700</v>
      </c>
      <c r="B182" s="181" t="s">
        <v>543</v>
      </c>
      <c r="C182" s="254">
        <f t="shared" si="13"/>
        <v>8.0867104110824101E-4</v>
      </c>
      <c r="D182" s="254">
        <f t="shared" si="14"/>
        <v>8.2560817163836945E-4</v>
      </c>
      <c r="E182" s="200">
        <v>23520078.717761397</v>
      </c>
      <c r="F182" s="200">
        <v>25585947</v>
      </c>
      <c r="G182" s="194">
        <v>0</v>
      </c>
      <c r="H182" s="200">
        <v>1229781</v>
      </c>
      <c r="I182" s="200">
        <v>17038</v>
      </c>
      <c r="J182" s="200">
        <v>1000527</v>
      </c>
      <c r="K182" s="200">
        <f t="shared" si="10"/>
        <v>2247346</v>
      </c>
      <c r="L182" s="182"/>
      <c r="M182" s="200">
        <v>1289854</v>
      </c>
      <c r="N182" s="200">
        <v>7692257</v>
      </c>
      <c r="O182" s="200">
        <v>0</v>
      </c>
      <c r="P182" s="200">
        <v>1939218</v>
      </c>
      <c r="Q182" s="200">
        <f t="shared" si="11"/>
        <v>10921329</v>
      </c>
      <c r="R182" s="200"/>
      <c r="S182" s="183">
        <v>-377687</v>
      </c>
      <c r="T182" s="183">
        <v>-121570</v>
      </c>
      <c r="U182" s="200">
        <f t="shared" si="12"/>
        <v>-499257</v>
      </c>
    </row>
    <row r="183" spans="1:21" ht="12.75" customHeight="1">
      <c r="A183" s="180">
        <v>35800</v>
      </c>
      <c r="B183" s="181" t="s">
        <v>544</v>
      </c>
      <c r="C183" s="254">
        <f t="shared" si="13"/>
        <v>1.0737108215341305E-3</v>
      </c>
      <c r="D183" s="254">
        <f t="shared" si="14"/>
        <v>1.1152962680613084E-3</v>
      </c>
      <c r="E183" s="200">
        <v>31772766.936611056</v>
      </c>
      <c r="F183" s="200">
        <v>33971673</v>
      </c>
      <c r="G183" s="194">
        <v>0</v>
      </c>
      <c r="H183" s="200">
        <v>1632839</v>
      </c>
      <c r="I183" s="200">
        <v>22622</v>
      </c>
      <c r="J183" s="200">
        <v>352065</v>
      </c>
      <c r="K183" s="200">
        <f t="shared" si="10"/>
        <v>2007526</v>
      </c>
      <c r="L183" s="182"/>
      <c r="M183" s="200">
        <v>1712600</v>
      </c>
      <c r="N183" s="200">
        <v>10213374</v>
      </c>
      <c r="O183" s="200">
        <v>0</v>
      </c>
      <c r="P183" s="200">
        <v>3848485</v>
      </c>
      <c r="Q183" s="200">
        <f t="shared" si="11"/>
        <v>15774459</v>
      </c>
      <c r="R183" s="200"/>
      <c r="S183" s="183">
        <v>-501472</v>
      </c>
      <c r="T183" s="183">
        <v>-776460</v>
      </c>
      <c r="U183" s="200">
        <f t="shared" si="12"/>
        <v>-1277932</v>
      </c>
    </row>
    <row r="184" spans="1:21" ht="12.75" customHeight="1">
      <c r="A184" s="180">
        <v>35805</v>
      </c>
      <c r="B184" s="181" t="s">
        <v>545</v>
      </c>
      <c r="C184" s="254">
        <f t="shared" si="13"/>
        <v>2.2287078214441638E-4</v>
      </c>
      <c r="D184" s="254">
        <f t="shared" si="14"/>
        <v>2.1173028710048846E-4</v>
      </c>
      <c r="E184" s="200">
        <v>6031811.6881708829</v>
      </c>
      <c r="F184" s="200">
        <v>7051520</v>
      </c>
      <c r="G184" s="194">
        <v>0</v>
      </c>
      <c r="H184" s="200">
        <v>338929</v>
      </c>
      <c r="I184" s="200">
        <v>4696</v>
      </c>
      <c r="J184" s="200">
        <v>1213491</v>
      </c>
      <c r="K184" s="200">
        <f t="shared" si="10"/>
        <v>1557116</v>
      </c>
      <c r="L184" s="182"/>
      <c r="M184" s="200">
        <v>355485</v>
      </c>
      <c r="N184" s="200">
        <v>2119996</v>
      </c>
      <c r="O184" s="200">
        <v>0</v>
      </c>
      <c r="P184" s="200">
        <v>0</v>
      </c>
      <c r="Q184" s="200">
        <f t="shared" si="11"/>
        <v>2475481</v>
      </c>
      <c r="R184" s="200"/>
      <c r="S184" s="183">
        <v>-104091</v>
      </c>
      <c r="T184" s="183">
        <v>293773</v>
      </c>
      <c r="U184" s="200">
        <f t="shared" si="12"/>
        <v>189682</v>
      </c>
    </row>
    <row r="185" spans="1:21" ht="12.75" customHeight="1">
      <c r="A185" s="180">
        <v>35900</v>
      </c>
      <c r="B185" s="181" t="s">
        <v>546</v>
      </c>
      <c r="C185" s="254">
        <f t="shared" si="13"/>
        <v>2.0998676670628074E-3</v>
      </c>
      <c r="D185" s="254">
        <f t="shared" si="14"/>
        <v>2.1906624093428698E-3</v>
      </c>
      <c r="E185" s="200">
        <v>62407997.015748739</v>
      </c>
      <c r="F185" s="200">
        <v>66438762</v>
      </c>
      <c r="G185" s="194">
        <v>0</v>
      </c>
      <c r="H185" s="200">
        <v>3193360</v>
      </c>
      <c r="I185" s="200">
        <v>44243</v>
      </c>
      <c r="J185" s="200">
        <v>260541</v>
      </c>
      <c r="K185" s="200">
        <f t="shared" si="10"/>
        <v>3498144</v>
      </c>
      <c r="L185" s="182"/>
      <c r="M185" s="200">
        <v>3349351</v>
      </c>
      <c r="N185" s="200">
        <v>19974404</v>
      </c>
      <c r="O185" s="200">
        <v>0</v>
      </c>
      <c r="P185" s="200">
        <v>4771041</v>
      </c>
      <c r="Q185" s="200">
        <f t="shared" si="11"/>
        <v>28094796</v>
      </c>
      <c r="R185" s="200"/>
      <c r="S185" s="183">
        <v>-980735</v>
      </c>
      <c r="T185" s="183">
        <v>-943238</v>
      </c>
      <c r="U185" s="200">
        <f t="shared" si="12"/>
        <v>-1923973</v>
      </c>
    </row>
    <row r="186" spans="1:21" ht="12.75" customHeight="1">
      <c r="A186" s="180">
        <v>35905</v>
      </c>
      <c r="B186" s="181" t="s">
        <v>547</v>
      </c>
      <c r="C186" s="254">
        <f t="shared" si="13"/>
        <v>2.4493393140573967E-4</v>
      </c>
      <c r="D186" s="254">
        <f t="shared" si="14"/>
        <v>2.6852393685256943E-4</v>
      </c>
      <c r="E186" s="200">
        <v>7649759.7157286983</v>
      </c>
      <c r="F186" s="200">
        <v>7749587</v>
      </c>
      <c r="G186" s="194">
        <v>0</v>
      </c>
      <c r="H186" s="200">
        <v>372482</v>
      </c>
      <c r="I186" s="200">
        <v>5161</v>
      </c>
      <c r="J186" s="200">
        <v>0</v>
      </c>
      <c r="K186" s="200">
        <f t="shared" si="10"/>
        <v>377643</v>
      </c>
      <c r="L186" s="182"/>
      <c r="M186" s="200">
        <v>390677</v>
      </c>
      <c r="N186" s="200">
        <v>2329865</v>
      </c>
      <c r="O186" s="200">
        <v>0</v>
      </c>
      <c r="P186" s="200">
        <v>1398717</v>
      </c>
      <c r="Q186" s="200">
        <f t="shared" si="11"/>
        <v>4119259</v>
      </c>
      <c r="R186" s="200"/>
      <c r="S186" s="183">
        <v>-114395</v>
      </c>
      <c r="T186" s="183">
        <v>-311231</v>
      </c>
      <c r="U186" s="200">
        <f t="shared" si="12"/>
        <v>-425626</v>
      </c>
    </row>
    <row r="187" spans="1:21" ht="12.75" customHeight="1">
      <c r="A187" s="180">
        <v>36000</v>
      </c>
      <c r="B187" s="181" t="s">
        <v>548</v>
      </c>
      <c r="C187" s="254">
        <f t="shared" si="13"/>
        <v>5.3358415516445143E-2</v>
      </c>
      <c r="D187" s="254">
        <f t="shared" si="14"/>
        <v>5.4374817480701533E-2</v>
      </c>
      <c r="E187" s="200">
        <v>1549039885.1940975</v>
      </c>
      <c r="F187" s="200">
        <v>1688233561</v>
      </c>
      <c r="G187" s="194">
        <v>0</v>
      </c>
      <c r="H187" s="200">
        <v>81144454</v>
      </c>
      <c r="I187" s="200">
        <v>1124229</v>
      </c>
      <c r="J187" s="200">
        <v>51794583</v>
      </c>
      <c r="K187" s="200">
        <f t="shared" si="10"/>
        <v>134063266</v>
      </c>
      <c r="L187" s="182"/>
      <c r="M187" s="200">
        <v>85108239</v>
      </c>
      <c r="N187" s="200">
        <v>507557000</v>
      </c>
      <c r="O187" s="200">
        <v>0</v>
      </c>
      <c r="P187" s="200">
        <v>56282031</v>
      </c>
      <c r="Q187" s="200">
        <f t="shared" si="11"/>
        <v>648947270</v>
      </c>
      <c r="R187" s="200"/>
      <c r="S187" s="183">
        <v>-24920836</v>
      </c>
      <c r="T187" s="183">
        <v>5220418</v>
      </c>
      <c r="U187" s="200">
        <f t="shared" si="12"/>
        <v>-19700418</v>
      </c>
    </row>
    <row r="188" spans="1:21" ht="12.75" customHeight="1">
      <c r="A188" s="180">
        <v>36001</v>
      </c>
      <c r="B188" s="181" t="s">
        <v>549</v>
      </c>
      <c r="C188" s="254">
        <f t="shared" si="13"/>
        <v>0</v>
      </c>
      <c r="D188" s="254">
        <f t="shared" si="14"/>
        <v>0</v>
      </c>
      <c r="E188" s="200">
        <v>0</v>
      </c>
      <c r="F188" s="200">
        <v>0</v>
      </c>
      <c r="G188" s="194">
        <v>0</v>
      </c>
      <c r="H188" s="200">
        <v>0</v>
      </c>
      <c r="I188" s="200">
        <v>0</v>
      </c>
      <c r="J188" s="200">
        <v>63726</v>
      </c>
      <c r="K188" s="200">
        <f t="shared" si="10"/>
        <v>63726</v>
      </c>
      <c r="L188" s="182"/>
      <c r="M188" s="200">
        <v>0</v>
      </c>
      <c r="N188" s="200">
        <v>0</v>
      </c>
      <c r="O188" s="200">
        <v>0</v>
      </c>
      <c r="P188" s="200">
        <v>873440</v>
      </c>
      <c r="Q188" s="200">
        <f t="shared" si="11"/>
        <v>873440</v>
      </c>
      <c r="R188" s="200"/>
      <c r="S188" s="183">
        <v>0</v>
      </c>
      <c r="T188" s="183">
        <v>-197118</v>
      </c>
      <c r="U188" s="200">
        <f t="shared" si="12"/>
        <v>-197118</v>
      </c>
    </row>
    <row r="189" spans="1:21" ht="12.75" customHeight="1">
      <c r="A189" s="180">
        <v>36002</v>
      </c>
      <c r="B189" s="181" t="s">
        <v>550</v>
      </c>
      <c r="C189" s="254">
        <f t="shared" si="13"/>
        <v>0</v>
      </c>
      <c r="D189" s="254">
        <f t="shared" si="14"/>
        <v>0</v>
      </c>
      <c r="E189" s="200">
        <v>0</v>
      </c>
      <c r="F189" s="200">
        <v>0</v>
      </c>
      <c r="G189" s="194">
        <v>0</v>
      </c>
      <c r="H189" s="200">
        <v>0</v>
      </c>
      <c r="I189" s="200">
        <v>0</v>
      </c>
      <c r="J189" s="200">
        <v>0</v>
      </c>
      <c r="K189" s="200">
        <f t="shared" si="10"/>
        <v>0</v>
      </c>
      <c r="L189" s="182"/>
      <c r="M189" s="200">
        <v>0</v>
      </c>
      <c r="N189" s="200">
        <v>0</v>
      </c>
      <c r="O189" s="200">
        <v>0</v>
      </c>
      <c r="P189" s="200">
        <v>3371812</v>
      </c>
      <c r="Q189" s="200">
        <f t="shared" si="11"/>
        <v>3371812</v>
      </c>
      <c r="R189" s="200"/>
      <c r="S189" s="183">
        <v>0</v>
      </c>
      <c r="T189" s="183">
        <v>-1070064</v>
      </c>
      <c r="U189" s="200">
        <f t="shared" si="12"/>
        <v>-1070064</v>
      </c>
    </row>
    <row r="190" spans="1:21" ht="12.75" customHeight="1">
      <c r="A190" s="180">
        <v>36003</v>
      </c>
      <c r="B190" s="181" t="s">
        <v>551</v>
      </c>
      <c r="C190" s="254">
        <f t="shared" si="13"/>
        <v>3.6482713642056275E-4</v>
      </c>
      <c r="D190" s="254">
        <f t="shared" si="14"/>
        <v>3.7541188597523467E-4</v>
      </c>
      <c r="E190" s="200">
        <v>10694803.434659259</v>
      </c>
      <c r="F190" s="200">
        <v>11542948</v>
      </c>
      <c r="G190" s="194">
        <v>0</v>
      </c>
      <c r="H190" s="200">
        <v>554808</v>
      </c>
      <c r="I190" s="200">
        <v>7687</v>
      </c>
      <c r="J190" s="200">
        <v>232050</v>
      </c>
      <c r="K190" s="200">
        <f t="shared" si="10"/>
        <v>794545</v>
      </c>
      <c r="L190" s="182"/>
      <c r="M190" s="200">
        <v>581910</v>
      </c>
      <c r="N190" s="200">
        <v>3470316</v>
      </c>
      <c r="O190" s="200">
        <v>0</v>
      </c>
      <c r="P190" s="200">
        <v>1191381</v>
      </c>
      <c r="Q190" s="200">
        <f t="shared" si="11"/>
        <v>5243607</v>
      </c>
      <c r="R190" s="200"/>
      <c r="S190" s="183">
        <v>-170391</v>
      </c>
      <c r="T190" s="183">
        <v>-199358</v>
      </c>
      <c r="U190" s="200">
        <f t="shared" si="12"/>
        <v>-369749</v>
      </c>
    </row>
    <row r="191" spans="1:21" ht="12.75" customHeight="1">
      <c r="A191" s="180">
        <v>36004</v>
      </c>
      <c r="B191" s="181" t="s">
        <v>552</v>
      </c>
      <c r="C191" s="254">
        <f t="shared" si="13"/>
        <v>2.5667378209496248E-4</v>
      </c>
      <c r="D191" s="254">
        <f t="shared" si="14"/>
        <v>2.2567946553566224E-4</v>
      </c>
      <c r="E191" s="200">
        <v>6429198.4705622448</v>
      </c>
      <c r="F191" s="200">
        <v>8121030</v>
      </c>
      <c r="G191" s="194">
        <v>0</v>
      </c>
      <c r="H191" s="200">
        <v>390335</v>
      </c>
      <c r="I191" s="200">
        <v>5408</v>
      </c>
      <c r="J191" s="200">
        <v>1662743</v>
      </c>
      <c r="K191" s="200">
        <f t="shared" si="10"/>
        <v>2058486</v>
      </c>
      <c r="L191" s="182"/>
      <c r="M191" s="200">
        <v>409402</v>
      </c>
      <c r="N191" s="200">
        <v>2441538</v>
      </c>
      <c r="O191" s="200">
        <v>0</v>
      </c>
      <c r="P191" s="200">
        <v>0</v>
      </c>
      <c r="Q191" s="200">
        <f t="shared" si="11"/>
        <v>2850940</v>
      </c>
      <c r="R191" s="200"/>
      <c r="S191" s="183">
        <v>-119878</v>
      </c>
      <c r="T191" s="183">
        <v>400080</v>
      </c>
      <c r="U191" s="200">
        <f t="shared" si="12"/>
        <v>280202</v>
      </c>
    </row>
    <row r="192" spans="1:21" ht="12.75" customHeight="1">
      <c r="A192" s="180">
        <v>36005</v>
      </c>
      <c r="B192" s="181" t="s">
        <v>553</v>
      </c>
      <c r="C192" s="254">
        <f t="shared" si="13"/>
        <v>4.1459905522255808E-3</v>
      </c>
      <c r="D192" s="254">
        <f t="shared" si="14"/>
        <v>4.3312898529120685E-3</v>
      </c>
      <c r="E192" s="200">
        <v>123390588.64663811</v>
      </c>
      <c r="F192" s="200">
        <v>131177066</v>
      </c>
      <c r="G192" s="194">
        <v>0</v>
      </c>
      <c r="H192" s="200">
        <v>6304987</v>
      </c>
      <c r="I192" s="200">
        <v>87353</v>
      </c>
      <c r="J192" s="200">
        <v>4862616</v>
      </c>
      <c r="K192" s="200">
        <f t="shared" si="10"/>
        <v>11254956</v>
      </c>
      <c r="L192" s="182"/>
      <c r="M192" s="200">
        <v>6612977</v>
      </c>
      <c r="N192" s="200">
        <v>39437575</v>
      </c>
      <c r="O192" s="200">
        <v>0</v>
      </c>
      <c r="P192" s="200">
        <v>12380634</v>
      </c>
      <c r="Q192" s="200">
        <f t="shared" si="11"/>
        <v>58431186</v>
      </c>
      <c r="R192" s="200"/>
      <c r="S192" s="183">
        <v>-1936368</v>
      </c>
      <c r="T192" s="183">
        <v>-2041739</v>
      </c>
      <c r="U192" s="200">
        <f t="shared" si="12"/>
        <v>-3978107</v>
      </c>
    </row>
    <row r="193" spans="1:21" ht="12.75" customHeight="1">
      <c r="A193" s="180">
        <v>36006</v>
      </c>
      <c r="B193" s="181" t="s">
        <v>554</v>
      </c>
      <c r="C193" s="254">
        <f t="shared" si="13"/>
        <v>6.1568233721951522E-4</v>
      </c>
      <c r="D193" s="254">
        <f t="shared" si="14"/>
        <v>5.8210031850589928E-4</v>
      </c>
      <c r="E193" s="200">
        <v>16582981.834740907</v>
      </c>
      <c r="F193" s="200">
        <v>19479881</v>
      </c>
      <c r="G193" s="194">
        <v>0</v>
      </c>
      <c r="H193" s="200">
        <v>936295</v>
      </c>
      <c r="I193" s="200">
        <v>12972</v>
      </c>
      <c r="J193" s="200">
        <v>3590450</v>
      </c>
      <c r="K193" s="200">
        <f t="shared" si="10"/>
        <v>4539717</v>
      </c>
      <c r="L193" s="182"/>
      <c r="M193" s="200">
        <v>982031</v>
      </c>
      <c r="N193" s="200">
        <v>5856506</v>
      </c>
      <c r="O193" s="200">
        <v>0</v>
      </c>
      <c r="P193" s="200">
        <v>0</v>
      </c>
      <c r="Q193" s="200">
        <f t="shared" si="11"/>
        <v>6838537</v>
      </c>
      <c r="R193" s="200"/>
      <c r="S193" s="183">
        <v>-287552</v>
      </c>
      <c r="T193" s="183">
        <v>907331</v>
      </c>
      <c r="U193" s="200">
        <f t="shared" si="12"/>
        <v>619779</v>
      </c>
    </row>
    <row r="194" spans="1:21" ht="12.75" customHeight="1">
      <c r="A194" s="180">
        <v>36007</v>
      </c>
      <c r="B194" s="181" t="s">
        <v>555</v>
      </c>
      <c r="C194" s="254">
        <f t="shared" si="13"/>
        <v>1.8800562885604451E-4</v>
      </c>
      <c r="D194" s="254">
        <f t="shared" si="14"/>
        <v>1.8291561237232694E-4</v>
      </c>
      <c r="E194" s="200">
        <v>5210933.8903068574</v>
      </c>
      <c r="F194" s="200">
        <v>5948404</v>
      </c>
      <c r="G194" s="194">
        <v>0</v>
      </c>
      <c r="H194" s="200">
        <v>285908</v>
      </c>
      <c r="I194" s="200">
        <v>3961</v>
      </c>
      <c r="J194" s="200">
        <v>616368</v>
      </c>
      <c r="K194" s="200">
        <f t="shared" si="10"/>
        <v>906237</v>
      </c>
      <c r="L194" s="182"/>
      <c r="M194" s="200">
        <v>299875</v>
      </c>
      <c r="N194" s="200">
        <v>1788351</v>
      </c>
      <c r="O194" s="200">
        <v>0</v>
      </c>
      <c r="P194" s="200">
        <v>0</v>
      </c>
      <c r="Q194" s="200">
        <f t="shared" si="11"/>
        <v>2088226</v>
      </c>
      <c r="R194" s="200"/>
      <c r="S194" s="183">
        <v>-87807</v>
      </c>
      <c r="T194" s="183">
        <v>159722</v>
      </c>
      <c r="U194" s="200">
        <f t="shared" si="12"/>
        <v>71915</v>
      </c>
    </row>
    <row r="195" spans="1:21" ht="12.75" customHeight="1">
      <c r="A195" s="180">
        <v>36008</v>
      </c>
      <c r="B195" s="181" t="s">
        <v>556</v>
      </c>
      <c r="C195" s="254">
        <f t="shared" si="13"/>
        <v>5.2970240570745131E-4</v>
      </c>
      <c r="D195" s="254">
        <f t="shared" si="14"/>
        <v>5.3631090546648133E-4</v>
      </c>
      <c r="E195" s="200">
        <v>15278524.54359029</v>
      </c>
      <c r="F195" s="200">
        <v>16759519</v>
      </c>
      <c r="G195" s="194">
        <v>0</v>
      </c>
      <c r="H195" s="200">
        <v>805541</v>
      </c>
      <c r="I195" s="200">
        <v>11161</v>
      </c>
      <c r="J195" s="200">
        <v>1328346</v>
      </c>
      <c r="K195" s="200">
        <f t="shared" si="10"/>
        <v>2145048</v>
      </c>
      <c r="L195" s="182"/>
      <c r="M195" s="200">
        <v>844891</v>
      </c>
      <c r="N195" s="200">
        <v>5038646</v>
      </c>
      <c r="O195" s="200">
        <v>0</v>
      </c>
      <c r="P195" s="200">
        <v>1607892</v>
      </c>
      <c r="Q195" s="200">
        <f t="shared" si="11"/>
        <v>7491429</v>
      </c>
      <c r="R195" s="200"/>
      <c r="S195" s="183">
        <v>-247395</v>
      </c>
      <c r="T195" s="183">
        <v>57202</v>
      </c>
      <c r="U195" s="200">
        <f t="shared" si="12"/>
        <v>-190193</v>
      </c>
    </row>
    <row r="196" spans="1:21" ht="12.75" customHeight="1">
      <c r="A196" s="180">
        <v>36009</v>
      </c>
      <c r="B196" s="181" t="s">
        <v>557</v>
      </c>
      <c r="C196" s="254">
        <f t="shared" si="13"/>
        <v>1.005670775576133E-4</v>
      </c>
      <c r="D196" s="254">
        <f t="shared" si="14"/>
        <v>1.2345998182400553E-4</v>
      </c>
      <c r="E196" s="200">
        <v>3517150.8601127444</v>
      </c>
      <c r="F196" s="200">
        <v>3181892</v>
      </c>
      <c r="G196" s="194">
        <v>0</v>
      </c>
      <c r="H196" s="200">
        <v>152937</v>
      </c>
      <c r="I196" s="200">
        <v>2119</v>
      </c>
      <c r="J196" s="200">
        <v>91557</v>
      </c>
      <c r="K196" s="200">
        <f t="shared" si="10"/>
        <v>246613</v>
      </c>
      <c r="L196" s="182"/>
      <c r="M196" s="200">
        <v>160407</v>
      </c>
      <c r="N196" s="200">
        <v>956616</v>
      </c>
      <c r="O196" s="200">
        <v>0</v>
      </c>
      <c r="P196" s="200">
        <v>2078870</v>
      </c>
      <c r="Q196" s="200">
        <f t="shared" si="11"/>
        <v>3195893</v>
      </c>
      <c r="R196" s="200"/>
      <c r="S196" s="183">
        <v>-46969</v>
      </c>
      <c r="T196" s="183">
        <v>-447290</v>
      </c>
      <c r="U196" s="200">
        <f t="shared" si="12"/>
        <v>-494259</v>
      </c>
    </row>
    <row r="197" spans="1:21" ht="12.75" customHeight="1">
      <c r="A197" s="180">
        <v>36100</v>
      </c>
      <c r="B197" s="181" t="s">
        <v>558</v>
      </c>
      <c r="C197" s="254">
        <f t="shared" si="13"/>
        <v>6.3977134027166807E-4</v>
      </c>
      <c r="D197" s="254">
        <f t="shared" si="14"/>
        <v>6.5075881018219442E-4</v>
      </c>
      <c r="E197" s="200">
        <v>18538937.679587558</v>
      </c>
      <c r="F197" s="200">
        <v>20242045</v>
      </c>
      <c r="G197" s="194">
        <v>0</v>
      </c>
      <c r="H197" s="200">
        <v>972928</v>
      </c>
      <c r="I197" s="200">
        <v>13480</v>
      </c>
      <c r="J197" s="200">
        <v>108528</v>
      </c>
      <c r="K197" s="200">
        <f t="shared" ref="K197:K260" si="15">SUM(G197:J197)</f>
        <v>1094936</v>
      </c>
      <c r="L197" s="182"/>
      <c r="M197" s="200">
        <v>1020454</v>
      </c>
      <c r="N197" s="200">
        <v>6085646</v>
      </c>
      <c r="O197" s="200">
        <v>0</v>
      </c>
      <c r="P197" s="200">
        <v>1136826</v>
      </c>
      <c r="Q197" s="200">
        <f t="shared" ref="Q197:Q260" si="16">SUM(M197:P197)</f>
        <v>8242926</v>
      </c>
      <c r="R197" s="200"/>
      <c r="S197" s="183">
        <v>-298803</v>
      </c>
      <c r="T197" s="183">
        <v>-229563</v>
      </c>
      <c r="U197" s="200">
        <f t="shared" ref="U197:U260" si="17">S197+T197</f>
        <v>-528366</v>
      </c>
    </row>
    <row r="198" spans="1:21" ht="12.75" customHeight="1">
      <c r="A198" s="180">
        <v>36102</v>
      </c>
      <c r="B198" s="181" t="s">
        <v>559</v>
      </c>
      <c r="C198" s="254">
        <f t="shared" ref="C198:C261" si="18">F198/$F$312</f>
        <v>2.5022535518459216E-4</v>
      </c>
      <c r="D198" s="254">
        <f t="shared" ref="D198:D261" si="19">E198/$E$312</f>
        <v>2.403484849320003E-4</v>
      </c>
      <c r="E198" s="200">
        <v>6847092.2157629197</v>
      </c>
      <c r="F198" s="200">
        <v>7917005</v>
      </c>
      <c r="G198" s="194">
        <v>0</v>
      </c>
      <c r="H198" s="200">
        <v>380529</v>
      </c>
      <c r="I198" s="200">
        <v>5272</v>
      </c>
      <c r="J198" s="200">
        <v>2333565</v>
      </c>
      <c r="K198" s="200">
        <f t="shared" si="15"/>
        <v>2719366</v>
      </c>
      <c r="L198" s="182"/>
      <c r="M198" s="200">
        <v>399117</v>
      </c>
      <c r="N198" s="200">
        <v>2380199</v>
      </c>
      <c r="O198" s="200">
        <v>0</v>
      </c>
      <c r="P198" s="200">
        <v>0</v>
      </c>
      <c r="Q198" s="200">
        <f t="shared" si="16"/>
        <v>2779316</v>
      </c>
      <c r="R198" s="200"/>
      <c r="S198" s="183">
        <v>-116867</v>
      </c>
      <c r="T198" s="183">
        <v>610515</v>
      </c>
      <c r="U198" s="200">
        <f t="shared" si="17"/>
        <v>493648</v>
      </c>
    </row>
    <row r="199" spans="1:21" ht="12.75" customHeight="1">
      <c r="A199" s="180">
        <v>36105</v>
      </c>
      <c r="B199" s="181" t="s">
        <v>560</v>
      </c>
      <c r="C199" s="254">
        <f t="shared" si="18"/>
        <v>3.1004867824505403E-4</v>
      </c>
      <c r="D199" s="254">
        <f t="shared" si="19"/>
        <v>3.448572517941095E-4</v>
      </c>
      <c r="E199" s="200">
        <v>9824357.349191919</v>
      </c>
      <c r="F199" s="200">
        <v>9809785</v>
      </c>
      <c r="G199" s="194">
        <v>0</v>
      </c>
      <c r="H199" s="200">
        <v>471504</v>
      </c>
      <c r="I199" s="200">
        <v>6533</v>
      </c>
      <c r="J199" s="200">
        <v>122408</v>
      </c>
      <c r="K199" s="200">
        <f t="shared" si="15"/>
        <v>600445</v>
      </c>
      <c r="L199" s="182"/>
      <c r="M199" s="200">
        <v>494537</v>
      </c>
      <c r="N199" s="200">
        <v>2949251</v>
      </c>
      <c r="O199" s="200">
        <v>0</v>
      </c>
      <c r="P199" s="200">
        <v>1260191</v>
      </c>
      <c r="Q199" s="200">
        <f t="shared" si="16"/>
        <v>4703979</v>
      </c>
      <c r="R199" s="200"/>
      <c r="S199" s="183">
        <v>-144807</v>
      </c>
      <c r="T199" s="183">
        <v>-228316</v>
      </c>
      <c r="U199" s="200">
        <f t="shared" si="17"/>
        <v>-373123</v>
      </c>
    </row>
    <row r="200" spans="1:21" ht="12.75" customHeight="1">
      <c r="A200" s="180">
        <v>36200</v>
      </c>
      <c r="B200" s="181" t="s">
        <v>561</v>
      </c>
      <c r="C200" s="254">
        <f t="shared" si="18"/>
        <v>1.272752465672624E-3</v>
      </c>
      <c r="D200" s="254">
        <f t="shared" si="19"/>
        <v>1.3707991354059187E-3</v>
      </c>
      <c r="E200" s="200">
        <v>39051580.009201646</v>
      </c>
      <c r="F200" s="200">
        <v>40269251</v>
      </c>
      <c r="G200" s="194">
        <v>0</v>
      </c>
      <c r="H200" s="200">
        <v>1935530</v>
      </c>
      <c r="I200" s="200">
        <v>26816</v>
      </c>
      <c r="J200" s="200">
        <v>1176762</v>
      </c>
      <c r="K200" s="200">
        <f t="shared" si="15"/>
        <v>3139108</v>
      </c>
      <c r="L200" s="182"/>
      <c r="M200" s="200">
        <v>2030078</v>
      </c>
      <c r="N200" s="200">
        <v>12106702</v>
      </c>
      <c r="O200" s="200">
        <v>0</v>
      </c>
      <c r="P200" s="200">
        <v>5336461</v>
      </c>
      <c r="Q200" s="200">
        <f t="shared" si="16"/>
        <v>19473241</v>
      </c>
      <c r="R200" s="200"/>
      <c r="S200" s="183">
        <v>-594434</v>
      </c>
      <c r="T200" s="183">
        <v>-769835</v>
      </c>
      <c r="U200" s="200">
        <f t="shared" si="17"/>
        <v>-1364269</v>
      </c>
    </row>
    <row r="201" spans="1:21" ht="12.75" customHeight="1">
      <c r="A201" s="180">
        <v>36205</v>
      </c>
      <c r="B201" s="181" t="s">
        <v>562</v>
      </c>
      <c r="C201" s="254">
        <f t="shared" si="18"/>
        <v>2.5579744079882798E-4</v>
      </c>
      <c r="D201" s="254">
        <f t="shared" si="19"/>
        <v>2.48980712567104E-4</v>
      </c>
      <c r="E201" s="200">
        <v>7093008.7176361652</v>
      </c>
      <c r="F201" s="200">
        <v>8093303</v>
      </c>
      <c r="G201" s="194">
        <v>0</v>
      </c>
      <c r="H201" s="200">
        <v>389002</v>
      </c>
      <c r="I201" s="200">
        <v>5389</v>
      </c>
      <c r="J201" s="200">
        <v>828201</v>
      </c>
      <c r="K201" s="200">
        <f t="shared" si="15"/>
        <v>1222592</v>
      </c>
      <c r="L201" s="182"/>
      <c r="M201" s="200">
        <v>408004</v>
      </c>
      <c r="N201" s="200">
        <v>2433202</v>
      </c>
      <c r="O201" s="200">
        <v>0</v>
      </c>
      <c r="P201" s="200">
        <v>314346</v>
      </c>
      <c r="Q201" s="200">
        <f t="shared" si="16"/>
        <v>3155552</v>
      </c>
      <c r="R201" s="200"/>
      <c r="S201" s="183">
        <v>-119469</v>
      </c>
      <c r="T201" s="183">
        <v>90430</v>
      </c>
      <c r="U201" s="200">
        <f t="shared" si="17"/>
        <v>-29039</v>
      </c>
    </row>
    <row r="202" spans="1:21" ht="12.75" customHeight="1">
      <c r="A202" s="180">
        <v>36300</v>
      </c>
      <c r="B202" s="181" t="s">
        <v>563</v>
      </c>
      <c r="C202" s="254">
        <f t="shared" si="18"/>
        <v>4.3671070082624761E-3</v>
      </c>
      <c r="D202" s="254">
        <f t="shared" si="19"/>
        <v>4.4355202281938519E-3</v>
      </c>
      <c r="E202" s="200">
        <v>126359922.90909398</v>
      </c>
      <c r="F202" s="200">
        <v>138173080</v>
      </c>
      <c r="G202" s="194">
        <v>0</v>
      </c>
      <c r="H202" s="200">
        <v>6641249</v>
      </c>
      <c r="I202" s="200">
        <v>92012</v>
      </c>
      <c r="J202" s="200">
        <v>5387868</v>
      </c>
      <c r="K202" s="200">
        <f t="shared" si="15"/>
        <v>12121129</v>
      </c>
      <c r="L202" s="182"/>
      <c r="M202" s="200">
        <v>6965664</v>
      </c>
      <c r="N202" s="200">
        <v>41540884</v>
      </c>
      <c r="O202" s="200">
        <v>0</v>
      </c>
      <c r="P202" s="200">
        <v>8244188</v>
      </c>
      <c r="Q202" s="200">
        <f t="shared" si="16"/>
        <v>56750736</v>
      </c>
      <c r="R202" s="200"/>
      <c r="S202" s="183">
        <v>-2039640</v>
      </c>
      <c r="T202" s="183">
        <v>-138027</v>
      </c>
      <c r="U202" s="200">
        <f t="shared" si="17"/>
        <v>-2177667</v>
      </c>
    </row>
    <row r="203" spans="1:21" ht="12.75" customHeight="1">
      <c r="A203" s="180">
        <v>36301</v>
      </c>
      <c r="B203" s="181" t="s">
        <v>564</v>
      </c>
      <c r="C203" s="254">
        <f t="shared" si="18"/>
        <v>8.768299258614009E-5</v>
      </c>
      <c r="D203" s="254">
        <f t="shared" si="19"/>
        <v>7.4529737723882028E-5</v>
      </c>
      <c r="E203" s="200">
        <v>2123216.9911802141</v>
      </c>
      <c r="F203" s="200">
        <v>2774246</v>
      </c>
      <c r="G203" s="194">
        <v>0</v>
      </c>
      <c r="H203" s="200">
        <v>133343</v>
      </c>
      <c r="I203" s="200">
        <v>1847</v>
      </c>
      <c r="J203" s="200">
        <v>871195</v>
      </c>
      <c r="K203" s="200">
        <f t="shared" si="15"/>
        <v>1006385</v>
      </c>
      <c r="L203" s="182"/>
      <c r="M203" s="200">
        <v>139857</v>
      </c>
      <c r="N203" s="200">
        <v>834060</v>
      </c>
      <c r="O203" s="200">
        <v>0</v>
      </c>
      <c r="P203" s="200">
        <v>0</v>
      </c>
      <c r="Q203" s="200">
        <f t="shared" si="16"/>
        <v>973917</v>
      </c>
      <c r="R203" s="200"/>
      <c r="S203" s="183">
        <v>-40952</v>
      </c>
      <c r="T203" s="183">
        <v>220403</v>
      </c>
      <c r="U203" s="200">
        <f t="shared" si="17"/>
        <v>179451</v>
      </c>
    </row>
    <row r="204" spans="1:21" ht="12.75" customHeight="1">
      <c r="A204" s="180">
        <v>36302</v>
      </c>
      <c r="B204" s="181" t="s">
        <v>565</v>
      </c>
      <c r="C204" s="254">
        <f t="shared" si="18"/>
        <v>1.2548807860015258E-4</v>
      </c>
      <c r="D204" s="254">
        <f t="shared" si="19"/>
        <v>1.1518833254652807E-4</v>
      </c>
      <c r="E204" s="200">
        <v>3281506.5813674023</v>
      </c>
      <c r="F204" s="200">
        <v>3970380</v>
      </c>
      <c r="G204" s="194">
        <v>0</v>
      </c>
      <c r="H204" s="200">
        <v>190835</v>
      </c>
      <c r="I204" s="200">
        <v>2644</v>
      </c>
      <c r="J204" s="200">
        <v>436786</v>
      </c>
      <c r="K204" s="200">
        <f t="shared" si="15"/>
        <v>630265</v>
      </c>
      <c r="L204" s="182"/>
      <c r="M204" s="200">
        <v>200157</v>
      </c>
      <c r="N204" s="200">
        <v>1193670</v>
      </c>
      <c r="O204" s="200">
        <v>0</v>
      </c>
      <c r="P204" s="200">
        <v>17468</v>
      </c>
      <c r="Q204" s="200">
        <f t="shared" si="16"/>
        <v>1411295</v>
      </c>
      <c r="R204" s="200"/>
      <c r="S204" s="183">
        <v>-58609</v>
      </c>
      <c r="T204" s="183">
        <v>94064</v>
      </c>
      <c r="U204" s="200">
        <f t="shared" si="17"/>
        <v>35455</v>
      </c>
    </row>
    <row r="205" spans="1:21" ht="12.75" customHeight="1">
      <c r="A205" s="180">
        <v>36303</v>
      </c>
      <c r="B205" s="181" t="s">
        <v>712</v>
      </c>
      <c r="C205" s="254">
        <f t="shared" si="18"/>
        <v>1.8502353364297129E-4</v>
      </c>
      <c r="D205" s="254">
        <f t="shared" si="19"/>
        <v>1.4055826267722781E-4</v>
      </c>
      <c r="E205" s="200">
        <v>4004249.8562480812</v>
      </c>
      <c r="F205" s="200">
        <v>5854052</v>
      </c>
      <c r="G205" s="194">
        <v>0</v>
      </c>
      <c r="H205" s="200">
        <v>281373</v>
      </c>
      <c r="I205" s="200">
        <v>3898</v>
      </c>
      <c r="J205" s="200">
        <v>5664001</v>
      </c>
      <c r="K205" s="200">
        <f t="shared" si="15"/>
        <v>5949272</v>
      </c>
      <c r="L205" s="182"/>
      <c r="M205" s="200">
        <v>295118</v>
      </c>
      <c r="N205" s="200">
        <v>1759984</v>
      </c>
      <c r="O205" s="200">
        <v>0</v>
      </c>
      <c r="P205" s="200">
        <v>0</v>
      </c>
      <c r="Q205" s="200">
        <f t="shared" si="16"/>
        <v>2055102</v>
      </c>
      <c r="R205" s="200"/>
      <c r="S205" s="183">
        <v>-86414</v>
      </c>
      <c r="T205" s="183">
        <v>1339133</v>
      </c>
      <c r="U205" s="200">
        <f t="shared" si="17"/>
        <v>1252719</v>
      </c>
    </row>
    <row r="206" spans="1:21" ht="12.75" customHeight="1">
      <c r="A206" s="180">
        <v>36305</v>
      </c>
      <c r="B206" s="181" t="s">
        <v>566</v>
      </c>
      <c r="C206" s="254">
        <f t="shared" si="18"/>
        <v>7.9451465408909253E-4</v>
      </c>
      <c r="D206" s="254">
        <f t="shared" si="19"/>
        <v>8.0104096947567415E-4</v>
      </c>
      <c r="E206" s="200">
        <v>22820203.706113804</v>
      </c>
      <c r="F206" s="200">
        <v>25138046</v>
      </c>
      <c r="G206" s="194">
        <v>0</v>
      </c>
      <c r="H206" s="200">
        <v>1208253</v>
      </c>
      <c r="I206" s="200">
        <v>16740</v>
      </c>
      <c r="J206" s="200">
        <v>0</v>
      </c>
      <c r="K206" s="200">
        <f t="shared" si="15"/>
        <v>1224993</v>
      </c>
      <c r="L206" s="182"/>
      <c r="M206" s="200">
        <v>1267274</v>
      </c>
      <c r="N206" s="200">
        <v>7557598</v>
      </c>
      <c r="O206" s="200">
        <v>0</v>
      </c>
      <c r="P206" s="200">
        <v>1765559</v>
      </c>
      <c r="Q206" s="200">
        <f t="shared" si="16"/>
        <v>10590431</v>
      </c>
      <c r="R206" s="200"/>
      <c r="S206" s="183">
        <v>-371075</v>
      </c>
      <c r="T206" s="183">
        <v>-555458</v>
      </c>
      <c r="U206" s="200">
        <f t="shared" si="17"/>
        <v>-926533</v>
      </c>
    </row>
    <row r="207" spans="1:21" ht="12.75" customHeight="1">
      <c r="A207" s="180">
        <v>36310</v>
      </c>
      <c r="B207" s="181" t="s">
        <v>567</v>
      </c>
      <c r="C207" s="254">
        <f t="shared" si="18"/>
        <v>0</v>
      </c>
      <c r="D207" s="254">
        <f t="shared" si="19"/>
        <v>0</v>
      </c>
      <c r="E207" s="200">
        <v>0</v>
      </c>
      <c r="F207" s="200">
        <v>0</v>
      </c>
      <c r="G207" s="194">
        <v>0</v>
      </c>
      <c r="H207" s="200">
        <v>0</v>
      </c>
      <c r="I207" s="200">
        <v>0</v>
      </c>
      <c r="J207" s="200">
        <v>535767</v>
      </c>
      <c r="K207" s="200">
        <f t="shared" si="15"/>
        <v>535767</v>
      </c>
      <c r="L207" s="182"/>
      <c r="M207" s="200">
        <v>0</v>
      </c>
      <c r="N207" s="200">
        <v>0</v>
      </c>
      <c r="O207" s="200">
        <v>0</v>
      </c>
      <c r="P207" s="200">
        <v>719924</v>
      </c>
      <c r="Q207" s="200">
        <f t="shared" si="16"/>
        <v>719924</v>
      </c>
      <c r="R207" s="200"/>
      <c r="S207" s="183">
        <v>0</v>
      </c>
      <c r="T207" s="183">
        <v>-1392</v>
      </c>
      <c r="U207" s="200">
        <f t="shared" si="17"/>
        <v>-1392</v>
      </c>
    </row>
    <row r="208" spans="1:21" ht="12.75" customHeight="1">
      <c r="A208" s="180">
        <v>36400</v>
      </c>
      <c r="B208" s="181" t="s">
        <v>568</v>
      </c>
      <c r="C208" s="254">
        <f t="shared" si="18"/>
        <v>4.5944079489814438E-3</v>
      </c>
      <c r="D208" s="254">
        <f t="shared" si="19"/>
        <v>4.8734208862737027E-3</v>
      </c>
      <c r="E208" s="200">
        <v>138834918.07315463</v>
      </c>
      <c r="F208" s="200">
        <v>145364768</v>
      </c>
      <c r="G208" s="194">
        <v>0</v>
      </c>
      <c r="H208" s="200">
        <v>6986915</v>
      </c>
      <c r="I208" s="200">
        <v>96801</v>
      </c>
      <c r="J208" s="200">
        <v>8792895</v>
      </c>
      <c r="K208" s="200">
        <f t="shared" si="15"/>
        <v>15876611</v>
      </c>
      <c r="L208" s="182"/>
      <c r="M208" s="200">
        <v>7328216</v>
      </c>
      <c r="N208" s="200">
        <v>43703020</v>
      </c>
      <c r="O208" s="200">
        <v>0</v>
      </c>
      <c r="P208" s="200">
        <v>16393835</v>
      </c>
      <c r="Q208" s="200">
        <f t="shared" si="16"/>
        <v>67425071</v>
      </c>
      <c r="R208" s="200"/>
      <c r="S208" s="183">
        <v>-2145800</v>
      </c>
      <c r="T208" s="183">
        <v>-674175</v>
      </c>
      <c r="U208" s="200">
        <f t="shared" si="17"/>
        <v>-2819975</v>
      </c>
    </row>
    <row r="209" spans="1:21" ht="12.75" customHeight="1">
      <c r="A209" s="180">
        <v>36405</v>
      </c>
      <c r="B209" s="181" t="s">
        <v>569</v>
      </c>
      <c r="C209" s="254">
        <f t="shared" si="18"/>
        <v>7.5638333029750941E-4</v>
      </c>
      <c r="D209" s="254">
        <f t="shared" si="19"/>
        <v>8.1003179633812154E-4</v>
      </c>
      <c r="E209" s="200">
        <v>23076336.049284399</v>
      </c>
      <c r="F209" s="200">
        <v>23931590</v>
      </c>
      <c r="G209" s="194">
        <v>0</v>
      </c>
      <c r="H209" s="200">
        <v>1150265</v>
      </c>
      <c r="I209" s="200">
        <v>15937</v>
      </c>
      <c r="J209" s="200">
        <v>641148</v>
      </c>
      <c r="K209" s="200">
        <f t="shared" si="15"/>
        <v>1807350</v>
      </c>
      <c r="L209" s="182"/>
      <c r="M209" s="200">
        <v>1206454</v>
      </c>
      <c r="N209" s="200">
        <v>7194885</v>
      </c>
      <c r="O209" s="200">
        <v>0</v>
      </c>
      <c r="P209" s="200">
        <v>2126362</v>
      </c>
      <c r="Q209" s="200">
        <f t="shared" si="16"/>
        <v>10527701</v>
      </c>
      <c r="R209" s="200"/>
      <c r="S209" s="183">
        <v>-353266</v>
      </c>
      <c r="T209" s="183">
        <v>-291027</v>
      </c>
      <c r="U209" s="200">
        <f t="shared" si="17"/>
        <v>-644293</v>
      </c>
    </row>
    <row r="210" spans="1:21" ht="12.75" customHeight="1">
      <c r="A210" s="180">
        <v>36500</v>
      </c>
      <c r="B210" s="181" t="s">
        <v>570</v>
      </c>
      <c r="C210" s="254">
        <f t="shared" si="18"/>
        <v>9.557464649829794E-3</v>
      </c>
      <c r="D210" s="254">
        <f t="shared" si="19"/>
        <v>9.821103098305653E-3</v>
      </c>
      <c r="E210" s="200">
        <v>279785406.56763053</v>
      </c>
      <c r="F210" s="200">
        <v>302393398</v>
      </c>
      <c r="G210" s="194">
        <v>0</v>
      </c>
      <c r="H210" s="200">
        <v>14534451</v>
      </c>
      <c r="I210" s="200">
        <v>201370</v>
      </c>
      <c r="J210" s="200">
        <v>12697329</v>
      </c>
      <c r="K210" s="200">
        <f t="shared" si="15"/>
        <v>27433150</v>
      </c>
      <c r="L210" s="182"/>
      <c r="M210" s="200">
        <v>15244437</v>
      </c>
      <c r="N210" s="200">
        <v>90912709</v>
      </c>
      <c r="O210" s="200">
        <v>0</v>
      </c>
      <c r="P210" s="200">
        <v>11284257</v>
      </c>
      <c r="Q210" s="200">
        <f t="shared" si="16"/>
        <v>117441403</v>
      </c>
      <c r="R210" s="200"/>
      <c r="S210" s="183">
        <v>-4463776</v>
      </c>
      <c r="T210" s="183">
        <v>1901551</v>
      </c>
      <c r="U210" s="200">
        <f t="shared" si="17"/>
        <v>-2562225</v>
      </c>
    </row>
    <row r="211" spans="1:21" ht="12.75" customHeight="1">
      <c r="A211" s="180">
        <v>36501</v>
      </c>
      <c r="B211" s="181" t="s">
        <v>571</v>
      </c>
      <c r="C211" s="254">
        <f t="shared" si="18"/>
        <v>1.2844725941788199E-4</v>
      </c>
      <c r="D211" s="254">
        <f t="shared" si="19"/>
        <v>1.3194215214864364E-4</v>
      </c>
      <c r="E211" s="200">
        <v>3758792.5014945753</v>
      </c>
      <c r="F211" s="200">
        <v>4064007</v>
      </c>
      <c r="G211" s="194">
        <v>0</v>
      </c>
      <c r="H211" s="200">
        <v>195335</v>
      </c>
      <c r="I211" s="200">
        <v>2706</v>
      </c>
      <c r="J211" s="200">
        <v>510956</v>
      </c>
      <c r="K211" s="200">
        <f t="shared" si="15"/>
        <v>708997</v>
      </c>
      <c r="L211" s="182"/>
      <c r="M211" s="200">
        <v>204877</v>
      </c>
      <c r="N211" s="200">
        <v>1221819</v>
      </c>
      <c r="O211" s="200">
        <v>0</v>
      </c>
      <c r="P211" s="200">
        <v>146705</v>
      </c>
      <c r="Q211" s="200">
        <f t="shared" si="16"/>
        <v>1573401</v>
      </c>
      <c r="R211" s="200"/>
      <c r="S211" s="183">
        <v>-59991</v>
      </c>
      <c r="T211" s="183">
        <v>118988</v>
      </c>
      <c r="U211" s="200">
        <f t="shared" si="17"/>
        <v>58997</v>
      </c>
    </row>
    <row r="212" spans="1:21" ht="12.75" customHeight="1">
      <c r="A212" s="180">
        <v>36502</v>
      </c>
      <c r="B212" s="181" t="s">
        <v>572</v>
      </c>
      <c r="C212" s="254">
        <f t="shared" si="18"/>
        <v>4.5664502374497567E-5</v>
      </c>
      <c r="D212" s="254">
        <f t="shared" si="19"/>
        <v>4.7076080521378093E-5</v>
      </c>
      <c r="E212" s="200">
        <v>1341112.1130127015</v>
      </c>
      <c r="F212" s="200">
        <v>1444802</v>
      </c>
      <c r="G212" s="194">
        <v>0</v>
      </c>
      <c r="H212" s="200">
        <v>69444</v>
      </c>
      <c r="I212" s="200">
        <v>962</v>
      </c>
      <c r="J212" s="200">
        <v>55364</v>
      </c>
      <c r="K212" s="200">
        <f t="shared" si="15"/>
        <v>125770</v>
      </c>
      <c r="L212" s="182"/>
      <c r="M212" s="200">
        <v>72836</v>
      </c>
      <c r="N212" s="200">
        <v>434371</v>
      </c>
      <c r="O212" s="200">
        <v>0</v>
      </c>
      <c r="P212" s="200">
        <v>78260</v>
      </c>
      <c r="Q212" s="200">
        <f t="shared" si="16"/>
        <v>585467</v>
      </c>
      <c r="R212" s="200"/>
      <c r="S212" s="183">
        <v>-21327</v>
      </c>
      <c r="T212" s="183">
        <v>-4340</v>
      </c>
      <c r="U212" s="200">
        <f t="shared" si="17"/>
        <v>-25667</v>
      </c>
    </row>
    <row r="213" spans="1:21" ht="12.75" customHeight="1">
      <c r="A213" s="180">
        <v>36505</v>
      </c>
      <c r="B213" s="181" t="s">
        <v>573</v>
      </c>
      <c r="C213" s="254">
        <f t="shared" si="18"/>
        <v>1.7993698668273615E-3</v>
      </c>
      <c r="D213" s="254">
        <f t="shared" si="19"/>
        <v>1.8519413594556872E-3</v>
      </c>
      <c r="E213" s="200">
        <v>52758448.924552172</v>
      </c>
      <c r="F213" s="200">
        <v>56931162</v>
      </c>
      <c r="G213" s="194">
        <v>0</v>
      </c>
      <c r="H213" s="200">
        <v>2736380</v>
      </c>
      <c r="I213" s="200">
        <v>37912</v>
      </c>
      <c r="J213" s="200">
        <v>386610</v>
      </c>
      <c r="K213" s="200">
        <f t="shared" si="15"/>
        <v>3160902</v>
      </c>
      <c r="L213" s="182"/>
      <c r="M213" s="200">
        <v>2870048</v>
      </c>
      <c r="N213" s="200">
        <v>17116002</v>
      </c>
      <c r="O213" s="200">
        <v>0</v>
      </c>
      <c r="P213" s="200">
        <v>2103559</v>
      </c>
      <c r="Q213" s="200">
        <f t="shared" si="16"/>
        <v>22089609</v>
      </c>
      <c r="R213" s="200"/>
      <c r="S213" s="183">
        <v>-840389</v>
      </c>
      <c r="T213" s="183">
        <v>-305679</v>
      </c>
      <c r="U213" s="200">
        <f t="shared" si="17"/>
        <v>-1146068</v>
      </c>
    </row>
    <row r="214" spans="1:21" ht="12.75" customHeight="1">
      <c r="A214" s="180">
        <v>36600</v>
      </c>
      <c r="B214" s="181" t="s">
        <v>574</v>
      </c>
      <c r="C214" s="254">
        <f t="shared" si="18"/>
        <v>6.2509474906912148E-4</v>
      </c>
      <c r="D214" s="254">
        <f t="shared" si="19"/>
        <v>6.7887272613389386E-4</v>
      </c>
      <c r="E214" s="200">
        <v>19339852.131459206</v>
      </c>
      <c r="F214" s="200">
        <v>19777685</v>
      </c>
      <c r="G214" s="194">
        <v>0</v>
      </c>
      <c r="H214" s="200">
        <v>950609</v>
      </c>
      <c r="I214" s="200">
        <v>13170</v>
      </c>
      <c r="J214" s="200">
        <v>130410</v>
      </c>
      <c r="K214" s="200">
        <f t="shared" si="15"/>
        <v>1094189</v>
      </c>
      <c r="L214" s="182"/>
      <c r="M214" s="200">
        <v>997044</v>
      </c>
      <c r="N214" s="200">
        <v>5946039</v>
      </c>
      <c r="O214" s="200">
        <v>0</v>
      </c>
      <c r="P214" s="200">
        <v>2109541</v>
      </c>
      <c r="Q214" s="200">
        <f t="shared" si="16"/>
        <v>9052624</v>
      </c>
      <c r="R214" s="200"/>
      <c r="S214" s="183">
        <v>-291948</v>
      </c>
      <c r="T214" s="183">
        <v>-391200</v>
      </c>
      <c r="U214" s="200">
        <f t="shared" si="17"/>
        <v>-683148</v>
      </c>
    </row>
    <row r="215" spans="1:21" ht="12.75" customHeight="1">
      <c r="A215" s="180">
        <v>36601</v>
      </c>
      <c r="B215" s="181" t="s">
        <v>575</v>
      </c>
      <c r="C215" s="254">
        <f t="shared" si="18"/>
        <v>4.1233424063526463E-4</v>
      </c>
      <c r="D215" s="254">
        <f t="shared" si="19"/>
        <v>4.3290705426309771E-4</v>
      </c>
      <c r="E215" s="200">
        <v>12332736.452373872</v>
      </c>
      <c r="F215" s="200">
        <v>13046049</v>
      </c>
      <c r="G215" s="194">
        <v>0</v>
      </c>
      <c r="H215" s="200">
        <v>627055</v>
      </c>
      <c r="I215" s="200">
        <v>8688</v>
      </c>
      <c r="J215" s="200">
        <v>1388652</v>
      </c>
      <c r="K215" s="200">
        <f t="shared" si="15"/>
        <v>2024395</v>
      </c>
      <c r="L215" s="182"/>
      <c r="M215" s="200">
        <v>657685</v>
      </c>
      <c r="N215" s="200">
        <v>3922214</v>
      </c>
      <c r="O215" s="200">
        <v>0</v>
      </c>
      <c r="P215" s="200">
        <v>823430</v>
      </c>
      <c r="Q215" s="200">
        <f t="shared" si="16"/>
        <v>5403329</v>
      </c>
      <c r="R215" s="200"/>
      <c r="S215" s="183">
        <v>-192579</v>
      </c>
      <c r="T215" s="183">
        <v>276959</v>
      </c>
      <c r="U215" s="200">
        <f t="shared" si="17"/>
        <v>84380</v>
      </c>
    </row>
    <row r="216" spans="1:21" ht="12.75" customHeight="1">
      <c r="A216" s="180">
        <v>36700</v>
      </c>
      <c r="B216" s="181" t="s">
        <v>576</v>
      </c>
      <c r="C216" s="254">
        <f t="shared" si="18"/>
        <v>8.3768313720758072E-3</v>
      </c>
      <c r="D216" s="254">
        <f t="shared" si="19"/>
        <v>8.3639794808494788E-3</v>
      </c>
      <c r="E216" s="200">
        <v>238274598.70332804</v>
      </c>
      <c r="F216" s="200">
        <v>265038752</v>
      </c>
      <c r="G216" s="194">
        <v>0</v>
      </c>
      <c r="H216" s="200">
        <v>12739010</v>
      </c>
      <c r="I216" s="200">
        <v>176495</v>
      </c>
      <c r="J216" s="200">
        <v>7554438</v>
      </c>
      <c r="K216" s="200">
        <f t="shared" si="15"/>
        <v>20469943</v>
      </c>
      <c r="L216" s="182"/>
      <c r="M216" s="200">
        <v>13361292</v>
      </c>
      <c r="N216" s="200">
        <v>79682265</v>
      </c>
      <c r="O216" s="200">
        <v>0</v>
      </c>
      <c r="P216" s="200">
        <v>0</v>
      </c>
      <c r="Q216" s="200">
        <f t="shared" si="16"/>
        <v>93043557</v>
      </c>
      <c r="R216" s="200"/>
      <c r="S216" s="183">
        <v>-3912366</v>
      </c>
      <c r="T216" s="183">
        <v>2425607</v>
      </c>
      <c r="U216" s="200">
        <f t="shared" si="17"/>
        <v>-1486759</v>
      </c>
    </row>
    <row r="217" spans="1:21" ht="12.75" customHeight="1">
      <c r="A217" s="180">
        <v>36701</v>
      </c>
      <c r="B217" s="181" t="s">
        <v>577</v>
      </c>
      <c r="C217" s="254">
        <f t="shared" si="18"/>
        <v>4.0112865882727157E-5</v>
      </c>
      <c r="D217" s="254">
        <f t="shared" si="19"/>
        <v>2.8920447428235806E-5</v>
      </c>
      <c r="E217" s="200">
        <v>823891.07016122225</v>
      </c>
      <c r="F217" s="200">
        <v>1269151</v>
      </c>
      <c r="G217" s="194">
        <v>0</v>
      </c>
      <c r="H217" s="200">
        <v>61001</v>
      </c>
      <c r="I217" s="200">
        <v>845</v>
      </c>
      <c r="J217" s="200">
        <v>391565</v>
      </c>
      <c r="K217" s="200">
        <f t="shared" si="15"/>
        <v>453411</v>
      </c>
      <c r="L217" s="182"/>
      <c r="M217" s="200">
        <v>63981</v>
      </c>
      <c r="N217" s="200">
        <v>381562</v>
      </c>
      <c r="O217" s="200">
        <v>0</v>
      </c>
      <c r="P217" s="200">
        <v>285494</v>
      </c>
      <c r="Q217" s="200">
        <f t="shared" si="16"/>
        <v>731037</v>
      </c>
      <c r="R217" s="200"/>
      <c r="S217" s="183">
        <v>-18735</v>
      </c>
      <c r="T217" s="183">
        <v>-11422</v>
      </c>
      <c r="U217" s="200">
        <f t="shared" si="17"/>
        <v>-30157</v>
      </c>
    </row>
    <row r="218" spans="1:21" ht="12.75" customHeight="1">
      <c r="A218" s="180">
        <v>36705</v>
      </c>
      <c r="B218" s="181" t="s">
        <v>578</v>
      </c>
      <c r="C218" s="254">
        <f t="shared" si="18"/>
        <v>9.4859989807830557E-4</v>
      </c>
      <c r="D218" s="254">
        <f t="shared" si="19"/>
        <v>9.7640782731446096E-4</v>
      </c>
      <c r="E218" s="200">
        <v>27816087.27721465</v>
      </c>
      <c r="F218" s="200">
        <v>30013226</v>
      </c>
      <c r="G218" s="194">
        <v>0</v>
      </c>
      <c r="H218" s="200">
        <v>1442577</v>
      </c>
      <c r="I218" s="200">
        <v>19986</v>
      </c>
      <c r="J218" s="200">
        <v>2411476</v>
      </c>
      <c r="K218" s="200">
        <f t="shared" si="15"/>
        <v>3874039</v>
      </c>
      <c r="L218" s="182"/>
      <c r="M218" s="200">
        <v>1513045</v>
      </c>
      <c r="N218" s="200">
        <v>9023291</v>
      </c>
      <c r="O218" s="200">
        <v>0</v>
      </c>
      <c r="P218" s="200">
        <v>1749085</v>
      </c>
      <c r="Q218" s="200">
        <f t="shared" si="16"/>
        <v>12285421</v>
      </c>
      <c r="R218" s="200"/>
      <c r="S218" s="183">
        <v>-443040</v>
      </c>
      <c r="T218" s="183">
        <v>154394</v>
      </c>
      <c r="U218" s="200">
        <f t="shared" si="17"/>
        <v>-288646</v>
      </c>
    </row>
    <row r="219" spans="1:21" ht="12.75" customHeight="1">
      <c r="A219" s="180">
        <v>36800</v>
      </c>
      <c r="B219" s="181" t="s">
        <v>579</v>
      </c>
      <c r="C219" s="254">
        <f t="shared" si="18"/>
        <v>3.025357212209547E-3</v>
      </c>
      <c r="D219" s="254">
        <f t="shared" si="19"/>
        <v>3.18905654695105E-3</v>
      </c>
      <c r="E219" s="200">
        <v>90850434.378374025</v>
      </c>
      <c r="F219" s="200">
        <v>95720788</v>
      </c>
      <c r="G219" s="194">
        <v>0</v>
      </c>
      <c r="H219" s="200">
        <v>4600792</v>
      </c>
      <c r="I219" s="200">
        <v>63742</v>
      </c>
      <c r="J219" s="200">
        <v>3736890</v>
      </c>
      <c r="K219" s="200">
        <f t="shared" si="15"/>
        <v>8401424</v>
      </c>
      <c r="L219" s="182"/>
      <c r="M219" s="200">
        <v>4825534</v>
      </c>
      <c r="N219" s="200">
        <v>28777864</v>
      </c>
      <c r="O219" s="200">
        <v>0</v>
      </c>
      <c r="P219" s="200">
        <v>6479768</v>
      </c>
      <c r="Q219" s="200">
        <f t="shared" si="16"/>
        <v>40083166</v>
      </c>
      <c r="R219" s="200"/>
      <c r="S219" s="183">
        <v>-1412981</v>
      </c>
      <c r="T219" s="183">
        <v>-77327</v>
      </c>
      <c r="U219" s="200">
        <f t="shared" si="17"/>
        <v>-1490308</v>
      </c>
    </row>
    <row r="220" spans="1:21" ht="12.75" customHeight="1">
      <c r="A220" s="180">
        <v>36802</v>
      </c>
      <c r="B220" s="181" t="s">
        <v>580</v>
      </c>
      <c r="C220" s="254">
        <f t="shared" si="18"/>
        <v>1.8493497345572533E-4</v>
      </c>
      <c r="D220" s="254">
        <f t="shared" si="19"/>
        <v>1.70428628826466E-4</v>
      </c>
      <c r="E220" s="200">
        <v>4855202.3871130105</v>
      </c>
      <c r="F220" s="200">
        <v>5851250</v>
      </c>
      <c r="G220" s="194">
        <v>0</v>
      </c>
      <c r="H220" s="200">
        <v>281239</v>
      </c>
      <c r="I220" s="200">
        <v>3896</v>
      </c>
      <c r="J220" s="200">
        <v>2844684</v>
      </c>
      <c r="K220" s="200">
        <f t="shared" si="15"/>
        <v>3129819</v>
      </c>
      <c r="L220" s="182"/>
      <c r="M220" s="200">
        <v>294977</v>
      </c>
      <c r="N220" s="200">
        <v>1759142</v>
      </c>
      <c r="O220" s="200">
        <v>0</v>
      </c>
      <c r="P220" s="200">
        <v>0</v>
      </c>
      <c r="Q220" s="200">
        <f t="shared" si="16"/>
        <v>2054119</v>
      </c>
      <c r="R220" s="200"/>
      <c r="S220" s="183">
        <v>-86373</v>
      </c>
      <c r="T220" s="183">
        <v>743217</v>
      </c>
      <c r="U220" s="200">
        <f t="shared" si="17"/>
        <v>656844</v>
      </c>
    </row>
    <row r="221" spans="1:21" ht="12.75" customHeight="1">
      <c r="A221" s="180">
        <v>36810</v>
      </c>
      <c r="B221" s="181" t="s">
        <v>581</v>
      </c>
      <c r="C221" s="254">
        <f t="shared" si="18"/>
        <v>5.91379149363326E-3</v>
      </c>
      <c r="D221" s="254">
        <f t="shared" si="19"/>
        <v>6.0202136502845059E-3</v>
      </c>
      <c r="E221" s="200">
        <v>171504963.0279758</v>
      </c>
      <c r="F221" s="200">
        <v>187109403</v>
      </c>
      <c r="G221" s="194">
        <v>0</v>
      </c>
      <c r="H221" s="200">
        <v>8993359</v>
      </c>
      <c r="I221" s="200">
        <v>124600</v>
      </c>
      <c r="J221" s="200">
        <v>2816892</v>
      </c>
      <c r="K221" s="200">
        <f t="shared" si="15"/>
        <v>11934851</v>
      </c>
      <c r="L221" s="182"/>
      <c r="M221" s="200">
        <v>9432671</v>
      </c>
      <c r="N221" s="200">
        <v>56253287</v>
      </c>
      <c r="O221" s="200">
        <v>0</v>
      </c>
      <c r="P221" s="200">
        <v>5905913</v>
      </c>
      <c r="Q221" s="200">
        <f t="shared" si="16"/>
        <v>71591871</v>
      </c>
      <c r="R221" s="200"/>
      <c r="S221" s="183">
        <v>-2762013</v>
      </c>
      <c r="T221" s="183">
        <v>-331754</v>
      </c>
      <c r="U221" s="200">
        <f t="shared" si="17"/>
        <v>-3093767</v>
      </c>
    </row>
    <row r="222" spans="1:21" ht="12.75" customHeight="1">
      <c r="A222" s="180">
        <v>36900</v>
      </c>
      <c r="B222" s="181" t="s">
        <v>582</v>
      </c>
      <c r="C222" s="254">
        <f t="shared" si="18"/>
        <v>5.5256212256305014E-4</v>
      </c>
      <c r="D222" s="254">
        <f t="shared" si="19"/>
        <v>5.6580120173190137E-4</v>
      </c>
      <c r="E222" s="200">
        <v>16118649.573114101</v>
      </c>
      <c r="F222" s="200">
        <v>17482789</v>
      </c>
      <c r="G222" s="194">
        <v>0</v>
      </c>
      <c r="H222" s="200">
        <v>840305</v>
      </c>
      <c r="I222" s="200">
        <v>11642</v>
      </c>
      <c r="J222" s="200">
        <v>567708</v>
      </c>
      <c r="K222" s="200">
        <f t="shared" si="15"/>
        <v>1419655</v>
      </c>
      <c r="L222" s="182"/>
      <c r="M222" s="200">
        <v>881353</v>
      </c>
      <c r="N222" s="200">
        <v>5256093</v>
      </c>
      <c r="O222" s="200">
        <v>0</v>
      </c>
      <c r="P222" s="200">
        <v>1245145</v>
      </c>
      <c r="Q222" s="200">
        <f t="shared" si="16"/>
        <v>7382591</v>
      </c>
      <c r="R222" s="200"/>
      <c r="S222" s="183">
        <v>-258072</v>
      </c>
      <c r="T222" s="183">
        <v>-99133</v>
      </c>
      <c r="U222" s="200">
        <f t="shared" si="17"/>
        <v>-357205</v>
      </c>
    </row>
    <row r="223" spans="1:21" ht="12.75" customHeight="1">
      <c r="A223" s="180">
        <v>36901</v>
      </c>
      <c r="B223" s="181" t="s">
        <v>583</v>
      </c>
      <c r="C223" s="254">
        <f t="shared" si="18"/>
        <v>2.2106319982150992E-4</v>
      </c>
      <c r="D223" s="254">
        <f t="shared" si="19"/>
        <v>2.0753915710236255E-4</v>
      </c>
      <c r="E223" s="200">
        <v>5912413.9994625999</v>
      </c>
      <c r="F223" s="200">
        <v>6994329</v>
      </c>
      <c r="G223" s="194">
        <v>0</v>
      </c>
      <c r="H223" s="200">
        <v>336180</v>
      </c>
      <c r="I223" s="200">
        <v>4658</v>
      </c>
      <c r="J223" s="200">
        <v>1007117</v>
      </c>
      <c r="K223" s="200">
        <f t="shared" si="15"/>
        <v>1347955</v>
      </c>
      <c r="L223" s="182"/>
      <c r="M223" s="200">
        <v>352602</v>
      </c>
      <c r="N223" s="200">
        <v>2102802</v>
      </c>
      <c r="O223" s="200">
        <v>0</v>
      </c>
      <c r="P223" s="200">
        <v>0</v>
      </c>
      <c r="Q223" s="200">
        <f t="shared" si="16"/>
        <v>2455404</v>
      </c>
      <c r="R223" s="200"/>
      <c r="S223" s="183">
        <v>-103247</v>
      </c>
      <c r="T223" s="183">
        <v>257188</v>
      </c>
      <c r="U223" s="200">
        <f t="shared" si="17"/>
        <v>153941</v>
      </c>
    </row>
    <row r="224" spans="1:21" ht="12.75" customHeight="1">
      <c r="A224" s="180">
        <v>36905</v>
      </c>
      <c r="B224" s="181" t="s">
        <v>584</v>
      </c>
      <c r="C224" s="254">
        <f t="shared" si="18"/>
        <v>2.0563479520924896E-4</v>
      </c>
      <c r="D224" s="254">
        <f t="shared" si="19"/>
        <v>1.9083309468996502E-4</v>
      </c>
      <c r="E224" s="200">
        <v>5436488.5950135579</v>
      </c>
      <c r="F224" s="200">
        <v>6506182</v>
      </c>
      <c r="G224" s="194">
        <v>0</v>
      </c>
      <c r="H224" s="200">
        <v>312718</v>
      </c>
      <c r="I224" s="200">
        <v>4333</v>
      </c>
      <c r="J224" s="200">
        <v>1098553</v>
      </c>
      <c r="K224" s="200">
        <f t="shared" si="15"/>
        <v>1415604</v>
      </c>
      <c r="L224" s="182"/>
      <c r="M224" s="200">
        <v>327994</v>
      </c>
      <c r="N224" s="200">
        <v>1956043</v>
      </c>
      <c r="O224" s="200">
        <v>0</v>
      </c>
      <c r="P224" s="200">
        <v>0</v>
      </c>
      <c r="Q224" s="200">
        <f t="shared" si="16"/>
        <v>2284037</v>
      </c>
      <c r="R224" s="200"/>
      <c r="S224" s="183">
        <v>-96041</v>
      </c>
      <c r="T224" s="183">
        <v>273842</v>
      </c>
      <c r="U224" s="200">
        <f t="shared" si="17"/>
        <v>177801</v>
      </c>
    </row>
    <row r="225" spans="1:21" ht="12.75" customHeight="1">
      <c r="A225" s="180">
        <v>37000</v>
      </c>
      <c r="B225" s="181" t="s">
        <v>585</v>
      </c>
      <c r="C225" s="254">
        <f t="shared" si="18"/>
        <v>1.7626679272142933E-3</v>
      </c>
      <c r="D225" s="254">
        <f t="shared" si="19"/>
        <v>1.8922643654075925E-3</v>
      </c>
      <c r="E225" s="200">
        <v>53907178.196748607</v>
      </c>
      <c r="F225" s="200">
        <v>55769931</v>
      </c>
      <c r="G225" s="194">
        <v>0</v>
      </c>
      <c r="H225" s="200">
        <v>2680565</v>
      </c>
      <c r="I225" s="200">
        <v>37138</v>
      </c>
      <c r="J225" s="200">
        <v>282405</v>
      </c>
      <c r="K225" s="200">
        <f t="shared" si="15"/>
        <v>3000108</v>
      </c>
      <c r="L225" s="182"/>
      <c r="M225" s="200">
        <v>2811507</v>
      </c>
      <c r="N225" s="200">
        <v>16766886</v>
      </c>
      <c r="O225" s="200">
        <v>0</v>
      </c>
      <c r="P225" s="200">
        <v>6887605</v>
      </c>
      <c r="Q225" s="200">
        <f t="shared" si="16"/>
        <v>26465998</v>
      </c>
      <c r="R225" s="200"/>
      <c r="S225" s="183">
        <v>-823247</v>
      </c>
      <c r="T225" s="183">
        <v>-1398227</v>
      </c>
      <c r="U225" s="200">
        <f t="shared" si="17"/>
        <v>-2221474</v>
      </c>
    </row>
    <row r="226" spans="1:21" ht="12.75" customHeight="1">
      <c r="A226" s="180">
        <v>37001</v>
      </c>
      <c r="B226" s="181" t="s">
        <v>728</v>
      </c>
      <c r="C226" s="254">
        <f t="shared" si="18"/>
        <v>1.1358182199163997E-4</v>
      </c>
      <c r="D226" s="254">
        <f t="shared" si="19"/>
        <v>1.022818124278004E-4</v>
      </c>
      <c r="E226" s="200">
        <v>2913823.2424750016</v>
      </c>
      <c r="F226" s="200">
        <v>3593672</v>
      </c>
      <c r="G226" s="194">
        <v>0</v>
      </c>
      <c r="H226" s="200">
        <v>172729</v>
      </c>
      <c r="I226" s="200">
        <v>2393</v>
      </c>
      <c r="J226" s="200">
        <v>2114144</v>
      </c>
      <c r="K226" s="200">
        <f t="shared" si="15"/>
        <v>2289266</v>
      </c>
      <c r="L226" s="182"/>
      <c r="M226" s="200">
        <v>181166</v>
      </c>
      <c r="N226" s="200">
        <v>1080415</v>
      </c>
      <c r="O226" s="200">
        <v>0</v>
      </c>
      <c r="P226" s="200">
        <v>0</v>
      </c>
      <c r="Q226" s="200">
        <f t="shared" si="16"/>
        <v>1261581</v>
      </c>
      <c r="R226" s="200"/>
      <c r="S226" s="183">
        <v>-53048</v>
      </c>
      <c r="T226" s="183">
        <v>590995</v>
      </c>
      <c r="U226" s="200">
        <f t="shared" si="17"/>
        <v>537947</v>
      </c>
    </row>
    <row r="227" spans="1:21" ht="12.75" customHeight="1">
      <c r="A227" s="180">
        <v>37005</v>
      </c>
      <c r="B227" s="181" t="s">
        <v>586</v>
      </c>
      <c r="C227" s="254">
        <f t="shared" si="18"/>
        <v>4.2645936925855794E-4</v>
      </c>
      <c r="D227" s="254">
        <f t="shared" si="19"/>
        <v>4.4441918998307375E-4</v>
      </c>
      <c r="E227" s="200">
        <v>12660696.309900559</v>
      </c>
      <c r="F227" s="200">
        <v>13492961</v>
      </c>
      <c r="G227" s="194">
        <v>0</v>
      </c>
      <c r="H227" s="200">
        <v>648535</v>
      </c>
      <c r="I227" s="200">
        <v>8985</v>
      </c>
      <c r="J227" s="200">
        <v>58764</v>
      </c>
      <c r="K227" s="200">
        <f t="shared" si="15"/>
        <v>716284</v>
      </c>
      <c r="L227" s="182"/>
      <c r="M227" s="200">
        <v>680215</v>
      </c>
      <c r="N227" s="200">
        <v>4056576</v>
      </c>
      <c r="O227" s="200">
        <v>0</v>
      </c>
      <c r="P227" s="200">
        <v>868334</v>
      </c>
      <c r="Q227" s="200">
        <f t="shared" si="16"/>
        <v>5605125</v>
      </c>
      <c r="R227" s="200"/>
      <c r="S227" s="183">
        <v>-199176</v>
      </c>
      <c r="T227" s="183">
        <v>-199570</v>
      </c>
      <c r="U227" s="200">
        <f t="shared" si="17"/>
        <v>-398746</v>
      </c>
    </row>
    <row r="228" spans="1:21" ht="12.75" customHeight="1">
      <c r="A228" s="180">
        <v>37100</v>
      </c>
      <c r="B228" s="181" t="s">
        <v>587</v>
      </c>
      <c r="C228" s="254">
        <f t="shared" si="18"/>
        <v>2.9434129640054331E-3</v>
      </c>
      <c r="D228" s="254">
        <f t="shared" si="19"/>
        <v>2.9119732535595913E-3</v>
      </c>
      <c r="E228" s="200">
        <v>82956834.126076311</v>
      </c>
      <c r="F228" s="200">
        <v>93128113</v>
      </c>
      <c r="G228" s="194">
        <v>0</v>
      </c>
      <c r="H228" s="200">
        <v>4476176</v>
      </c>
      <c r="I228" s="200">
        <v>62016</v>
      </c>
      <c r="J228" s="200">
        <v>4781242</v>
      </c>
      <c r="K228" s="200">
        <f t="shared" si="15"/>
        <v>9319434</v>
      </c>
      <c r="L228" s="182"/>
      <c r="M228" s="200">
        <v>4694830</v>
      </c>
      <c r="N228" s="200">
        <v>27998392</v>
      </c>
      <c r="O228" s="200">
        <v>0</v>
      </c>
      <c r="P228" s="200">
        <v>873608</v>
      </c>
      <c r="Q228" s="200">
        <f t="shared" si="16"/>
        <v>33566830</v>
      </c>
      <c r="R228" s="200"/>
      <c r="S228" s="183">
        <v>-1374709</v>
      </c>
      <c r="T228" s="183">
        <v>1249175</v>
      </c>
      <c r="U228" s="200">
        <f t="shared" si="17"/>
        <v>-125534</v>
      </c>
    </row>
    <row r="229" spans="1:21" ht="12.75" customHeight="1">
      <c r="A229" s="180">
        <v>37200</v>
      </c>
      <c r="B229" s="181" t="s">
        <v>588</v>
      </c>
      <c r="C229" s="254">
        <f t="shared" si="18"/>
        <v>6.1898577127046477E-4</v>
      </c>
      <c r="D229" s="254">
        <f t="shared" si="19"/>
        <v>6.3321429461326141E-4</v>
      </c>
      <c r="E229" s="200">
        <v>18039126.266108669</v>
      </c>
      <c r="F229" s="200">
        <v>19584400</v>
      </c>
      <c r="G229" s="194">
        <v>0</v>
      </c>
      <c r="H229" s="200">
        <v>941318</v>
      </c>
      <c r="I229" s="200">
        <v>13042</v>
      </c>
      <c r="J229" s="200">
        <v>768651</v>
      </c>
      <c r="K229" s="200">
        <f t="shared" si="15"/>
        <v>1723011</v>
      </c>
      <c r="L229" s="182"/>
      <c r="M229" s="200">
        <v>987300</v>
      </c>
      <c r="N229" s="200">
        <v>5887929</v>
      </c>
      <c r="O229" s="200">
        <v>0</v>
      </c>
      <c r="P229" s="200">
        <v>1307464</v>
      </c>
      <c r="Q229" s="200">
        <f t="shared" si="16"/>
        <v>8182693</v>
      </c>
      <c r="R229" s="200"/>
      <c r="S229" s="183">
        <v>-289095</v>
      </c>
      <c r="T229" s="183">
        <v>-44466</v>
      </c>
      <c r="U229" s="200">
        <f t="shared" si="17"/>
        <v>-333561</v>
      </c>
    </row>
    <row r="230" spans="1:21" ht="12.75" customHeight="1">
      <c r="A230" s="180">
        <v>37300</v>
      </c>
      <c r="B230" s="181" t="s">
        <v>589</v>
      </c>
      <c r="C230" s="254">
        <f t="shared" si="18"/>
        <v>1.6668431180988448E-3</v>
      </c>
      <c r="D230" s="254">
        <f t="shared" si="19"/>
        <v>1.7259048582867582E-3</v>
      </c>
      <c r="E230" s="200">
        <v>49167897.703478634</v>
      </c>
      <c r="F230" s="200">
        <v>52738082</v>
      </c>
      <c r="G230" s="194">
        <v>0</v>
      </c>
      <c r="H230" s="200">
        <v>2534841</v>
      </c>
      <c r="I230" s="200">
        <v>35119</v>
      </c>
      <c r="J230" s="200">
        <v>2177124</v>
      </c>
      <c r="K230" s="200">
        <f t="shared" si="15"/>
        <v>4747084</v>
      </c>
      <c r="L230" s="182"/>
      <c r="M230" s="200">
        <v>2658664</v>
      </c>
      <c r="N230" s="200">
        <v>15855379</v>
      </c>
      <c r="O230" s="200">
        <v>0</v>
      </c>
      <c r="P230" s="200">
        <v>2754619</v>
      </c>
      <c r="Q230" s="200">
        <f t="shared" si="16"/>
        <v>21268662</v>
      </c>
      <c r="R230" s="200"/>
      <c r="S230" s="183">
        <v>-778492</v>
      </c>
      <c r="T230" s="183">
        <v>147843</v>
      </c>
      <c r="U230" s="200">
        <f t="shared" si="17"/>
        <v>-630649</v>
      </c>
    </row>
    <row r="231" spans="1:21" ht="12.75" customHeight="1">
      <c r="A231" s="180">
        <v>37301</v>
      </c>
      <c r="B231" s="181" t="s">
        <v>590</v>
      </c>
      <c r="C231" s="254">
        <f t="shared" si="18"/>
        <v>1.9204308210349672E-4</v>
      </c>
      <c r="D231" s="254">
        <f t="shared" si="19"/>
        <v>1.9057255067029334E-4</v>
      </c>
      <c r="E231" s="200">
        <v>5429066.1686585005</v>
      </c>
      <c r="F231" s="200">
        <v>6076147</v>
      </c>
      <c r="G231" s="194">
        <v>0</v>
      </c>
      <c r="H231" s="200">
        <v>292048</v>
      </c>
      <c r="I231" s="200">
        <v>4046</v>
      </c>
      <c r="J231" s="200">
        <v>449897</v>
      </c>
      <c r="K231" s="200">
        <f t="shared" si="15"/>
        <v>745991</v>
      </c>
      <c r="L231" s="182"/>
      <c r="M231" s="200">
        <v>306314</v>
      </c>
      <c r="N231" s="200">
        <v>1826756</v>
      </c>
      <c r="O231" s="200">
        <v>0</v>
      </c>
      <c r="P231" s="200">
        <v>236280</v>
      </c>
      <c r="Q231" s="200">
        <f t="shared" si="16"/>
        <v>2369350</v>
      </c>
      <c r="R231" s="200"/>
      <c r="S231" s="183">
        <v>-89693</v>
      </c>
      <c r="T231" s="183">
        <v>84496</v>
      </c>
      <c r="U231" s="200">
        <f t="shared" si="17"/>
        <v>-5197</v>
      </c>
    </row>
    <row r="232" spans="1:21" ht="12.75" customHeight="1">
      <c r="A232" s="180">
        <v>37305</v>
      </c>
      <c r="B232" s="181" t="s">
        <v>591</v>
      </c>
      <c r="C232" s="254">
        <f t="shared" si="18"/>
        <v>3.9559639685184008E-4</v>
      </c>
      <c r="D232" s="254">
        <f t="shared" si="19"/>
        <v>4.0801118586116143E-4</v>
      </c>
      <c r="E232" s="200">
        <v>11623498.335945619</v>
      </c>
      <c r="F232" s="200">
        <v>12516472</v>
      </c>
      <c r="G232" s="194">
        <v>0</v>
      </c>
      <c r="H232" s="200">
        <v>601601</v>
      </c>
      <c r="I232" s="200">
        <v>8335</v>
      </c>
      <c r="J232" s="200">
        <v>0</v>
      </c>
      <c r="K232" s="200">
        <f t="shared" si="15"/>
        <v>609936</v>
      </c>
      <c r="L232" s="182"/>
      <c r="M232" s="200">
        <v>630988</v>
      </c>
      <c r="N232" s="200">
        <v>3763000</v>
      </c>
      <c r="O232" s="200">
        <v>0</v>
      </c>
      <c r="P232" s="200">
        <v>1877544</v>
      </c>
      <c r="Q232" s="200">
        <f t="shared" si="16"/>
        <v>6271532</v>
      </c>
      <c r="R232" s="200"/>
      <c r="S232" s="183">
        <v>-184762</v>
      </c>
      <c r="T232" s="183">
        <v>-562649</v>
      </c>
      <c r="U232" s="200">
        <f t="shared" si="17"/>
        <v>-747411</v>
      </c>
    </row>
    <row r="233" spans="1:21" ht="12.75" customHeight="1">
      <c r="A233" s="180">
        <v>37400</v>
      </c>
      <c r="B233" s="181" t="s">
        <v>592</v>
      </c>
      <c r="C233" s="254">
        <f t="shared" si="18"/>
        <v>8.0890405996494677E-3</v>
      </c>
      <c r="D233" s="254">
        <f t="shared" si="19"/>
        <v>8.0764195885783714E-3</v>
      </c>
      <c r="E233" s="200">
        <v>230082539.1590701</v>
      </c>
      <c r="F233" s="200">
        <v>255933196</v>
      </c>
      <c r="G233" s="194">
        <v>0</v>
      </c>
      <c r="H233" s="200">
        <v>12301354</v>
      </c>
      <c r="I233" s="200">
        <v>170431</v>
      </c>
      <c r="J233" s="200">
        <v>3735345</v>
      </c>
      <c r="K233" s="200">
        <f t="shared" si="15"/>
        <v>16207130</v>
      </c>
      <c r="L233" s="182"/>
      <c r="M233" s="200">
        <v>12902257</v>
      </c>
      <c r="N233" s="200">
        <v>76944736</v>
      </c>
      <c r="O233" s="200">
        <v>0</v>
      </c>
      <c r="P233" s="200">
        <v>6322879</v>
      </c>
      <c r="Q233" s="200">
        <f t="shared" si="16"/>
        <v>96169872</v>
      </c>
      <c r="R233" s="200"/>
      <c r="S233" s="183">
        <v>-3777954</v>
      </c>
      <c r="T233" s="183">
        <v>-326650</v>
      </c>
      <c r="U233" s="200">
        <f t="shared" si="17"/>
        <v>-4104604</v>
      </c>
    </row>
    <row r="234" spans="1:21" ht="12.75" customHeight="1">
      <c r="A234" s="180">
        <v>37405</v>
      </c>
      <c r="B234" s="181" t="s">
        <v>593</v>
      </c>
      <c r="C234" s="254">
        <f t="shared" si="18"/>
        <v>1.6570583552264174E-3</v>
      </c>
      <c r="D234" s="254">
        <f t="shared" si="19"/>
        <v>1.7803025438263976E-3</v>
      </c>
      <c r="E234" s="200">
        <v>50717589.058177054</v>
      </c>
      <c r="F234" s="200">
        <v>52428497</v>
      </c>
      <c r="G234" s="194">
        <v>0</v>
      </c>
      <c r="H234" s="200">
        <v>2519960</v>
      </c>
      <c r="I234" s="200">
        <v>34913</v>
      </c>
      <c r="J234" s="200">
        <v>1343376</v>
      </c>
      <c r="K234" s="200">
        <f t="shared" si="15"/>
        <v>3898249</v>
      </c>
      <c r="L234" s="182"/>
      <c r="M234" s="200">
        <v>2643057</v>
      </c>
      <c r="N234" s="200">
        <v>15762304</v>
      </c>
      <c r="O234" s="200">
        <v>0</v>
      </c>
      <c r="P234" s="200">
        <v>5674561</v>
      </c>
      <c r="Q234" s="200">
        <f t="shared" si="16"/>
        <v>24079922</v>
      </c>
      <c r="R234" s="200"/>
      <c r="S234" s="183">
        <v>-773923</v>
      </c>
      <c r="T234" s="183">
        <v>-967952</v>
      </c>
      <c r="U234" s="200">
        <f t="shared" si="17"/>
        <v>-1741875</v>
      </c>
    </row>
    <row r="235" spans="1:21" ht="12.75" customHeight="1">
      <c r="A235" s="180">
        <v>37500</v>
      </c>
      <c r="B235" s="181" t="s">
        <v>594</v>
      </c>
      <c r="C235" s="254">
        <f t="shared" si="18"/>
        <v>8.6492743037433093E-4</v>
      </c>
      <c r="D235" s="254">
        <f t="shared" si="19"/>
        <v>8.8690678295316543E-4</v>
      </c>
      <c r="E235" s="200">
        <v>25266364.92584531</v>
      </c>
      <c r="F235" s="200">
        <v>27365871</v>
      </c>
      <c r="G235" s="194">
        <v>0</v>
      </c>
      <c r="H235" s="200">
        <v>1315333</v>
      </c>
      <c r="I235" s="200">
        <v>18223</v>
      </c>
      <c r="J235" s="200">
        <v>169998</v>
      </c>
      <c r="K235" s="200">
        <f t="shared" si="15"/>
        <v>1503554</v>
      </c>
      <c r="L235" s="182"/>
      <c r="M235" s="200">
        <v>1379585</v>
      </c>
      <c r="N235" s="200">
        <v>8227380</v>
      </c>
      <c r="O235" s="200">
        <v>0</v>
      </c>
      <c r="P235" s="200">
        <v>1703015</v>
      </c>
      <c r="Q235" s="200">
        <f t="shared" si="16"/>
        <v>11309980</v>
      </c>
      <c r="R235" s="200"/>
      <c r="S235" s="183">
        <v>-403961</v>
      </c>
      <c r="T235" s="183">
        <v>-332034</v>
      </c>
      <c r="U235" s="200">
        <f t="shared" si="17"/>
        <v>-735995</v>
      </c>
    </row>
    <row r="236" spans="1:21" ht="12.75" customHeight="1">
      <c r="A236" s="180">
        <v>37600</v>
      </c>
      <c r="B236" s="181" t="s">
        <v>595</v>
      </c>
      <c r="C236" s="254">
        <f t="shared" si="18"/>
        <v>5.2460375362526207E-3</v>
      </c>
      <c r="D236" s="254">
        <f t="shared" si="19"/>
        <v>5.5301909600149225E-3</v>
      </c>
      <c r="E236" s="200">
        <v>157545105.7439104</v>
      </c>
      <c r="F236" s="200">
        <v>165982002</v>
      </c>
      <c r="G236" s="194">
        <v>0</v>
      </c>
      <c r="H236" s="200">
        <v>7977877</v>
      </c>
      <c r="I236" s="200">
        <v>110531</v>
      </c>
      <c r="J236" s="200">
        <v>4060719</v>
      </c>
      <c r="K236" s="200">
        <f t="shared" si="15"/>
        <v>12149127</v>
      </c>
      <c r="L236" s="182"/>
      <c r="M236" s="200">
        <v>8367584</v>
      </c>
      <c r="N236" s="200">
        <v>49901464</v>
      </c>
      <c r="O236" s="200">
        <v>0</v>
      </c>
      <c r="P236" s="200">
        <v>17698616</v>
      </c>
      <c r="Q236" s="200">
        <f t="shared" si="16"/>
        <v>75967664</v>
      </c>
      <c r="R236" s="200"/>
      <c r="S236" s="183">
        <v>-2450141</v>
      </c>
      <c r="T236" s="183">
        <v>-2554020</v>
      </c>
      <c r="U236" s="200">
        <f t="shared" si="17"/>
        <v>-5004161</v>
      </c>
    </row>
    <row r="237" spans="1:21" ht="12.75" customHeight="1">
      <c r="A237" s="180">
        <v>37601</v>
      </c>
      <c r="B237" s="181" t="s">
        <v>596</v>
      </c>
      <c r="C237" s="254">
        <f t="shared" si="18"/>
        <v>4.1466537738419869E-4</v>
      </c>
      <c r="D237" s="254">
        <f t="shared" si="19"/>
        <v>2.8751723504869019E-4</v>
      </c>
      <c r="E237" s="200">
        <v>8190844.3173941337</v>
      </c>
      <c r="F237" s="200">
        <v>13119805</v>
      </c>
      <c r="G237" s="194">
        <v>0</v>
      </c>
      <c r="H237" s="200">
        <v>630600</v>
      </c>
      <c r="I237" s="200">
        <v>8737</v>
      </c>
      <c r="J237" s="200">
        <v>7197046</v>
      </c>
      <c r="K237" s="200">
        <f t="shared" si="15"/>
        <v>7836383</v>
      </c>
      <c r="L237" s="182"/>
      <c r="M237" s="200">
        <v>661403</v>
      </c>
      <c r="N237" s="200">
        <v>3944388</v>
      </c>
      <c r="O237" s="200">
        <v>0</v>
      </c>
      <c r="P237" s="200">
        <v>0</v>
      </c>
      <c r="Q237" s="200">
        <f t="shared" si="16"/>
        <v>4605791</v>
      </c>
      <c r="R237" s="200"/>
      <c r="S237" s="183">
        <v>-193668</v>
      </c>
      <c r="T237" s="183">
        <v>1680108</v>
      </c>
      <c r="U237" s="200">
        <f t="shared" si="17"/>
        <v>1486440</v>
      </c>
    </row>
    <row r="238" spans="1:21" ht="12.75" customHeight="1">
      <c r="A238" s="180">
        <v>37605</v>
      </c>
      <c r="B238" s="181" t="s">
        <v>597</v>
      </c>
      <c r="C238" s="254">
        <f t="shared" si="18"/>
        <v>6.5273744297544075E-4</v>
      </c>
      <c r="D238" s="254">
        <f t="shared" si="19"/>
        <v>6.6892706673239613E-4</v>
      </c>
      <c r="E238" s="200">
        <v>19056518.341824997</v>
      </c>
      <c r="F238" s="200">
        <v>20652286</v>
      </c>
      <c r="G238" s="194">
        <v>0</v>
      </c>
      <c r="H238" s="200">
        <v>992646</v>
      </c>
      <c r="I238" s="200">
        <v>13753</v>
      </c>
      <c r="J238" s="200">
        <v>336616</v>
      </c>
      <c r="K238" s="200">
        <f t="shared" si="15"/>
        <v>1343015</v>
      </c>
      <c r="L238" s="182"/>
      <c r="M238" s="200">
        <v>1041135</v>
      </c>
      <c r="N238" s="200">
        <v>6208982</v>
      </c>
      <c r="O238" s="200">
        <v>0</v>
      </c>
      <c r="P238" s="200">
        <v>906994</v>
      </c>
      <c r="Q238" s="200">
        <f t="shared" si="16"/>
        <v>8157111</v>
      </c>
      <c r="R238" s="200"/>
      <c r="S238" s="183">
        <v>-304858</v>
      </c>
      <c r="T238" s="183">
        <v>-138475</v>
      </c>
      <c r="U238" s="200">
        <f t="shared" si="17"/>
        <v>-443333</v>
      </c>
    </row>
    <row r="239" spans="1:21" ht="12.75" customHeight="1">
      <c r="A239" s="180">
        <v>37610</v>
      </c>
      <c r="B239" s="181" t="s">
        <v>598</v>
      </c>
      <c r="C239" s="254">
        <f t="shared" si="18"/>
        <v>1.6567422946009859E-3</v>
      </c>
      <c r="D239" s="254">
        <f t="shared" si="19"/>
        <v>1.6862224612274241E-3</v>
      </c>
      <c r="E239" s="200">
        <v>48037418.216226399</v>
      </c>
      <c r="F239" s="200">
        <v>52418497</v>
      </c>
      <c r="G239" s="194">
        <v>0</v>
      </c>
      <c r="H239" s="200">
        <v>2519480</v>
      </c>
      <c r="I239" s="200">
        <v>34907</v>
      </c>
      <c r="J239" s="200">
        <v>2151006</v>
      </c>
      <c r="K239" s="200">
        <f t="shared" si="15"/>
        <v>4705393</v>
      </c>
      <c r="L239" s="182"/>
      <c r="M239" s="200">
        <v>2642553</v>
      </c>
      <c r="N239" s="200">
        <v>15759298</v>
      </c>
      <c r="O239" s="200">
        <v>0</v>
      </c>
      <c r="P239" s="200">
        <v>4970269</v>
      </c>
      <c r="Q239" s="200">
        <f t="shared" si="16"/>
        <v>23372120</v>
      </c>
      <c r="R239" s="200"/>
      <c r="S239" s="183">
        <v>-773775</v>
      </c>
      <c r="T239" s="183">
        <v>-467309</v>
      </c>
      <c r="U239" s="200">
        <f t="shared" si="17"/>
        <v>-1241084</v>
      </c>
    </row>
    <row r="240" spans="1:21" ht="12.75" customHeight="1">
      <c r="A240" s="180">
        <v>37700</v>
      </c>
      <c r="B240" s="181" t="s">
        <v>599</v>
      </c>
      <c r="C240" s="254">
        <f t="shared" si="18"/>
        <v>2.2794879230715859E-3</v>
      </c>
      <c r="D240" s="254">
        <f t="shared" si="19"/>
        <v>2.3415143210118164E-3</v>
      </c>
      <c r="E240" s="200">
        <v>66705494.253618285</v>
      </c>
      <c r="F240" s="200">
        <v>72121857</v>
      </c>
      <c r="G240" s="194">
        <v>0</v>
      </c>
      <c r="H240" s="200">
        <v>3466516</v>
      </c>
      <c r="I240" s="200">
        <v>48027</v>
      </c>
      <c r="J240" s="200">
        <v>809439</v>
      </c>
      <c r="K240" s="200">
        <f t="shared" si="15"/>
        <v>4323982</v>
      </c>
      <c r="L240" s="182"/>
      <c r="M240" s="200">
        <v>3635850</v>
      </c>
      <c r="N240" s="200">
        <v>21682991</v>
      </c>
      <c r="O240" s="200">
        <v>0</v>
      </c>
      <c r="P240" s="200">
        <v>4643401</v>
      </c>
      <c r="Q240" s="200">
        <f t="shared" si="16"/>
        <v>29962242</v>
      </c>
      <c r="R240" s="200"/>
      <c r="S240" s="183">
        <v>-1064626</v>
      </c>
      <c r="T240" s="183">
        <v>-778842</v>
      </c>
      <c r="U240" s="200">
        <f t="shared" si="17"/>
        <v>-1843468</v>
      </c>
    </row>
    <row r="241" spans="1:21" ht="12.75" customHeight="1">
      <c r="A241" s="180">
        <v>37705</v>
      </c>
      <c r="B241" s="181" t="s">
        <v>600</v>
      </c>
      <c r="C241" s="254">
        <f t="shared" si="18"/>
        <v>6.9279869615803498E-4</v>
      </c>
      <c r="D241" s="254">
        <f t="shared" si="19"/>
        <v>7.0849497730314384E-4</v>
      </c>
      <c r="E241" s="200">
        <v>20183736.316756774</v>
      </c>
      <c r="F241" s="200">
        <v>21919804</v>
      </c>
      <c r="G241" s="194">
        <v>0</v>
      </c>
      <c r="H241" s="200">
        <v>1053569</v>
      </c>
      <c r="I241" s="200">
        <v>14597</v>
      </c>
      <c r="J241" s="200">
        <v>1133496</v>
      </c>
      <c r="K241" s="200">
        <f t="shared" si="15"/>
        <v>2201662</v>
      </c>
      <c r="L241" s="182"/>
      <c r="M241" s="200">
        <v>1105034</v>
      </c>
      <c r="N241" s="200">
        <v>6590054</v>
      </c>
      <c r="O241" s="200">
        <v>0</v>
      </c>
      <c r="P241" s="200">
        <v>996570</v>
      </c>
      <c r="Q241" s="200">
        <f t="shared" si="16"/>
        <v>8691658</v>
      </c>
      <c r="R241" s="200"/>
      <c r="S241" s="183">
        <v>-323569</v>
      </c>
      <c r="T241" s="183">
        <v>25840</v>
      </c>
      <c r="U241" s="200">
        <f t="shared" si="17"/>
        <v>-297729</v>
      </c>
    </row>
    <row r="242" spans="1:21" ht="12.75" customHeight="1">
      <c r="A242" s="180">
        <v>37800</v>
      </c>
      <c r="B242" s="181" t="s">
        <v>601</v>
      </c>
      <c r="C242" s="254">
        <f t="shared" si="18"/>
        <v>7.134413077777492E-3</v>
      </c>
      <c r="D242" s="254">
        <f t="shared" si="19"/>
        <v>7.3530856117995117E-3</v>
      </c>
      <c r="E242" s="200">
        <v>209476066.67308542</v>
      </c>
      <c r="F242" s="200">
        <v>225729259</v>
      </c>
      <c r="G242" s="194">
        <v>0</v>
      </c>
      <c r="H242" s="200">
        <v>10849611</v>
      </c>
      <c r="I242" s="200">
        <v>150318</v>
      </c>
      <c r="J242" s="200">
        <v>5498232</v>
      </c>
      <c r="K242" s="200">
        <f t="shared" si="15"/>
        <v>16498161</v>
      </c>
      <c r="L242" s="182"/>
      <c r="M242" s="200">
        <v>11379598</v>
      </c>
      <c r="N242" s="200">
        <v>67864108</v>
      </c>
      <c r="O242" s="200">
        <v>0</v>
      </c>
      <c r="P242" s="200">
        <v>10048409</v>
      </c>
      <c r="Q242" s="200">
        <f t="shared" si="16"/>
        <v>89292115</v>
      </c>
      <c r="R242" s="200"/>
      <c r="S242" s="183">
        <v>-3332099</v>
      </c>
      <c r="T242" s="183">
        <v>-292831</v>
      </c>
      <c r="U242" s="200">
        <f t="shared" si="17"/>
        <v>-3624930</v>
      </c>
    </row>
    <row r="243" spans="1:21" ht="12.75" customHeight="1">
      <c r="A243" s="180">
        <v>37801</v>
      </c>
      <c r="B243" s="181" t="s">
        <v>602</v>
      </c>
      <c r="C243" s="254">
        <f t="shared" si="18"/>
        <v>5.8670839595887754E-5</v>
      </c>
      <c r="D243" s="254">
        <f t="shared" si="19"/>
        <v>6.0393301561034413E-5</v>
      </c>
      <c r="E243" s="200">
        <v>1720495.575912511</v>
      </c>
      <c r="F243" s="200">
        <v>1856316</v>
      </c>
      <c r="G243" s="194">
        <v>0</v>
      </c>
      <c r="H243" s="200">
        <v>89223</v>
      </c>
      <c r="I243" s="200">
        <v>1236</v>
      </c>
      <c r="J243" s="200">
        <v>322014</v>
      </c>
      <c r="K243" s="200">
        <f t="shared" si="15"/>
        <v>412473</v>
      </c>
      <c r="L243" s="182"/>
      <c r="M243" s="200">
        <v>93582</v>
      </c>
      <c r="N243" s="200">
        <v>558090</v>
      </c>
      <c r="O243" s="200">
        <v>0</v>
      </c>
      <c r="P243" s="200">
        <v>70585</v>
      </c>
      <c r="Q243" s="200">
        <f t="shared" si="16"/>
        <v>722257</v>
      </c>
      <c r="R243" s="200"/>
      <c r="S243" s="183">
        <v>-27402</v>
      </c>
      <c r="T243" s="183">
        <v>92744</v>
      </c>
      <c r="U243" s="200">
        <f t="shared" si="17"/>
        <v>65342</v>
      </c>
    </row>
    <row r="244" spans="1:21" ht="12.75" customHeight="1">
      <c r="A244" s="180">
        <v>37805</v>
      </c>
      <c r="B244" s="181" t="s">
        <v>603</v>
      </c>
      <c r="C244" s="254">
        <f t="shared" si="18"/>
        <v>4.8517439412988108E-4</v>
      </c>
      <c r="D244" s="254">
        <f t="shared" si="19"/>
        <v>5.4328568220880042E-4</v>
      </c>
      <c r="E244" s="200">
        <v>15477223.277025321</v>
      </c>
      <c r="F244" s="200">
        <v>15350675</v>
      </c>
      <c r="G244" s="194">
        <v>0</v>
      </c>
      <c r="H244" s="200">
        <v>737826</v>
      </c>
      <c r="I244" s="200">
        <v>10222</v>
      </c>
      <c r="J244" s="200">
        <v>333772</v>
      </c>
      <c r="K244" s="200">
        <f t="shared" si="15"/>
        <v>1081820</v>
      </c>
      <c r="L244" s="182"/>
      <c r="M244" s="200">
        <v>773867</v>
      </c>
      <c r="N244" s="200">
        <v>4615086</v>
      </c>
      <c r="O244" s="200">
        <v>0</v>
      </c>
      <c r="P244" s="200">
        <v>3182547</v>
      </c>
      <c r="Q244" s="200">
        <f t="shared" si="16"/>
        <v>8571500</v>
      </c>
      <c r="R244" s="200"/>
      <c r="S244" s="183">
        <v>-226599</v>
      </c>
      <c r="T244" s="183">
        <v>-709928</v>
      </c>
      <c r="U244" s="200">
        <f t="shared" si="17"/>
        <v>-936527</v>
      </c>
    </row>
    <row r="245" spans="1:21" ht="12.75" customHeight="1">
      <c r="A245" s="180">
        <v>37900</v>
      </c>
      <c r="B245" s="181" t="s">
        <v>604</v>
      </c>
      <c r="C245" s="254">
        <f t="shared" si="18"/>
        <v>3.4829242480110319E-3</v>
      </c>
      <c r="D245" s="254">
        <f t="shared" si="19"/>
        <v>3.7496795862267543E-3</v>
      </c>
      <c r="E245" s="200">
        <v>106821567.49905109</v>
      </c>
      <c r="F245" s="200">
        <v>110197980</v>
      </c>
      <c r="G245" s="194">
        <v>0</v>
      </c>
      <c r="H245" s="200">
        <v>5296634</v>
      </c>
      <c r="I245" s="200">
        <v>73383</v>
      </c>
      <c r="J245" s="200">
        <v>1229721</v>
      </c>
      <c r="K245" s="200">
        <f t="shared" si="15"/>
        <v>6599738</v>
      </c>
      <c r="L245" s="182"/>
      <c r="M245" s="200">
        <v>5555366</v>
      </c>
      <c r="N245" s="200">
        <v>33130343</v>
      </c>
      <c r="O245" s="200">
        <v>0</v>
      </c>
      <c r="P245" s="200">
        <v>15778168</v>
      </c>
      <c r="Q245" s="200">
        <f t="shared" si="16"/>
        <v>54463877</v>
      </c>
      <c r="R245" s="200"/>
      <c r="S245" s="183">
        <v>-1626686</v>
      </c>
      <c r="T245" s="183">
        <v>-3062092</v>
      </c>
      <c r="U245" s="200">
        <f t="shared" si="17"/>
        <v>-4688778</v>
      </c>
    </row>
    <row r="246" spans="1:21" ht="12.75" customHeight="1">
      <c r="A246" s="180">
        <v>37901</v>
      </c>
      <c r="B246" s="181" t="s">
        <v>605</v>
      </c>
      <c r="C246" s="254">
        <f t="shared" si="18"/>
        <v>8.6016847393114321E-5</v>
      </c>
      <c r="D246" s="254">
        <f t="shared" si="19"/>
        <v>7.3939179589574641E-5</v>
      </c>
      <c r="E246" s="200">
        <v>2106393.0615202636</v>
      </c>
      <c r="F246" s="200">
        <v>2721530</v>
      </c>
      <c r="G246" s="194">
        <v>0</v>
      </c>
      <c r="H246" s="200">
        <v>130810</v>
      </c>
      <c r="I246" s="200">
        <v>1812</v>
      </c>
      <c r="J246" s="200">
        <v>992194</v>
      </c>
      <c r="K246" s="200">
        <f t="shared" si="15"/>
        <v>1124816</v>
      </c>
      <c r="L246" s="182"/>
      <c r="M246" s="200">
        <v>137199</v>
      </c>
      <c r="N246" s="200">
        <v>818211</v>
      </c>
      <c r="O246" s="200">
        <v>0</v>
      </c>
      <c r="P246" s="200">
        <v>66768</v>
      </c>
      <c r="Q246" s="200">
        <f t="shared" si="16"/>
        <v>1022178</v>
      </c>
      <c r="R246" s="200"/>
      <c r="S246" s="183">
        <v>-40174</v>
      </c>
      <c r="T246" s="183">
        <v>204492</v>
      </c>
      <c r="U246" s="200">
        <f t="shared" si="17"/>
        <v>164318</v>
      </c>
    </row>
    <row r="247" spans="1:21" ht="12.75" customHeight="1">
      <c r="A247" s="180">
        <v>37905</v>
      </c>
      <c r="B247" s="181" t="s">
        <v>606</v>
      </c>
      <c r="C247" s="254">
        <f t="shared" si="18"/>
        <v>3.9472751458646582E-4</v>
      </c>
      <c r="D247" s="254">
        <f t="shared" si="19"/>
        <v>4.1725689469988711E-4</v>
      </c>
      <c r="E247" s="200">
        <v>11886891.804128952</v>
      </c>
      <c r="F247" s="200">
        <v>12488981</v>
      </c>
      <c r="G247" s="194">
        <v>0</v>
      </c>
      <c r="H247" s="200">
        <v>600279</v>
      </c>
      <c r="I247" s="200">
        <v>8317</v>
      </c>
      <c r="J247" s="200">
        <v>0</v>
      </c>
      <c r="K247" s="200">
        <f t="shared" si="15"/>
        <v>608596</v>
      </c>
      <c r="L247" s="182"/>
      <c r="M247" s="200">
        <v>629602</v>
      </c>
      <c r="N247" s="200">
        <v>3754735</v>
      </c>
      <c r="O247" s="200">
        <v>0</v>
      </c>
      <c r="P247" s="200">
        <v>1459793</v>
      </c>
      <c r="Q247" s="200">
        <f t="shared" si="16"/>
        <v>5844130</v>
      </c>
      <c r="R247" s="200"/>
      <c r="S247" s="183">
        <v>-184356</v>
      </c>
      <c r="T247" s="183">
        <v>-328350</v>
      </c>
      <c r="U247" s="200">
        <f t="shared" si="17"/>
        <v>-512706</v>
      </c>
    </row>
    <row r="248" spans="1:21" ht="12.75" customHeight="1">
      <c r="A248" s="180">
        <v>38000</v>
      </c>
      <c r="B248" s="181" t="s">
        <v>607</v>
      </c>
      <c r="C248" s="254">
        <f t="shared" si="18"/>
        <v>6.269740329055134E-3</v>
      </c>
      <c r="D248" s="254">
        <f t="shared" si="19"/>
        <v>6.459269177544422E-3</v>
      </c>
      <c r="E248" s="200">
        <v>184012858.31942976</v>
      </c>
      <c r="F248" s="200">
        <v>198371446</v>
      </c>
      <c r="G248" s="194">
        <v>0</v>
      </c>
      <c r="H248" s="200">
        <v>9534666</v>
      </c>
      <c r="I248" s="200">
        <v>132100</v>
      </c>
      <c r="J248" s="200">
        <v>6099294</v>
      </c>
      <c r="K248" s="200">
        <f t="shared" si="15"/>
        <v>15766060</v>
      </c>
      <c r="L248" s="182"/>
      <c r="M248" s="200">
        <v>10000420</v>
      </c>
      <c r="N248" s="200">
        <v>59639151</v>
      </c>
      <c r="O248" s="200">
        <v>0</v>
      </c>
      <c r="P248" s="200">
        <v>9450596</v>
      </c>
      <c r="Q248" s="200">
        <f t="shared" si="16"/>
        <v>79090167</v>
      </c>
      <c r="R248" s="200"/>
      <c r="S248" s="183">
        <v>-2928257</v>
      </c>
      <c r="T248" s="183">
        <v>19148</v>
      </c>
      <c r="U248" s="200">
        <f t="shared" si="17"/>
        <v>-2909109</v>
      </c>
    </row>
    <row r="249" spans="1:21" ht="12.75" customHeight="1">
      <c r="A249" s="180">
        <v>38005</v>
      </c>
      <c r="B249" s="181" t="s">
        <v>608</v>
      </c>
      <c r="C249" s="254">
        <f t="shared" si="18"/>
        <v>1.1770703263234955E-3</v>
      </c>
      <c r="D249" s="254">
        <f t="shared" si="19"/>
        <v>1.1630750989231919E-3</v>
      </c>
      <c r="E249" s="200">
        <v>33133899.13166197</v>
      </c>
      <c r="F249" s="200">
        <v>37241916</v>
      </c>
      <c r="G249" s="194">
        <v>0</v>
      </c>
      <c r="H249" s="200">
        <v>1790022</v>
      </c>
      <c r="I249" s="200">
        <v>24800</v>
      </c>
      <c r="J249" s="200">
        <v>533455</v>
      </c>
      <c r="K249" s="200">
        <f t="shared" si="15"/>
        <v>2348277</v>
      </c>
      <c r="L249" s="182"/>
      <c r="M249" s="200">
        <v>1877462</v>
      </c>
      <c r="N249" s="200">
        <v>11196552</v>
      </c>
      <c r="O249" s="200">
        <v>0</v>
      </c>
      <c r="P249" s="200">
        <v>3623967</v>
      </c>
      <c r="Q249" s="200">
        <f t="shared" si="16"/>
        <v>16697981</v>
      </c>
      <c r="R249" s="200"/>
      <c r="S249" s="183">
        <v>-549746</v>
      </c>
      <c r="T249" s="183">
        <v>-1086294</v>
      </c>
      <c r="U249" s="200">
        <f t="shared" si="17"/>
        <v>-1636040</v>
      </c>
    </row>
    <row r="250" spans="1:21" ht="12.75" customHeight="1">
      <c r="A250" s="180">
        <v>38100</v>
      </c>
      <c r="B250" s="181" t="s">
        <v>609</v>
      </c>
      <c r="C250" s="254">
        <f t="shared" si="18"/>
        <v>2.8184751153480943E-3</v>
      </c>
      <c r="D250" s="254">
        <f t="shared" si="19"/>
        <v>2.8738543501938604E-3</v>
      </c>
      <c r="E250" s="200">
        <v>81870895.737145931</v>
      </c>
      <c r="F250" s="200">
        <v>89175142</v>
      </c>
      <c r="G250" s="194">
        <v>0</v>
      </c>
      <c r="H250" s="200">
        <v>4286177</v>
      </c>
      <c r="I250" s="200">
        <v>59384</v>
      </c>
      <c r="J250" s="200">
        <v>783057</v>
      </c>
      <c r="K250" s="200">
        <f t="shared" si="15"/>
        <v>5128618</v>
      </c>
      <c r="L250" s="182"/>
      <c r="M250" s="200">
        <v>4495551</v>
      </c>
      <c r="N250" s="200">
        <v>26809956</v>
      </c>
      <c r="O250" s="200">
        <v>0</v>
      </c>
      <c r="P250" s="200">
        <v>2118650</v>
      </c>
      <c r="Q250" s="200">
        <f t="shared" si="16"/>
        <v>33424157</v>
      </c>
      <c r="R250" s="200"/>
      <c r="S250" s="183">
        <v>-1316358</v>
      </c>
      <c r="T250" s="183">
        <v>-169610</v>
      </c>
      <c r="U250" s="200">
        <f t="shared" si="17"/>
        <v>-1485968</v>
      </c>
    </row>
    <row r="251" spans="1:21" ht="12.75" customHeight="1">
      <c r="A251" s="180">
        <v>38105</v>
      </c>
      <c r="B251" s="181" t="s">
        <v>610</v>
      </c>
      <c r="C251" s="254">
        <f t="shared" si="18"/>
        <v>5.2582510037890533E-4</v>
      </c>
      <c r="D251" s="254">
        <f t="shared" si="19"/>
        <v>5.4523581744093323E-4</v>
      </c>
      <c r="E251" s="200">
        <v>15532779.091206547</v>
      </c>
      <c r="F251" s="200">
        <v>16636843</v>
      </c>
      <c r="G251" s="194">
        <v>0</v>
      </c>
      <c r="H251" s="200">
        <v>799645</v>
      </c>
      <c r="I251" s="200">
        <v>11079</v>
      </c>
      <c r="J251" s="200">
        <v>0</v>
      </c>
      <c r="K251" s="200">
        <f t="shared" si="15"/>
        <v>810724</v>
      </c>
      <c r="L251" s="182"/>
      <c r="M251" s="200">
        <v>838706</v>
      </c>
      <c r="N251" s="200">
        <v>5001764</v>
      </c>
      <c r="O251" s="200">
        <v>0</v>
      </c>
      <c r="P251" s="200">
        <v>1856273</v>
      </c>
      <c r="Q251" s="200">
        <f t="shared" si="16"/>
        <v>7696743</v>
      </c>
      <c r="R251" s="200"/>
      <c r="S251" s="183">
        <v>-245585</v>
      </c>
      <c r="T251" s="183">
        <v>-515185</v>
      </c>
      <c r="U251" s="200">
        <f t="shared" si="17"/>
        <v>-760770</v>
      </c>
    </row>
    <row r="252" spans="1:21" ht="12.75" customHeight="1">
      <c r="A252" s="180">
        <v>38200</v>
      </c>
      <c r="B252" s="181" t="s">
        <v>611</v>
      </c>
      <c r="C252" s="254">
        <f t="shared" si="18"/>
        <v>2.607179453094926E-3</v>
      </c>
      <c r="D252" s="254">
        <f t="shared" si="19"/>
        <v>2.6946516204740278E-3</v>
      </c>
      <c r="E252" s="200">
        <v>76765735.136465281</v>
      </c>
      <c r="F252" s="200">
        <v>82489853</v>
      </c>
      <c r="G252" s="194">
        <v>0</v>
      </c>
      <c r="H252" s="200">
        <v>3964851</v>
      </c>
      <c r="I252" s="200">
        <v>54932</v>
      </c>
      <c r="J252" s="200">
        <v>244695</v>
      </c>
      <c r="K252" s="200">
        <f t="shared" si="15"/>
        <v>4264478</v>
      </c>
      <c r="L252" s="182"/>
      <c r="M252" s="200">
        <v>4158528</v>
      </c>
      <c r="N252" s="200">
        <v>24800065</v>
      </c>
      <c r="O252" s="200">
        <v>0</v>
      </c>
      <c r="P252" s="200">
        <v>6687148</v>
      </c>
      <c r="Q252" s="200">
        <f t="shared" si="16"/>
        <v>35645741</v>
      </c>
      <c r="R252" s="200"/>
      <c r="S252" s="183">
        <v>-1217673</v>
      </c>
      <c r="T252" s="183">
        <v>-1432698</v>
      </c>
      <c r="U252" s="200">
        <f t="shared" si="17"/>
        <v>-2650371</v>
      </c>
    </row>
    <row r="253" spans="1:21" ht="12.75" customHeight="1">
      <c r="A253" s="180">
        <v>38205</v>
      </c>
      <c r="B253" s="181" t="s">
        <v>612</v>
      </c>
      <c r="C253" s="254">
        <f t="shared" si="18"/>
        <v>3.7281658012235043E-4</v>
      </c>
      <c r="D253" s="254">
        <f t="shared" si="19"/>
        <v>3.7606427162764861E-4</v>
      </c>
      <c r="E253" s="200">
        <v>10713388.718122073</v>
      </c>
      <c r="F253" s="200">
        <v>11795730</v>
      </c>
      <c r="G253" s="194">
        <v>0</v>
      </c>
      <c r="H253" s="200">
        <v>566958</v>
      </c>
      <c r="I253" s="200">
        <v>7855</v>
      </c>
      <c r="J253" s="200">
        <v>145552</v>
      </c>
      <c r="K253" s="200">
        <f t="shared" si="15"/>
        <v>720365</v>
      </c>
      <c r="L253" s="182"/>
      <c r="M253" s="200">
        <v>594653</v>
      </c>
      <c r="N253" s="200">
        <v>3546313</v>
      </c>
      <c r="O253" s="200">
        <v>0</v>
      </c>
      <c r="P253" s="200">
        <v>314385</v>
      </c>
      <c r="Q253" s="200">
        <f t="shared" si="16"/>
        <v>4455351</v>
      </c>
      <c r="R253" s="200"/>
      <c r="S253" s="183">
        <v>-174122</v>
      </c>
      <c r="T253" s="183">
        <v>-55138</v>
      </c>
      <c r="U253" s="200">
        <f t="shared" si="17"/>
        <v>-229260</v>
      </c>
    </row>
    <row r="254" spans="1:21" ht="12.75" customHeight="1">
      <c r="A254" s="180">
        <v>38210</v>
      </c>
      <c r="B254" s="181" t="s">
        <v>613</v>
      </c>
      <c r="C254" s="254">
        <f t="shared" si="18"/>
        <v>1.0072187773073724E-3</v>
      </c>
      <c r="D254" s="254">
        <f t="shared" si="19"/>
        <v>1.0417427597148288E-3</v>
      </c>
      <c r="E254" s="200">
        <v>29677360.948993865</v>
      </c>
      <c r="F254" s="200">
        <v>31867898</v>
      </c>
      <c r="G254" s="194">
        <v>0</v>
      </c>
      <c r="H254" s="200">
        <v>1531721</v>
      </c>
      <c r="I254" s="200">
        <v>21221</v>
      </c>
      <c r="J254" s="200">
        <v>877005</v>
      </c>
      <c r="K254" s="200">
        <f t="shared" si="15"/>
        <v>2429947</v>
      </c>
      <c r="L254" s="182"/>
      <c r="M254" s="200">
        <v>1606544</v>
      </c>
      <c r="N254" s="200">
        <v>9580887</v>
      </c>
      <c r="O254" s="200">
        <v>0</v>
      </c>
      <c r="P254" s="200">
        <v>1952739</v>
      </c>
      <c r="Q254" s="200">
        <f t="shared" si="16"/>
        <v>13140170</v>
      </c>
      <c r="R254" s="200"/>
      <c r="S254" s="183">
        <v>-470418</v>
      </c>
      <c r="T254" s="183">
        <v>-133035</v>
      </c>
      <c r="U254" s="200">
        <f t="shared" si="17"/>
        <v>-603453</v>
      </c>
    </row>
    <row r="255" spans="1:21" ht="12.75" customHeight="1">
      <c r="A255" s="180">
        <v>38300</v>
      </c>
      <c r="B255" s="181" t="s">
        <v>614</v>
      </c>
      <c r="C255" s="254">
        <f t="shared" si="18"/>
        <v>2.0196431363277301E-3</v>
      </c>
      <c r="D255" s="254">
        <f t="shared" si="19"/>
        <v>2.1290485754383334E-3</v>
      </c>
      <c r="E255" s="200">
        <v>60652730.688064516</v>
      </c>
      <c r="F255" s="200">
        <v>63900498</v>
      </c>
      <c r="G255" s="194">
        <v>0</v>
      </c>
      <c r="H255" s="200">
        <v>3071359</v>
      </c>
      <c r="I255" s="200">
        <v>42553</v>
      </c>
      <c r="J255" s="200">
        <v>805104</v>
      </c>
      <c r="K255" s="200">
        <f t="shared" si="15"/>
        <v>3919016</v>
      </c>
      <c r="L255" s="182"/>
      <c r="M255" s="200">
        <v>3221390</v>
      </c>
      <c r="N255" s="200">
        <v>19211290</v>
      </c>
      <c r="O255" s="200">
        <v>0</v>
      </c>
      <c r="P255" s="200">
        <v>6494980</v>
      </c>
      <c r="Q255" s="200">
        <f t="shared" si="16"/>
        <v>28927660</v>
      </c>
      <c r="R255" s="200"/>
      <c r="S255" s="183">
        <v>-943266</v>
      </c>
      <c r="T255" s="183">
        <v>-1150480</v>
      </c>
      <c r="U255" s="200">
        <f t="shared" si="17"/>
        <v>-2093746</v>
      </c>
    </row>
    <row r="256" spans="1:21" ht="12.75" customHeight="1">
      <c r="A256" s="180">
        <v>38400</v>
      </c>
      <c r="B256" s="181" t="s">
        <v>615</v>
      </c>
      <c r="C256" s="254">
        <f t="shared" si="18"/>
        <v>2.5124093066804807E-3</v>
      </c>
      <c r="D256" s="254">
        <f t="shared" si="19"/>
        <v>2.667121724618055E-3</v>
      </c>
      <c r="E256" s="200">
        <v>75981458.357397899</v>
      </c>
      <c r="F256" s="200">
        <v>79491373</v>
      </c>
      <c r="G256" s="194">
        <v>0</v>
      </c>
      <c r="H256" s="200">
        <v>3820730</v>
      </c>
      <c r="I256" s="200">
        <v>52935</v>
      </c>
      <c r="J256" s="200">
        <v>927621</v>
      </c>
      <c r="K256" s="200">
        <f t="shared" si="15"/>
        <v>4801286</v>
      </c>
      <c r="L256" s="182"/>
      <c r="M256" s="200">
        <v>4007367</v>
      </c>
      <c r="N256" s="200">
        <v>23898591</v>
      </c>
      <c r="O256" s="200">
        <v>0</v>
      </c>
      <c r="P256" s="200">
        <v>7664897</v>
      </c>
      <c r="Q256" s="200">
        <f t="shared" si="16"/>
        <v>35570855</v>
      </c>
      <c r="R256" s="200"/>
      <c r="S256" s="183">
        <v>-1173411</v>
      </c>
      <c r="T256" s="183">
        <v>-1331489</v>
      </c>
      <c r="U256" s="200">
        <f t="shared" si="17"/>
        <v>-2504900</v>
      </c>
    </row>
    <row r="257" spans="1:21" ht="12.75" customHeight="1">
      <c r="A257" s="180">
        <v>38402</v>
      </c>
      <c r="B257" s="181" t="s">
        <v>616</v>
      </c>
      <c r="C257" s="254">
        <f t="shared" si="18"/>
        <v>2.0398170332005351E-4</v>
      </c>
      <c r="D257" s="254">
        <f t="shared" si="19"/>
        <v>1.8550475121425683E-4</v>
      </c>
      <c r="E257" s="200">
        <v>5284693.7578388834</v>
      </c>
      <c r="F257" s="200">
        <v>6453879</v>
      </c>
      <c r="G257" s="194">
        <v>0</v>
      </c>
      <c r="H257" s="200">
        <v>310204</v>
      </c>
      <c r="I257" s="200">
        <v>4298</v>
      </c>
      <c r="J257" s="200">
        <v>3092360</v>
      </c>
      <c r="K257" s="200">
        <f t="shared" si="15"/>
        <v>3406862</v>
      </c>
      <c r="L257" s="182"/>
      <c r="M257" s="200">
        <v>325357</v>
      </c>
      <c r="N257" s="200">
        <v>1940319</v>
      </c>
      <c r="O257" s="200">
        <v>0</v>
      </c>
      <c r="P257" s="200">
        <v>0</v>
      </c>
      <c r="Q257" s="200">
        <f t="shared" si="16"/>
        <v>2265676</v>
      </c>
      <c r="R257" s="200"/>
      <c r="S257" s="183">
        <v>-95269</v>
      </c>
      <c r="T257" s="183">
        <v>770193</v>
      </c>
      <c r="U257" s="200">
        <f t="shared" si="17"/>
        <v>674924</v>
      </c>
    </row>
    <row r="258" spans="1:21" ht="12.75" customHeight="1">
      <c r="A258" s="180">
        <v>38405</v>
      </c>
      <c r="B258" s="181" t="s">
        <v>617</v>
      </c>
      <c r="C258" s="254">
        <f t="shared" si="18"/>
        <v>6.3874164636007415E-4</v>
      </c>
      <c r="D258" s="254">
        <f t="shared" si="19"/>
        <v>7.0572376337459878E-4</v>
      </c>
      <c r="E258" s="200">
        <v>20104789.460388102</v>
      </c>
      <c r="F258" s="200">
        <v>20209466</v>
      </c>
      <c r="G258" s="194">
        <v>0</v>
      </c>
      <c r="H258" s="200">
        <v>971362</v>
      </c>
      <c r="I258" s="200">
        <v>13458</v>
      </c>
      <c r="J258" s="200">
        <v>1414644</v>
      </c>
      <c r="K258" s="200">
        <f t="shared" si="15"/>
        <v>2399464</v>
      </c>
      <c r="L258" s="182"/>
      <c r="M258" s="200">
        <v>1018812</v>
      </c>
      <c r="N258" s="200">
        <v>6075851</v>
      </c>
      <c r="O258" s="200">
        <v>0</v>
      </c>
      <c r="P258" s="200">
        <v>3060430</v>
      </c>
      <c r="Q258" s="200">
        <f t="shared" si="16"/>
        <v>10155093</v>
      </c>
      <c r="R258" s="200"/>
      <c r="S258" s="183">
        <v>-298322</v>
      </c>
      <c r="T258" s="183">
        <v>-347435</v>
      </c>
      <c r="U258" s="200">
        <f t="shared" si="17"/>
        <v>-645757</v>
      </c>
    </row>
    <row r="259" spans="1:21" ht="12.75" customHeight="1">
      <c r="A259" s="180">
        <v>38500</v>
      </c>
      <c r="B259" s="181" t="s">
        <v>618</v>
      </c>
      <c r="C259" s="254">
        <f t="shared" si="18"/>
        <v>1.9454085549597713E-3</v>
      </c>
      <c r="D259" s="254">
        <f t="shared" si="19"/>
        <v>2.0559239560009337E-3</v>
      </c>
      <c r="E259" s="200">
        <v>58569542.967234477</v>
      </c>
      <c r="F259" s="200">
        <v>61551753</v>
      </c>
      <c r="G259" s="194">
        <v>0</v>
      </c>
      <c r="H259" s="200">
        <v>2958467</v>
      </c>
      <c r="I259" s="200">
        <v>40989</v>
      </c>
      <c r="J259" s="200">
        <v>0</v>
      </c>
      <c r="K259" s="200">
        <f t="shared" si="15"/>
        <v>2999456</v>
      </c>
      <c r="L259" s="182"/>
      <c r="M259" s="200">
        <v>3102984</v>
      </c>
      <c r="N259" s="200">
        <v>18505155</v>
      </c>
      <c r="O259" s="200">
        <v>0</v>
      </c>
      <c r="P259" s="200">
        <v>6905272</v>
      </c>
      <c r="Q259" s="200">
        <f t="shared" si="16"/>
        <v>28513411</v>
      </c>
      <c r="R259" s="200"/>
      <c r="S259" s="183">
        <v>-908595</v>
      </c>
      <c r="T259" s="183">
        <v>-1569274</v>
      </c>
      <c r="U259" s="200">
        <f t="shared" si="17"/>
        <v>-2477869</v>
      </c>
    </row>
    <row r="260" spans="1:21" ht="12.75" customHeight="1">
      <c r="A260" s="180">
        <v>38600</v>
      </c>
      <c r="B260" s="181" t="s">
        <v>619</v>
      </c>
      <c r="C260" s="254">
        <f t="shared" si="18"/>
        <v>2.5548002427331316E-3</v>
      </c>
      <c r="D260" s="254">
        <f t="shared" si="19"/>
        <v>2.645382956816713E-3</v>
      </c>
      <c r="E260" s="200">
        <v>75362160.308421403</v>
      </c>
      <c r="F260" s="200">
        <v>80832601</v>
      </c>
      <c r="G260" s="194">
        <v>0</v>
      </c>
      <c r="H260" s="200">
        <v>3885195</v>
      </c>
      <c r="I260" s="200">
        <v>53828</v>
      </c>
      <c r="J260" s="200">
        <v>2358666</v>
      </c>
      <c r="K260" s="200">
        <f t="shared" si="15"/>
        <v>6297689</v>
      </c>
      <c r="L260" s="182"/>
      <c r="M260" s="200">
        <v>4074981</v>
      </c>
      <c r="N260" s="200">
        <v>24301823</v>
      </c>
      <c r="O260" s="200">
        <v>0</v>
      </c>
      <c r="P260" s="200">
        <v>6545176</v>
      </c>
      <c r="Q260" s="200">
        <f t="shared" si="16"/>
        <v>34921980</v>
      </c>
      <c r="R260" s="200"/>
      <c r="S260" s="183">
        <v>-1193209</v>
      </c>
      <c r="T260" s="183">
        <v>-686846</v>
      </c>
      <c r="U260" s="200">
        <f t="shared" si="17"/>
        <v>-1880055</v>
      </c>
    </row>
    <row r="261" spans="1:21" ht="12.75" customHeight="1">
      <c r="A261" s="180">
        <v>38601</v>
      </c>
      <c r="B261" s="181" t="s">
        <v>620</v>
      </c>
      <c r="C261" s="254">
        <f t="shared" si="18"/>
        <v>3.6267261434911992E-5</v>
      </c>
      <c r="D261" s="254">
        <f t="shared" si="19"/>
        <v>3.4931517076723074E-5</v>
      </c>
      <c r="E261" s="200">
        <v>995135.53717007604</v>
      </c>
      <c r="F261" s="200">
        <v>1147478</v>
      </c>
      <c r="G261" s="194">
        <v>0</v>
      </c>
      <c r="H261" s="200">
        <v>55153</v>
      </c>
      <c r="I261" s="200">
        <v>764</v>
      </c>
      <c r="J261" s="200">
        <v>120078</v>
      </c>
      <c r="K261" s="200">
        <f t="shared" ref="K261:K311" si="20">SUM(G261:J261)</f>
        <v>175995</v>
      </c>
      <c r="L261" s="182"/>
      <c r="M261" s="200">
        <v>57847</v>
      </c>
      <c r="N261" s="200">
        <v>344982</v>
      </c>
      <c r="O261" s="200">
        <v>0</v>
      </c>
      <c r="P261" s="200">
        <v>113205</v>
      </c>
      <c r="Q261" s="200">
        <f t="shared" ref="Q261:Q311" si="21">SUM(M261:P261)</f>
        <v>516034</v>
      </c>
      <c r="R261" s="200"/>
      <c r="S261" s="183">
        <v>-16938</v>
      </c>
      <c r="T261" s="183">
        <v>-9787</v>
      </c>
      <c r="U261" s="200">
        <f t="shared" ref="U261:U311" si="22">S261+T261</f>
        <v>-26725</v>
      </c>
    </row>
    <row r="262" spans="1:21" ht="12.75" customHeight="1">
      <c r="A262" s="180">
        <v>38602</v>
      </c>
      <c r="B262" s="181" t="s">
        <v>621</v>
      </c>
      <c r="C262" s="254">
        <f t="shared" ref="C262:C311" si="23">F262/$F$312</f>
        <v>2.1955432639569897E-4</v>
      </c>
      <c r="D262" s="254">
        <f t="shared" ref="D262:D311" si="24">E262/$E$312</f>
        <v>2.2267339248362554E-4</v>
      </c>
      <c r="E262" s="200">
        <v>6343560.9039246244</v>
      </c>
      <c r="F262" s="200">
        <v>6946589</v>
      </c>
      <c r="G262" s="194">
        <v>0</v>
      </c>
      <c r="H262" s="200">
        <v>333886</v>
      </c>
      <c r="I262" s="200">
        <v>4626</v>
      </c>
      <c r="J262" s="200">
        <v>1376778</v>
      </c>
      <c r="K262" s="200">
        <f t="shared" si="20"/>
        <v>1715290</v>
      </c>
      <c r="L262" s="182"/>
      <c r="M262" s="200">
        <v>350196</v>
      </c>
      <c r="N262" s="200">
        <v>2088449</v>
      </c>
      <c r="O262" s="200">
        <v>0</v>
      </c>
      <c r="P262" s="200">
        <v>121580</v>
      </c>
      <c r="Q262" s="200">
        <f t="shared" si="21"/>
        <v>2560225</v>
      </c>
      <c r="R262" s="200"/>
      <c r="S262" s="183">
        <v>-102542</v>
      </c>
      <c r="T262" s="183">
        <v>379376</v>
      </c>
      <c r="U262" s="200">
        <f t="shared" si="22"/>
        <v>276834</v>
      </c>
    </row>
    <row r="263" spans="1:21" ht="12.75" customHeight="1">
      <c r="A263" s="180">
        <v>38605</v>
      </c>
      <c r="B263" s="181" t="s">
        <v>622</v>
      </c>
      <c r="C263" s="254">
        <f t="shared" si="23"/>
        <v>6.5322392349010522E-4</v>
      </c>
      <c r="D263" s="254">
        <f t="shared" si="24"/>
        <v>6.9347025595680497E-4</v>
      </c>
      <c r="E263" s="200">
        <v>19755709.268433046</v>
      </c>
      <c r="F263" s="200">
        <v>20667678</v>
      </c>
      <c r="G263" s="194">
        <v>0</v>
      </c>
      <c r="H263" s="200">
        <v>993386</v>
      </c>
      <c r="I263" s="200">
        <v>13763</v>
      </c>
      <c r="J263" s="200">
        <v>0</v>
      </c>
      <c r="K263" s="200">
        <f t="shared" si="20"/>
        <v>1007149</v>
      </c>
      <c r="L263" s="182"/>
      <c r="M263" s="200">
        <v>1041911</v>
      </c>
      <c r="N263" s="200">
        <v>6213610</v>
      </c>
      <c r="O263" s="200">
        <v>0</v>
      </c>
      <c r="P263" s="200">
        <v>2595917</v>
      </c>
      <c r="Q263" s="200">
        <f t="shared" si="21"/>
        <v>9851438</v>
      </c>
      <c r="R263" s="200"/>
      <c r="S263" s="183">
        <v>-305086</v>
      </c>
      <c r="T263" s="183">
        <v>-649614</v>
      </c>
      <c r="U263" s="200">
        <f t="shared" si="22"/>
        <v>-954700</v>
      </c>
    </row>
    <row r="264" spans="1:21" ht="12.75" customHeight="1">
      <c r="A264" s="180">
        <v>38610</v>
      </c>
      <c r="B264" s="181" t="s">
        <v>623</v>
      </c>
      <c r="C264" s="254">
        <f t="shared" si="23"/>
        <v>5.5339238221999664E-4</v>
      </c>
      <c r="D264" s="254">
        <f t="shared" si="24"/>
        <v>5.4322546599629249E-4</v>
      </c>
      <c r="E264" s="200">
        <v>15475507.826395199</v>
      </c>
      <c r="F264" s="200">
        <v>17509058</v>
      </c>
      <c r="G264" s="194">
        <v>0</v>
      </c>
      <c r="H264" s="200">
        <v>841568</v>
      </c>
      <c r="I264" s="200">
        <v>11660</v>
      </c>
      <c r="J264" s="200">
        <v>365525</v>
      </c>
      <c r="K264" s="200">
        <f t="shared" si="20"/>
        <v>1218753</v>
      </c>
      <c r="L264" s="182"/>
      <c r="M264" s="200">
        <v>882677</v>
      </c>
      <c r="N264" s="200">
        <v>5263990</v>
      </c>
      <c r="O264" s="200">
        <v>0</v>
      </c>
      <c r="P264" s="200">
        <v>236714</v>
      </c>
      <c r="Q264" s="200">
        <f t="shared" si="21"/>
        <v>6383381</v>
      </c>
      <c r="R264" s="200"/>
      <c r="S264" s="183">
        <v>-258460</v>
      </c>
      <c r="T264" s="183">
        <v>6071</v>
      </c>
      <c r="U264" s="200">
        <f t="shared" si="22"/>
        <v>-252389</v>
      </c>
    </row>
    <row r="265" spans="1:21" ht="12.75" customHeight="1">
      <c r="A265" s="180">
        <v>38620</v>
      </c>
      <c r="B265" s="181" t="s">
        <v>624</v>
      </c>
      <c r="C265" s="254">
        <f t="shared" si="23"/>
        <v>3.9520166873673843E-4</v>
      </c>
      <c r="D265" s="254">
        <f t="shared" si="24"/>
        <v>4.2689469027090178E-4</v>
      </c>
      <c r="E265" s="200">
        <v>12161455.111861385</v>
      </c>
      <c r="F265" s="200">
        <v>12503983</v>
      </c>
      <c r="G265" s="194">
        <v>0</v>
      </c>
      <c r="H265" s="200">
        <v>601000</v>
      </c>
      <c r="I265" s="200">
        <v>8327</v>
      </c>
      <c r="J265" s="200">
        <v>0</v>
      </c>
      <c r="K265" s="200">
        <f t="shared" si="20"/>
        <v>609327</v>
      </c>
      <c r="L265" s="182"/>
      <c r="M265" s="200">
        <v>630358</v>
      </c>
      <c r="N265" s="200">
        <v>3759245</v>
      </c>
      <c r="O265" s="200">
        <v>0</v>
      </c>
      <c r="P265" s="200">
        <v>1959166</v>
      </c>
      <c r="Q265" s="200">
        <f t="shared" si="21"/>
        <v>6348769</v>
      </c>
      <c r="R265" s="200"/>
      <c r="S265" s="183">
        <v>-184577</v>
      </c>
      <c r="T265" s="183">
        <v>-456523</v>
      </c>
      <c r="U265" s="200">
        <f t="shared" si="22"/>
        <v>-641100</v>
      </c>
    </row>
    <row r="266" spans="1:21" ht="12.75" customHeight="1">
      <c r="A266" s="180">
        <v>38700</v>
      </c>
      <c r="B266" s="181" t="s">
        <v>625</v>
      </c>
      <c r="C266" s="254">
        <f t="shared" si="23"/>
        <v>7.7918754690728235E-4</v>
      </c>
      <c r="D266" s="254">
        <f t="shared" si="24"/>
        <v>7.9753561831630662E-4</v>
      </c>
      <c r="E266" s="200">
        <v>22720342.61215429</v>
      </c>
      <c r="F266" s="200">
        <v>24653104</v>
      </c>
      <c r="G266" s="194">
        <v>0</v>
      </c>
      <c r="H266" s="200">
        <v>1184944</v>
      </c>
      <c r="I266" s="200">
        <v>16417</v>
      </c>
      <c r="J266" s="200">
        <v>670092</v>
      </c>
      <c r="K266" s="200">
        <f t="shared" si="20"/>
        <v>1871453</v>
      </c>
      <c r="L266" s="182"/>
      <c r="M266" s="200">
        <v>1242827</v>
      </c>
      <c r="N266" s="200">
        <v>7411804</v>
      </c>
      <c r="O266" s="200">
        <v>0</v>
      </c>
      <c r="P266" s="200">
        <v>1500816</v>
      </c>
      <c r="Q266" s="200">
        <f t="shared" si="21"/>
        <v>10155447</v>
      </c>
      <c r="R266" s="200"/>
      <c r="S266" s="183">
        <v>-363916</v>
      </c>
      <c r="T266" s="183">
        <v>-116836</v>
      </c>
      <c r="U266" s="200">
        <f t="shared" si="22"/>
        <v>-480752</v>
      </c>
    </row>
    <row r="267" spans="1:21" ht="12.75" customHeight="1">
      <c r="A267" s="180">
        <v>38701</v>
      </c>
      <c r="B267" s="181" t="s">
        <v>626</v>
      </c>
      <c r="C267" s="254">
        <f t="shared" si="23"/>
        <v>4.8626243283292971E-5</v>
      </c>
      <c r="D267" s="254">
        <f t="shared" si="24"/>
        <v>4.7405814062858638E-5</v>
      </c>
      <c r="E267" s="200">
        <v>1350505.6232975121</v>
      </c>
      <c r="F267" s="200">
        <v>1538510</v>
      </c>
      <c r="G267" s="194">
        <v>0</v>
      </c>
      <c r="H267" s="200">
        <v>73948</v>
      </c>
      <c r="I267" s="200">
        <v>1025</v>
      </c>
      <c r="J267" s="200">
        <v>44480</v>
      </c>
      <c r="K267" s="200">
        <f t="shared" si="20"/>
        <v>119453</v>
      </c>
      <c r="L267" s="182"/>
      <c r="M267" s="200">
        <v>77560</v>
      </c>
      <c r="N267" s="200">
        <v>462543</v>
      </c>
      <c r="O267" s="200">
        <v>0</v>
      </c>
      <c r="P267" s="200">
        <v>71804</v>
      </c>
      <c r="Q267" s="200">
        <f t="shared" si="21"/>
        <v>611907</v>
      </c>
      <c r="R267" s="200"/>
      <c r="S267" s="183">
        <v>-22711</v>
      </c>
      <c r="T267" s="183">
        <v>-13235</v>
      </c>
      <c r="U267" s="200">
        <f t="shared" si="22"/>
        <v>-35946</v>
      </c>
    </row>
    <row r="268" spans="1:21" ht="12.75" customHeight="1">
      <c r="A268" s="180">
        <v>38800</v>
      </c>
      <c r="B268" s="181" t="s">
        <v>627</v>
      </c>
      <c r="C268" s="254">
        <f t="shared" si="23"/>
        <v>1.3119644955607457E-3</v>
      </c>
      <c r="D268" s="254">
        <f t="shared" si="24"/>
        <v>1.3639173109746287E-3</v>
      </c>
      <c r="E268" s="200">
        <v>38855529.318442918</v>
      </c>
      <c r="F268" s="200">
        <v>41509900</v>
      </c>
      <c r="G268" s="194">
        <v>0</v>
      </c>
      <c r="H268" s="200">
        <v>1995161</v>
      </c>
      <c r="I268" s="200">
        <v>27642</v>
      </c>
      <c r="J268" s="200">
        <v>493116</v>
      </c>
      <c r="K268" s="200">
        <f t="shared" si="20"/>
        <v>2515919</v>
      </c>
      <c r="L268" s="182"/>
      <c r="M268" s="200">
        <v>2092622</v>
      </c>
      <c r="N268" s="200">
        <v>12479695</v>
      </c>
      <c r="O268" s="200">
        <v>0</v>
      </c>
      <c r="P268" s="200">
        <v>3000963</v>
      </c>
      <c r="Q268" s="200">
        <f t="shared" si="21"/>
        <v>17573280</v>
      </c>
      <c r="R268" s="200"/>
      <c r="S268" s="183">
        <v>-612748</v>
      </c>
      <c r="T268" s="183">
        <v>-491791</v>
      </c>
      <c r="U268" s="200">
        <f t="shared" si="22"/>
        <v>-1104539</v>
      </c>
    </row>
    <row r="269" spans="1:21" ht="12.75" customHeight="1">
      <c r="A269" s="180">
        <v>38801</v>
      </c>
      <c r="B269" s="181" t="s">
        <v>628</v>
      </c>
      <c r="C269" s="254">
        <f t="shared" si="23"/>
        <v>1.0635806676102313E-4</v>
      </c>
      <c r="D269" s="254">
        <f t="shared" si="24"/>
        <v>1.2182893805377698E-4</v>
      </c>
      <c r="E269" s="200">
        <v>3470685.3826795905</v>
      </c>
      <c r="F269" s="200">
        <v>3365116</v>
      </c>
      <c r="G269" s="194">
        <v>0</v>
      </c>
      <c r="H269" s="200">
        <v>161743</v>
      </c>
      <c r="I269" s="200">
        <v>2241</v>
      </c>
      <c r="J269" s="200">
        <v>628767</v>
      </c>
      <c r="K269" s="200">
        <f t="shared" si="20"/>
        <v>792751</v>
      </c>
      <c r="L269" s="182"/>
      <c r="M269" s="200">
        <v>169644</v>
      </c>
      <c r="N269" s="200">
        <v>1011701</v>
      </c>
      <c r="O269" s="200">
        <v>0</v>
      </c>
      <c r="P269" s="200">
        <v>558390</v>
      </c>
      <c r="Q269" s="200">
        <f t="shared" si="21"/>
        <v>1739735</v>
      </c>
      <c r="R269" s="200"/>
      <c r="S269" s="183">
        <v>-49674</v>
      </c>
      <c r="T269" s="183">
        <v>84081</v>
      </c>
      <c r="U269" s="200">
        <f t="shared" si="22"/>
        <v>34407</v>
      </c>
    </row>
    <row r="270" spans="1:21" ht="12.75" customHeight="1">
      <c r="A270" s="180">
        <v>38900</v>
      </c>
      <c r="B270" s="181" t="s">
        <v>629</v>
      </c>
      <c r="C270" s="254">
        <f t="shared" si="23"/>
        <v>2.7980632248243389E-4</v>
      </c>
      <c r="D270" s="254">
        <f t="shared" si="24"/>
        <v>2.9316357325110662E-4</v>
      </c>
      <c r="E270" s="200">
        <v>8351698.2473212071</v>
      </c>
      <c r="F270" s="200">
        <v>8852932</v>
      </c>
      <c r="G270" s="194">
        <v>0</v>
      </c>
      <c r="H270" s="200">
        <v>425514</v>
      </c>
      <c r="I270" s="200">
        <v>5895</v>
      </c>
      <c r="J270" s="200">
        <v>0</v>
      </c>
      <c r="K270" s="200">
        <f t="shared" si="20"/>
        <v>431409</v>
      </c>
      <c r="L270" s="182"/>
      <c r="M270" s="200">
        <v>446299</v>
      </c>
      <c r="N270" s="200">
        <v>2661580</v>
      </c>
      <c r="O270" s="200">
        <v>0</v>
      </c>
      <c r="P270" s="200">
        <v>747933</v>
      </c>
      <c r="Q270" s="200">
        <f t="shared" si="21"/>
        <v>3855812</v>
      </c>
      <c r="R270" s="200"/>
      <c r="S270" s="183">
        <v>-130682</v>
      </c>
      <c r="T270" s="183">
        <v>-188260</v>
      </c>
      <c r="U270" s="200">
        <f t="shared" si="22"/>
        <v>-318942</v>
      </c>
    </row>
    <row r="271" spans="1:21" ht="12.75" customHeight="1">
      <c r="A271" s="180">
        <v>39000</v>
      </c>
      <c r="B271" s="181" t="s">
        <v>630</v>
      </c>
      <c r="C271" s="254">
        <f t="shared" si="23"/>
        <v>1.3725792249454699E-2</v>
      </c>
      <c r="D271" s="254">
        <f t="shared" si="24"/>
        <v>1.3859078253427424E-2</v>
      </c>
      <c r="E271" s="200">
        <v>394819991.70304614</v>
      </c>
      <c r="F271" s="200">
        <v>434277197</v>
      </c>
      <c r="G271" s="194">
        <v>0</v>
      </c>
      <c r="H271" s="200">
        <v>20873407</v>
      </c>
      <c r="I271" s="200">
        <v>289194</v>
      </c>
      <c r="J271" s="200">
        <v>13032231</v>
      </c>
      <c r="K271" s="200">
        <f t="shared" si="20"/>
        <v>34194832</v>
      </c>
      <c r="L271" s="182"/>
      <c r="M271" s="200">
        <v>21893042</v>
      </c>
      <c r="N271" s="200">
        <v>130562759</v>
      </c>
      <c r="O271" s="200">
        <v>0</v>
      </c>
      <c r="P271" s="200">
        <v>26497564</v>
      </c>
      <c r="Q271" s="200">
        <f t="shared" si="21"/>
        <v>178953365</v>
      </c>
      <c r="R271" s="200"/>
      <c r="S271" s="183">
        <v>-6410577</v>
      </c>
      <c r="T271" s="183">
        <v>-2009713</v>
      </c>
      <c r="U271" s="200">
        <f t="shared" si="22"/>
        <v>-8420290</v>
      </c>
    </row>
    <row r="272" spans="1:21" ht="12.75" customHeight="1">
      <c r="A272" s="180">
        <v>39100</v>
      </c>
      <c r="B272" s="181" t="s">
        <v>631</v>
      </c>
      <c r="C272" s="254">
        <f t="shared" si="23"/>
        <v>1.7486937175396435E-3</v>
      </c>
      <c r="D272" s="254">
        <f t="shared" si="24"/>
        <v>1.9431043526572434E-3</v>
      </c>
      <c r="E272" s="200">
        <v>55355517.182721652</v>
      </c>
      <c r="F272" s="200">
        <v>55327794</v>
      </c>
      <c r="G272" s="194">
        <v>0</v>
      </c>
      <c r="H272" s="200">
        <v>2659314</v>
      </c>
      <c r="I272" s="200">
        <v>36844</v>
      </c>
      <c r="J272" s="200">
        <v>0</v>
      </c>
      <c r="K272" s="200">
        <f t="shared" si="20"/>
        <v>2696158</v>
      </c>
      <c r="L272" s="182"/>
      <c r="M272" s="200">
        <v>2789218</v>
      </c>
      <c r="N272" s="200">
        <v>16633960</v>
      </c>
      <c r="O272" s="200">
        <v>0</v>
      </c>
      <c r="P272" s="200">
        <v>12056646</v>
      </c>
      <c r="Q272" s="200">
        <f t="shared" si="21"/>
        <v>31479824</v>
      </c>
      <c r="R272" s="200"/>
      <c r="S272" s="183">
        <v>-816720</v>
      </c>
      <c r="T272" s="183">
        <v>-2740228</v>
      </c>
      <c r="U272" s="200">
        <f t="shared" si="22"/>
        <v>-3556948</v>
      </c>
    </row>
    <row r="273" spans="1:21" ht="12.75" customHeight="1">
      <c r="A273" s="180">
        <v>39101</v>
      </c>
      <c r="B273" s="181" t="s">
        <v>632</v>
      </c>
      <c r="C273" s="254">
        <f t="shared" si="23"/>
        <v>2.207261843766121E-4</v>
      </c>
      <c r="D273" s="254">
        <f t="shared" si="24"/>
        <v>1.9996859785797026E-4</v>
      </c>
      <c r="E273" s="200">
        <v>5696742.5036097504</v>
      </c>
      <c r="F273" s="200">
        <v>6983666</v>
      </c>
      <c r="G273" s="194">
        <v>0</v>
      </c>
      <c r="H273" s="200">
        <v>335668</v>
      </c>
      <c r="I273" s="200">
        <v>4651</v>
      </c>
      <c r="J273" s="200">
        <v>1959261</v>
      </c>
      <c r="K273" s="200">
        <f t="shared" si="20"/>
        <v>2299580</v>
      </c>
      <c r="L273" s="182"/>
      <c r="M273" s="200">
        <v>352065</v>
      </c>
      <c r="N273" s="200">
        <v>2099596</v>
      </c>
      <c r="O273" s="200">
        <v>0</v>
      </c>
      <c r="P273" s="200">
        <v>0</v>
      </c>
      <c r="Q273" s="200">
        <f t="shared" si="21"/>
        <v>2451661</v>
      </c>
      <c r="R273" s="200"/>
      <c r="S273" s="183">
        <v>-103089</v>
      </c>
      <c r="T273" s="183">
        <v>497042</v>
      </c>
      <c r="U273" s="200">
        <f t="shared" si="22"/>
        <v>393953</v>
      </c>
    </row>
    <row r="274" spans="1:21" ht="12.75" customHeight="1">
      <c r="A274" s="180">
        <v>39105</v>
      </c>
      <c r="B274" s="181" t="s">
        <v>633</v>
      </c>
      <c r="C274" s="254">
        <f t="shared" si="23"/>
        <v>6.5294512641241194E-4</v>
      </c>
      <c r="D274" s="254">
        <f t="shared" si="24"/>
        <v>7.8025775436374055E-4</v>
      </c>
      <c r="E274" s="200">
        <v>22228127.619377881</v>
      </c>
      <c r="F274" s="200">
        <v>20658857</v>
      </c>
      <c r="G274" s="194">
        <v>0</v>
      </c>
      <c r="H274" s="200">
        <v>992962</v>
      </c>
      <c r="I274" s="200">
        <v>13757</v>
      </c>
      <c r="J274" s="200">
        <v>0</v>
      </c>
      <c r="K274" s="200">
        <f t="shared" si="20"/>
        <v>1006719</v>
      </c>
      <c r="L274" s="182"/>
      <c r="M274" s="200">
        <v>1041467</v>
      </c>
      <c r="N274" s="200">
        <v>6210958</v>
      </c>
      <c r="O274" s="200">
        <v>0</v>
      </c>
      <c r="P274" s="200">
        <v>6966339</v>
      </c>
      <c r="Q274" s="200">
        <f t="shared" si="21"/>
        <v>14218764</v>
      </c>
      <c r="R274" s="200"/>
      <c r="S274" s="183">
        <v>-304955</v>
      </c>
      <c r="T274" s="183">
        <v>-1631724</v>
      </c>
      <c r="U274" s="200">
        <f t="shared" si="22"/>
        <v>-1936679</v>
      </c>
    </row>
    <row r="275" spans="1:21" ht="12.75" customHeight="1">
      <c r="A275" s="180">
        <v>39200</v>
      </c>
      <c r="B275" s="181" t="s">
        <v>634</v>
      </c>
      <c r="C275" s="254">
        <f t="shared" si="23"/>
        <v>5.8655180182564368E-2</v>
      </c>
      <c r="D275" s="254">
        <f t="shared" si="24"/>
        <v>5.9286741528047526E-2</v>
      </c>
      <c r="E275" s="200">
        <v>1688971688.4609945</v>
      </c>
      <c r="F275" s="200">
        <v>1855820544</v>
      </c>
      <c r="G275" s="194">
        <v>0</v>
      </c>
      <c r="H275" s="200">
        <v>89199473</v>
      </c>
      <c r="I275" s="200">
        <v>1235829</v>
      </c>
      <c r="J275" s="200">
        <v>82242138</v>
      </c>
      <c r="K275" s="200">
        <f t="shared" si="20"/>
        <v>172677440</v>
      </c>
      <c r="L275" s="182"/>
      <c r="M275" s="200">
        <v>93556734</v>
      </c>
      <c r="N275" s="200">
        <v>557940992</v>
      </c>
      <c r="O275" s="200">
        <v>0</v>
      </c>
      <c r="P275" s="200">
        <v>54897137</v>
      </c>
      <c r="Q275" s="200">
        <f t="shared" si="21"/>
        <v>706394863</v>
      </c>
      <c r="R275" s="200"/>
      <c r="S275" s="183">
        <v>-27394668</v>
      </c>
      <c r="T275" s="183">
        <v>15011809</v>
      </c>
      <c r="U275" s="200">
        <f t="shared" si="22"/>
        <v>-12382859</v>
      </c>
    </row>
    <row r="276" spans="1:21" ht="12.75" customHeight="1">
      <c r="A276" s="180">
        <v>39201</v>
      </c>
      <c r="B276" s="181" t="s">
        <v>635</v>
      </c>
      <c r="C276" s="254">
        <f t="shared" si="23"/>
        <v>1.6577509388749259E-4</v>
      </c>
      <c r="D276" s="254">
        <f t="shared" si="24"/>
        <v>1.8307224672319927E-4</v>
      </c>
      <c r="E276" s="200">
        <v>5215396.1187452115</v>
      </c>
      <c r="F276" s="200">
        <v>5245041</v>
      </c>
      <c r="G276" s="194">
        <v>0</v>
      </c>
      <c r="H276" s="200">
        <v>252101</v>
      </c>
      <c r="I276" s="200">
        <v>3493</v>
      </c>
      <c r="J276" s="200">
        <v>91686</v>
      </c>
      <c r="K276" s="200">
        <f t="shared" si="20"/>
        <v>347280</v>
      </c>
      <c r="L276" s="182"/>
      <c r="M276" s="200">
        <v>264416</v>
      </c>
      <c r="N276" s="200">
        <v>1576889</v>
      </c>
      <c r="O276" s="200">
        <v>0</v>
      </c>
      <c r="P276" s="200">
        <v>738197</v>
      </c>
      <c r="Q276" s="200">
        <f t="shared" si="21"/>
        <v>2579502</v>
      </c>
      <c r="R276" s="200"/>
      <c r="S276" s="183">
        <v>-77425</v>
      </c>
      <c r="T276" s="183">
        <v>-120853</v>
      </c>
      <c r="U276" s="200">
        <f t="shared" si="22"/>
        <v>-198278</v>
      </c>
    </row>
    <row r="277" spans="1:21" ht="12.75" customHeight="1">
      <c r="A277" s="180">
        <v>39204</v>
      </c>
      <c r="B277" s="181" t="s">
        <v>636</v>
      </c>
      <c r="C277" s="254">
        <f t="shared" si="23"/>
        <v>2.4220828778414173E-4</v>
      </c>
      <c r="D277" s="254">
        <f t="shared" si="24"/>
        <v>2.0065784444911426E-4</v>
      </c>
      <c r="E277" s="200">
        <v>5716377.8883316405</v>
      </c>
      <c r="F277" s="200">
        <v>7663349</v>
      </c>
      <c r="G277" s="194">
        <v>0</v>
      </c>
      <c r="H277" s="200">
        <v>368337</v>
      </c>
      <c r="I277" s="200">
        <v>5103</v>
      </c>
      <c r="J277" s="200">
        <v>3583715</v>
      </c>
      <c r="K277" s="200">
        <f t="shared" si="20"/>
        <v>3957155</v>
      </c>
      <c r="L277" s="182"/>
      <c r="M277" s="200">
        <v>386329</v>
      </c>
      <c r="N277" s="200">
        <v>2303938</v>
      </c>
      <c r="O277" s="200">
        <v>0</v>
      </c>
      <c r="P277" s="200">
        <v>0</v>
      </c>
      <c r="Q277" s="200">
        <f t="shared" si="21"/>
        <v>2690267</v>
      </c>
      <c r="R277" s="200"/>
      <c r="S277" s="183">
        <v>-113122</v>
      </c>
      <c r="T277" s="183">
        <v>896788</v>
      </c>
      <c r="U277" s="200">
        <f t="shared" si="22"/>
        <v>783666</v>
      </c>
    </row>
    <row r="278" spans="1:21" ht="12.75" customHeight="1">
      <c r="A278" s="180">
        <v>39205</v>
      </c>
      <c r="B278" s="181" t="s">
        <v>637</v>
      </c>
      <c r="C278" s="254">
        <f t="shared" si="23"/>
        <v>4.7544235016977569E-3</v>
      </c>
      <c r="D278" s="254">
        <f t="shared" si="24"/>
        <v>4.6668132253145801E-3</v>
      </c>
      <c r="E278" s="200">
        <v>132949040.70858362</v>
      </c>
      <c r="F278" s="200">
        <v>150427580</v>
      </c>
      <c r="G278" s="194">
        <v>0</v>
      </c>
      <c r="H278" s="200">
        <v>7230258</v>
      </c>
      <c r="I278" s="200">
        <v>100173</v>
      </c>
      <c r="J278" s="200">
        <v>11311888</v>
      </c>
      <c r="K278" s="200">
        <f t="shared" si="20"/>
        <v>18642319</v>
      </c>
      <c r="L278" s="182"/>
      <c r="M278" s="200">
        <v>7583445</v>
      </c>
      <c r="N278" s="200">
        <v>45225123</v>
      </c>
      <c r="O278" s="200">
        <v>0</v>
      </c>
      <c r="P278" s="200">
        <v>0</v>
      </c>
      <c r="Q278" s="200">
        <f t="shared" si="21"/>
        <v>52808568</v>
      </c>
      <c r="R278" s="200"/>
      <c r="S278" s="183">
        <v>-2220535</v>
      </c>
      <c r="T278" s="183">
        <v>2813848</v>
      </c>
      <c r="U278" s="200">
        <f t="shared" si="22"/>
        <v>593313</v>
      </c>
    </row>
    <row r="279" spans="1:21" ht="12.75" customHeight="1">
      <c r="A279" s="180">
        <v>39208</v>
      </c>
      <c r="B279" s="181" t="s">
        <v>638</v>
      </c>
      <c r="C279" s="254">
        <f t="shared" si="23"/>
        <v>3.4937919926165013E-4</v>
      </c>
      <c r="D279" s="254">
        <f t="shared" si="24"/>
        <v>3.58806364482909E-4</v>
      </c>
      <c r="E279" s="200">
        <v>10221742.258588377</v>
      </c>
      <c r="F279" s="200">
        <v>11054183</v>
      </c>
      <c r="G279" s="194">
        <v>0</v>
      </c>
      <c r="H279" s="200">
        <v>531316</v>
      </c>
      <c r="I279" s="200">
        <v>7361</v>
      </c>
      <c r="J279" s="200">
        <v>0</v>
      </c>
      <c r="K279" s="200">
        <f t="shared" si="20"/>
        <v>538677</v>
      </c>
      <c r="L279" s="182"/>
      <c r="M279" s="200">
        <v>557270</v>
      </c>
      <c r="N279" s="200">
        <v>3323372</v>
      </c>
      <c r="O279" s="200">
        <v>0</v>
      </c>
      <c r="P279" s="200">
        <v>536725</v>
      </c>
      <c r="Q279" s="200">
        <f t="shared" si="21"/>
        <v>4417367</v>
      </c>
      <c r="R279" s="200"/>
      <c r="S279" s="183">
        <v>-163176</v>
      </c>
      <c r="T279" s="183">
        <v>-116275</v>
      </c>
      <c r="U279" s="200">
        <f t="shared" si="22"/>
        <v>-279451</v>
      </c>
    </row>
    <row r="280" spans="1:21" ht="12.75" customHeight="1">
      <c r="A280" s="180">
        <v>39209</v>
      </c>
      <c r="B280" s="181" t="s">
        <v>639</v>
      </c>
      <c r="C280" s="254">
        <f t="shared" si="23"/>
        <v>1.7742101135883711E-4</v>
      </c>
      <c r="D280" s="254">
        <f t="shared" si="24"/>
        <v>1.7925337660781342E-4</v>
      </c>
      <c r="E280" s="200">
        <v>5106603.4386188276</v>
      </c>
      <c r="F280" s="200">
        <v>5613512</v>
      </c>
      <c r="G280" s="194">
        <v>0</v>
      </c>
      <c r="H280" s="200">
        <v>269812</v>
      </c>
      <c r="I280" s="200">
        <v>3738</v>
      </c>
      <c r="J280" s="200">
        <v>168324</v>
      </c>
      <c r="K280" s="200">
        <f t="shared" si="20"/>
        <v>441874</v>
      </c>
      <c r="L280" s="182"/>
      <c r="M280" s="200">
        <v>282992</v>
      </c>
      <c r="N280" s="200">
        <v>1687668</v>
      </c>
      <c r="O280" s="200">
        <v>0</v>
      </c>
      <c r="P280" s="200">
        <v>342009</v>
      </c>
      <c r="Q280" s="200">
        <f t="shared" si="21"/>
        <v>2312669</v>
      </c>
      <c r="R280" s="200"/>
      <c r="S280" s="183">
        <v>-82864</v>
      </c>
      <c r="T280" s="183">
        <v>-24198</v>
      </c>
      <c r="U280" s="200">
        <f t="shared" si="22"/>
        <v>-107062</v>
      </c>
    </row>
    <row r="281" spans="1:21" ht="12.75" customHeight="1">
      <c r="A281" s="180">
        <v>39220</v>
      </c>
      <c r="B281" s="181" t="s">
        <v>729</v>
      </c>
      <c r="C281" s="254">
        <f t="shared" si="23"/>
        <v>3.5455902203366267E-5</v>
      </c>
      <c r="D281" s="254">
        <f t="shared" si="24"/>
        <v>0</v>
      </c>
      <c r="E281" s="200">
        <v>0</v>
      </c>
      <c r="F281" s="200">
        <v>1121807</v>
      </c>
      <c r="G281" s="194">
        <v>0</v>
      </c>
      <c r="H281" s="200">
        <v>53919</v>
      </c>
      <c r="I281" s="200">
        <v>747</v>
      </c>
      <c r="J281" s="200">
        <v>1280390</v>
      </c>
      <c r="K281" s="200">
        <f t="shared" si="20"/>
        <v>1335056</v>
      </c>
      <c r="L281" s="182"/>
      <c r="M281" s="200">
        <v>56553</v>
      </c>
      <c r="N281" s="200">
        <v>337264</v>
      </c>
      <c r="O281" s="200">
        <v>0</v>
      </c>
      <c r="P281" s="200">
        <v>0</v>
      </c>
      <c r="Q281" s="200">
        <f t="shared" si="21"/>
        <v>393817</v>
      </c>
      <c r="R281" s="200"/>
      <c r="S281" s="183">
        <v>-16560</v>
      </c>
      <c r="T281" s="183">
        <v>256077</v>
      </c>
      <c r="U281" s="200">
        <f t="shared" si="22"/>
        <v>239517</v>
      </c>
    </row>
    <row r="282" spans="1:21" ht="12.75" customHeight="1">
      <c r="A282" s="180">
        <v>39300</v>
      </c>
      <c r="B282" s="181" t="s">
        <v>640</v>
      </c>
      <c r="C282" s="254">
        <f t="shared" si="23"/>
        <v>6.9134829394792887E-4</v>
      </c>
      <c r="D282" s="254">
        <f t="shared" si="24"/>
        <v>7.1809519084721832E-4</v>
      </c>
      <c r="E282" s="200">
        <v>20457228.980735462</v>
      </c>
      <c r="F282" s="200">
        <v>21873914</v>
      </c>
      <c r="G282" s="194">
        <v>0</v>
      </c>
      <c r="H282" s="200">
        <v>1051363</v>
      </c>
      <c r="I282" s="200">
        <v>14566</v>
      </c>
      <c r="J282" s="200">
        <v>0</v>
      </c>
      <c r="K282" s="200">
        <f t="shared" si="20"/>
        <v>1065929</v>
      </c>
      <c r="L282" s="182"/>
      <c r="M282" s="200">
        <v>1102721</v>
      </c>
      <c r="N282" s="200">
        <v>6576257</v>
      </c>
      <c r="O282" s="200">
        <v>0</v>
      </c>
      <c r="P282" s="200">
        <v>4259203</v>
      </c>
      <c r="Q282" s="200">
        <f t="shared" si="21"/>
        <v>11938181</v>
      </c>
      <c r="R282" s="200"/>
      <c r="S282" s="183">
        <v>-322891</v>
      </c>
      <c r="T282" s="183">
        <v>-1105395</v>
      </c>
      <c r="U282" s="200">
        <f t="shared" si="22"/>
        <v>-1428286</v>
      </c>
    </row>
    <row r="283" spans="1:21" ht="12.75" customHeight="1">
      <c r="A283" s="180">
        <v>39301</v>
      </c>
      <c r="B283" s="181" t="s">
        <v>641</v>
      </c>
      <c r="C283" s="254">
        <f t="shared" si="23"/>
        <v>2.8690245243250141E-5</v>
      </c>
      <c r="D283" s="254">
        <f t="shared" si="24"/>
        <v>3.7330850222811361E-5</v>
      </c>
      <c r="E283" s="200">
        <v>1063488.1848360309</v>
      </c>
      <c r="F283" s="200">
        <v>907745</v>
      </c>
      <c r="G283" s="194">
        <v>0</v>
      </c>
      <c r="H283" s="200">
        <v>43631</v>
      </c>
      <c r="I283" s="200">
        <v>604</v>
      </c>
      <c r="J283" s="200">
        <v>186804</v>
      </c>
      <c r="K283" s="200">
        <f t="shared" si="20"/>
        <v>231039</v>
      </c>
      <c r="L283" s="182"/>
      <c r="M283" s="200">
        <v>45762</v>
      </c>
      <c r="N283" s="200">
        <v>272908</v>
      </c>
      <c r="O283" s="200">
        <v>0</v>
      </c>
      <c r="P283" s="200">
        <v>895814</v>
      </c>
      <c r="Q283" s="200">
        <f t="shared" si="21"/>
        <v>1214484</v>
      </c>
      <c r="R283" s="200"/>
      <c r="S283" s="183">
        <v>-13400</v>
      </c>
      <c r="T283" s="183">
        <v>-146233</v>
      </c>
      <c r="U283" s="200">
        <f t="shared" si="22"/>
        <v>-159633</v>
      </c>
    </row>
    <row r="284" spans="1:21" ht="12.75" customHeight="1">
      <c r="A284" s="180">
        <v>39400</v>
      </c>
      <c r="B284" s="181" t="s">
        <v>642</v>
      </c>
      <c r="C284" s="254">
        <f t="shared" si="23"/>
        <v>4.72602324207834E-4</v>
      </c>
      <c r="D284" s="254">
        <f t="shared" si="24"/>
        <v>5.4144115431168315E-4</v>
      </c>
      <c r="E284" s="200">
        <v>15424676.024190828</v>
      </c>
      <c r="F284" s="200">
        <v>14952901</v>
      </c>
      <c r="G284" s="194">
        <v>0</v>
      </c>
      <c r="H284" s="200">
        <v>718707</v>
      </c>
      <c r="I284" s="200">
        <v>9957</v>
      </c>
      <c r="J284" s="200">
        <v>0</v>
      </c>
      <c r="K284" s="200">
        <f t="shared" si="20"/>
        <v>728664</v>
      </c>
      <c r="L284" s="182"/>
      <c r="M284" s="200">
        <v>753815</v>
      </c>
      <c r="N284" s="200">
        <v>4495497</v>
      </c>
      <c r="O284" s="200">
        <v>0</v>
      </c>
      <c r="P284" s="200">
        <v>2949227</v>
      </c>
      <c r="Q284" s="200">
        <f t="shared" si="21"/>
        <v>8198539</v>
      </c>
      <c r="R284" s="200"/>
      <c r="S284" s="183">
        <v>-220727</v>
      </c>
      <c r="T284" s="183">
        <v>-659767</v>
      </c>
      <c r="U284" s="200">
        <f t="shared" si="22"/>
        <v>-880494</v>
      </c>
    </row>
    <row r="285" spans="1:21" ht="12.75" customHeight="1">
      <c r="A285" s="180">
        <v>39401</v>
      </c>
      <c r="B285" s="181" t="s">
        <v>643</v>
      </c>
      <c r="C285" s="254">
        <f t="shared" si="23"/>
        <v>3.7276319748271504E-4</v>
      </c>
      <c r="D285" s="254">
        <f t="shared" si="24"/>
        <v>3.4507479586889326E-4</v>
      </c>
      <c r="E285" s="200">
        <v>9830554.7851418834</v>
      </c>
      <c r="F285" s="200">
        <v>11794041</v>
      </c>
      <c r="G285" s="194">
        <v>0</v>
      </c>
      <c r="H285" s="200">
        <v>566877</v>
      </c>
      <c r="I285" s="200">
        <v>7854</v>
      </c>
      <c r="J285" s="200">
        <v>4491984</v>
      </c>
      <c r="K285" s="200">
        <f t="shared" si="20"/>
        <v>5066715</v>
      </c>
      <c r="L285" s="182"/>
      <c r="M285" s="200">
        <v>594568</v>
      </c>
      <c r="N285" s="200">
        <v>3545806</v>
      </c>
      <c r="O285" s="200">
        <v>0</v>
      </c>
      <c r="P285" s="200">
        <v>0</v>
      </c>
      <c r="Q285" s="200">
        <f t="shared" si="21"/>
        <v>4140374</v>
      </c>
      <c r="R285" s="200"/>
      <c r="S285" s="183">
        <v>-174098</v>
      </c>
      <c r="T285" s="183">
        <v>1235092</v>
      </c>
      <c r="U285" s="200">
        <f t="shared" si="22"/>
        <v>1060994</v>
      </c>
    </row>
    <row r="286" spans="1:21" ht="12.75" customHeight="1">
      <c r="A286" s="180">
        <v>39500</v>
      </c>
      <c r="B286" s="181" t="s">
        <v>644</v>
      </c>
      <c r="C286" s="254">
        <f t="shared" si="23"/>
        <v>1.8071012470284842E-3</v>
      </c>
      <c r="D286" s="254">
        <f t="shared" si="24"/>
        <v>1.7795129114276734E-3</v>
      </c>
      <c r="E286" s="200">
        <v>50695093.863950439</v>
      </c>
      <c r="F286" s="200">
        <v>57175779</v>
      </c>
      <c r="G286" s="194">
        <v>0</v>
      </c>
      <c r="H286" s="200">
        <v>2748137</v>
      </c>
      <c r="I286" s="200">
        <v>38075</v>
      </c>
      <c r="J286" s="200">
        <v>2440836</v>
      </c>
      <c r="K286" s="200">
        <f t="shared" si="20"/>
        <v>5227048</v>
      </c>
      <c r="L286" s="182"/>
      <c r="M286" s="200">
        <v>2882380</v>
      </c>
      <c r="N286" s="200">
        <v>17189545</v>
      </c>
      <c r="O286" s="200">
        <v>0</v>
      </c>
      <c r="P286" s="200">
        <v>601548</v>
      </c>
      <c r="Q286" s="200">
        <f t="shared" si="21"/>
        <v>20673473</v>
      </c>
      <c r="R286" s="200"/>
      <c r="S286" s="183">
        <v>-843999</v>
      </c>
      <c r="T286" s="183">
        <v>542272</v>
      </c>
      <c r="U286" s="200">
        <f t="shared" si="22"/>
        <v>-301727</v>
      </c>
    </row>
    <row r="287" spans="1:21" ht="12.75" customHeight="1">
      <c r="A287" s="180">
        <v>39501</v>
      </c>
      <c r="B287" s="181" t="s">
        <v>645</v>
      </c>
      <c r="C287" s="254">
        <f t="shared" si="23"/>
        <v>4.8012390336579513E-5</v>
      </c>
      <c r="D287" s="254">
        <f t="shared" si="24"/>
        <v>5.4670635249202481E-5</v>
      </c>
      <c r="E287" s="200">
        <v>1557467.1966479651</v>
      </c>
      <c r="F287" s="200">
        <v>1519088</v>
      </c>
      <c r="G287" s="194">
        <v>0</v>
      </c>
      <c r="H287" s="200">
        <v>73015</v>
      </c>
      <c r="I287" s="200">
        <v>1012</v>
      </c>
      <c r="J287" s="200">
        <v>16827</v>
      </c>
      <c r="K287" s="200">
        <f t="shared" si="20"/>
        <v>90854</v>
      </c>
      <c r="L287" s="182"/>
      <c r="M287" s="200">
        <v>76581</v>
      </c>
      <c r="N287" s="200">
        <v>456704</v>
      </c>
      <c r="O287" s="200">
        <v>0</v>
      </c>
      <c r="P287" s="200">
        <v>334588</v>
      </c>
      <c r="Q287" s="200">
        <f t="shared" si="21"/>
        <v>867873</v>
      </c>
      <c r="R287" s="200"/>
      <c r="S287" s="183">
        <v>-22424</v>
      </c>
      <c r="T287" s="183">
        <v>-65949</v>
      </c>
      <c r="U287" s="200">
        <f t="shared" si="22"/>
        <v>-88373</v>
      </c>
    </row>
    <row r="288" spans="1:21" ht="12.75" customHeight="1">
      <c r="A288" s="180">
        <v>39600</v>
      </c>
      <c r="B288" s="181" t="s">
        <v>646</v>
      </c>
      <c r="C288" s="254">
        <f t="shared" si="23"/>
        <v>5.6158126965825048E-3</v>
      </c>
      <c r="D288" s="254">
        <f t="shared" si="24"/>
        <v>5.734577330184211E-3</v>
      </c>
      <c r="E288" s="200">
        <v>163367702.56448162</v>
      </c>
      <c r="F288" s="200">
        <v>177681503</v>
      </c>
      <c r="G288" s="194">
        <v>0</v>
      </c>
      <c r="H288" s="200">
        <v>8540210</v>
      </c>
      <c r="I288" s="200">
        <v>118322</v>
      </c>
      <c r="J288" s="200">
        <v>5948562</v>
      </c>
      <c r="K288" s="200">
        <f t="shared" si="20"/>
        <v>14607094</v>
      </c>
      <c r="L288" s="182"/>
      <c r="M288" s="200">
        <v>8957386</v>
      </c>
      <c r="N288" s="200">
        <v>53418847</v>
      </c>
      <c r="O288" s="200">
        <v>0</v>
      </c>
      <c r="P288" s="200">
        <v>7568320</v>
      </c>
      <c r="Q288" s="200">
        <f t="shared" si="21"/>
        <v>69944553</v>
      </c>
      <c r="R288" s="200"/>
      <c r="S288" s="183">
        <v>-2622843</v>
      </c>
      <c r="T288" s="183">
        <v>298870</v>
      </c>
      <c r="U288" s="200">
        <f t="shared" si="22"/>
        <v>-2323973</v>
      </c>
    </row>
    <row r="289" spans="1:21" ht="12.75" customHeight="1">
      <c r="A289" s="180">
        <v>39605</v>
      </c>
      <c r="B289" s="181" t="s">
        <v>647</v>
      </c>
      <c r="C289" s="254">
        <f t="shared" si="23"/>
        <v>8.1523403999533037E-4</v>
      </c>
      <c r="D289" s="254">
        <f t="shared" si="24"/>
        <v>8.4266118881070999E-4</v>
      </c>
      <c r="E289" s="200">
        <v>24005888.233760796</v>
      </c>
      <c r="F289" s="200">
        <v>25793597</v>
      </c>
      <c r="G289" s="194">
        <v>0</v>
      </c>
      <c r="H289" s="200">
        <v>1239762</v>
      </c>
      <c r="I289" s="200">
        <v>17176</v>
      </c>
      <c r="J289" s="200">
        <v>1640572</v>
      </c>
      <c r="K289" s="200">
        <f t="shared" si="20"/>
        <v>2897510</v>
      </c>
      <c r="L289" s="182"/>
      <c r="M289" s="200">
        <v>1300322</v>
      </c>
      <c r="N289" s="200">
        <v>7754686</v>
      </c>
      <c r="O289" s="200">
        <v>0</v>
      </c>
      <c r="P289" s="200">
        <v>1230151</v>
      </c>
      <c r="Q289" s="200">
        <f t="shared" si="21"/>
        <v>10285159</v>
      </c>
      <c r="R289" s="200"/>
      <c r="S289" s="183">
        <v>-380752</v>
      </c>
      <c r="T289" s="183">
        <v>126490</v>
      </c>
      <c r="U289" s="200">
        <f t="shared" si="22"/>
        <v>-254262</v>
      </c>
    </row>
    <row r="290" spans="1:21" ht="12.75" customHeight="1">
      <c r="A290" s="180">
        <v>39700</v>
      </c>
      <c r="B290" s="181" t="s">
        <v>648</v>
      </c>
      <c r="C290" s="254">
        <f t="shared" si="23"/>
        <v>3.1313710573434126E-3</v>
      </c>
      <c r="D290" s="254">
        <f t="shared" si="24"/>
        <v>3.2349175095629261E-3</v>
      </c>
      <c r="E290" s="200">
        <v>92156929.987014994</v>
      </c>
      <c r="F290" s="200">
        <v>99075013</v>
      </c>
      <c r="G290" s="194">
        <v>0</v>
      </c>
      <c r="H290" s="200">
        <v>4762012</v>
      </c>
      <c r="I290" s="200">
        <v>65976</v>
      </c>
      <c r="J290" s="200">
        <v>1148190</v>
      </c>
      <c r="K290" s="200">
        <f t="shared" si="20"/>
        <v>5976178</v>
      </c>
      <c r="L290" s="182"/>
      <c r="M290" s="200">
        <v>4994629</v>
      </c>
      <c r="N290" s="200">
        <v>29786291</v>
      </c>
      <c r="O290" s="200">
        <v>0</v>
      </c>
      <c r="P290" s="200">
        <v>9792591</v>
      </c>
      <c r="Q290" s="200">
        <f t="shared" si="21"/>
        <v>44573511</v>
      </c>
      <c r="R290" s="200"/>
      <c r="S290" s="183">
        <v>-1462494</v>
      </c>
      <c r="T290" s="183">
        <v>-1877288</v>
      </c>
      <c r="U290" s="200">
        <f t="shared" si="22"/>
        <v>-3339782</v>
      </c>
    </row>
    <row r="291" spans="1:21" ht="12.75" customHeight="1">
      <c r="A291" s="180">
        <v>39703</v>
      </c>
      <c r="B291" s="181" t="s">
        <v>649</v>
      </c>
      <c r="C291" s="254">
        <f t="shared" si="23"/>
        <v>2.3041704563722372E-4</v>
      </c>
      <c r="D291" s="254">
        <f t="shared" si="24"/>
        <v>1.9623679652884526E-4</v>
      </c>
      <c r="E291" s="200">
        <v>5590430.2552148644</v>
      </c>
      <c r="F291" s="200">
        <v>7290280</v>
      </c>
      <c r="G291" s="194">
        <v>0</v>
      </c>
      <c r="H291" s="200">
        <v>350405</v>
      </c>
      <c r="I291" s="200">
        <v>4855</v>
      </c>
      <c r="J291" s="200">
        <v>3535630</v>
      </c>
      <c r="K291" s="200">
        <f t="shared" si="20"/>
        <v>3890890</v>
      </c>
      <c r="L291" s="182"/>
      <c r="M291" s="200">
        <v>367522</v>
      </c>
      <c r="N291" s="200">
        <v>2191778</v>
      </c>
      <c r="O291" s="200">
        <v>0</v>
      </c>
      <c r="P291" s="200">
        <v>0</v>
      </c>
      <c r="Q291" s="200">
        <f t="shared" si="21"/>
        <v>2559300</v>
      </c>
      <c r="R291" s="200"/>
      <c r="S291" s="183">
        <v>-107615</v>
      </c>
      <c r="T291" s="183">
        <v>887738</v>
      </c>
      <c r="U291" s="200">
        <f t="shared" si="22"/>
        <v>780123</v>
      </c>
    </row>
    <row r="292" spans="1:21" ht="12.75" customHeight="1">
      <c r="A292" s="180">
        <v>39705</v>
      </c>
      <c r="B292" s="181" t="s">
        <v>650</v>
      </c>
      <c r="C292" s="254">
        <f t="shared" si="23"/>
        <v>7.6073380998838917E-4</v>
      </c>
      <c r="D292" s="254">
        <f t="shared" si="24"/>
        <v>7.6508710098453076E-4</v>
      </c>
      <c r="E292" s="200">
        <v>21795943.232235964</v>
      </c>
      <c r="F292" s="200">
        <v>24069237</v>
      </c>
      <c r="G292" s="194">
        <v>0</v>
      </c>
      <c r="H292" s="200">
        <v>1156881</v>
      </c>
      <c r="I292" s="200">
        <v>16028</v>
      </c>
      <c r="J292" s="200">
        <v>575308</v>
      </c>
      <c r="K292" s="200">
        <f t="shared" si="20"/>
        <v>1748217</v>
      </c>
      <c r="L292" s="182"/>
      <c r="M292" s="200">
        <v>1213393</v>
      </c>
      <c r="N292" s="200">
        <v>7236268</v>
      </c>
      <c r="O292" s="200">
        <v>0</v>
      </c>
      <c r="P292" s="200">
        <v>1074365</v>
      </c>
      <c r="Q292" s="200">
        <f t="shared" si="21"/>
        <v>9524026</v>
      </c>
      <c r="R292" s="200"/>
      <c r="S292" s="183">
        <v>-355298</v>
      </c>
      <c r="T292" s="183">
        <v>-199182</v>
      </c>
      <c r="U292" s="200">
        <f t="shared" si="22"/>
        <v>-554480</v>
      </c>
    </row>
    <row r="293" spans="1:21" ht="12.75" customHeight="1">
      <c r="A293" s="180">
        <v>39800</v>
      </c>
      <c r="B293" s="181" t="s">
        <v>651</v>
      </c>
      <c r="C293" s="254">
        <f t="shared" si="23"/>
        <v>3.4922009750341407E-3</v>
      </c>
      <c r="D293" s="254">
        <f t="shared" si="24"/>
        <v>3.7695362741459178E-3</v>
      </c>
      <c r="E293" s="200">
        <v>107387248.50727798</v>
      </c>
      <c r="F293" s="200">
        <v>110491491</v>
      </c>
      <c r="G293" s="194">
        <v>0</v>
      </c>
      <c r="H293" s="200">
        <v>5310741</v>
      </c>
      <c r="I293" s="200">
        <v>73579</v>
      </c>
      <c r="J293" s="200">
        <v>1310994</v>
      </c>
      <c r="K293" s="200">
        <f t="shared" si="20"/>
        <v>6695314</v>
      </c>
      <c r="L293" s="182"/>
      <c r="M293" s="200">
        <v>5570163</v>
      </c>
      <c r="N293" s="200">
        <v>33218585</v>
      </c>
      <c r="O293" s="200">
        <v>0</v>
      </c>
      <c r="P293" s="200">
        <v>10830674</v>
      </c>
      <c r="Q293" s="200">
        <f t="shared" si="21"/>
        <v>49619422</v>
      </c>
      <c r="R293" s="200"/>
      <c r="S293" s="183">
        <v>-1631019</v>
      </c>
      <c r="T293" s="183">
        <v>-1777865</v>
      </c>
      <c r="U293" s="200">
        <f t="shared" si="22"/>
        <v>-3408884</v>
      </c>
    </row>
    <row r="294" spans="1:21" ht="12.75" customHeight="1">
      <c r="A294" s="180">
        <v>39805</v>
      </c>
      <c r="B294" s="181" t="s">
        <v>652</v>
      </c>
      <c r="C294" s="254">
        <f t="shared" si="23"/>
        <v>4.1877824269687889E-4</v>
      </c>
      <c r="D294" s="254">
        <f t="shared" si="24"/>
        <v>4.0430391068085723E-4</v>
      </c>
      <c r="E294" s="200">
        <v>11517884.793027163</v>
      </c>
      <c r="F294" s="200">
        <v>13249934</v>
      </c>
      <c r="G294" s="194">
        <v>0</v>
      </c>
      <c r="H294" s="200">
        <v>636854</v>
      </c>
      <c r="I294" s="200">
        <v>8823</v>
      </c>
      <c r="J294" s="200">
        <v>541585</v>
      </c>
      <c r="K294" s="200">
        <f t="shared" si="20"/>
        <v>1187262</v>
      </c>
      <c r="L294" s="182"/>
      <c r="M294" s="200">
        <v>667964</v>
      </c>
      <c r="N294" s="200">
        <v>3983511</v>
      </c>
      <c r="O294" s="200">
        <v>0</v>
      </c>
      <c r="P294" s="200">
        <v>367964</v>
      </c>
      <c r="Q294" s="200">
        <f t="shared" si="21"/>
        <v>5019439</v>
      </c>
      <c r="R294" s="200"/>
      <c r="S294" s="183">
        <v>-195589</v>
      </c>
      <c r="T294" s="183">
        <v>7216</v>
      </c>
      <c r="U294" s="200">
        <f t="shared" si="22"/>
        <v>-188373</v>
      </c>
    </row>
    <row r="295" spans="1:21" ht="12.75" customHeight="1">
      <c r="A295" s="180">
        <v>39900</v>
      </c>
      <c r="B295" s="181" t="s">
        <v>653</v>
      </c>
      <c r="C295" s="254">
        <f t="shared" si="23"/>
        <v>1.7793479002972013E-3</v>
      </c>
      <c r="D295" s="254">
        <f t="shared" si="24"/>
        <v>1.8681480850610333E-3</v>
      </c>
      <c r="E295" s="200">
        <v>53220149.129430793</v>
      </c>
      <c r="F295" s="200">
        <v>56297677</v>
      </c>
      <c r="G295" s="194">
        <v>0</v>
      </c>
      <c r="H295" s="200">
        <v>2705931</v>
      </c>
      <c r="I295" s="200">
        <v>37490</v>
      </c>
      <c r="J295" s="200">
        <v>1853388</v>
      </c>
      <c r="K295" s="200">
        <f t="shared" si="20"/>
        <v>4596809</v>
      </c>
      <c r="L295" s="182"/>
      <c r="M295" s="200">
        <v>2838112</v>
      </c>
      <c r="N295" s="200">
        <v>16925549</v>
      </c>
      <c r="O295" s="200">
        <v>0</v>
      </c>
      <c r="P295" s="200">
        <v>5072179</v>
      </c>
      <c r="Q295" s="200">
        <f t="shared" si="21"/>
        <v>24835840</v>
      </c>
      <c r="R295" s="200"/>
      <c r="S295" s="183">
        <v>-831037</v>
      </c>
      <c r="T295" s="183">
        <v>-493017</v>
      </c>
      <c r="U295" s="200">
        <f t="shared" si="22"/>
        <v>-1324054</v>
      </c>
    </row>
    <row r="296" spans="1:21" ht="12.75" customHeight="1">
      <c r="A296" s="180">
        <v>40000</v>
      </c>
      <c r="B296" s="181" t="s">
        <v>654</v>
      </c>
      <c r="C296" s="254">
        <f t="shared" si="23"/>
        <v>2.7101752669226064E-3</v>
      </c>
      <c r="D296" s="254">
        <f t="shared" si="24"/>
        <v>2.2814980974674198E-3</v>
      </c>
      <c r="E296" s="200">
        <v>64995740.946179762</v>
      </c>
      <c r="F296" s="200">
        <v>85748589</v>
      </c>
      <c r="G296" s="194">
        <v>0</v>
      </c>
      <c r="H296" s="200">
        <v>4121481</v>
      </c>
      <c r="I296" s="200">
        <v>57102</v>
      </c>
      <c r="J296" s="200">
        <v>16643155</v>
      </c>
      <c r="K296" s="200">
        <f t="shared" si="20"/>
        <v>20821738</v>
      </c>
      <c r="L296" s="182"/>
      <c r="M296" s="200">
        <v>4322809</v>
      </c>
      <c r="N296" s="200">
        <v>25779784</v>
      </c>
      <c r="O296" s="200">
        <v>0</v>
      </c>
      <c r="P296" s="200">
        <v>16356427</v>
      </c>
      <c r="Q296" s="200">
        <f t="shared" si="21"/>
        <v>46459020</v>
      </c>
      <c r="R296" s="200"/>
      <c r="S296" s="183">
        <v>-1265777</v>
      </c>
      <c r="T296" s="183">
        <v>-1238009</v>
      </c>
      <c r="U296" s="200">
        <f t="shared" si="22"/>
        <v>-2503786</v>
      </c>
    </row>
    <row r="297" spans="1:21" ht="12.75" customHeight="1">
      <c r="A297" s="180">
        <v>51000</v>
      </c>
      <c r="B297" s="181" t="s">
        <v>655</v>
      </c>
      <c r="C297" s="254">
        <f t="shared" si="23"/>
        <v>2.4805642138075085E-2</v>
      </c>
      <c r="D297" s="254">
        <f t="shared" si="24"/>
        <v>2.5198976476353885E-2</v>
      </c>
      <c r="E297" s="200">
        <v>717873115.4691937</v>
      </c>
      <c r="F297" s="200">
        <v>784838102</v>
      </c>
      <c r="G297" s="194">
        <v>0</v>
      </c>
      <c r="H297" s="200">
        <v>37723015</v>
      </c>
      <c r="I297" s="200">
        <v>522640</v>
      </c>
      <c r="J297" s="200">
        <v>0</v>
      </c>
      <c r="K297" s="200">
        <f t="shared" si="20"/>
        <v>38245655</v>
      </c>
      <c r="L297" s="182"/>
      <c r="M297" s="200">
        <v>39565727</v>
      </c>
      <c r="N297" s="200">
        <v>235956731</v>
      </c>
      <c r="O297" s="200">
        <v>0</v>
      </c>
      <c r="P297" s="200">
        <v>79367290</v>
      </c>
      <c r="Q297" s="200">
        <f t="shared" si="21"/>
        <v>354889748</v>
      </c>
      <c r="R297" s="200"/>
      <c r="S297" s="183">
        <v>-11585376</v>
      </c>
      <c r="T297" s="183">
        <v>-21976926</v>
      </c>
      <c r="U297" s="200">
        <f t="shared" si="22"/>
        <v>-33562302</v>
      </c>
    </row>
    <row r="298" spans="1:21" ht="12.75" customHeight="1">
      <c r="A298" s="184">
        <v>51000.2</v>
      </c>
      <c r="B298" s="181" t="s">
        <v>730</v>
      </c>
      <c r="C298" s="254">
        <f t="shared" si="23"/>
        <v>2.6134041722946157E-5</v>
      </c>
      <c r="D298" s="254">
        <f t="shared" si="24"/>
        <v>2.1299861964674493E-5</v>
      </c>
      <c r="E298" s="200">
        <v>606794.41809840931</v>
      </c>
      <c r="F298" s="200">
        <v>826868</v>
      </c>
      <c r="G298" s="194">
        <v>0</v>
      </c>
      <c r="H298" s="200">
        <v>39743</v>
      </c>
      <c r="I298" s="200">
        <v>551</v>
      </c>
      <c r="J298" s="200">
        <v>507519</v>
      </c>
      <c r="K298" s="200">
        <f t="shared" si="20"/>
        <v>547813</v>
      </c>
      <c r="L298" s="182"/>
      <c r="M298" s="200">
        <v>41685</v>
      </c>
      <c r="N298" s="200">
        <v>248593</v>
      </c>
      <c r="O298" s="200">
        <v>0</v>
      </c>
      <c r="P298" s="200">
        <v>0</v>
      </c>
      <c r="Q298" s="200">
        <f t="shared" si="21"/>
        <v>290278</v>
      </c>
      <c r="R298" s="200"/>
      <c r="S298" s="183">
        <v>-12206</v>
      </c>
      <c r="T298" s="183">
        <v>112779</v>
      </c>
      <c r="U298" s="200">
        <f t="shared" si="22"/>
        <v>100573</v>
      </c>
    </row>
    <row r="299" spans="1:21" ht="12.75" customHeight="1">
      <c r="A299" s="184">
        <v>51000.3</v>
      </c>
      <c r="B299" s="181" t="s">
        <v>737</v>
      </c>
      <c r="C299" s="254">
        <f t="shared" si="23"/>
        <v>6.6386799199095634E-4</v>
      </c>
      <c r="D299" s="254">
        <f t="shared" si="24"/>
        <v>6.5088995125103083E-4</v>
      </c>
      <c r="E299" s="200">
        <v>18542673.650679078</v>
      </c>
      <c r="F299" s="200">
        <v>21004451</v>
      </c>
      <c r="G299" s="194">
        <v>0</v>
      </c>
      <c r="H299" s="200">
        <v>1009573</v>
      </c>
      <c r="I299" s="200">
        <v>13987</v>
      </c>
      <c r="J299" s="200">
        <v>1946211</v>
      </c>
      <c r="K299" s="200">
        <f t="shared" si="20"/>
        <v>2969771</v>
      </c>
      <c r="L299" s="182"/>
      <c r="M299" s="200">
        <v>1058889</v>
      </c>
      <c r="N299" s="200">
        <v>6314859</v>
      </c>
      <c r="O299" s="200">
        <v>0</v>
      </c>
      <c r="P299" s="200">
        <v>0</v>
      </c>
      <c r="Q299" s="200">
        <f t="shared" si="21"/>
        <v>7373748</v>
      </c>
      <c r="R299" s="200"/>
      <c r="S299" s="183">
        <v>-310057</v>
      </c>
      <c r="T299" s="183">
        <v>479509</v>
      </c>
      <c r="U299" s="200">
        <f t="shared" si="22"/>
        <v>169452</v>
      </c>
    </row>
    <row r="300" spans="1:21" ht="12.75" customHeight="1">
      <c r="A300" s="180">
        <v>60000</v>
      </c>
      <c r="B300" s="181" t="s">
        <v>658</v>
      </c>
      <c r="C300" s="254">
        <f t="shared" si="23"/>
        <v>1.3165792967526738E-4</v>
      </c>
      <c r="D300" s="254">
        <f t="shared" si="24"/>
        <v>1.082127714750667E-4</v>
      </c>
      <c r="E300" s="200">
        <v>3082785.5038182973</v>
      </c>
      <c r="F300" s="200">
        <v>4165591</v>
      </c>
      <c r="G300" s="194">
        <v>0</v>
      </c>
      <c r="H300" s="200">
        <v>200218</v>
      </c>
      <c r="I300" s="200">
        <v>2774</v>
      </c>
      <c r="J300" s="200">
        <v>903375</v>
      </c>
      <c r="K300" s="200">
        <f t="shared" si="20"/>
        <v>1106367</v>
      </c>
      <c r="L300" s="182"/>
      <c r="M300" s="200">
        <v>209998</v>
      </c>
      <c r="N300" s="200">
        <v>1252359</v>
      </c>
      <c r="O300" s="200">
        <v>0</v>
      </c>
      <c r="P300" s="200">
        <v>685847</v>
      </c>
      <c r="Q300" s="200">
        <f t="shared" si="21"/>
        <v>2148204</v>
      </c>
      <c r="R300" s="200"/>
      <c r="S300" s="183">
        <v>-61490</v>
      </c>
      <c r="T300" s="183">
        <v>-40661</v>
      </c>
      <c r="U300" s="200">
        <f t="shared" si="22"/>
        <v>-102151</v>
      </c>
    </row>
    <row r="301" spans="1:21" ht="12.75" customHeight="1">
      <c r="A301" s="180">
        <v>90901</v>
      </c>
      <c r="B301" s="181" t="s">
        <v>659</v>
      </c>
      <c r="C301" s="254">
        <f t="shared" si="23"/>
        <v>8.4325306728835119E-4</v>
      </c>
      <c r="D301" s="254">
        <f t="shared" si="24"/>
        <v>7.8263042188614557E-4</v>
      </c>
      <c r="E301" s="200">
        <v>22295720.611810718</v>
      </c>
      <c r="F301" s="200">
        <v>26680105</v>
      </c>
      <c r="G301" s="194">
        <v>0</v>
      </c>
      <c r="H301" s="200">
        <v>1282371</v>
      </c>
      <c r="I301" s="200">
        <v>17767</v>
      </c>
      <c r="J301" s="200">
        <v>4366778</v>
      </c>
      <c r="K301" s="200">
        <f t="shared" si="20"/>
        <v>5666916</v>
      </c>
      <c r="L301" s="182"/>
      <c r="M301" s="200">
        <v>1345013</v>
      </c>
      <c r="N301" s="200">
        <v>8021209</v>
      </c>
      <c r="O301" s="200">
        <v>0</v>
      </c>
      <c r="P301" s="200">
        <v>942860</v>
      </c>
      <c r="Q301" s="200">
        <f t="shared" si="21"/>
        <v>10309082</v>
      </c>
      <c r="R301" s="200"/>
      <c r="S301" s="183">
        <v>-393838</v>
      </c>
      <c r="T301" s="183">
        <v>931144</v>
      </c>
      <c r="U301" s="200">
        <f t="shared" si="22"/>
        <v>537306</v>
      </c>
    </row>
    <row r="302" spans="1:21" ht="12.75" customHeight="1">
      <c r="A302" s="180">
        <v>91041</v>
      </c>
      <c r="B302" s="181" t="s">
        <v>660</v>
      </c>
      <c r="C302" s="254">
        <f t="shared" si="23"/>
        <v>1.6310668884516035E-4</v>
      </c>
      <c r="D302" s="254">
        <f t="shared" si="24"/>
        <v>1.5469246605538607E-4</v>
      </c>
      <c r="E302" s="200">
        <v>4406907.6635314431</v>
      </c>
      <c r="F302" s="200">
        <v>5160614</v>
      </c>
      <c r="G302" s="194">
        <v>0</v>
      </c>
      <c r="H302" s="200">
        <v>248043</v>
      </c>
      <c r="I302" s="200">
        <v>3437</v>
      </c>
      <c r="J302" s="200">
        <v>851586</v>
      </c>
      <c r="K302" s="200">
        <f t="shared" si="20"/>
        <v>1103066</v>
      </c>
      <c r="L302" s="182"/>
      <c r="M302" s="200">
        <v>260160</v>
      </c>
      <c r="N302" s="200">
        <v>1551507</v>
      </c>
      <c r="O302" s="200">
        <v>0</v>
      </c>
      <c r="P302" s="200">
        <v>0</v>
      </c>
      <c r="Q302" s="200">
        <f t="shared" si="21"/>
        <v>1811667</v>
      </c>
      <c r="R302" s="200"/>
      <c r="S302" s="183">
        <v>-76178</v>
      </c>
      <c r="T302" s="183">
        <v>233109</v>
      </c>
      <c r="U302" s="200">
        <f t="shared" si="22"/>
        <v>156931</v>
      </c>
    </row>
    <row r="303" spans="1:21" ht="12.75" customHeight="1">
      <c r="A303" s="180">
        <v>91111</v>
      </c>
      <c r="B303" s="181" t="s">
        <v>661</v>
      </c>
      <c r="C303" s="254">
        <f t="shared" si="23"/>
        <v>7.7162756638333128E-5</v>
      </c>
      <c r="D303" s="254">
        <f t="shared" si="24"/>
        <v>7.8581139271351164E-5</v>
      </c>
      <c r="E303" s="200">
        <v>2238634.0698709912</v>
      </c>
      <c r="F303" s="200">
        <v>2441391</v>
      </c>
      <c r="G303" s="194">
        <v>0</v>
      </c>
      <c r="H303" s="200">
        <v>117345</v>
      </c>
      <c r="I303" s="200">
        <v>1626</v>
      </c>
      <c r="J303" s="200">
        <v>316173</v>
      </c>
      <c r="K303" s="200">
        <f t="shared" si="20"/>
        <v>435144</v>
      </c>
      <c r="L303" s="182"/>
      <c r="M303" s="200">
        <v>123077</v>
      </c>
      <c r="N303" s="200">
        <v>733989</v>
      </c>
      <c r="O303" s="200">
        <v>0</v>
      </c>
      <c r="P303" s="200">
        <v>212311</v>
      </c>
      <c r="Q303" s="200">
        <f t="shared" si="21"/>
        <v>1069377</v>
      </c>
      <c r="R303" s="200"/>
      <c r="S303" s="183">
        <v>-36039</v>
      </c>
      <c r="T303" s="183">
        <v>54502</v>
      </c>
      <c r="U303" s="200">
        <f t="shared" si="22"/>
        <v>18463</v>
      </c>
    </row>
    <row r="304" spans="1:21" ht="12.75" customHeight="1">
      <c r="A304" s="180">
        <v>91151</v>
      </c>
      <c r="B304" s="181" t="s">
        <v>662</v>
      </c>
      <c r="C304" s="254">
        <f t="shared" si="23"/>
        <v>2.267426512302049E-4</v>
      </c>
      <c r="D304" s="254">
        <f t="shared" si="24"/>
        <v>2.1860909142694783E-4</v>
      </c>
      <c r="E304" s="200">
        <v>6227776.3416230641</v>
      </c>
      <c r="F304" s="200">
        <v>7174024</v>
      </c>
      <c r="G304" s="194">
        <v>0</v>
      </c>
      <c r="H304" s="200">
        <v>344817</v>
      </c>
      <c r="I304" s="200">
        <v>4777</v>
      </c>
      <c r="J304" s="200">
        <v>870252</v>
      </c>
      <c r="K304" s="200">
        <f t="shared" si="20"/>
        <v>1219846</v>
      </c>
      <c r="L304" s="182"/>
      <c r="M304" s="200">
        <v>361661</v>
      </c>
      <c r="N304" s="200">
        <v>2156826</v>
      </c>
      <c r="O304" s="200">
        <v>0</v>
      </c>
      <c r="P304" s="200">
        <v>402232</v>
      </c>
      <c r="Q304" s="200">
        <f t="shared" si="21"/>
        <v>2920719</v>
      </c>
      <c r="R304" s="200"/>
      <c r="S304" s="183">
        <v>-105899</v>
      </c>
      <c r="T304" s="183">
        <v>153722</v>
      </c>
      <c r="U304" s="200">
        <f t="shared" si="22"/>
        <v>47823</v>
      </c>
    </row>
    <row r="305" spans="1:21" ht="12.75" customHeight="1">
      <c r="A305" s="180">
        <v>98101</v>
      </c>
      <c r="B305" s="181" t="s">
        <v>663</v>
      </c>
      <c r="C305" s="254">
        <f t="shared" si="23"/>
        <v>1.0154764300559014E-3</v>
      </c>
      <c r="D305" s="254">
        <f t="shared" si="24"/>
        <v>9.7488576480171804E-4</v>
      </c>
      <c r="E305" s="200">
        <v>27772726.478057314</v>
      </c>
      <c r="F305" s="200">
        <v>32129166</v>
      </c>
      <c r="G305" s="194">
        <v>0</v>
      </c>
      <c r="H305" s="200">
        <v>1544279</v>
      </c>
      <c r="I305" s="200">
        <v>21395</v>
      </c>
      <c r="J305" s="200">
        <v>4024576</v>
      </c>
      <c r="K305" s="200">
        <f t="shared" si="20"/>
        <v>5590250</v>
      </c>
      <c r="L305" s="182"/>
      <c r="M305" s="200">
        <v>1619715</v>
      </c>
      <c r="N305" s="200">
        <v>9659435</v>
      </c>
      <c r="O305" s="200">
        <v>0</v>
      </c>
      <c r="P305" s="200">
        <v>1966440</v>
      </c>
      <c r="Q305" s="200">
        <f t="shared" si="21"/>
        <v>13245590</v>
      </c>
      <c r="R305" s="200"/>
      <c r="S305" s="183">
        <v>-474274</v>
      </c>
      <c r="T305" s="183">
        <v>647433</v>
      </c>
      <c r="U305" s="200">
        <f t="shared" si="22"/>
        <v>173159</v>
      </c>
    </row>
    <row r="306" spans="1:21" ht="12.75" customHeight="1">
      <c r="A306" s="180">
        <v>98103</v>
      </c>
      <c r="B306" s="181" t="s">
        <v>664</v>
      </c>
      <c r="C306" s="254">
        <f t="shared" si="23"/>
        <v>1.828312739328519E-4</v>
      </c>
      <c r="D306" s="254">
        <f t="shared" si="24"/>
        <v>1.7860237630315832E-4</v>
      </c>
      <c r="E306" s="200">
        <v>5088057.6211999068</v>
      </c>
      <c r="F306" s="200">
        <v>5784690</v>
      </c>
      <c r="G306" s="194">
        <v>0</v>
      </c>
      <c r="H306" s="200">
        <v>278039</v>
      </c>
      <c r="I306" s="200">
        <v>3852</v>
      </c>
      <c r="J306" s="200">
        <v>301399</v>
      </c>
      <c r="K306" s="200">
        <f t="shared" si="20"/>
        <v>583290</v>
      </c>
      <c r="L306" s="182"/>
      <c r="M306" s="200">
        <v>291621</v>
      </c>
      <c r="N306" s="200">
        <v>1739131</v>
      </c>
      <c r="O306" s="200">
        <v>0</v>
      </c>
      <c r="P306" s="200">
        <v>375768</v>
      </c>
      <c r="Q306" s="200">
        <f t="shared" si="21"/>
        <v>2406520</v>
      </c>
      <c r="R306" s="200"/>
      <c r="S306" s="183">
        <v>-85391</v>
      </c>
      <c r="T306" s="183">
        <v>-16199</v>
      </c>
      <c r="U306" s="200">
        <f t="shared" si="22"/>
        <v>-101590</v>
      </c>
    </row>
    <row r="307" spans="1:21" ht="12.75" customHeight="1">
      <c r="A307" s="180">
        <v>98111</v>
      </c>
      <c r="B307" s="181" t="s">
        <v>665</v>
      </c>
      <c r="C307" s="254">
        <f t="shared" si="23"/>
        <v>3.7913839314617284E-4</v>
      </c>
      <c r="D307" s="254">
        <f t="shared" si="24"/>
        <v>3.6790374461923714E-4</v>
      </c>
      <c r="E307" s="200">
        <v>10480910.111187538</v>
      </c>
      <c r="F307" s="200">
        <v>11995749</v>
      </c>
      <c r="G307" s="194">
        <v>0</v>
      </c>
      <c r="H307" s="200">
        <v>576572</v>
      </c>
      <c r="I307" s="200">
        <v>7988</v>
      </c>
      <c r="J307" s="200">
        <v>754184</v>
      </c>
      <c r="K307" s="200">
        <f t="shared" si="20"/>
        <v>1338744</v>
      </c>
      <c r="L307" s="182"/>
      <c r="M307" s="200">
        <v>604737</v>
      </c>
      <c r="N307" s="200">
        <v>3606448</v>
      </c>
      <c r="O307" s="200">
        <v>0</v>
      </c>
      <c r="P307" s="200">
        <v>65116</v>
      </c>
      <c r="Q307" s="200">
        <f t="shared" si="21"/>
        <v>4276301</v>
      </c>
      <c r="R307" s="200"/>
      <c r="S307" s="183">
        <v>-177075</v>
      </c>
      <c r="T307" s="183">
        <v>184294</v>
      </c>
      <c r="U307" s="200">
        <f t="shared" si="22"/>
        <v>7219</v>
      </c>
    </row>
    <row r="308" spans="1:21" ht="12.75" customHeight="1">
      <c r="A308" s="180">
        <v>98131</v>
      </c>
      <c r="B308" s="181" t="s">
        <v>666</v>
      </c>
      <c r="C308" s="254">
        <f t="shared" si="23"/>
        <v>8.1804991892548895E-5</v>
      </c>
      <c r="D308" s="254">
        <f t="shared" si="24"/>
        <v>7.8752789070140019E-5</v>
      </c>
      <c r="E308" s="200">
        <v>2243524.0611744812</v>
      </c>
      <c r="F308" s="200">
        <v>2588269</v>
      </c>
      <c r="G308" s="194">
        <v>0</v>
      </c>
      <c r="H308" s="200">
        <v>124404</v>
      </c>
      <c r="I308" s="200">
        <v>1724</v>
      </c>
      <c r="J308" s="200">
        <v>125700</v>
      </c>
      <c r="K308" s="200">
        <f t="shared" si="20"/>
        <v>251828</v>
      </c>
      <c r="L308" s="182"/>
      <c r="M308" s="200">
        <v>130481</v>
      </c>
      <c r="N308" s="200">
        <v>778147</v>
      </c>
      <c r="O308" s="200">
        <v>0</v>
      </c>
      <c r="P308" s="200">
        <v>520045</v>
      </c>
      <c r="Q308" s="200">
        <f t="shared" si="21"/>
        <v>1428673</v>
      </c>
      <c r="R308" s="200"/>
      <c r="S308" s="183">
        <v>-38207</v>
      </c>
      <c r="T308" s="183">
        <v>-121245</v>
      </c>
      <c r="U308" s="200">
        <f t="shared" si="22"/>
        <v>-159452</v>
      </c>
    </row>
    <row r="309" spans="1:21" ht="12.75" customHeight="1">
      <c r="A309" s="180">
        <v>99401</v>
      </c>
      <c r="B309" s="181" t="s">
        <v>667</v>
      </c>
      <c r="C309" s="254">
        <f t="shared" si="23"/>
        <v>3.0072650170400849E-4</v>
      </c>
      <c r="D309" s="254">
        <f t="shared" si="24"/>
        <v>2.9742329040331202E-4</v>
      </c>
      <c r="E309" s="200">
        <v>8473049.8595956489</v>
      </c>
      <c r="F309" s="200">
        <v>9514836</v>
      </c>
      <c r="G309" s="194">
        <v>0</v>
      </c>
      <c r="H309" s="200">
        <v>457328</v>
      </c>
      <c r="I309" s="200">
        <v>6336</v>
      </c>
      <c r="J309" s="200">
        <v>801968</v>
      </c>
      <c r="K309" s="200">
        <f t="shared" si="20"/>
        <v>1265632</v>
      </c>
      <c r="L309" s="182"/>
      <c r="M309" s="200">
        <v>479668</v>
      </c>
      <c r="N309" s="200">
        <v>2860577</v>
      </c>
      <c r="O309" s="200">
        <v>0</v>
      </c>
      <c r="P309" s="200">
        <v>1067224</v>
      </c>
      <c r="Q309" s="200">
        <f t="shared" si="21"/>
        <v>4407469</v>
      </c>
      <c r="R309" s="200"/>
      <c r="S309" s="183">
        <v>-140453</v>
      </c>
      <c r="T309" s="183">
        <v>-17655</v>
      </c>
      <c r="U309" s="200">
        <f t="shared" si="22"/>
        <v>-158108</v>
      </c>
    </row>
    <row r="310" spans="1:21" ht="12.75" customHeight="1">
      <c r="A310" s="180">
        <v>99521</v>
      </c>
      <c r="B310" s="181" t="s">
        <v>668</v>
      </c>
      <c r="C310" s="254">
        <f t="shared" si="23"/>
        <v>1.8066417264851691E-4</v>
      </c>
      <c r="D310" s="254">
        <f t="shared" si="24"/>
        <v>1.6688708151611981E-4</v>
      </c>
      <c r="E310" s="200">
        <v>4754310.1304911803</v>
      </c>
      <c r="F310" s="200">
        <v>5716124</v>
      </c>
      <c r="G310" s="194">
        <v>0</v>
      </c>
      <c r="H310" s="200">
        <v>274744</v>
      </c>
      <c r="I310" s="200">
        <v>3806</v>
      </c>
      <c r="J310" s="200">
        <v>1250569</v>
      </c>
      <c r="K310" s="200">
        <f t="shared" si="20"/>
        <v>1529119</v>
      </c>
      <c r="L310" s="182"/>
      <c r="M310" s="200">
        <v>288165</v>
      </c>
      <c r="N310" s="200">
        <v>1718517</v>
      </c>
      <c r="O310" s="200">
        <v>0</v>
      </c>
      <c r="P310" s="200">
        <v>0</v>
      </c>
      <c r="Q310" s="200">
        <f t="shared" si="21"/>
        <v>2006682</v>
      </c>
      <c r="R310" s="200"/>
      <c r="S310" s="183">
        <v>-84378</v>
      </c>
      <c r="T310" s="183">
        <v>323235</v>
      </c>
      <c r="U310" s="200">
        <f t="shared" si="22"/>
        <v>238857</v>
      </c>
    </row>
    <row r="311" spans="1:21" ht="12.75" customHeight="1">
      <c r="A311" s="180">
        <v>99831</v>
      </c>
      <c r="B311" s="181" t="s">
        <v>669</v>
      </c>
      <c r="C311" s="254">
        <f t="shared" si="23"/>
        <v>2.0121652051421408E-5</v>
      </c>
      <c r="D311" s="254">
        <f t="shared" si="24"/>
        <v>1.8241789381114003E-5</v>
      </c>
      <c r="E311" s="200">
        <v>519675.47916247591</v>
      </c>
      <c r="F311" s="200">
        <v>636639</v>
      </c>
      <c r="G311" s="194">
        <v>0</v>
      </c>
      <c r="H311" s="200">
        <v>30600</v>
      </c>
      <c r="I311" s="200">
        <v>424</v>
      </c>
      <c r="J311" s="200">
        <v>206510</v>
      </c>
      <c r="K311" s="200">
        <f t="shared" si="20"/>
        <v>237534</v>
      </c>
      <c r="L311" s="182"/>
      <c r="M311" s="200">
        <v>32095</v>
      </c>
      <c r="N311" s="200">
        <v>191402</v>
      </c>
      <c r="O311" s="200">
        <v>0</v>
      </c>
      <c r="P311" s="200">
        <v>153268</v>
      </c>
      <c r="Q311" s="200">
        <f t="shared" si="21"/>
        <v>376765</v>
      </c>
      <c r="R311" s="200"/>
      <c r="S311" s="183">
        <v>-9398</v>
      </c>
      <c r="T311" s="183">
        <v>21188</v>
      </c>
      <c r="U311" s="200">
        <f t="shared" si="22"/>
        <v>11790</v>
      </c>
    </row>
    <row r="312" spans="1:21" s="188" customFormat="1" ht="12.75" customHeight="1" thickBot="1">
      <c r="A312" s="185"/>
      <c r="B312" s="186" t="s">
        <v>738</v>
      </c>
      <c r="C312" s="260">
        <f>SUM(C3:C311)</f>
        <v>0.99999999999999989</v>
      </c>
      <c r="D312" s="260">
        <f>SUM(D3:D311)</f>
        <v>1.0000000000000011</v>
      </c>
      <c r="E312" s="201">
        <v>28488185468.279976</v>
      </c>
      <c r="F312" s="201">
        <f>SUM(F4:F311)</f>
        <v>31639499499</v>
      </c>
      <c r="G312" s="195">
        <v>0</v>
      </c>
      <c r="H312" s="201">
        <f>SUM(H4:H311)</f>
        <v>1520743317</v>
      </c>
      <c r="I312" s="201">
        <f>SUM(I4:I311)</f>
        <v>21069394</v>
      </c>
      <c r="J312" s="201">
        <f t="shared" ref="J312:Q312" si="25">SUM(J4:J311)</f>
        <v>1653733682</v>
      </c>
      <c r="K312" s="201">
        <f t="shared" si="25"/>
        <v>3195546393</v>
      </c>
      <c r="L312" s="187"/>
      <c r="M312" s="201">
        <f t="shared" si="25"/>
        <v>1595029353</v>
      </c>
      <c r="N312" s="201">
        <f t="shared" si="25"/>
        <v>9512220240</v>
      </c>
      <c r="O312" s="201">
        <f t="shared" si="25"/>
        <v>0</v>
      </c>
      <c r="P312" s="201">
        <f t="shared" si="25"/>
        <v>1653733820</v>
      </c>
      <c r="Q312" s="201">
        <f t="shared" si="25"/>
        <v>12760983413</v>
      </c>
      <c r="R312" s="201"/>
      <c r="S312" s="209">
        <f t="shared" ref="S312:U312" si="26">SUM(S4:S311)</f>
        <v>-467046016</v>
      </c>
      <c r="T312" s="209">
        <f t="shared" si="26"/>
        <v>103</v>
      </c>
      <c r="U312" s="209">
        <f t="shared" si="26"/>
        <v>-467045913</v>
      </c>
    </row>
    <row r="313" spans="1:21" ht="13.5" thickTop="1">
      <c r="A313" s="189"/>
      <c r="B313" s="190"/>
      <c r="C313" s="190"/>
      <c r="D313" s="190"/>
      <c r="E313" s="202"/>
      <c r="F313" s="202"/>
      <c r="G313" s="196"/>
      <c r="H313" s="202"/>
      <c r="I313" s="202"/>
      <c r="J313" s="202"/>
      <c r="K313" s="202"/>
      <c r="L313" s="191"/>
      <c r="M313" s="202"/>
      <c r="N313" s="202"/>
      <c r="O313" s="202"/>
      <c r="P313" s="202"/>
      <c r="Q313" s="202"/>
      <c r="R313" s="202"/>
      <c r="U313" s="202"/>
    </row>
    <row r="329" spans="21:21">
      <c r="U329" s="210"/>
    </row>
  </sheetData>
  <mergeCells count="3">
    <mergeCell ref="G1:K1"/>
    <mergeCell ref="M1:Q1"/>
    <mergeCell ref="S1:U1"/>
  </mergeCells>
  <pageMargins left="0.7" right="0.7" top="0.75" bottom="0.75" header="0.3" footer="0.3"/>
  <pageSetup paperSize="5" scale="49" fitToHeight="0" orientation="landscape" r:id="rId1"/>
  <headerFooter>
    <oddFooter>&amp;F</oddFooter>
  </headerFooter>
  <ignoredErrors>
    <ignoredError sqref="K295:K311 K271:K294 K241:K270 K214:K240 K190:K213 K163:K189 K133:K162 K109:K132 K80:K108 K53:K79 K26:K52 K4:K25"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7F0C6-C0C7-43FD-915C-93BBFB83882D}">
  <dimension ref="A1:I325"/>
  <sheetViews>
    <sheetView topLeftCell="A187" workbookViewId="0">
      <selection activeCell="E202" sqref="E202"/>
    </sheetView>
  </sheetViews>
  <sheetFormatPr defaultColWidth="9.140625" defaultRowHeight="15.75"/>
  <cols>
    <col min="1" max="1" width="9.140625" style="3"/>
    <col min="2" max="2" width="17" style="3" bestFit="1" customWidth="1"/>
    <col min="3" max="3" width="52.5703125" style="3" bestFit="1" customWidth="1"/>
    <col min="4" max="4" width="18" style="3" bestFit="1" customWidth="1"/>
    <col min="5" max="5" width="11.7109375" style="3" bestFit="1" customWidth="1"/>
    <col min="6" max="6" width="9.140625" style="3"/>
    <col min="7" max="7" width="14.42578125" style="563" customWidth="1"/>
    <col min="8" max="8" width="56.42578125" style="3" customWidth="1"/>
    <col min="9" max="9" width="18.5703125" style="264" customWidth="1"/>
    <col min="10" max="16384" width="9.140625" style="3"/>
  </cols>
  <sheetData>
    <row r="1" spans="1:9">
      <c r="D1" s="502">
        <f>SUM(D3:D300)</f>
        <v>1491301261.9199998</v>
      </c>
      <c r="G1" s="562"/>
      <c r="H1" s="262"/>
      <c r="I1" s="265"/>
    </row>
    <row r="2" spans="1:9">
      <c r="B2" s="467" t="s">
        <v>955</v>
      </c>
      <c r="C2" s="467" t="s">
        <v>956</v>
      </c>
      <c r="D2" s="467" t="s">
        <v>995</v>
      </c>
      <c r="G2" s="562"/>
      <c r="H2" s="262"/>
      <c r="I2" s="265"/>
    </row>
    <row r="3" spans="1:9">
      <c r="A3" s="578">
        <v>10200</v>
      </c>
      <c r="B3" s="3">
        <v>10200</v>
      </c>
      <c r="C3" s="3" t="s">
        <v>0</v>
      </c>
      <c r="D3" s="503">
        <v>1795318.9299999997</v>
      </c>
      <c r="E3" s="3">
        <f>VLOOKUP($B3,G:I,3,FALSE)</f>
        <v>-12693.324272072001</v>
      </c>
      <c r="I3" s="265"/>
    </row>
    <row r="4" spans="1:9">
      <c r="A4" s="578">
        <v>10400</v>
      </c>
      <c r="B4" s="3">
        <v>10400</v>
      </c>
      <c r="C4" s="3" t="s">
        <v>1</v>
      </c>
      <c r="D4" s="503">
        <v>4276075.8600000003</v>
      </c>
      <c r="E4" s="3">
        <f t="shared" ref="E4:E67" si="0">VLOOKUP($B4,G:I,3,FALSE)</f>
        <v>-31817.468953432002</v>
      </c>
      <c r="I4" s="265"/>
    </row>
    <row r="5" spans="1:9">
      <c r="A5" s="578">
        <v>10500</v>
      </c>
      <c r="B5" s="3">
        <v>10500</v>
      </c>
      <c r="C5" s="3" t="s">
        <v>2</v>
      </c>
      <c r="D5" s="503">
        <v>924944.29</v>
      </c>
      <c r="E5" s="3">
        <f t="shared" si="0"/>
        <v>-6512.0316063159999</v>
      </c>
      <c r="I5" s="265"/>
    </row>
    <row r="6" spans="1:9" ht="20.25">
      <c r="A6" s="578">
        <v>10700</v>
      </c>
      <c r="B6" s="3">
        <v>10700</v>
      </c>
      <c r="C6" s="3" t="s">
        <v>331</v>
      </c>
      <c r="D6" s="503">
        <v>7083269.870000001</v>
      </c>
      <c r="E6" s="3">
        <f t="shared" si="0"/>
        <v>-45863.550882143994</v>
      </c>
      <c r="G6" s="649"/>
      <c r="H6" s="650"/>
      <c r="I6" s="651"/>
    </row>
    <row r="7" spans="1:9" ht="20.25">
      <c r="A7" s="578">
        <v>10800</v>
      </c>
      <c r="B7" s="3">
        <v>10800</v>
      </c>
      <c r="C7" s="3" t="s">
        <v>3</v>
      </c>
      <c r="D7" s="503">
        <v>31789165.179999996</v>
      </c>
      <c r="E7" s="3">
        <f t="shared" si="0"/>
        <v>-201272.94348696401</v>
      </c>
      <c r="G7" s="565"/>
      <c r="H7" s="273"/>
      <c r="I7" s="275"/>
    </row>
    <row r="8" spans="1:9">
      <c r="A8" s="578">
        <v>10850</v>
      </c>
      <c r="B8" s="3">
        <v>10850</v>
      </c>
      <c r="C8" s="3" t="s">
        <v>4</v>
      </c>
      <c r="D8" s="503">
        <v>314521.02999999997</v>
      </c>
      <c r="E8" s="3">
        <f t="shared" si="0"/>
        <v>-1775.048430712</v>
      </c>
      <c r="G8" s="566"/>
      <c r="H8" s="278"/>
      <c r="I8" s="279"/>
    </row>
    <row r="9" spans="1:9" ht="27" thickBot="1">
      <c r="A9" s="578">
        <v>10900</v>
      </c>
      <c r="B9" s="3">
        <v>10900</v>
      </c>
      <c r="C9" s="3" t="s">
        <v>5</v>
      </c>
      <c r="D9" s="503">
        <v>2838572.7</v>
      </c>
      <c r="E9" s="3">
        <f t="shared" si="0"/>
        <v>-17133.479544663998</v>
      </c>
      <c r="G9" s="567" t="s">
        <v>690</v>
      </c>
      <c r="H9" s="284" t="s">
        <v>363</v>
      </c>
      <c r="I9" s="286" t="s">
        <v>991</v>
      </c>
    </row>
    <row r="10" spans="1:9" thickBot="1">
      <c r="A10" s="578">
        <v>10910</v>
      </c>
      <c r="B10" s="3">
        <v>10910</v>
      </c>
      <c r="C10" s="3" t="s">
        <v>6</v>
      </c>
      <c r="D10" s="503">
        <v>816948.55</v>
      </c>
      <c r="E10" s="3">
        <f t="shared" si="0"/>
        <v>-4894.9125201639999</v>
      </c>
      <c r="G10" s="567" t="s">
        <v>691</v>
      </c>
      <c r="H10" s="568" t="s">
        <v>692</v>
      </c>
      <c r="I10" s="573" t="s">
        <v>816</v>
      </c>
    </row>
    <row r="11" spans="1:9">
      <c r="A11" s="578">
        <v>10930</v>
      </c>
      <c r="B11" s="3">
        <v>10930</v>
      </c>
      <c r="C11" s="3" t="s">
        <v>7</v>
      </c>
      <c r="D11" s="503">
        <v>8982626.5500000007</v>
      </c>
      <c r="E11" s="3">
        <f t="shared" si="0"/>
        <v>-57242.128365179997</v>
      </c>
      <c r="G11" s="569">
        <v>10200</v>
      </c>
      <c r="H11" s="296" t="s">
        <v>369</v>
      </c>
      <c r="I11" s="298">
        <v>-12693.324272072001</v>
      </c>
    </row>
    <row r="12" spans="1:9">
      <c r="A12" s="578">
        <v>10940</v>
      </c>
      <c r="B12" s="3">
        <v>10940</v>
      </c>
      <c r="C12" s="3" t="s">
        <v>8</v>
      </c>
      <c r="D12" s="503">
        <v>1247102.0299999998</v>
      </c>
      <c r="E12" s="3">
        <f t="shared" si="0"/>
        <v>-7855.5237712039998</v>
      </c>
      <c r="G12" s="569">
        <v>10400</v>
      </c>
      <c r="H12" s="296" t="s">
        <v>370</v>
      </c>
      <c r="I12" s="298">
        <v>-31817.468953432002</v>
      </c>
    </row>
    <row r="13" spans="1:9">
      <c r="A13" s="578">
        <v>10950</v>
      </c>
      <c r="B13" s="3">
        <v>10950</v>
      </c>
      <c r="C13" s="3" t="s">
        <v>9</v>
      </c>
      <c r="D13" s="503">
        <v>1679549.88</v>
      </c>
      <c r="E13" s="3">
        <f t="shared" si="0"/>
        <v>-11065.935949808001</v>
      </c>
      <c r="G13" s="569">
        <v>10500</v>
      </c>
      <c r="H13" s="296" t="s">
        <v>371</v>
      </c>
      <c r="I13" s="298">
        <v>-6512.0316063159999</v>
      </c>
    </row>
    <row r="14" spans="1:9">
      <c r="A14" s="578">
        <v>11000</v>
      </c>
      <c r="B14" s="3">
        <v>11000</v>
      </c>
      <c r="C14" s="578" t="s">
        <v>993</v>
      </c>
      <c r="D14" s="503">
        <v>534777.73</v>
      </c>
      <c r="E14" s="3">
        <f t="shared" si="0"/>
        <v>0</v>
      </c>
      <c r="G14" s="569">
        <v>10700</v>
      </c>
      <c r="H14" s="296" t="s">
        <v>372</v>
      </c>
      <c r="I14" s="298">
        <v>-45863.550882143994</v>
      </c>
    </row>
    <row r="15" spans="1:9">
      <c r="A15" s="578">
        <v>11050</v>
      </c>
      <c r="B15" s="3">
        <v>11050</v>
      </c>
      <c r="C15" s="3" t="s">
        <v>958</v>
      </c>
      <c r="D15" s="503">
        <v>411396.39</v>
      </c>
      <c r="E15" s="3">
        <f t="shared" si="0"/>
        <v>-2134.0557098560002</v>
      </c>
      <c r="G15" s="569">
        <v>10800</v>
      </c>
      <c r="H15" s="296" t="s">
        <v>373</v>
      </c>
      <c r="I15" s="298">
        <v>-201272.94348696401</v>
      </c>
    </row>
    <row r="16" spans="1:9">
      <c r="A16" s="578">
        <v>11300</v>
      </c>
      <c r="B16" s="3">
        <v>11300</v>
      </c>
      <c r="C16" s="3" t="s">
        <v>959</v>
      </c>
      <c r="D16" s="503">
        <v>7841011.8800000008</v>
      </c>
      <c r="E16" s="3">
        <f t="shared" si="0"/>
        <v>-44162.547741560003</v>
      </c>
      <c r="G16" s="569">
        <v>10850</v>
      </c>
      <c r="H16" s="296" t="s">
        <v>374</v>
      </c>
      <c r="I16" s="298">
        <v>-1775.048430712</v>
      </c>
    </row>
    <row r="17" spans="1:9">
      <c r="A17" s="578">
        <v>11310</v>
      </c>
      <c r="B17" s="3">
        <v>11310</v>
      </c>
      <c r="C17" s="3" t="s">
        <v>11</v>
      </c>
      <c r="D17" s="503">
        <v>843989.28999999992</v>
      </c>
      <c r="E17" s="3">
        <f t="shared" si="0"/>
        <v>-5306.6898481560002</v>
      </c>
      <c r="G17" s="569">
        <v>10900</v>
      </c>
      <c r="H17" s="296" t="s">
        <v>375</v>
      </c>
      <c r="I17" s="298">
        <v>-17133.479544663998</v>
      </c>
    </row>
    <row r="18" spans="1:9">
      <c r="A18" s="578">
        <v>11600</v>
      </c>
      <c r="B18" s="3">
        <v>11600</v>
      </c>
      <c r="C18" s="3" t="s">
        <v>12</v>
      </c>
      <c r="D18" s="503">
        <v>2963907.39</v>
      </c>
      <c r="E18" s="3">
        <f t="shared" si="0"/>
        <v>-24124.430698352</v>
      </c>
      <c r="G18" s="569">
        <v>10910</v>
      </c>
      <c r="H18" s="296" t="s">
        <v>376</v>
      </c>
      <c r="I18" s="298">
        <v>-4894.9125201639999</v>
      </c>
    </row>
    <row r="19" spans="1:9">
      <c r="A19" s="578">
        <v>11900</v>
      </c>
      <c r="B19" s="3">
        <v>11900</v>
      </c>
      <c r="C19" s="3" t="s">
        <v>13</v>
      </c>
      <c r="D19" s="503">
        <v>396972.31</v>
      </c>
      <c r="E19" s="3">
        <f t="shared" si="0"/>
        <v>-3152.0087438839996</v>
      </c>
      <c r="G19" s="569">
        <v>10930</v>
      </c>
      <c r="H19" s="296" t="s">
        <v>377</v>
      </c>
      <c r="I19" s="298">
        <v>-57242.128365179997</v>
      </c>
    </row>
    <row r="20" spans="1:9">
      <c r="A20" s="578">
        <v>12100</v>
      </c>
      <c r="B20" s="3">
        <v>12100</v>
      </c>
      <c r="C20" s="3" t="s">
        <v>14</v>
      </c>
      <c r="D20" s="503">
        <v>452038.92000000004</v>
      </c>
      <c r="E20" s="3">
        <f t="shared" si="0"/>
        <v>-2831.4862652480001</v>
      </c>
      <c r="G20" s="569">
        <v>10940</v>
      </c>
      <c r="H20" s="296" t="s">
        <v>378</v>
      </c>
      <c r="I20" s="298">
        <v>-7855.5237712039998</v>
      </c>
    </row>
    <row r="21" spans="1:9">
      <c r="A21" s="578">
        <v>12150</v>
      </c>
      <c r="B21" s="3">
        <v>12150</v>
      </c>
      <c r="C21" s="3" t="s">
        <v>15</v>
      </c>
      <c r="D21" s="503">
        <v>61741.049999999996</v>
      </c>
      <c r="E21" s="3">
        <f t="shared" si="0"/>
        <v>-125.212452364</v>
      </c>
      <c r="G21" s="569">
        <v>10950</v>
      </c>
      <c r="H21" s="296" t="s">
        <v>379</v>
      </c>
      <c r="I21" s="298">
        <v>-11065.935949808001</v>
      </c>
    </row>
    <row r="22" spans="1:9">
      <c r="A22" s="578">
        <v>12160</v>
      </c>
      <c r="B22" s="3">
        <v>12160</v>
      </c>
      <c r="C22" s="3" t="s">
        <v>16</v>
      </c>
      <c r="D22" s="503">
        <v>2891953.7999999993</v>
      </c>
      <c r="E22" s="3">
        <f t="shared" si="0"/>
        <v>-18148.43272828</v>
      </c>
      <c r="G22" s="569">
        <v>11000</v>
      </c>
      <c r="H22" s="296" t="s">
        <v>997</v>
      </c>
      <c r="I22" s="298">
        <v>0</v>
      </c>
    </row>
    <row r="23" spans="1:9">
      <c r="A23" s="578">
        <v>12220</v>
      </c>
      <c r="B23" s="3">
        <v>12220</v>
      </c>
      <c r="C23" s="3" t="s">
        <v>960</v>
      </c>
      <c r="D23" s="503">
        <v>62947198.800000004</v>
      </c>
      <c r="E23" s="3">
        <f t="shared" si="0"/>
        <v>-411213.54651553603</v>
      </c>
      <c r="G23" s="569">
        <v>11050</v>
      </c>
      <c r="H23" s="296" t="s">
        <v>710</v>
      </c>
      <c r="I23" s="298">
        <v>-2134.0557098560002</v>
      </c>
    </row>
    <row r="24" spans="1:9">
      <c r="A24" s="578">
        <v>12510</v>
      </c>
      <c r="B24" s="3">
        <v>12510</v>
      </c>
      <c r="C24" s="3" t="s">
        <v>18</v>
      </c>
      <c r="D24" s="503">
        <v>6577821.0700000003</v>
      </c>
      <c r="E24" s="3">
        <f t="shared" si="0"/>
        <v>-39789.977577612</v>
      </c>
      <c r="G24" s="569">
        <v>11300</v>
      </c>
      <c r="H24" s="296" t="s">
        <v>380</v>
      </c>
      <c r="I24" s="298">
        <v>-44162.547741560003</v>
      </c>
    </row>
    <row r="25" spans="1:9">
      <c r="A25" s="578">
        <v>12600</v>
      </c>
      <c r="B25" s="3">
        <v>12600</v>
      </c>
      <c r="C25" s="3" t="s">
        <v>19</v>
      </c>
      <c r="D25" s="503">
        <v>3012458.79</v>
      </c>
      <c r="E25" s="3">
        <f t="shared" si="0"/>
        <v>-17371.454914964001</v>
      </c>
      <c r="G25" s="569">
        <v>11310</v>
      </c>
      <c r="H25" s="296" t="s">
        <v>381</v>
      </c>
      <c r="I25" s="298">
        <v>-5306.6898481560002</v>
      </c>
    </row>
    <row r="26" spans="1:9">
      <c r="A26" s="578">
        <v>12700</v>
      </c>
      <c r="B26" s="3">
        <v>12700</v>
      </c>
      <c r="C26" s="3" t="s">
        <v>20</v>
      </c>
      <c r="D26" s="503">
        <v>1762657.55</v>
      </c>
      <c r="E26" s="3">
        <f t="shared" si="0"/>
        <v>-9576.5955902599999</v>
      </c>
      <c r="G26" s="569">
        <v>11600</v>
      </c>
      <c r="H26" s="296" t="s">
        <v>382</v>
      </c>
      <c r="I26" s="298">
        <v>-24124.430698352</v>
      </c>
    </row>
    <row r="27" spans="1:9">
      <c r="A27" s="578">
        <v>13500</v>
      </c>
      <c r="B27" s="3">
        <v>13500</v>
      </c>
      <c r="C27" s="3" t="s">
        <v>21</v>
      </c>
      <c r="D27" s="503">
        <v>6164106.950000002</v>
      </c>
      <c r="E27" s="3">
        <f t="shared" si="0"/>
        <v>-41349.154744492</v>
      </c>
      <c r="G27" s="569">
        <v>11900</v>
      </c>
      <c r="H27" s="296" t="s">
        <v>383</v>
      </c>
      <c r="I27" s="298">
        <v>-3152.0087438839996</v>
      </c>
    </row>
    <row r="28" spans="1:9">
      <c r="A28" s="578">
        <v>13700</v>
      </c>
      <c r="B28" s="3">
        <v>13700</v>
      </c>
      <c r="C28" s="3" t="s">
        <v>22</v>
      </c>
      <c r="D28" s="503">
        <v>773531.83</v>
      </c>
      <c r="E28" s="3">
        <f t="shared" si="0"/>
        <v>-4962.0288698439999</v>
      </c>
      <c r="G28" s="569">
        <v>12100</v>
      </c>
      <c r="H28" s="296" t="s">
        <v>384</v>
      </c>
      <c r="I28" s="298">
        <v>-2831.4862652480001</v>
      </c>
    </row>
    <row r="29" spans="1:9">
      <c r="A29" s="578">
        <v>14300</v>
      </c>
      <c r="B29" s="3">
        <v>14300</v>
      </c>
      <c r="C29" s="3" t="s">
        <v>23</v>
      </c>
      <c r="D29" s="503">
        <v>2469766.0199999996</v>
      </c>
      <c r="E29" s="3">
        <f t="shared" si="0"/>
        <v>-14500.894020047999</v>
      </c>
      <c r="G29" s="569">
        <v>12150</v>
      </c>
      <c r="H29" s="296" t="s">
        <v>385</v>
      </c>
      <c r="I29" s="298">
        <v>-125.212452364</v>
      </c>
    </row>
    <row r="30" spans="1:9">
      <c r="A30" s="578">
        <v>18400</v>
      </c>
      <c r="B30" s="3">
        <v>18400</v>
      </c>
      <c r="C30" s="3" t="s">
        <v>332</v>
      </c>
      <c r="D30" s="503">
        <v>7310818.0600000005</v>
      </c>
      <c r="E30" s="3">
        <f t="shared" si="0"/>
        <v>-48418.486950028004</v>
      </c>
      <c r="G30" s="569">
        <v>12160</v>
      </c>
      <c r="H30" s="296" t="s">
        <v>386</v>
      </c>
      <c r="I30" s="298">
        <v>-18148.43272828</v>
      </c>
    </row>
    <row r="31" spans="1:9">
      <c r="A31" s="578">
        <v>18600</v>
      </c>
      <c r="B31" s="3">
        <v>18600</v>
      </c>
      <c r="C31" s="3" t="s">
        <v>24</v>
      </c>
      <c r="D31" s="503">
        <v>24447.49</v>
      </c>
      <c r="E31" s="3">
        <f t="shared" si="0"/>
        <v>-93.023302047999991</v>
      </c>
      <c r="G31" s="569">
        <v>12220</v>
      </c>
      <c r="H31" s="296" t="s">
        <v>387</v>
      </c>
      <c r="I31" s="298">
        <v>-411213.54651553603</v>
      </c>
    </row>
    <row r="32" spans="1:9">
      <c r="A32" s="578">
        <v>18640</v>
      </c>
      <c r="B32" s="3">
        <v>18640</v>
      </c>
      <c r="C32" s="3" t="s">
        <v>25</v>
      </c>
      <c r="D32" s="503">
        <v>3309.1400000000008</v>
      </c>
      <c r="E32" s="3">
        <f t="shared" si="0"/>
        <v>-22.050297491999999</v>
      </c>
      <c r="G32" s="569">
        <v>12510</v>
      </c>
      <c r="H32" s="296" t="s">
        <v>388</v>
      </c>
      <c r="I32" s="298">
        <v>-39789.977577612</v>
      </c>
    </row>
    <row r="33" spans="1:9">
      <c r="A33" s="578">
        <v>18740</v>
      </c>
      <c r="B33" s="3">
        <v>18740</v>
      </c>
      <c r="C33" s="3" t="s">
        <v>27</v>
      </c>
      <c r="D33" s="503">
        <v>12220.359999999999</v>
      </c>
      <c r="E33" s="3">
        <f t="shared" si="0"/>
        <v>0</v>
      </c>
      <c r="G33" s="569">
        <v>12600</v>
      </c>
      <c r="H33" s="296" t="s">
        <v>389</v>
      </c>
      <c r="I33" s="298">
        <v>-17371.454914964001</v>
      </c>
    </row>
    <row r="34" spans="1:9">
      <c r="A34" s="578">
        <v>18780</v>
      </c>
      <c r="B34" s="3">
        <v>18780</v>
      </c>
      <c r="C34" s="3" t="s">
        <v>961</v>
      </c>
      <c r="D34" s="503">
        <v>27060.079999999998</v>
      </c>
      <c r="E34" s="3">
        <f t="shared" si="0"/>
        <v>-262.16871374000004</v>
      </c>
      <c r="G34" s="569">
        <v>12700</v>
      </c>
      <c r="H34" s="296" t="s">
        <v>390</v>
      </c>
      <c r="I34" s="298">
        <v>-9576.5955902599999</v>
      </c>
    </row>
    <row r="35" spans="1:9">
      <c r="A35" s="578">
        <v>19005</v>
      </c>
      <c r="B35" s="3">
        <v>19005</v>
      </c>
      <c r="C35" s="3" t="s">
        <v>29</v>
      </c>
      <c r="D35" s="503">
        <v>1451444.48</v>
      </c>
      <c r="E35" s="3">
        <f t="shared" si="0"/>
        <v>-9480.3313321959995</v>
      </c>
      <c r="G35" s="569">
        <v>13500</v>
      </c>
      <c r="H35" s="296" t="s">
        <v>391</v>
      </c>
      <c r="I35" s="298">
        <v>-41349.154744492</v>
      </c>
    </row>
    <row r="36" spans="1:9">
      <c r="A36" s="578">
        <v>19100</v>
      </c>
      <c r="B36" s="3">
        <v>19100</v>
      </c>
      <c r="C36" s="3" t="s">
        <v>30</v>
      </c>
      <c r="D36" s="503">
        <v>25310643.289999999</v>
      </c>
      <c r="E36" s="3">
        <f t="shared" si="0"/>
        <v>-186324.60506614001</v>
      </c>
      <c r="G36" s="569">
        <v>13700</v>
      </c>
      <c r="H36" s="296" t="s">
        <v>392</v>
      </c>
      <c r="I36" s="298">
        <v>-4962.0288698439999</v>
      </c>
    </row>
    <row r="37" spans="1:9">
      <c r="A37" s="578">
        <v>19120</v>
      </c>
      <c r="B37" s="3">
        <v>19120</v>
      </c>
      <c r="C37" s="3" t="s">
        <v>962</v>
      </c>
      <c r="D37" s="503">
        <v>65739429.390000001</v>
      </c>
      <c r="E37" s="3">
        <f t="shared" si="0"/>
        <v>-469020.03376888396</v>
      </c>
      <c r="G37" s="569">
        <v>14300</v>
      </c>
      <c r="H37" s="296" t="s">
        <v>393</v>
      </c>
      <c r="I37" s="298">
        <v>-14500.894020047999</v>
      </c>
    </row>
    <row r="38" spans="1:9">
      <c r="A38" s="578">
        <v>20100</v>
      </c>
      <c r="B38" s="3">
        <v>20100</v>
      </c>
      <c r="C38" s="3" t="s">
        <v>31</v>
      </c>
      <c r="D38" s="503">
        <v>17372374.289999992</v>
      </c>
      <c r="E38" s="3">
        <f t="shared" si="0"/>
        <v>-113566.784715496</v>
      </c>
      <c r="G38" s="569">
        <v>14300.1</v>
      </c>
      <c r="H38" s="296" t="s">
        <v>394</v>
      </c>
      <c r="I38" s="298">
        <v>-1624.50850726</v>
      </c>
    </row>
    <row r="39" spans="1:9">
      <c r="A39" s="578">
        <v>20200</v>
      </c>
      <c r="B39" s="3">
        <v>20200</v>
      </c>
      <c r="C39" s="3" t="s">
        <v>32</v>
      </c>
      <c r="D39" s="503">
        <v>2455288.4800000014</v>
      </c>
      <c r="E39" s="3">
        <f t="shared" si="0"/>
        <v>-15327.727919204001</v>
      </c>
      <c r="G39" s="569">
        <v>18400</v>
      </c>
      <c r="H39" s="296" t="s">
        <v>395</v>
      </c>
      <c r="I39" s="298">
        <v>-48418.486950028004</v>
      </c>
    </row>
    <row r="40" spans="1:9">
      <c r="A40" s="578">
        <v>20300</v>
      </c>
      <c r="B40" s="3">
        <v>20300</v>
      </c>
      <c r="C40" s="3" t="s">
        <v>33</v>
      </c>
      <c r="D40" s="503">
        <v>34392482.229999997</v>
      </c>
      <c r="E40" s="3">
        <f t="shared" si="0"/>
        <v>-230260.30761712801</v>
      </c>
      <c r="G40" s="569">
        <v>18600</v>
      </c>
      <c r="H40" s="296" t="s">
        <v>396</v>
      </c>
      <c r="I40" s="298">
        <v>-93.023302047999991</v>
      </c>
    </row>
    <row r="41" spans="1:9">
      <c r="A41" s="578">
        <v>20400</v>
      </c>
      <c r="B41" s="3">
        <v>20400</v>
      </c>
      <c r="C41" s="3" t="s">
        <v>34</v>
      </c>
      <c r="D41" s="503">
        <v>1973735.52</v>
      </c>
      <c r="E41" s="3">
        <f t="shared" si="0"/>
        <v>-13073.309808340002</v>
      </c>
      <c r="G41" s="569">
        <v>18640</v>
      </c>
      <c r="H41" s="296" t="s">
        <v>711</v>
      </c>
      <c r="I41" s="298">
        <v>-22.050297491999999</v>
      </c>
    </row>
    <row r="42" spans="1:9">
      <c r="A42" s="578">
        <v>20600</v>
      </c>
      <c r="B42" s="3">
        <v>20600</v>
      </c>
      <c r="C42" s="3" t="s">
        <v>35</v>
      </c>
      <c r="D42" s="503">
        <v>4646463.5200000005</v>
      </c>
      <c r="E42" s="3">
        <f t="shared" si="0"/>
        <v>-27511.278370108001</v>
      </c>
      <c r="G42" s="569">
        <v>18690</v>
      </c>
      <c r="H42" s="296" t="s">
        <v>397</v>
      </c>
      <c r="I42" s="298">
        <v>0</v>
      </c>
    </row>
    <row r="43" spans="1:9">
      <c r="A43" s="578">
        <v>20700</v>
      </c>
      <c r="B43" s="3">
        <v>20700</v>
      </c>
      <c r="C43" s="3" t="s">
        <v>36</v>
      </c>
      <c r="D43" s="503">
        <v>9981354.0399999991</v>
      </c>
      <c r="E43" s="3">
        <f t="shared" si="0"/>
        <v>-58846.479202199997</v>
      </c>
      <c r="G43" s="569">
        <v>18740</v>
      </c>
      <c r="H43" s="296" t="s">
        <v>398</v>
      </c>
      <c r="I43" s="298">
        <v>0</v>
      </c>
    </row>
    <row r="44" spans="1:9">
      <c r="A44" s="578">
        <v>20800</v>
      </c>
      <c r="B44" s="3">
        <v>20800</v>
      </c>
      <c r="C44" s="3" t="s">
        <v>37</v>
      </c>
      <c r="D44" s="503">
        <v>6693180.2300000023</v>
      </c>
      <c r="E44" s="3">
        <f t="shared" si="0"/>
        <v>-39550.380694516003</v>
      </c>
      <c r="G44" s="569">
        <v>18780</v>
      </c>
      <c r="H44" s="296" t="s">
        <v>399</v>
      </c>
      <c r="I44" s="298">
        <v>-262.16871374000004</v>
      </c>
    </row>
    <row r="45" spans="1:9">
      <c r="A45" s="578">
        <v>20900</v>
      </c>
      <c r="B45" s="3">
        <v>20900</v>
      </c>
      <c r="C45" s="3" t="s">
        <v>963</v>
      </c>
      <c r="D45" s="503">
        <v>13777072.43</v>
      </c>
      <c r="E45" s="3">
        <f t="shared" si="0"/>
        <v>-95490.311144736013</v>
      </c>
      <c r="G45" s="569">
        <v>19005</v>
      </c>
      <c r="H45" s="296" t="s">
        <v>400</v>
      </c>
      <c r="I45" s="298">
        <v>-9480.3313321959995</v>
      </c>
    </row>
    <row r="46" spans="1:9">
      <c r="A46" s="578">
        <v>21200</v>
      </c>
      <c r="B46" s="3">
        <v>21200</v>
      </c>
      <c r="C46" s="3" t="s">
        <v>39</v>
      </c>
      <c r="D46" s="503">
        <v>4569872.29</v>
      </c>
      <c r="E46" s="3">
        <f t="shared" si="0"/>
        <v>-30391.732873091998</v>
      </c>
      <c r="G46" s="569">
        <v>19100</v>
      </c>
      <c r="H46" s="296" t="s">
        <v>401</v>
      </c>
      <c r="I46" s="298">
        <v>-186324.60506614001</v>
      </c>
    </row>
    <row r="47" spans="1:9">
      <c r="A47" s="578">
        <v>21300</v>
      </c>
      <c r="B47" s="3">
        <v>21300</v>
      </c>
      <c r="C47" s="3" t="s">
        <v>40</v>
      </c>
      <c r="D47" s="503">
        <v>58924603.479999997</v>
      </c>
      <c r="E47" s="3">
        <f t="shared" si="0"/>
        <v>-399271.331391568</v>
      </c>
      <c r="G47" s="569">
        <v>19120</v>
      </c>
      <c r="H47" s="296" t="s">
        <v>954</v>
      </c>
      <c r="I47" s="298">
        <v>-469020.03376888396</v>
      </c>
    </row>
    <row r="48" spans="1:9">
      <c r="A48" s="578">
        <v>21520</v>
      </c>
      <c r="B48" s="3">
        <v>21520</v>
      </c>
      <c r="C48" s="3" t="s">
        <v>333</v>
      </c>
      <c r="D48" s="503">
        <v>111150840.48</v>
      </c>
      <c r="E48" s="3">
        <f t="shared" si="0"/>
        <v>-770170.99544339592</v>
      </c>
      <c r="G48" s="569">
        <v>20100</v>
      </c>
      <c r="H48" s="296" t="s">
        <v>402</v>
      </c>
      <c r="I48" s="298">
        <v>-113566.784715496</v>
      </c>
    </row>
    <row r="49" spans="1:9">
      <c r="A49" s="578">
        <v>21525</v>
      </c>
      <c r="B49" s="3">
        <v>21525</v>
      </c>
      <c r="C49" s="3" t="s">
        <v>964</v>
      </c>
      <c r="D49" s="503">
        <v>3157796.7799999993</v>
      </c>
      <c r="E49" s="3">
        <f t="shared" si="0"/>
        <v>-19857.886982460001</v>
      </c>
      <c r="G49" s="569">
        <v>20200</v>
      </c>
      <c r="H49" s="296" t="s">
        <v>403</v>
      </c>
      <c r="I49" s="298">
        <v>-15327.727919204001</v>
      </c>
    </row>
    <row r="50" spans="1:9">
      <c r="A50" s="578">
        <v>21550</v>
      </c>
      <c r="B50" s="3">
        <v>21550</v>
      </c>
      <c r="C50" s="3" t="s">
        <v>43</v>
      </c>
      <c r="D50" s="503">
        <v>62589742.029999994</v>
      </c>
      <c r="E50" s="3">
        <f t="shared" si="0"/>
        <v>-446839.83002615196</v>
      </c>
      <c r="G50" s="569">
        <v>20300</v>
      </c>
      <c r="H50" s="296" t="s">
        <v>404</v>
      </c>
      <c r="I50" s="298">
        <v>-230260.30761712801</v>
      </c>
    </row>
    <row r="51" spans="1:9">
      <c r="A51" s="578">
        <v>21570</v>
      </c>
      <c r="B51" s="3">
        <v>21570</v>
      </c>
      <c r="C51" s="3" t="s">
        <v>44</v>
      </c>
      <c r="D51" s="503">
        <v>351581.02</v>
      </c>
      <c r="E51" s="3">
        <f t="shared" si="0"/>
        <v>-1769.62717638</v>
      </c>
      <c r="G51" s="569">
        <v>20400</v>
      </c>
      <c r="H51" s="296" t="s">
        <v>405</v>
      </c>
      <c r="I51" s="298">
        <v>-13073.309808340002</v>
      </c>
    </row>
    <row r="52" spans="1:9">
      <c r="A52" s="578">
        <v>21800</v>
      </c>
      <c r="B52" s="3">
        <v>21800</v>
      </c>
      <c r="C52" s="3" t="s">
        <v>45</v>
      </c>
      <c r="D52" s="503">
        <v>8620773.0500000007</v>
      </c>
      <c r="E52" s="3">
        <f t="shared" si="0"/>
        <v>-57834.148171376</v>
      </c>
      <c r="G52" s="569">
        <v>20600</v>
      </c>
      <c r="H52" s="296" t="s">
        <v>406</v>
      </c>
      <c r="I52" s="298">
        <v>-27511.278370108001</v>
      </c>
    </row>
    <row r="53" spans="1:9">
      <c r="A53" s="578">
        <v>21900</v>
      </c>
      <c r="B53" s="3">
        <v>21900</v>
      </c>
      <c r="C53" s="3" t="s">
        <v>46</v>
      </c>
      <c r="D53" s="503">
        <v>4158552.5</v>
      </c>
      <c r="E53" s="3">
        <f t="shared" si="0"/>
        <v>-25572.780000856001</v>
      </c>
      <c r="G53" s="569">
        <v>20700</v>
      </c>
      <c r="H53" s="296" t="s">
        <v>407</v>
      </c>
      <c r="I53" s="298">
        <v>-58846.479202199997</v>
      </c>
    </row>
    <row r="54" spans="1:9">
      <c r="A54" s="578">
        <v>22000</v>
      </c>
      <c r="B54" s="3">
        <v>22000</v>
      </c>
      <c r="C54" s="3" t="s">
        <v>47</v>
      </c>
      <c r="D54" s="503">
        <v>5775297.3799999999</v>
      </c>
      <c r="E54" s="3">
        <f t="shared" si="0"/>
        <v>-38917.810650963998</v>
      </c>
      <c r="G54" s="569">
        <v>20800</v>
      </c>
      <c r="H54" s="296" t="s">
        <v>408</v>
      </c>
      <c r="I54" s="298">
        <v>-39550.380694516003</v>
      </c>
    </row>
    <row r="55" spans="1:9">
      <c r="A55" s="578">
        <v>23000</v>
      </c>
      <c r="B55" s="3">
        <v>23000</v>
      </c>
      <c r="C55" s="3" t="s">
        <v>48</v>
      </c>
      <c r="D55" s="503">
        <v>3522192.2800000003</v>
      </c>
      <c r="E55" s="3">
        <f t="shared" si="0"/>
        <v>-23141.846718164001</v>
      </c>
      <c r="G55" s="569">
        <v>20900</v>
      </c>
      <c r="H55" s="296" t="s">
        <v>409</v>
      </c>
      <c r="I55" s="298">
        <v>-95490.311144736013</v>
      </c>
    </row>
    <row r="56" spans="1:9">
      <c r="A56" s="578">
        <v>23100</v>
      </c>
      <c r="B56" s="3">
        <v>23100</v>
      </c>
      <c r="C56" s="3" t="s">
        <v>49</v>
      </c>
      <c r="D56" s="503">
        <v>23251018.970000003</v>
      </c>
      <c r="E56" s="3">
        <f t="shared" si="0"/>
        <v>-158396.92386568</v>
      </c>
      <c r="G56" s="569">
        <v>21200</v>
      </c>
      <c r="H56" s="296" t="s">
        <v>410</v>
      </c>
      <c r="I56" s="298">
        <v>-30391.732873091998</v>
      </c>
    </row>
    <row r="57" spans="1:9">
      <c r="A57" s="578">
        <v>23200</v>
      </c>
      <c r="B57" s="3">
        <v>23200</v>
      </c>
      <c r="C57" s="3" t="s">
        <v>50</v>
      </c>
      <c r="D57" s="503">
        <v>13387123.789999997</v>
      </c>
      <c r="E57" s="3">
        <f t="shared" si="0"/>
        <v>-91276.458833804005</v>
      </c>
      <c r="G57" s="569">
        <v>21300</v>
      </c>
      <c r="H57" s="296" t="s">
        <v>411</v>
      </c>
      <c r="I57" s="298">
        <v>-399271.331391568</v>
      </c>
    </row>
    <row r="58" spans="1:9">
      <c r="A58" s="578">
        <v>30000</v>
      </c>
      <c r="B58" s="3">
        <v>30000</v>
      </c>
      <c r="C58" s="3" t="s">
        <v>51</v>
      </c>
      <c r="D58" s="503">
        <v>1107403.3800000001</v>
      </c>
      <c r="E58" s="3">
        <f t="shared" si="0"/>
        <v>-8233.6446194960008</v>
      </c>
      <c r="G58" s="569">
        <v>21520</v>
      </c>
      <c r="H58" s="296" t="s">
        <v>41</v>
      </c>
      <c r="I58" s="298">
        <v>-770170.99544339592</v>
      </c>
    </row>
    <row r="59" spans="1:9">
      <c r="A59" s="578">
        <v>30100</v>
      </c>
      <c r="B59" s="3">
        <v>30100</v>
      </c>
      <c r="C59" s="3" t="s">
        <v>52</v>
      </c>
      <c r="D59" s="503">
        <v>10061821.539999999</v>
      </c>
      <c r="E59" s="3">
        <f t="shared" si="0"/>
        <v>-75658.972683204003</v>
      </c>
      <c r="G59" s="569">
        <v>21525</v>
      </c>
      <c r="H59" s="296" t="s">
        <v>412</v>
      </c>
      <c r="I59" s="298">
        <v>-19857.886982460001</v>
      </c>
    </row>
    <row r="60" spans="1:9" ht="31.5">
      <c r="A60" s="578">
        <v>30102</v>
      </c>
      <c r="B60" s="3">
        <v>30102</v>
      </c>
      <c r="C60" s="3" t="s">
        <v>53</v>
      </c>
      <c r="D60" s="503">
        <v>283625.56999999995</v>
      </c>
      <c r="E60" s="3">
        <f t="shared" si="0"/>
        <v>-2518.884053964</v>
      </c>
      <c r="G60" s="569">
        <v>21525.1</v>
      </c>
      <c r="H60" s="296" t="s">
        <v>713</v>
      </c>
      <c r="I60" s="298">
        <v>-2168.4313672160001</v>
      </c>
    </row>
    <row r="61" spans="1:9">
      <c r="A61" s="578">
        <v>30103</v>
      </c>
      <c r="B61" s="3">
        <v>30103</v>
      </c>
      <c r="C61" s="3" t="s">
        <v>54</v>
      </c>
      <c r="D61" s="503">
        <v>276158.28000000003</v>
      </c>
      <c r="E61" s="3">
        <f t="shared" si="0"/>
        <v>-2339.1993264920002</v>
      </c>
      <c r="G61" s="569">
        <v>21550</v>
      </c>
      <c r="H61" s="296" t="s">
        <v>413</v>
      </c>
      <c r="I61" s="298">
        <v>-446839.83002615196</v>
      </c>
    </row>
    <row r="62" spans="1:9">
      <c r="A62" s="578">
        <v>30104</v>
      </c>
      <c r="B62" s="3">
        <v>30104</v>
      </c>
      <c r="C62" s="3" t="s">
        <v>55</v>
      </c>
      <c r="D62" s="503">
        <v>203242.56999999998</v>
      </c>
      <c r="E62" s="3">
        <f t="shared" si="0"/>
        <v>-1512.7162204680001</v>
      </c>
      <c r="G62" s="569">
        <v>21570</v>
      </c>
      <c r="H62" s="296" t="s">
        <v>414</v>
      </c>
      <c r="I62" s="298">
        <v>-1769.62717638</v>
      </c>
    </row>
    <row r="63" spans="1:9">
      <c r="A63" s="578">
        <v>30105</v>
      </c>
      <c r="B63" s="3">
        <v>30105</v>
      </c>
      <c r="C63" s="3" t="s">
        <v>56</v>
      </c>
      <c r="D63" s="503">
        <v>1138483.3299999994</v>
      </c>
      <c r="E63" s="3">
        <f t="shared" si="0"/>
        <v>-7484.0028007759993</v>
      </c>
      <c r="G63" s="569">
        <v>21800</v>
      </c>
      <c r="H63" s="296" t="s">
        <v>415</v>
      </c>
      <c r="I63" s="298">
        <v>-57834.148171376</v>
      </c>
    </row>
    <row r="64" spans="1:9">
      <c r="A64" s="578">
        <v>30200</v>
      </c>
      <c r="B64" s="3">
        <v>30200</v>
      </c>
      <c r="C64" s="3" t="s">
        <v>57</v>
      </c>
      <c r="D64" s="503">
        <v>2431519.2800000003</v>
      </c>
      <c r="E64" s="3">
        <f t="shared" si="0"/>
        <v>-18019.603691856002</v>
      </c>
      <c r="G64" s="569">
        <v>21900</v>
      </c>
      <c r="H64" s="296" t="s">
        <v>416</v>
      </c>
      <c r="I64" s="298">
        <v>-25572.780000856001</v>
      </c>
    </row>
    <row r="65" spans="1:9">
      <c r="A65" s="578">
        <v>30300</v>
      </c>
      <c r="B65" s="3">
        <v>30300</v>
      </c>
      <c r="C65" s="3" t="s">
        <v>58</v>
      </c>
      <c r="D65" s="503">
        <v>801879.29</v>
      </c>
      <c r="E65" s="3">
        <f t="shared" si="0"/>
        <v>-5708.6501423919999</v>
      </c>
      <c r="G65" s="569">
        <v>22000</v>
      </c>
      <c r="H65" s="296" t="s">
        <v>417</v>
      </c>
      <c r="I65" s="298">
        <v>-38917.810650963998</v>
      </c>
    </row>
    <row r="66" spans="1:9">
      <c r="A66" s="578">
        <v>30400</v>
      </c>
      <c r="B66" s="3">
        <v>30400</v>
      </c>
      <c r="C66" s="3" t="s">
        <v>59</v>
      </c>
      <c r="D66" s="503">
        <v>1650615.7000000002</v>
      </c>
      <c r="E66" s="3">
        <f t="shared" si="0"/>
        <v>-11334.840098639999</v>
      </c>
      <c r="G66" s="569">
        <v>23000</v>
      </c>
      <c r="H66" s="296" t="s">
        <v>418</v>
      </c>
      <c r="I66" s="298">
        <v>-23141.846718164001</v>
      </c>
    </row>
    <row r="67" spans="1:9">
      <c r="A67" s="578">
        <v>30405</v>
      </c>
      <c r="B67" s="3">
        <v>30405</v>
      </c>
      <c r="C67" s="3" t="s">
        <v>60</v>
      </c>
      <c r="D67" s="503">
        <v>988609.00999999989</v>
      </c>
      <c r="E67" s="3">
        <f t="shared" si="0"/>
        <v>-6273.2170229479998</v>
      </c>
      <c r="G67" s="569">
        <v>23100</v>
      </c>
      <c r="H67" s="296" t="s">
        <v>419</v>
      </c>
      <c r="I67" s="298">
        <v>-158396.92386568</v>
      </c>
    </row>
    <row r="68" spans="1:9">
      <c r="A68" s="578">
        <v>30500</v>
      </c>
      <c r="B68" s="3">
        <v>30500</v>
      </c>
      <c r="C68" s="3" t="s">
        <v>61</v>
      </c>
      <c r="D68" s="503">
        <v>1558330.2300000002</v>
      </c>
      <c r="E68" s="3">
        <f t="shared" ref="E68:E131" si="1">VLOOKUP($B68,G:I,3,FALSE)</f>
        <v>-11136.426743156</v>
      </c>
      <c r="G68" s="569">
        <v>23200</v>
      </c>
      <c r="H68" s="296" t="s">
        <v>420</v>
      </c>
      <c r="I68" s="298">
        <v>-91276.458833804005</v>
      </c>
    </row>
    <row r="69" spans="1:9">
      <c r="A69" s="578">
        <v>30600</v>
      </c>
      <c r="B69" s="3">
        <v>30600</v>
      </c>
      <c r="C69" s="3" t="s">
        <v>62</v>
      </c>
      <c r="D69" s="503">
        <v>1175285.04</v>
      </c>
      <c r="E69" s="3">
        <f t="shared" si="1"/>
        <v>-8453.325972744</v>
      </c>
      <c r="G69" s="569">
        <v>30000</v>
      </c>
      <c r="H69" s="296" t="s">
        <v>421</v>
      </c>
      <c r="I69" s="298">
        <v>-8233.6446194960008</v>
      </c>
    </row>
    <row r="70" spans="1:9">
      <c r="A70" s="578">
        <v>30700</v>
      </c>
      <c r="B70" s="3">
        <v>30700</v>
      </c>
      <c r="C70" s="3" t="s">
        <v>64</v>
      </c>
      <c r="D70" s="503">
        <v>2900785.4000000004</v>
      </c>
      <c r="E70" s="3">
        <f t="shared" si="1"/>
        <v>-21627.433445376002</v>
      </c>
      <c r="G70" s="569">
        <v>30100</v>
      </c>
      <c r="H70" s="296" t="s">
        <v>422</v>
      </c>
      <c r="I70" s="298">
        <v>-75658.972683204003</v>
      </c>
    </row>
    <row r="71" spans="1:9">
      <c r="A71" s="578">
        <v>30705</v>
      </c>
      <c r="B71" s="3">
        <v>30705</v>
      </c>
      <c r="C71" s="3" t="s">
        <v>65</v>
      </c>
      <c r="D71" s="503">
        <v>717927.84000000008</v>
      </c>
      <c r="E71" s="3">
        <f t="shared" si="1"/>
        <v>-4540.548334776</v>
      </c>
      <c r="G71" s="569">
        <v>30102</v>
      </c>
      <c r="H71" s="296" t="s">
        <v>423</v>
      </c>
      <c r="I71" s="298">
        <v>-2518.884053964</v>
      </c>
    </row>
    <row r="72" spans="1:9">
      <c r="A72" s="578">
        <v>30800</v>
      </c>
      <c r="B72" s="3">
        <v>30800</v>
      </c>
      <c r="C72" s="3" t="s">
        <v>66</v>
      </c>
      <c r="D72" s="503">
        <v>971393.23</v>
      </c>
      <c r="E72" s="3">
        <f t="shared" si="1"/>
        <v>-6089.3227778920009</v>
      </c>
      <c r="G72" s="569">
        <v>30103</v>
      </c>
      <c r="H72" s="296" t="s">
        <v>424</v>
      </c>
      <c r="I72" s="298">
        <v>-2339.1993264920002</v>
      </c>
    </row>
    <row r="73" spans="1:9">
      <c r="A73" s="578">
        <v>30900</v>
      </c>
      <c r="B73" s="3">
        <v>30900</v>
      </c>
      <c r="C73" s="3" t="s">
        <v>67</v>
      </c>
      <c r="D73" s="503">
        <v>2367568.2199999997</v>
      </c>
      <c r="E73" s="3">
        <f t="shared" si="1"/>
        <v>-15510.407323148</v>
      </c>
      <c r="G73" s="569">
        <v>30104</v>
      </c>
      <c r="H73" s="296" t="s">
        <v>425</v>
      </c>
      <c r="I73" s="298">
        <v>-1512.7162204680001</v>
      </c>
    </row>
    <row r="74" spans="1:9">
      <c r="A74" s="578">
        <v>30905</v>
      </c>
      <c r="B74" s="3">
        <v>30905</v>
      </c>
      <c r="C74" s="3" t="s">
        <v>68</v>
      </c>
      <c r="D74" s="503">
        <v>478130.5</v>
      </c>
      <c r="E74" s="3">
        <f t="shared" si="1"/>
        <v>-2463.4752957159999</v>
      </c>
      <c r="G74" s="569">
        <v>30105</v>
      </c>
      <c r="H74" s="296" t="s">
        <v>426</v>
      </c>
      <c r="I74" s="298">
        <v>-7484.0028007759993</v>
      </c>
    </row>
    <row r="75" spans="1:9">
      <c r="A75" s="578">
        <v>31000</v>
      </c>
      <c r="B75" s="3">
        <v>31000</v>
      </c>
      <c r="C75" s="3" t="s">
        <v>69</v>
      </c>
      <c r="D75" s="503">
        <v>6596106.2499999991</v>
      </c>
      <c r="E75" s="3">
        <f t="shared" si="1"/>
        <v>-44854.275580284004</v>
      </c>
      <c r="G75" s="569">
        <v>30200</v>
      </c>
      <c r="H75" s="296" t="s">
        <v>427</v>
      </c>
      <c r="I75" s="298">
        <v>-18019.603691856002</v>
      </c>
    </row>
    <row r="76" spans="1:9">
      <c r="A76" s="578">
        <v>31005</v>
      </c>
      <c r="B76" s="3">
        <v>31005</v>
      </c>
      <c r="C76" s="3" t="s">
        <v>70</v>
      </c>
      <c r="D76" s="503">
        <v>704656.41999999993</v>
      </c>
      <c r="E76" s="3">
        <f t="shared" si="1"/>
        <v>-4151.6894914080003</v>
      </c>
      <c r="G76" s="569">
        <v>30300</v>
      </c>
      <c r="H76" s="296" t="s">
        <v>428</v>
      </c>
      <c r="I76" s="298">
        <v>-5708.6501423919999</v>
      </c>
    </row>
    <row r="77" spans="1:9">
      <c r="A77" s="578">
        <v>31100</v>
      </c>
      <c r="B77" s="3">
        <v>31100</v>
      </c>
      <c r="C77" s="3" t="s">
        <v>71</v>
      </c>
      <c r="D77" s="503">
        <v>12429846.270000001</v>
      </c>
      <c r="E77" s="3">
        <f t="shared" si="1"/>
        <v>-88605.325386611992</v>
      </c>
      <c r="G77" s="569">
        <v>30400</v>
      </c>
      <c r="H77" s="296" t="s">
        <v>429</v>
      </c>
      <c r="I77" s="298">
        <v>-11334.840098639999</v>
      </c>
    </row>
    <row r="78" spans="1:9">
      <c r="A78" s="578">
        <v>31101</v>
      </c>
      <c r="B78" s="3">
        <v>31101</v>
      </c>
      <c r="C78" s="3" t="s">
        <v>72</v>
      </c>
      <c r="D78" s="503">
        <v>83399.990000000005</v>
      </c>
      <c r="E78" s="3">
        <f t="shared" si="1"/>
        <v>-648.841050064</v>
      </c>
      <c r="G78" s="569">
        <v>30405</v>
      </c>
      <c r="H78" s="296" t="s">
        <v>430</v>
      </c>
      <c r="I78" s="298">
        <v>-6273.2170229479998</v>
      </c>
    </row>
    <row r="79" spans="1:9">
      <c r="A79" s="578">
        <v>31102</v>
      </c>
      <c r="B79" s="3">
        <v>31102</v>
      </c>
      <c r="C79" s="3" t="s">
        <v>73</v>
      </c>
      <c r="D79" s="503">
        <v>200482.93</v>
      </c>
      <c r="E79" s="3">
        <f t="shared" si="1"/>
        <v>-1652.8047851200001</v>
      </c>
      <c r="G79" s="569">
        <v>30500</v>
      </c>
      <c r="H79" s="296" t="s">
        <v>431</v>
      </c>
      <c r="I79" s="298">
        <v>-11136.426743156</v>
      </c>
    </row>
    <row r="80" spans="1:9">
      <c r="A80" s="578">
        <v>31105</v>
      </c>
      <c r="B80" s="3">
        <v>31105</v>
      </c>
      <c r="C80" s="3" t="s">
        <v>74</v>
      </c>
      <c r="D80" s="503">
        <v>2014951.7700000005</v>
      </c>
      <c r="E80" s="3">
        <f t="shared" si="1"/>
        <v>-13156.815130364001</v>
      </c>
      <c r="G80" s="569">
        <v>30600</v>
      </c>
      <c r="H80" s="296" t="s">
        <v>432</v>
      </c>
      <c r="I80" s="298">
        <v>-8453.325972744</v>
      </c>
    </row>
    <row r="81" spans="1:9">
      <c r="A81" s="578">
        <v>31110</v>
      </c>
      <c r="B81" s="3">
        <v>31110</v>
      </c>
      <c r="C81" s="3" t="s">
        <v>75</v>
      </c>
      <c r="D81" s="503">
        <v>2835309.3800000004</v>
      </c>
      <c r="E81" s="3">
        <f t="shared" si="1"/>
        <v>-19842.602128912</v>
      </c>
      <c r="G81" s="569">
        <v>30601</v>
      </c>
      <c r="H81" s="296" t="s">
        <v>433</v>
      </c>
      <c r="I81" s="298">
        <v>0</v>
      </c>
    </row>
    <row r="82" spans="1:9">
      <c r="A82" s="578">
        <v>31200</v>
      </c>
      <c r="B82" s="3">
        <v>31200</v>
      </c>
      <c r="C82" s="3" t="s">
        <v>76</v>
      </c>
      <c r="D82" s="503">
        <v>5517844.0299999993</v>
      </c>
      <c r="E82" s="3">
        <f t="shared" si="1"/>
        <v>-39269.673753756004</v>
      </c>
      <c r="G82" s="569">
        <v>30700</v>
      </c>
      <c r="H82" s="296" t="s">
        <v>434</v>
      </c>
      <c r="I82" s="298">
        <v>-21627.433445376002</v>
      </c>
    </row>
    <row r="83" spans="1:9">
      <c r="A83" s="578">
        <v>31205</v>
      </c>
      <c r="B83" s="3">
        <v>31205</v>
      </c>
      <c r="C83" s="3" t="s">
        <v>77</v>
      </c>
      <c r="D83" s="503">
        <v>665669.88</v>
      </c>
      <c r="E83" s="3">
        <f t="shared" si="1"/>
        <v>-4142.8772368</v>
      </c>
      <c r="G83" s="569">
        <v>30705</v>
      </c>
      <c r="H83" s="296" t="s">
        <v>435</v>
      </c>
      <c r="I83" s="298">
        <v>-4540.548334776</v>
      </c>
    </row>
    <row r="84" spans="1:9">
      <c r="A84" s="578">
        <v>31300</v>
      </c>
      <c r="B84" s="3">
        <v>31300</v>
      </c>
      <c r="C84" s="3" t="s">
        <v>78</v>
      </c>
      <c r="D84" s="503">
        <v>15478288.33</v>
      </c>
      <c r="E84" s="3">
        <f t="shared" si="1"/>
        <v>-118200.421543964</v>
      </c>
      <c r="G84" s="569">
        <v>30800</v>
      </c>
      <c r="H84" s="296" t="s">
        <v>436</v>
      </c>
      <c r="I84" s="298">
        <v>-6089.3227778920009</v>
      </c>
    </row>
    <row r="85" spans="1:9">
      <c r="A85" s="578">
        <v>31301</v>
      </c>
      <c r="B85" s="3">
        <v>31301</v>
      </c>
      <c r="C85" s="3" t="s">
        <v>79</v>
      </c>
      <c r="D85" s="503">
        <v>274894.71000000002</v>
      </c>
      <c r="E85" s="3">
        <f t="shared" si="1"/>
        <v>-1512.5289238399998</v>
      </c>
      <c r="G85" s="569">
        <v>30900</v>
      </c>
      <c r="H85" s="296" t="s">
        <v>437</v>
      </c>
      <c r="I85" s="298">
        <v>-15510.407323148</v>
      </c>
    </row>
    <row r="86" spans="1:9">
      <c r="A86" s="578">
        <v>31320</v>
      </c>
      <c r="B86" s="3">
        <v>31320</v>
      </c>
      <c r="C86" s="3" t="s">
        <v>80</v>
      </c>
      <c r="D86" s="503">
        <v>2536641.5400000005</v>
      </c>
      <c r="E86" s="3">
        <f t="shared" si="1"/>
        <v>-18957.113341551998</v>
      </c>
      <c r="G86" s="569">
        <v>30905</v>
      </c>
      <c r="H86" s="296" t="s">
        <v>438</v>
      </c>
      <c r="I86" s="298">
        <v>-2463.4752957159999</v>
      </c>
    </row>
    <row r="87" spans="1:9">
      <c r="A87" s="578">
        <v>31400</v>
      </c>
      <c r="B87" s="3">
        <v>31400</v>
      </c>
      <c r="C87" s="3" t="s">
        <v>81</v>
      </c>
      <c r="D87" s="503">
        <v>5252409.2299999995</v>
      </c>
      <c r="E87" s="3">
        <f t="shared" si="1"/>
        <v>-38598.333308207999</v>
      </c>
      <c r="G87" s="569">
        <v>31000</v>
      </c>
      <c r="H87" s="296" t="s">
        <v>439</v>
      </c>
      <c r="I87" s="298">
        <v>-44854.275580284004</v>
      </c>
    </row>
    <row r="88" spans="1:9">
      <c r="A88" s="578">
        <v>31405</v>
      </c>
      <c r="B88" s="3">
        <v>31405</v>
      </c>
      <c r="C88" s="3" t="s">
        <v>82</v>
      </c>
      <c r="D88" s="503">
        <v>1379087.9999999998</v>
      </c>
      <c r="E88" s="3">
        <f t="shared" si="1"/>
        <v>-8396.8534524320003</v>
      </c>
      <c r="G88" s="569">
        <v>31005</v>
      </c>
      <c r="H88" s="296" t="s">
        <v>440</v>
      </c>
      <c r="I88" s="298">
        <v>-4151.6894914080003</v>
      </c>
    </row>
    <row r="89" spans="1:9">
      <c r="A89" s="578">
        <v>31500</v>
      </c>
      <c r="B89" s="3">
        <v>31500</v>
      </c>
      <c r="C89" s="3" t="s">
        <v>83</v>
      </c>
      <c r="D89" s="503">
        <v>1032343.6900000001</v>
      </c>
      <c r="E89" s="3">
        <f t="shared" si="1"/>
        <v>-7674.9708565999999</v>
      </c>
      <c r="G89" s="569">
        <v>31100</v>
      </c>
      <c r="H89" s="296" t="s">
        <v>441</v>
      </c>
      <c r="I89" s="298">
        <v>-88605.325386611992</v>
      </c>
    </row>
    <row r="90" spans="1:9">
      <c r="A90" s="578">
        <v>31600</v>
      </c>
      <c r="B90" s="3">
        <v>31600</v>
      </c>
      <c r="C90" s="3" t="s">
        <v>84</v>
      </c>
      <c r="D90" s="503">
        <v>4089286.4200000004</v>
      </c>
      <c r="E90" s="3">
        <f t="shared" si="1"/>
        <v>-30240.725225464001</v>
      </c>
      <c r="G90" s="569">
        <v>31101</v>
      </c>
      <c r="H90" s="296" t="s">
        <v>442</v>
      </c>
      <c r="I90" s="298">
        <v>-648.841050064</v>
      </c>
    </row>
    <row r="91" spans="1:9">
      <c r="A91" s="578">
        <v>31605</v>
      </c>
      <c r="B91" s="3">
        <v>31605</v>
      </c>
      <c r="C91" s="3" t="s">
        <v>85</v>
      </c>
      <c r="D91" s="503">
        <v>737660.07000000007</v>
      </c>
      <c r="E91" s="3">
        <f t="shared" si="1"/>
        <v>-4510.95650234</v>
      </c>
      <c r="G91" s="569">
        <v>31102</v>
      </c>
      <c r="H91" s="296" t="s">
        <v>443</v>
      </c>
      <c r="I91" s="298">
        <v>-1652.8047851200001</v>
      </c>
    </row>
    <row r="92" spans="1:9">
      <c r="A92" s="578">
        <v>31700</v>
      </c>
      <c r="B92" s="3">
        <v>31700</v>
      </c>
      <c r="C92" s="3" t="s">
        <v>86</v>
      </c>
      <c r="D92" s="503">
        <v>1083032.6600000001</v>
      </c>
      <c r="E92" s="3">
        <f t="shared" si="1"/>
        <v>-7129.9293908160007</v>
      </c>
      <c r="G92" s="569">
        <v>31105</v>
      </c>
      <c r="H92" s="296" t="s">
        <v>444</v>
      </c>
      <c r="I92" s="298">
        <v>-13156.815130364001</v>
      </c>
    </row>
    <row r="93" spans="1:9">
      <c r="A93" s="578">
        <v>31800</v>
      </c>
      <c r="B93" s="3">
        <v>31800</v>
      </c>
      <c r="C93" s="3" t="s">
        <v>87</v>
      </c>
      <c r="D93" s="503">
        <v>7316979.6799999997</v>
      </c>
      <c r="E93" s="3">
        <f t="shared" si="1"/>
        <v>-54991.697292479999</v>
      </c>
      <c r="G93" s="569">
        <v>31110</v>
      </c>
      <c r="H93" s="296" t="s">
        <v>445</v>
      </c>
      <c r="I93" s="298">
        <v>-19842.602128912</v>
      </c>
    </row>
    <row r="94" spans="1:9">
      <c r="A94" s="578">
        <v>31805</v>
      </c>
      <c r="B94" s="3">
        <v>31805</v>
      </c>
      <c r="C94" s="3" t="s">
        <v>88</v>
      </c>
      <c r="D94" s="503">
        <v>1552184.84</v>
      </c>
      <c r="E94" s="3">
        <f t="shared" si="1"/>
        <v>-10462.882199168002</v>
      </c>
      <c r="G94" s="569">
        <v>31200</v>
      </c>
      <c r="H94" s="296" t="s">
        <v>446</v>
      </c>
      <c r="I94" s="298">
        <v>-39269.673753756004</v>
      </c>
    </row>
    <row r="95" spans="1:9">
      <c r="A95" s="578">
        <v>31810</v>
      </c>
      <c r="B95" s="3">
        <v>31810</v>
      </c>
      <c r="C95" s="3" t="s">
        <v>89</v>
      </c>
      <c r="D95" s="503">
        <v>1749786.8</v>
      </c>
      <c r="E95" s="3">
        <f t="shared" si="1"/>
        <v>-11852.846693136002</v>
      </c>
      <c r="G95" s="569">
        <v>31205</v>
      </c>
      <c r="H95" s="296" t="s">
        <v>447</v>
      </c>
      <c r="I95" s="298">
        <v>-4142.8772368</v>
      </c>
    </row>
    <row r="96" spans="1:9">
      <c r="A96" s="578">
        <v>31820</v>
      </c>
      <c r="B96" s="3">
        <v>31820</v>
      </c>
      <c r="C96" s="3" t="s">
        <v>90</v>
      </c>
      <c r="D96" s="503">
        <v>1422038.68</v>
      </c>
      <c r="E96" s="3">
        <f t="shared" si="1"/>
        <v>-10050.37327606</v>
      </c>
      <c r="G96" s="569">
        <v>31300</v>
      </c>
      <c r="H96" s="296" t="s">
        <v>448</v>
      </c>
      <c r="I96" s="298">
        <v>-118200.421543964</v>
      </c>
    </row>
    <row r="97" spans="1:9">
      <c r="A97" s="578">
        <v>31900</v>
      </c>
      <c r="B97" s="3">
        <v>31900</v>
      </c>
      <c r="C97" s="3" t="s">
        <v>91</v>
      </c>
      <c r="D97" s="503">
        <v>4602486.6900000004</v>
      </c>
      <c r="E97" s="3">
        <f t="shared" si="1"/>
        <v>-32999.252727984</v>
      </c>
      <c r="G97" s="569">
        <v>31301</v>
      </c>
      <c r="H97" s="296" t="s">
        <v>449</v>
      </c>
      <c r="I97" s="298">
        <v>-1512.5289238399998</v>
      </c>
    </row>
    <row r="98" spans="1:9">
      <c r="A98" s="578">
        <v>32000</v>
      </c>
      <c r="B98" s="3">
        <v>32000</v>
      </c>
      <c r="C98" s="3" t="s">
        <v>92</v>
      </c>
      <c r="D98" s="503">
        <v>1722744.24</v>
      </c>
      <c r="E98" s="3">
        <f t="shared" si="1"/>
        <v>-12009.606727255999</v>
      </c>
      <c r="G98" s="569">
        <v>31320</v>
      </c>
      <c r="H98" s="296" t="s">
        <v>450</v>
      </c>
      <c r="I98" s="298">
        <v>-18957.113341551998</v>
      </c>
    </row>
    <row r="99" spans="1:9">
      <c r="A99" s="578">
        <v>32005</v>
      </c>
      <c r="B99" s="3">
        <v>32005</v>
      </c>
      <c r="C99" s="3" t="s">
        <v>93</v>
      </c>
      <c r="D99" s="503">
        <v>429149.37</v>
      </c>
      <c r="E99" s="3">
        <f t="shared" si="1"/>
        <v>-3419.3876152039998</v>
      </c>
      <c r="G99" s="569">
        <v>31400</v>
      </c>
      <c r="H99" s="296" t="s">
        <v>451</v>
      </c>
      <c r="I99" s="298">
        <v>-38598.333308207999</v>
      </c>
    </row>
    <row r="100" spans="1:9">
      <c r="A100" s="578">
        <v>32100</v>
      </c>
      <c r="B100" s="3">
        <v>32100</v>
      </c>
      <c r="C100" s="3" t="s">
        <v>94</v>
      </c>
      <c r="D100" s="503">
        <v>1008345.8400000002</v>
      </c>
      <c r="E100" s="3">
        <f t="shared" si="1"/>
        <v>-6799.4139644639999</v>
      </c>
      <c r="G100" s="569">
        <v>31405</v>
      </c>
      <c r="H100" s="296" t="s">
        <v>452</v>
      </c>
      <c r="I100" s="298">
        <v>-8396.8534524320003</v>
      </c>
    </row>
    <row r="101" spans="1:9">
      <c r="A101" s="578">
        <v>32200</v>
      </c>
      <c r="B101" s="3">
        <v>32200</v>
      </c>
      <c r="C101" s="3" t="s">
        <v>95</v>
      </c>
      <c r="D101" s="503">
        <v>766757.98</v>
      </c>
      <c r="E101" s="3">
        <f t="shared" si="1"/>
        <v>-5518.3691858000002</v>
      </c>
      <c r="G101" s="569">
        <v>31500</v>
      </c>
      <c r="H101" s="296" t="s">
        <v>453</v>
      </c>
      <c r="I101" s="298">
        <v>-7674.9708565999999</v>
      </c>
    </row>
    <row r="102" spans="1:9">
      <c r="A102" s="578">
        <v>32300</v>
      </c>
      <c r="B102" s="3">
        <v>32300</v>
      </c>
      <c r="C102" s="3" t="s">
        <v>96</v>
      </c>
      <c r="D102" s="503">
        <v>7064518.0699999994</v>
      </c>
      <c r="E102" s="3">
        <f t="shared" si="1"/>
        <v>-52333.008205776001</v>
      </c>
      <c r="G102" s="569">
        <v>31600</v>
      </c>
      <c r="H102" s="296" t="s">
        <v>454</v>
      </c>
      <c r="I102" s="298">
        <v>-30240.725225464001</v>
      </c>
    </row>
    <row r="103" spans="1:9">
      <c r="A103" s="578">
        <v>32305</v>
      </c>
      <c r="B103" s="3">
        <v>32305</v>
      </c>
      <c r="C103" s="3" t="s">
        <v>334</v>
      </c>
      <c r="D103" s="503">
        <v>919293.42999999993</v>
      </c>
      <c r="E103" s="3">
        <f t="shared" si="1"/>
        <v>-6418.1328736199994</v>
      </c>
      <c r="G103" s="569">
        <v>31605</v>
      </c>
      <c r="H103" s="296" t="s">
        <v>455</v>
      </c>
      <c r="I103" s="298">
        <v>-4510.95650234</v>
      </c>
    </row>
    <row r="104" spans="1:9">
      <c r="A104" s="578">
        <v>32400</v>
      </c>
      <c r="B104" s="3">
        <v>32400</v>
      </c>
      <c r="C104" s="3" t="s">
        <v>97</v>
      </c>
      <c r="D104" s="503">
        <v>2600601.65</v>
      </c>
      <c r="E104" s="3">
        <f t="shared" si="1"/>
        <v>-18509.482678936001</v>
      </c>
      <c r="G104" s="569">
        <v>31700</v>
      </c>
      <c r="H104" s="296" t="s">
        <v>456</v>
      </c>
      <c r="I104" s="298">
        <v>-7129.9293908160007</v>
      </c>
    </row>
    <row r="105" spans="1:9">
      <c r="A105" s="578">
        <v>32405</v>
      </c>
      <c r="B105" s="3">
        <v>32405</v>
      </c>
      <c r="C105" s="3" t="s">
        <v>98</v>
      </c>
      <c r="D105" s="503">
        <v>695466.8</v>
      </c>
      <c r="E105" s="3">
        <f t="shared" si="1"/>
        <v>-4396.8338729719999</v>
      </c>
      <c r="G105" s="569">
        <v>31800</v>
      </c>
      <c r="H105" s="296" t="s">
        <v>457</v>
      </c>
      <c r="I105" s="298">
        <v>-54991.697292479999</v>
      </c>
    </row>
    <row r="106" spans="1:9">
      <c r="A106" s="578">
        <v>32410</v>
      </c>
      <c r="B106" s="3">
        <v>32410</v>
      </c>
      <c r="C106" s="3" t="s">
        <v>99</v>
      </c>
      <c r="D106" s="503">
        <v>1188393.53</v>
      </c>
      <c r="E106" s="3">
        <f t="shared" si="1"/>
        <v>-8078.7409950480005</v>
      </c>
      <c r="G106" s="569">
        <v>31805</v>
      </c>
      <c r="H106" s="296" t="s">
        <v>458</v>
      </c>
      <c r="I106" s="298">
        <v>-10462.882199168002</v>
      </c>
    </row>
    <row r="107" spans="1:9">
      <c r="A107" s="578">
        <v>32500</v>
      </c>
      <c r="B107" s="3">
        <v>32500</v>
      </c>
      <c r="C107" s="3" t="s">
        <v>335</v>
      </c>
      <c r="D107" s="503">
        <v>5929321.0500000007</v>
      </c>
      <c r="E107" s="3">
        <f t="shared" si="1"/>
        <v>-40045.733710116001</v>
      </c>
      <c r="G107" s="569">
        <v>31810</v>
      </c>
      <c r="H107" s="296" t="s">
        <v>459</v>
      </c>
      <c r="I107" s="298">
        <v>-11852.846693136002</v>
      </c>
    </row>
    <row r="108" spans="1:9">
      <c r="A108" s="578">
        <v>32505</v>
      </c>
      <c r="B108" s="3">
        <v>32505</v>
      </c>
      <c r="C108" s="3" t="s">
        <v>100</v>
      </c>
      <c r="D108" s="503">
        <v>1070792.8600000003</v>
      </c>
      <c r="E108" s="3">
        <f t="shared" si="1"/>
        <v>-6897.0782906919994</v>
      </c>
      <c r="G108" s="569">
        <v>31820</v>
      </c>
      <c r="H108" s="296" t="s">
        <v>460</v>
      </c>
      <c r="I108" s="298">
        <v>-10050.37327606</v>
      </c>
    </row>
    <row r="109" spans="1:9">
      <c r="A109" s="578">
        <v>32600</v>
      </c>
      <c r="B109" s="3">
        <v>32600</v>
      </c>
      <c r="C109" s="3" t="s">
        <v>101</v>
      </c>
      <c r="D109" s="503">
        <v>21097203.760000002</v>
      </c>
      <c r="E109" s="3">
        <f t="shared" si="1"/>
        <v>-146354.50918488399</v>
      </c>
      <c r="G109" s="569">
        <v>31900</v>
      </c>
      <c r="H109" s="296" t="s">
        <v>461</v>
      </c>
      <c r="I109" s="298">
        <v>-32999.252727984</v>
      </c>
    </row>
    <row r="110" spans="1:9">
      <c r="A110" s="578">
        <v>32605</v>
      </c>
      <c r="B110" s="3">
        <v>32605</v>
      </c>
      <c r="C110" s="3" t="s">
        <v>102</v>
      </c>
      <c r="D110" s="503">
        <v>3923822.6600000006</v>
      </c>
      <c r="E110" s="3">
        <f t="shared" si="1"/>
        <v>-27070.966763016</v>
      </c>
      <c r="G110" s="569">
        <v>32000</v>
      </c>
      <c r="H110" s="296" t="s">
        <v>462</v>
      </c>
      <c r="I110" s="298">
        <v>-12009.606727255999</v>
      </c>
    </row>
    <row r="111" spans="1:9">
      <c r="A111" s="578">
        <v>32700</v>
      </c>
      <c r="B111" s="3">
        <v>32700</v>
      </c>
      <c r="C111" s="3" t="s">
        <v>103</v>
      </c>
      <c r="D111" s="503">
        <v>2249792.8499999996</v>
      </c>
      <c r="E111" s="3">
        <f t="shared" si="1"/>
        <v>-14510.406826132001</v>
      </c>
      <c r="G111" s="569">
        <v>32005</v>
      </c>
      <c r="H111" s="296" t="s">
        <v>463</v>
      </c>
      <c r="I111" s="298">
        <v>-3419.3876152039998</v>
      </c>
    </row>
    <row r="112" spans="1:9">
      <c r="A112" s="578">
        <v>32800</v>
      </c>
      <c r="B112" s="3">
        <v>32800</v>
      </c>
      <c r="C112" s="3" t="s">
        <v>104</v>
      </c>
      <c r="D112" s="503">
        <v>2996862.5400000005</v>
      </c>
      <c r="E112" s="3">
        <f t="shared" si="1"/>
        <v>-19820.484570199998</v>
      </c>
      <c r="G112" s="569">
        <v>32100</v>
      </c>
      <c r="H112" s="296" t="s">
        <v>464</v>
      </c>
      <c r="I112" s="298">
        <v>-6799.4139644639999</v>
      </c>
    </row>
    <row r="113" spans="1:9">
      <c r="A113" s="578">
        <v>32900</v>
      </c>
      <c r="B113" s="3">
        <v>32900</v>
      </c>
      <c r="C113" s="3" t="s">
        <v>105</v>
      </c>
      <c r="D113" s="503">
        <v>7649863.1799999997</v>
      </c>
      <c r="E113" s="3">
        <f t="shared" si="1"/>
        <v>-57557.421025263997</v>
      </c>
      <c r="G113" s="569">
        <v>32200</v>
      </c>
      <c r="H113" s="296" t="s">
        <v>465</v>
      </c>
      <c r="I113" s="298">
        <v>-5518.3691858000002</v>
      </c>
    </row>
    <row r="114" spans="1:9">
      <c r="A114" s="578">
        <v>32901</v>
      </c>
      <c r="B114" s="3">
        <v>32901</v>
      </c>
      <c r="C114" s="3" t="s">
        <v>336</v>
      </c>
      <c r="D114" s="503">
        <v>858.67</v>
      </c>
      <c r="E114" s="3">
        <f t="shared" si="1"/>
        <v>-200.15283411199999</v>
      </c>
      <c r="G114" s="569">
        <v>32300</v>
      </c>
      <c r="H114" s="296" t="s">
        <v>466</v>
      </c>
      <c r="I114" s="298">
        <v>-52333.008205776001</v>
      </c>
    </row>
    <row r="115" spans="1:9">
      <c r="A115" s="578">
        <v>32904</v>
      </c>
      <c r="B115" s="3">
        <v>32904</v>
      </c>
      <c r="C115" s="3" t="s">
        <v>779</v>
      </c>
      <c r="D115" s="503">
        <v>127961.21</v>
      </c>
      <c r="E115" s="3">
        <f t="shared" si="1"/>
        <v>-959.61893010400001</v>
      </c>
      <c r="G115" s="569">
        <v>32305</v>
      </c>
      <c r="H115" s="296" t="s">
        <v>467</v>
      </c>
      <c r="I115" s="298">
        <v>-6418.1328736199994</v>
      </c>
    </row>
    <row r="116" spans="1:9">
      <c r="A116" s="578">
        <v>32905</v>
      </c>
      <c r="B116" s="3">
        <v>32905</v>
      </c>
      <c r="C116" s="3" t="s">
        <v>965</v>
      </c>
      <c r="D116" s="503">
        <v>1219734.5399999998</v>
      </c>
      <c r="E116" s="3">
        <f t="shared" si="1"/>
        <v>-8146.1532940960005</v>
      </c>
      <c r="G116" s="569">
        <v>32400</v>
      </c>
      <c r="H116" s="296" t="s">
        <v>468</v>
      </c>
      <c r="I116" s="298">
        <v>-18509.482678936001</v>
      </c>
    </row>
    <row r="117" spans="1:9">
      <c r="A117" s="578">
        <v>32910</v>
      </c>
      <c r="B117" s="3">
        <v>32910</v>
      </c>
      <c r="C117" s="3" t="s">
        <v>107</v>
      </c>
      <c r="D117" s="503">
        <v>1427219.82</v>
      </c>
      <c r="E117" s="3">
        <f t="shared" si="1"/>
        <v>-9292.1520300320008</v>
      </c>
      <c r="G117" s="569">
        <v>32405</v>
      </c>
      <c r="H117" s="296" t="s">
        <v>469</v>
      </c>
      <c r="I117" s="298">
        <v>-4396.8338729719999</v>
      </c>
    </row>
    <row r="118" spans="1:9">
      <c r="A118" s="578">
        <v>32915</v>
      </c>
      <c r="B118" s="3">
        <v>32915</v>
      </c>
      <c r="C118" s="3" t="s">
        <v>966</v>
      </c>
      <c r="D118" s="503">
        <v>168860.77999999997</v>
      </c>
      <c r="E118" s="3">
        <f t="shared" si="1"/>
        <v>-1425.46186152</v>
      </c>
      <c r="G118" s="569">
        <v>32410</v>
      </c>
      <c r="H118" s="296" t="s">
        <v>470</v>
      </c>
      <c r="I118" s="298">
        <v>-8078.7409950480005</v>
      </c>
    </row>
    <row r="119" spans="1:9">
      <c r="A119" s="578">
        <v>32920</v>
      </c>
      <c r="B119" s="3">
        <v>32920</v>
      </c>
      <c r="C119" s="3" t="s">
        <v>108</v>
      </c>
      <c r="D119" s="503">
        <v>1088521.33</v>
      </c>
      <c r="E119" s="3">
        <f t="shared" si="1"/>
        <v>-7364.554117572</v>
      </c>
      <c r="G119" s="569">
        <v>32500</v>
      </c>
      <c r="H119" s="296" t="s">
        <v>471</v>
      </c>
      <c r="I119" s="298">
        <v>-40045.733710116001</v>
      </c>
    </row>
    <row r="120" spans="1:9">
      <c r="A120" s="578">
        <v>33000</v>
      </c>
      <c r="B120" s="3">
        <v>33000</v>
      </c>
      <c r="C120" s="3" t="s">
        <v>109</v>
      </c>
      <c r="D120" s="503">
        <v>2977865.1700000004</v>
      </c>
      <c r="E120" s="3">
        <f t="shared" si="1"/>
        <v>-22176.244643843998</v>
      </c>
      <c r="G120" s="569">
        <v>32505</v>
      </c>
      <c r="H120" s="296" t="s">
        <v>472</v>
      </c>
      <c r="I120" s="298">
        <v>-6897.0782906919994</v>
      </c>
    </row>
    <row r="121" spans="1:9">
      <c r="A121" s="578">
        <v>33001</v>
      </c>
      <c r="B121" s="3">
        <v>33001</v>
      </c>
      <c r="C121" s="3" t="s">
        <v>110</v>
      </c>
      <c r="D121" s="503">
        <v>45885.030000000006</v>
      </c>
      <c r="E121" s="3">
        <f t="shared" si="1"/>
        <v>-268.97347962800001</v>
      </c>
      <c r="G121" s="569">
        <v>32600</v>
      </c>
      <c r="H121" s="296" t="s">
        <v>473</v>
      </c>
      <c r="I121" s="298">
        <v>-146354.50918488399</v>
      </c>
    </row>
    <row r="122" spans="1:9">
      <c r="A122" s="578">
        <v>33027</v>
      </c>
      <c r="B122" s="3">
        <v>33027</v>
      </c>
      <c r="C122" s="3" t="s">
        <v>111</v>
      </c>
      <c r="D122" s="503">
        <v>457315.8</v>
      </c>
      <c r="E122" s="3">
        <f t="shared" si="1"/>
        <v>-4139.6952636999995</v>
      </c>
      <c r="G122" s="569">
        <v>32605</v>
      </c>
      <c r="H122" s="296" t="s">
        <v>474</v>
      </c>
      <c r="I122" s="298">
        <v>-27070.966763016</v>
      </c>
    </row>
    <row r="123" spans="1:9">
      <c r="A123" s="578">
        <v>33100</v>
      </c>
      <c r="B123" s="3">
        <v>33100</v>
      </c>
      <c r="C123" s="3" t="s">
        <v>112</v>
      </c>
      <c r="D123" s="503">
        <v>4302517.75</v>
      </c>
      <c r="E123" s="3">
        <f t="shared" si="1"/>
        <v>-29364.000057675999</v>
      </c>
      <c r="G123" s="569">
        <v>32700</v>
      </c>
      <c r="H123" s="296" t="s">
        <v>475</v>
      </c>
      <c r="I123" s="298">
        <v>-14510.406826132001</v>
      </c>
    </row>
    <row r="124" spans="1:9">
      <c r="A124" s="578">
        <v>33105</v>
      </c>
      <c r="B124" s="3">
        <v>33105</v>
      </c>
      <c r="C124" s="3" t="s">
        <v>113</v>
      </c>
      <c r="D124" s="503">
        <v>580295.97999999986</v>
      </c>
      <c r="E124" s="3">
        <f t="shared" si="1"/>
        <v>-3628.8287064040001</v>
      </c>
      <c r="G124" s="569">
        <v>32800</v>
      </c>
      <c r="H124" s="296" t="s">
        <v>476</v>
      </c>
      <c r="I124" s="298">
        <v>-19820.484570199998</v>
      </c>
    </row>
    <row r="125" spans="1:9">
      <c r="A125" s="578">
        <v>33200</v>
      </c>
      <c r="B125" s="3">
        <v>33200</v>
      </c>
      <c r="C125" s="3" t="s">
        <v>114</v>
      </c>
      <c r="D125" s="503">
        <v>19115170.140000001</v>
      </c>
      <c r="E125" s="3">
        <f t="shared" si="1"/>
        <v>-136372.06353229602</v>
      </c>
      <c r="G125" s="569">
        <v>32900</v>
      </c>
      <c r="H125" s="296" t="s">
        <v>477</v>
      </c>
      <c r="I125" s="298">
        <v>-57557.421025263997</v>
      </c>
    </row>
    <row r="126" spans="1:9">
      <c r="A126" s="578">
        <v>33202</v>
      </c>
      <c r="B126" s="3">
        <v>33202</v>
      </c>
      <c r="C126" s="3" t="s">
        <v>115</v>
      </c>
      <c r="D126" s="503">
        <v>288177.10000000003</v>
      </c>
      <c r="E126" s="3">
        <f t="shared" si="1"/>
        <v>-2788.5001369399997</v>
      </c>
      <c r="G126" s="569">
        <v>32901</v>
      </c>
      <c r="H126" s="296" t="s">
        <v>478</v>
      </c>
      <c r="I126" s="298">
        <v>-200.15283411199999</v>
      </c>
    </row>
    <row r="127" spans="1:9">
      <c r="A127" s="578">
        <v>33203</v>
      </c>
      <c r="B127" s="3">
        <v>33203</v>
      </c>
      <c r="C127" s="3" t="s">
        <v>116</v>
      </c>
      <c r="D127" s="503">
        <v>326480.18</v>
      </c>
      <c r="E127" s="3">
        <f t="shared" si="1"/>
        <v>-1922.4601900399998</v>
      </c>
      <c r="G127" s="569">
        <v>32904</v>
      </c>
      <c r="H127" s="296" t="s">
        <v>829</v>
      </c>
      <c r="I127" s="298">
        <v>-959.61893010400001</v>
      </c>
    </row>
    <row r="128" spans="1:9">
      <c r="A128" s="578">
        <v>33204</v>
      </c>
      <c r="B128" s="3">
        <v>33204</v>
      </c>
      <c r="C128" s="3" t="s">
        <v>117</v>
      </c>
      <c r="D128" s="503">
        <v>576210.28999999992</v>
      </c>
      <c r="E128" s="3">
        <f t="shared" si="1"/>
        <v>-4664.5262850560002</v>
      </c>
      <c r="G128" s="569">
        <v>32905</v>
      </c>
      <c r="H128" s="296" t="s">
        <v>479</v>
      </c>
      <c r="I128" s="298">
        <v>-8146.1532940960005</v>
      </c>
    </row>
    <row r="129" spans="1:9">
      <c r="A129" s="578">
        <v>33205</v>
      </c>
      <c r="B129" s="3">
        <v>33205</v>
      </c>
      <c r="C129" s="3" t="s">
        <v>118</v>
      </c>
      <c r="D129" s="503">
        <v>1808842.9400000002</v>
      </c>
      <c r="E129" s="3">
        <f t="shared" si="1"/>
        <v>-12236.380517455998</v>
      </c>
      <c r="G129" s="569">
        <v>32910</v>
      </c>
      <c r="H129" s="296" t="s">
        <v>480</v>
      </c>
      <c r="I129" s="298">
        <v>-9292.1520300320008</v>
      </c>
    </row>
    <row r="130" spans="1:9">
      <c r="A130" s="578">
        <v>33206</v>
      </c>
      <c r="B130" s="3">
        <v>33206</v>
      </c>
      <c r="C130" s="3" t="s">
        <v>119</v>
      </c>
      <c r="D130" s="503">
        <v>173996.63</v>
      </c>
      <c r="E130" s="3">
        <f t="shared" si="1"/>
        <v>-1393.6762785240001</v>
      </c>
      <c r="G130" s="569">
        <v>32915</v>
      </c>
      <c r="H130" s="296" t="s">
        <v>832</v>
      </c>
      <c r="I130" s="298">
        <v>-1425.46186152</v>
      </c>
    </row>
    <row r="131" spans="1:9">
      <c r="A131" s="578">
        <v>33207</v>
      </c>
      <c r="B131" s="3">
        <v>33207</v>
      </c>
      <c r="C131" s="3" t="s">
        <v>315</v>
      </c>
      <c r="D131" s="503">
        <v>522076.42000000004</v>
      </c>
      <c r="E131" s="3">
        <f t="shared" si="1"/>
        <v>-4742.639326812</v>
      </c>
      <c r="G131" s="569">
        <v>32920</v>
      </c>
      <c r="H131" s="296" t="s">
        <v>481</v>
      </c>
      <c r="I131" s="298">
        <v>-7364.554117572</v>
      </c>
    </row>
    <row r="132" spans="1:9">
      <c r="A132" s="578">
        <v>33300</v>
      </c>
      <c r="B132" s="3">
        <v>33300</v>
      </c>
      <c r="C132" s="3" t="s">
        <v>120</v>
      </c>
      <c r="D132" s="503">
        <v>2812991.2199999997</v>
      </c>
      <c r="E132" s="3">
        <f t="shared" ref="E132:E195" si="2">VLOOKUP($B132,G:I,3,FALSE)</f>
        <v>-18703.407124075999</v>
      </c>
      <c r="G132" s="569">
        <v>33000</v>
      </c>
      <c r="H132" s="296" t="s">
        <v>482</v>
      </c>
      <c r="I132" s="298">
        <v>-22176.244643843998</v>
      </c>
    </row>
    <row r="133" spans="1:9">
      <c r="A133" s="578">
        <v>33305</v>
      </c>
      <c r="B133" s="3">
        <v>33305</v>
      </c>
      <c r="C133" s="3" t="s">
        <v>121</v>
      </c>
      <c r="D133" s="503">
        <v>660739.25</v>
      </c>
      <c r="E133" s="3">
        <f t="shared" si="2"/>
        <v>-4099.2547138720001</v>
      </c>
      <c r="G133" s="569">
        <v>33001</v>
      </c>
      <c r="H133" s="296" t="s">
        <v>483</v>
      </c>
      <c r="I133" s="298">
        <v>-268.97347962800001</v>
      </c>
    </row>
    <row r="134" spans="1:9">
      <c r="A134" s="578">
        <v>33400</v>
      </c>
      <c r="B134" s="3">
        <v>33400</v>
      </c>
      <c r="C134" s="3" t="s">
        <v>122</v>
      </c>
      <c r="D134" s="503">
        <v>27263896.350000005</v>
      </c>
      <c r="E134" s="3">
        <f t="shared" si="2"/>
        <v>-196144.40274088801</v>
      </c>
      <c r="G134" s="569">
        <v>33027</v>
      </c>
      <c r="H134" s="296" t="s">
        <v>484</v>
      </c>
      <c r="I134" s="298">
        <v>-4139.6952636999995</v>
      </c>
    </row>
    <row r="135" spans="1:9">
      <c r="A135" s="578">
        <v>33402</v>
      </c>
      <c r="B135" s="3">
        <v>33402</v>
      </c>
      <c r="C135" s="3" t="s">
        <v>123</v>
      </c>
      <c r="D135" s="503">
        <v>223440.09</v>
      </c>
      <c r="E135" s="3">
        <f t="shared" si="2"/>
        <v>-1937.315606568</v>
      </c>
      <c r="G135" s="569">
        <v>33100</v>
      </c>
      <c r="H135" s="296" t="s">
        <v>485</v>
      </c>
      <c r="I135" s="298">
        <v>-29364.000057675999</v>
      </c>
    </row>
    <row r="136" spans="1:9">
      <c r="A136" s="578">
        <v>33405</v>
      </c>
      <c r="B136" s="3">
        <v>33405</v>
      </c>
      <c r="C136" s="3" t="s">
        <v>967</v>
      </c>
      <c r="D136" s="503">
        <v>2674233.8100000005</v>
      </c>
      <c r="E136" s="3">
        <f t="shared" si="2"/>
        <v>-18078.107501012</v>
      </c>
      <c r="G136" s="569">
        <v>33105</v>
      </c>
      <c r="H136" s="296" t="s">
        <v>486</v>
      </c>
      <c r="I136" s="298">
        <v>-3628.8287064040001</v>
      </c>
    </row>
    <row r="137" spans="1:9">
      <c r="A137" s="578">
        <v>33500</v>
      </c>
      <c r="B137" s="3">
        <v>33500</v>
      </c>
      <c r="C137" s="3" t="s">
        <v>125</v>
      </c>
      <c r="D137" s="503">
        <v>3819731.87</v>
      </c>
      <c r="E137" s="3">
        <f t="shared" si="2"/>
        <v>-27259.259891859998</v>
      </c>
      <c r="G137" s="569">
        <v>33200</v>
      </c>
      <c r="H137" s="296" t="s">
        <v>487</v>
      </c>
      <c r="I137" s="298">
        <v>-136372.06353229602</v>
      </c>
    </row>
    <row r="138" spans="1:9">
      <c r="A138" s="578">
        <v>33501</v>
      </c>
      <c r="B138" s="3">
        <v>33501</v>
      </c>
      <c r="C138" s="3" t="s">
        <v>126</v>
      </c>
      <c r="D138" s="503">
        <v>159019.05000000002</v>
      </c>
      <c r="E138" s="3">
        <f t="shared" si="2"/>
        <v>-1001.641670784</v>
      </c>
      <c r="G138" s="569">
        <v>33202</v>
      </c>
      <c r="H138" s="296" t="s">
        <v>488</v>
      </c>
      <c r="I138" s="298">
        <v>-2788.5001369399997</v>
      </c>
    </row>
    <row r="139" spans="1:9">
      <c r="A139" s="578">
        <v>33600</v>
      </c>
      <c r="B139" s="3">
        <v>33600</v>
      </c>
      <c r="C139" s="3" t="s">
        <v>127</v>
      </c>
      <c r="D139" s="503">
        <v>12910859.52</v>
      </c>
      <c r="E139" s="3">
        <f t="shared" si="2"/>
        <v>-95015.857742371998</v>
      </c>
      <c r="G139" s="569">
        <v>33203</v>
      </c>
      <c r="H139" s="296" t="s">
        <v>489</v>
      </c>
      <c r="I139" s="298">
        <v>-1922.4601900399998</v>
      </c>
    </row>
    <row r="140" spans="1:9">
      <c r="A140" s="578">
        <v>33605</v>
      </c>
      <c r="B140" s="3">
        <v>33605</v>
      </c>
      <c r="C140" s="3" t="s">
        <v>128</v>
      </c>
      <c r="D140" s="503">
        <v>1942035.7699999998</v>
      </c>
      <c r="E140" s="3">
        <f t="shared" si="2"/>
        <v>-11375.50726704</v>
      </c>
      <c r="G140" s="569">
        <v>33204</v>
      </c>
      <c r="H140" s="296" t="s">
        <v>490</v>
      </c>
      <c r="I140" s="298">
        <v>-4664.5262850560002</v>
      </c>
    </row>
    <row r="141" spans="1:9">
      <c r="A141" s="578">
        <v>33700</v>
      </c>
      <c r="B141" s="3">
        <v>33700</v>
      </c>
      <c r="C141" s="3" t="s">
        <v>129</v>
      </c>
      <c r="D141" s="503">
        <v>888542.69</v>
      </c>
      <c r="E141" s="3">
        <f t="shared" si="2"/>
        <v>-6988.9302127239998</v>
      </c>
      <c r="G141" s="569">
        <v>33205</v>
      </c>
      <c r="H141" s="296" t="s">
        <v>491</v>
      </c>
      <c r="I141" s="298">
        <v>-12236.380517455998</v>
      </c>
    </row>
    <row r="142" spans="1:9">
      <c r="A142" s="578">
        <v>33800</v>
      </c>
      <c r="B142" s="3">
        <v>33800</v>
      </c>
      <c r="C142" s="3" t="s">
        <v>130</v>
      </c>
      <c r="D142" s="503">
        <v>757635.00999999989</v>
      </c>
      <c r="E142" s="3">
        <f t="shared" si="2"/>
        <v>-5165.7144701879997</v>
      </c>
      <c r="G142" s="569">
        <v>33206</v>
      </c>
      <c r="H142" s="296" t="s">
        <v>492</v>
      </c>
      <c r="I142" s="298">
        <v>-1393.6762785240001</v>
      </c>
    </row>
    <row r="143" spans="1:9">
      <c r="A143" s="578">
        <v>33900</v>
      </c>
      <c r="B143" s="3">
        <v>33900</v>
      </c>
      <c r="C143" s="3" t="s">
        <v>968</v>
      </c>
      <c r="D143" s="503">
        <v>3146092.98</v>
      </c>
      <c r="E143" s="3">
        <f t="shared" si="2"/>
        <v>-19861.156912539998</v>
      </c>
      <c r="G143" s="569">
        <v>33207</v>
      </c>
      <c r="H143" s="296" t="s">
        <v>493</v>
      </c>
      <c r="I143" s="298">
        <v>-4742.639326812</v>
      </c>
    </row>
    <row r="144" spans="1:9">
      <c r="A144" s="578">
        <v>34000</v>
      </c>
      <c r="B144" s="3">
        <v>34000</v>
      </c>
      <c r="C144" s="3" t="s">
        <v>132</v>
      </c>
      <c r="D144" s="503">
        <v>1686036.42</v>
      </c>
      <c r="E144" s="3">
        <f t="shared" si="2"/>
        <v>-12860.047245055999</v>
      </c>
      <c r="G144" s="569">
        <v>33208</v>
      </c>
      <c r="H144" s="296" t="s">
        <v>494</v>
      </c>
      <c r="I144" s="298">
        <v>0</v>
      </c>
    </row>
    <row r="145" spans="1:9">
      <c r="A145" s="578">
        <v>34100</v>
      </c>
      <c r="B145" s="3">
        <v>34100</v>
      </c>
      <c r="C145" s="3" t="s">
        <v>133</v>
      </c>
      <c r="D145" s="503">
        <v>34895987.420000002</v>
      </c>
      <c r="E145" s="3">
        <f t="shared" si="2"/>
        <v>-248250.21082380798</v>
      </c>
      <c r="G145" s="569">
        <v>33209</v>
      </c>
      <c r="H145" s="296" t="s">
        <v>495</v>
      </c>
      <c r="I145" s="298">
        <v>0</v>
      </c>
    </row>
    <row r="146" spans="1:9">
      <c r="A146" s="578">
        <v>34105</v>
      </c>
      <c r="B146" s="3">
        <v>34105</v>
      </c>
      <c r="C146" s="3" t="s">
        <v>134</v>
      </c>
      <c r="D146" s="503">
        <v>3212920.28</v>
      </c>
      <c r="E146" s="3">
        <f t="shared" si="2"/>
        <v>-18490.804755535999</v>
      </c>
      <c r="G146" s="569">
        <v>33300</v>
      </c>
      <c r="H146" s="296" t="s">
        <v>496</v>
      </c>
      <c r="I146" s="298">
        <v>-18703.407124075999</v>
      </c>
    </row>
    <row r="147" spans="1:9">
      <c r="A147" s="578">
        <v>34200</v>
      </c>
      <c r="B147" s="3">
        <v>34200</v>
      </c>
      <c r="C147" s="3" t="s">
        <v>135</v>
      </c>
      <c r="D147" s="503">
        <v>1042790.1399999999</v>
      </c>
      <c r="E147" s="3">
        <f t="shared" si="2"/>
        <v>-6652.7327654640003</v>
      </c>
      <c r="G147" s="569">
        <v>33305</v>
      </c>
      <c r="H147" s="296" t="s">
        <v>497</v>
      </c>
      <c r="I147" s="298">
        <v>-4099.2547138720001</v>
      </c>
    </row>
    <row r="148" spans="1:9">
      <c r="A148" s="578">
        <v>34205</v>
      </c>
      <c r="B148" s="3">
        <v>34205</v>
      </c>
      <c r="C148" s="3" t="s">
        <v>136</v>
      </c>
      <c r="D148" s="503">
        <v>439680.32</v>
      </c>
      <c r="E148" s="3">
        <f t="shared" si="2"/>
        <v>-3009.7460896439998</v>
      </c>
      <c r="G148" s="569">
        <v>33400</v>
      </c>
      <c r="H148" s="296" t="s">
        <v>498</v>
      </c>
      <c r="I148" s="298">
        <v>-196144.40274088801</v>
      </c>
    </row>
    <row r="149" spans="1:9">
      <c r="A149" s="578">
        <v>34220</v>
      </c>
      <c r="B149" s="3">
        <v>34220</v>
      </c>
      <c r="C149" s="3" t="s">
        <v>137</v>
      </c>
      <c r="D149" s="503">
        <v>1395418.77</v>
      </c>
      <c r="E149" s="3">
        <f t="shared" si="2"/>
        <v>-10128.600144496</v>
      </c>
      <c r="G149" s="569">
        <v>33402</v>
      </c>
      <c r="H149" s="296" t="s">
        <v>499</v>
      </c>
      <c r="I149" s="298">
        <v>-1937.315606568</v>
      </c>
    </row>
    <row r="150" spans="1:9">
      <c r="A150" s="578">
        <v>34230</v>
      </c>
      <c r="B150" s="3">
        <v>34230</v>
      </c>
      <c r="C150" s="3" t="s">
        <v>138</v>
      </c>
      <c r="D150" s="503">
        <v>494003.1</v>
      </c>
      <c r="E150" s="3">
        <f t="shared" si="2"/>
        <v>-3553.2602083400002</v>
      </c>
      <c r="G150" s="569">
        <v>33405</v>
      </c>
      <c r="H150" s="296" t="s">
        <v>500</v>
      </c>
      <c r="I150" s="298">
        <v>-18078.107501012</v>
      </c>
    </row>
    <row r="151" spans="1:9">
      <c r="A151" s="578">
        <v>34300</v>
      </c>
      <c r="B151" s="3">
        <v>34300</v>
      </c>
      <c r="C151" s="3" t="s">
        <v>139</v>
      </c>
      <c r="D151" s="503">
        <v>8115884.7599999988</v>
      </c>
      <c r="E151" s="3">
        <f t="shared" si="2"/>
        <v>-55425.747397383995</v>
      </c>
      <c r="G151" s="569">
        <v>33500</v>
      </c>
      <c r="H151" s="296" t="s">
        <v>501</v>
      </c>
      <c r="I151" s="298">
        <v>-27259.259891859998</v>
      </c>
    </row>
    <row r="152" spans="1:9">
      <c r="A152" s="578">
        <v>34400</v>
      </c>
      <c r="B152" s="3">
        <v>34400</v>
      </c>
      <c r="C152" s="3" t="s">
        <v>140</v>
      </c>
      <c r="D152" s="503">
        <v>3220596.41</v>
      </c>
      <c r="E152" s="3">
        <f t="shared" si="2"/>
        <v>-24642.325535744003</v>
      </c>
      <c r="G152" s="569">
        <v>33501</v>
      </c>
      <c r="H152" s="296" t="s">
        <v>502</v>
      </c>
      <c r="I152" s="298">
        <v>-1001.641670784</v>
      </c>
    </row>
    <row r="153" spans="1:9">
      <c r="A153" s="578">
        <v>34405</v>
      </c>
      <c r="B153" s="3">
        <v>34405</v>
      </c>
      <c r="C153" s="3" t="s">
        <v>141</v>
      </c>
      <c r="D153" s="503">
        <v>601160.12999999989</v>
      </c>
      <c r="E153" s="3">
        <f t="shared" si="2"/>
        <v>-4188.7731889639999</v>
      </c>
      <c r="G153" s="569">
        <v>33600</v>
      </c>
      <c r="H153" s="296" t="s">
        <v>503</v>
      </c>
      <c r="I153" s="298">
        <v>-95015.857742371998</v>
      </c>
    </row>
    <row r="154" spans="1:9">
      <c r="A154" s="578">
        <v>34500</v>
      </c>
      <c r="B154" s="3">
        <v>34500</v>
      </c>
      <c r="C154" s="3" t="s">
        <v>142</v>
      </c>
      <c r="D154" s="503">
        <v>6274411.7899999991</v>
      </c>
      <c r="E154" s="3">
        <f t="shared" si="2"/>
        <v>-48094.819750659997</v>
      </c>
      <c r="G154" s="569">
        <v>33605</v>
      </c>
      <c r="H154" s="296" t="s">
        <v>504</v>
      </c>
      <c r="I154" s="298">
        <v>-11375.50726704</v>
      </c>
    </row>
    <row r="155" spans="1:9">
      <c r="A155" s="578">
        <v>34501</v>
      </c>
      <c r="B155" s="3">
        <v>34501</v>
      </c>
      <c r="C155" s="3" t="s">
        <v>143</v>
      </c>
      <c r="D155" s="503">
        <v>81396.799999999988</v>
      </c>
      <c r="E155" s="3">
        <f t="shared" si="2"/>
        <v>-713.99233733200003</v>
      </c>
      <c r="G155" s="569">
        <v>33700</v>
      </c>
      <c r="H155" s="296" t="s">
        <v>505</v>
      </c>
      <c r="I155" s="298">
        <v>-6988.9302127239998</v>
      </c>
    </row>
    <row r="156" spans="1:9">
      <c r="A156" s="578">
        <v>34505</v>
      </c>
      <c r="B156" s="3">
        <v>34505</v>
      </c>
      <c r="C156" s="3" t="s">
        <v>144</v>
      </c>
      <c r="D156" s="503">
        <v>1015607.47</v>
      </c>
      <c r="E156" s="3">
        <f t="shared" si="2"/>
        <v>-6162.7937606799997</v>
      </c>
      <c r="G156" s="569">
        <v>33800</v>
      </c>
      <c r="H156" s="296" t="s">
        <v>506</v>
      </c>
      <c r="I156" s="298">
        <v>-5165.7144701879997</v>
      </c>
    </row>
    <row r="157" spans="1:9">
      <c r="A157" s="578">
        <v>34600</v>
      </c>
      <c r="B157" s="3">
        <v>34600</v>
      </c>
      <c r="C157" s="3" t="s">
        <v>145</v>
      </c>
      <c r="D157" s="503">
        <v>1415502.7499999998</v>
      </c>
      <c r="E157" s="3">
        <f t="shared" si="2"/>
        <v>-9743.442737804</v>
      </c>
      <c r="G157" s="569">
        <v>33900</v>
      </c>
      <c r="H157" s="296" t="s">
        <v>507</v>
      </c>
      <c r="I157" s="298">
        <v>-19861.156912539998</v>
      </c>
    </row>
    <row r="158" spans="1:9">
      <c r="A158" s="578">
        <v>34605</v>
      </c>
      <c r="B158" s="3">
        <v>34605</v>
      </c>
      <c r="C158" s="3" t="s">
        <v>146</v>
      </c>
      <c r="D158" s="503">
        <v>258830.56000000003</v>
      </c>
      <c r="E158" s="3">
        <f t="shared" si="2"/>
        <v>-1611.9316939079999</v>
      </c>
      <c r="G158" s="569">
        <v>34000</v>
      </c>
      <c r="H158" s="296" t="s">
        <v>508</v>
      </c>
      <c r="I158" s="298">
        <v>-12860.047245055999</v>
      </c>
    </row>
    <row r="159" spans="1:9">
      <c r="A159" s="578">
        <v>34700</v>
      </c>
      <c r="B159" s="3">
        <v>34700</v>
      </c>
      <c r="C159" s="3" t="s">
        <v>147</v>
      </c>
      <c r="D159" s="503">
        <v>3892810.42</v>
      </c>
      <c r="E159" s="3">
        <f t="shared" si="2"/>
        <v>-28409.947252224003</v>
      </c>
      <c r="G159" s="569">
        <v>34100</v>
      </c>
      <c r="H159" s="296" t="s">
        <v>509</v>
      </c>
      <c r="I159" s="298">
        <v>-248250.21082380798</v>
      </c>
    </row>
    <row r="160" spans="1:9">
      <c r="A160" s="578">
        <v>34800</v>
      </c>
      <c r="B160" s="3">
        <v>34800</v>
      </c>
      <c r="C160" s="3" t="s">
        <v>148</v>
      </c>
      <c r="D160" s="503">
        <v>453297.49000000005</v>
      </c>
      <c r="E160" s="3">
        <f t="shared" si="2"/>
        <v>-2970.1944227080003</v>
      </c>
      <c r="G160" s="569">
        <v>34105</v>
      </c>
      <c r="H160" s="296" t="s">
        <v>510</v>
      </c>
      <c r="I160" s="298">
        <v>-18490.804755535999</v>
      </c>
    </row>
    <row r="161" spans="1:9">
      <c r="A161" s="578">
        <v>34900</v>
      </c>
      <c r="B161" s="3">
        <v>34900</v>
      </c>
      <c r="C161" s="3" t="s">
        <v>337</v>
      </c>
      <c r="D161" s="503">
        <v>9504441.9899999984</v>
      </c>
      <c r="E161" s="3">
        <f t="shared" si="2"/>
        <v>-66600.955925204005</v>
      </c>
      <c r="G161" s="569">
        <v>34200</v>
      </c>
      <c r="H161" s="296" t="s">
        <v>511</v>
      </c>
      <c r="I161" s="298">
        <v>-6652.7327654640003</v>
      </c>
    </row>
    <row r="162" spans="1:9">
      <c r="A162" s="578">
        <v>34901</v>
      </c>
      <c r="B162" s="3">
        <v>34901</v>
      </c>
      <c r="C162" s="3" t="s">
        <v>338</v>
      </c>
      <c r="D162" s="503">
        <v>276425.15999999997</v>
      </c>
      <c r="E162" s="3">
        <f t="shared" si="2"/>
        <v>-1950.2318303840002</v>
      </c>
      <c r="G162" s="569">
        <v>34205</v>
      </c>
      <c r="H162" s="296" t="s">
        <v>512</v>
      </c>
      <c r="I162" s="298">
        <v>-3009.7460896439998</v>
      </c>
    </row>
    <row r="163" spans="1:9">
      <c r="A163" s="578">
        <v>34903</v>
      </c>
      <c r="B163" s="3">
        <v>34903</v>
      </c>
      <c r="C163" s="3" t="s">
        <v>149</v>
      </c>
      <c r="D163" s="503">
        <v>44677.520000000004</v>
      </c>
      <c r="E163" s="3">
        <f t="shared" si="2"/>
        <v>-334.67216974800004</v>
      </c>
      <c r="G163" s="569">
        <v>34220</v>
      </c>
      <c r="H163" s="296" t="s">
        <v>513</v>
      </c>
      <c r="I163" s="298">
        <v>-10128.600144496</v>
      </c>
    </row>
    <row r="164" spans="1:9">
      <c r="A164" s="578">
        <v>34905</v>
      </c>
      <c r="B164" s="3">
        <v>34905</v>
      </c>
      <c r="C164" s="3" t="s">
        <v>150</v>
      </c>
      <c r="D164" s="503">
        <v>873906.74</v>
      </c>
      <c r="E164" s="3">
        <f t="shared" si="2"/>
        <v>-6015.5072107000005</v>
      </c>
      <c r="G164" s="569">
        <v>34230</v>
      </c>
      <c r="H164" s="296" t="s">
        <v>514</v>
      </c>
      <c r="I164" s="298">
        <v>-3553.2602083400002</v>
      </c>
    </row>
    <row r="165" spans="1:9">
      <c r="A165" s="578">
        <v>34910</v>
      </c>
      <c r="B165" s="3">
        <v>34910</v>
      </c>
      <c r="C165" s="3" t="s">
        <v>151</v>
      </c>
      <c r="D165" s="503">
        <v>2943375.42</v>
      </c>
      <c r="E165" s="3">
        <f t="shared" si="2"/>
        <v>-21505.672010991999</v>
      </c>
      <c r="G165" s="569">
        <v>34300</v>
      </c>
      <c r="H165" s="296" t="s">
        <v>515</v>
      </c>
      <c r="I165" s="298">
        <v>-55425.747397383995</v>
      </c>
    </row>
    <row r="166" spans="1:9">
      <c r="A166" s="578">
        <v>35000</v>
      </c>
      <c r="B166" s="3">
        <v>35000</v>
      </c>
      <c r="C166" s="3" t="s">
        <v>152</v>
      </c>
      <c r="D166" s="503">
        <v>1914961.4499999997</v>
      </c>
      <c r="E166" s="3">
        <f t="shared" si="2"/>
        <v>-14474.536934899999</v>
      </c>
      <c r="G166" s="569">
        <v>34400</v>
      </c>
      <c r="H166" s="296" t="s">
        <v>516</v>
      </c>
      <c r="I166" s="298">
        <v>-24642.325535744003</v>
      </c>
    </row>
    <row r="167" spans="1:9">
      <c r="A167" s="578">
        <v>35005</v>
      </c>
      <c r="B167" s="3">
        <v>35005</v>
      </c>
      <c r="C167" s="3" t="s">
        <v>153</v>
      </c>
      <c r="D167" s="503">
        <v>778910.45</v>
      </c>
      <c r="E167" s="3">
        <f t="shared" si="2"/>
        <v>-4879.7994414240002</v>
      </c>
      <c r="G167" s="569">
        <v>34405</v>
      </c>
      <c r="H167" s="296" t="s">
        <v>517</v>
      </c>
      <c r="I167" s="298">
        <v>-4188.7731889639999</v>
      </c>
    </row>
    <row r="168" spans="1:9">
      <c r="A168" s="578">
        <v>35100</v>
      </c>
      <c r="B168" s="3">
        <v>35100</v>
      </c>
      <c r="C168" s="3" t="s">
        <v>154</v>
      </c>
      <c r="D168" s="503">
        <v>16659920.120000001</v>
      </c>
      <c r="E168" s="3">
        <f t="shared" si="2"/>
        <v>-122005.066940296</v>
      </c>
      <c r="G168" s="569">
        <v>34500</v>
      </c>
      <c r="H168" s="296" t="s">
        <v>518</v>
      </c>
      <c r="I168" s="298">
        <v>-48094.819750659997</v>
      </c>
    </row>
    <row r="169" spans="1:9">
      <c r="A169" s="578">
        <v>35105</v>
      </c>
      <c r="B169" s="3">
        <v>35105</v>
      </c>
      <c r="C169" s="3" t="s">
        <v>155</v>
      </c>
      <c r="D169" s="503">
        <v>1529118.7400000002</v>
      </c>
      <c r="E169" s="3">
        <f t="shared" si="2"/>
        <v>-10458.056982724</v>
      </c>
      <c r="G169" s="569">
        <v>34501</v>
      </c>
      <c r="H169" s="296" t="s">
        <v>519</v>
      </c>
      <c r="I169" s="298">
        <v>-713.99233733200003</v>
      </c>
    </row>
    <row r="170" spans="1:9">
      <c r="A170" s="578">
        <v>35106</v>
      </c>
      <c r="B170" s="3">
        <v>35106</v>
      </c>
      <c r="C170" s="3" t="s">
        <v>156</v>
      </c>
      <c r="D170" s="503">
        <v>281733.43</v>
      </c>
      <c r="E170" s="3">
        <f t="shared" si="2"/>
        <v>-2178.152165688</v>
      </c>
      <c r="G170" s="569">
        <v>34505</v>
      </c>
      <c r="H170" s="296" t="s">
        <v>520</v>
      </c>
      <c r="I170" s="298">
        <v>-6162.7937606799997</v>
      </c>
    </row>
    <row r="171" spans="1:9">
      <c r="A171" s="578">
        <v>35200</v>
      </c>
      <c r="B171" s="3">
        <v>35200</v>
      </c>
      <c r="C171" s="3" t="s">
        <v>157</v>
      </c>
      <c r="D171" s="503">
        <v>691552.52999999991</v>
      </c>
      <c r="E171" s="3">
        <f t="shared" si="2"/>
        <v>-4594.8177914360003</v>
      </c>
      <c r="G171" s="569">
        <v>34600</v>
      </c>
      <c r="H171" s="296" t="s">
        <v>521</v>
      </c>
      <c r="I171" s="298">
        <v>-9743.442737804</v>
      </c>
    </row>
    <row r="172" spans="1:9">
      <c r="A172" s="578">
        <v>35300</v>
      </c>
      <c r="B172" s="3">
        <v>35300</v>
      </c>
      <c r="C172" s="3" t="s">
        <v>969</v>
      </c>
      <c r="D172" s="503">
        <v>4477639.6399999997</v>
      </c>
      <c r="E172" s="3">
        <f t="shared" si="2"/>
        <v>-33029.859687447999</v>
      </c>
      <c r="G172" s="569">
        <v>34605</v>
      </c>
      <c r="H172" s="296" t="s">
        <v>522</v>
      </c>
      <c r="I172" s="298">
        <v>-1611.9316939079999</v>
      </c>
    </row>
    <row r="173" spans="1:9">
      <c r="A173" s="578">
        <v>35305</v>
      </c>
      <c r="B173" s="3">
        <v>35305</v>
      </c>
      <c r="C173" s="3" t="s">
        <v>159</v>
      </c>
      <c r="D173" s="503">
        <v>1865640.8599999999</v>
      </c>
      <c r="E173" s="3">
        <f t="shared" si="2"/>
        <v>-13990.785962356</v>
      </c>
      <c r="G173" s="569">
        <v>34700</v>
      </c>
      <c r="H173" s="296" t="s">
        <v>523</v>
      </c>
      <c r="I173" s="298">
        <v>-28409.947252224003</v>
      </c>
    </row>
    <row r="174" spans="1:9">
      <c r="A174" s="578">
        <v>35400</v>
      </c>
      <c r="B174" s="3">
        <v>35400</v>
      </c>
      <c r="C174" s="3" t="s">
        <v>160</v>
      </c>
      <c r="D174" s="503">
        <v>4002193.3599999994</v>
      </c>
      <c r="E174" s="3">
        <f t="shared" si="2"/>
        <v>-29209.056076496003</v>
      </c>
      <c r="G174" s="569">
        <v>34800</v>
      </c>
      <c r="H174" s="296" t="s">
        <v>524</v>
      </c>
      <c r="I174" s="298">
        <v>-2970.1944227080003</v>
      </c>
    </row>
    <row r="175" spans="1:9">
      <c r="A175" s="578">
        <v>35401</v>
      </c>
      <c r="B175" s="3">
        <v>35401</v>
      </c>
      <c r="C175" s="3" t="s">
        <v>161</v>
      </c>
      <c r="D175" s="503">
        <v>29085.72</v>
      </c>
      <c r="E175" s="3">
        <f t="shared" si="2"/>
        <v>-299.175836984</v>
      </c>
      <c r="G175" s="569">
        <v>34900</v>
      </c>
      <c r="H175" s="296" t="s">
        <v>525</v>
      </c>
      <c r="I175" s="298">
        <v>-66600.955925204005</v>
      </c>
    </row>
    <row r="176" spans="1:9">
      <c r="A176" s="578">
        <v>35405</v>
      </c>
      <c r="B176" s="3">
        <v>35405</v>
      </c>
      <c r="C176" s="3" t="s">
        <v>162</v>
      </c>
      <c r="D176" s="503">
        <v>1034102.5</v>
      </c>
      <c r="E176" s="3">
        <f t="shared" si="2"/>
        <v>-7695.1844053920004</v>
      </c>
      <c r="G176" s="569">
        <v>34901</v>
      </c>
      <c r="H176" s="296" t="s">
        <v>526</v>
      </c>
      <c r="I176" s="298">
        <v>-1950.2318303840002</v>
      </c>
    </row>
    <row r="177" spans="1:9">
      <c r="A177" s="578">
        <v>35500</v>
      </c>
      <c r="B177" s="3">
        <v>35500</v>
      </c>
      <c r="C177" s="3" t="s">
        <v>163</v>
      </c>
      <c r="D177" s="503">
        <v>5367268.0999999996</v>
      </c>
      <c r="E177" s="3">
        <f t="shared" si="2"/>
        <v>-39620.727652331996</v>
      </c>
      <c r="G177" s="569">
        <v>34903</v>
      </c>
      <c r="H177" s="296" t="s">
        <v>527</v>
      </c>
      <c r="I177" s="298">
        <v>-334.67216974800004</v>
      </c>
    </row>
    <row r="178" spans="1:9">
      <c r="A178" s="578">
        <v>35600</v>
      </c>
      <c r="B178" s="3">
        <v>35600</v>
      </c>
      <c r="C178" s="3" t="s">
        <v>164</v>
      </c>
      <c r="D178" s="503">
        <v>2276650.91</v>
      </c>
      <c r="E178" s="3">
        <f t="shared" si="2"/>
        <v>-16155.573841024001</v>
      </c>
      <c r="G178" s="569">
        <v>34905</v>
      </c>
      <c r="H178" s="296" t="s">
        <v>528</v>
      </c>
      <c r="I178" s="298">
        <v>-6015.5072107000005</v>
      </c>
    </row>
    <row r="179" spans="1:9">
      <c r="A179" s="578">
        <v>35700</v>
      </c>
      <c r="B179" s="3">
        <v>35700</v>
      </c>
      <c r="C179" s="3" t="s">
        <v>165</v>
      </c>
      <c r="D179" s="503">
        <v>1282887.8099999998</v>
      </c>
      <c r="E179" s="3">
        <f t="shared" si="2"/>
        <v>-8953.6252749840005</v>
      </c>
      <c r="G179" s="569">
        <v>34910</v>
      </c>
      <c r="H179" s="296" t="s">
        <v>529</v>
      </c>
      <c r="I179" s="298">
        <v>-21505.672010991999</v>
      </c>
    </row>
    <row r="180" spans="1:9">
      <c r="A180" s="578">
        <v>35800</v>
      </c>
      <c r="B180" s="3">
        <v>35800</v>
      </c>
      <c r="C180" s="3" t="s">
        <v>166</v>
      </c>
      <c r="D180" s="503">
        <v>1468998.51</v>
      </c>
      <c r="E180" s="3">
        <f t="shared" si="2"/>
        <v>-10833.642600415998</v>
      </c>
      <c r="G180" s="569">
        <v>35000</v>
      </c>
      <c r="H180" s="296" t="s">
        <v>530</v>
      </c>
      <c r="I180" s="298">
        <v>-14474.536934899999</v>
      </c>
    </row>
    <row r="181" spans="1:9">
      <c r="A181" s="578">
        <v>35805</v>
      </c>
      <c r="B181" s="3">
        <v>35805</v>
      </c>
      <c r="C181" s="3" t="s">
        <v>167</v>
      </c>
      <c r="D181" s="503">
        <v>356478.6</v>
      </c>
      <c r="E181" s="3">
        <f t="shared" si="2"/>
        <v>-2176.94560288</v>
      </c>
      <c r="G181" s="569">
        <v>35005</v>
      </c>
      <c r="H181" s="296" t="s">
        <v>531</v>
      </c>
      <c r="I181" s="298">
        <v>-4879.7994414240002</v>
      </c>
    </row>
    <row r="182" spans="1:9">
      <c r="A182" s="578">
        <v>35900</v>
      </c>
      <c r="B182" s="3">
        <v>35900</v>
      </c>
      <c r="C182" s="3" t="s">
        <v>168</v>
      </c>
      <c r="D182" s="503">
        <v>2899880.92</v>
      </c>
      <c r="E182" s="3">
        <f t="shared" si="2"/>
        <v>-20265.576897851999</v>
      </c>
      <c r="G182" s="569">
        <v>35100</v>
      </c>
      <c r="H182" s="296" t="s">
        <v>532</v>
      </c>
      <c r="I182" s="298">
        <v>-122005.066940296</v>
      </c>
    </row>
    <row r="183" spans="1:9">
      <c r="A183" s="578">
        <v>35905</v>
      </c>
      <c r="B183" s="3">
        <v>35905</v>
      </c>
      <c r="C183" s="3" t="s">
        <v>169</v>
      </c>
      <c r="D183" s="503">
        <v>498346.80999999994</v>
      </c>
      <c r="E183" s="3">
        <f t="shared" si="2"/>
        <v>-3218.3076110439997</v>
      </c>
      <c r="G183" s="569">
        <v>35105</v>
      </c>
      <c r="H183" s="296" t="s">
        <v>533</v>
      </c>
      <c r="I183" s="298">
        <v>-10458.056982724</v>
      </c>
    </row>
    <row r="184" spans="1:9">
      <c r="A184" s="578">
        <v>36000</v>
      </c>
      <c r="B184" s="3">
        <v>36000</v>
      </c>
      <c r="C184" s="3" t="s">
        <v>170</v>
      </c>
      <c r="D184" s="503">
        <v>72582162.11999999</v>
      </c>
      <c r="E184" s="3">
        <f t="shared" si="2"/>
        <v>-523650.15750798001</v>
      </c>
      <c r="G184" s="569">
        <v>35106</v>
      </c>
      <c r="H184" s="296" t="s">
        <v>534</v>
      </c>
      <c r="I184" s="298">
        <v>-2178.152165688</v>
      </c>
    </row>
    <row r="185" spans="1:9">
      <c r="A185" s="578">
        <v>36003</v>
      </c>
      <c r="B185" s="3">
        <v>36003</v>
      </c>
      <c r="C185" s="3" t="s">
        <v>172</v>
      </c>
      <c r="D185" s="503">
        <v>544348.02</v>
      </c>
      <c r="E185" s="3">
        <f t="shared" si="2"/>
        <v>-4097.3900258960002</v>
      </c>
      <c r="G185" s="569">
        <v>35200</v>
      </c>
      <c r="H185" s="296" t="s">
        <v>535</v>
      </c>
      <c r="I185" s="298">
        <v>-4594.8177914360003</v>
      </c>
    </row>
    <row r="186" spans="1:9">
      <c r="A186" s="578">
        <v>36004</v>
      </c>
      <c r="B186" s="3">
        <v>36004</v>
      </c>
      <c r="C186" s="3" t="s">
        <v>339</v>
      </c>
      <c r="D186" s="503">
        <v>411064.11000000004</v>
      </c>
      <c r="E186" s="3">
        <f t="shared" si="2"/>
        <v>-2669.4870994839998</v>
      </c>
      <c r="G186" s="569">
        <v>35300</v>
      </c>
      <c r="H186" s="296" t="s">
        <v>536</v>
      </c>
      <c r="I186" s="298">
        <v>-33029.859687447999</v>
      </c>
    </row>
    <row r="187" spans="1:9">
      <c r="A187" s="578">
        <v>36005</v>
      </c>
      <c r="B187" s="3">
        <v>36005</v>
      </c>
      <c r="C187" s="3" t="s">
        <v>173</v>
      </c>
      <c r="D187" s="503">
        <v>5637829.7699999996</v>
      </c>
      <c r="E187" s="3">
        <f t="shared" si="2"/>
        <v>-38210.906611432001</v>
      </c>
      <c r="G187" s="569">
        <v>35305</v>
      </c>
      <c r="H187" s="296" t="s">
        <v>537</v>
      </c>
      <c r="I187" s="298">
        <v>-13990.785962356</v>
      </c>
    </row>
    <row r="188" spans="1:9">
      <c r="A188" s="578">
        <v>36006</v>
      </c>
      <c r="B188" s="3">
        <v>36006</v>
      </c>
      <c r="C188" s="3" t="s">
        <v>174</v>
      </c>
      <c r="D188" s="503">
        <v>815493.75000000012</v>
      </c>
      <c r="E188" s="3">
        <f t="shared" si="2"/>
        <v>-7426.1240035720002</v>
      </c>
      <c r="G188" s="569">
        <v>35400</v>
      </c>
      <c r="H188" s="296" t="s">
        <v>538</v>
      </c>
      <c r="I188" s="298">
        <v>-29209.056076496003</v>
      </c>
    </row>
    <row r="189" spans="1:9">
      <c r="A189" s="578">
        <v>36007</v>
      </c>
      <c r="B189" s="3">
        <v>36007</v>
      </c>
      <c r="C189" s="3" t="s">
        <v>175</v>
      </c>
      <c r="D189" s="503">
        <v>346118.02999999997</v>
      </c>
      <c r="E189" s="3">
        <f t="shared" si="2"/>
        <v>-2398.9510899759998</v>
      </c>
      <c r="G189" s="569">
        <v>35401</v>
      </c>
      <c r="H189" s="296" t="s">
        <v>539</v>
      </c>
      <c r="I189" s="298">
        <v>-299.175836984</v>
      </c>
    </row>
    <row r="190" spans="1:9">
      <c r="A190" s="578">
        <v>36008</v>
      </c>
      <c r="B190" s="3">
        <v>36008</v>
      </c>
      <c r="C190" s="3" t="s">
        <v>176</v>
      </c>
      <c r="D190" s="503">
        <v>694654.3899999999</v>
      </c>
      <c r="E190" s="3">
        <f t="shared" si="2"/>
        <v>-6109.7826062280001</v>
      </c>
      <c r="G190" s="569">
        <v>35405</v>
      </c>
      <c r="H190" s="296" t="s">
        <v>540</v>
      </c>
      <c r="I190" s="298">
        <v>-7695.1844053920004</v>
      </c>
    </row>
    <row r="191" spans="1:9">
      <c r="A191" s="578">
        <v>36009</v>
      </c>
      <c r="B191" s="3">
        <v>36009</v>
      </c>
      <c r="C191" s="3" t="s">
        <v>177</v>
      </c>
      <c r="D191" s="503">
        <v>78228.06</v>
      </c>
      <c r="E191" s="3">
        <f t="shared" si="2"/>
        <v>-561.91782327599992</v>
      </c>
      <c r="G191" s="569">
        <v>35500</v>
      </c>
      <c r="H191" s="296" t="s">
        <v>541</v>
      </c>
      <c r="I191" s="298">
        <v>-39620.727652331996</v>
      </c>
    </row>
    <row r="192" spans="1:9">
      <c r="A192" s="578">
        <v>36100</v>
      </c>
      <c r="B192" s="3">
        <v>36100</v>
      </c>
      <c r="C192" s="3" t="s">
        <v>178</v>
      </c>
      <c r="D192" s="503">
        <v>950034.42</v>
      </c>
      <c r="E192" s="3">
        <f t="shared" si="2"/>
        <v>-6767.537320124</v>
      </c>
      <c r="G192" s="569">
        <v>35600</v>
      </c>
      <c r="H192" s="296" t="s">
        <v>542</v>
      </c>
      <c r="I192" s="298">
        <v>-16155.573841024001</v>
      </c>
    </row>
    <row r="193" spans="1:9">
      <c r="A193" s="578">
        <v>36105</v>
      </c>
      <c r="B193" s="3">
        <v>36105</v>
      </c>
      <c r="C193" s="3" t="s">
        <v>180</v>
      </c>
      <c r="D193" s="503">
        <v>447849.31999999995</v>
      </c>
      <c r="E193" s="3">
        <f t="shared" si="2"/>
        <v>-2883.242221856</v>
      </c>
      <c r="G193" s="569">
        <v>35700</v>
      </c>
      <c r="H193" s="296" t="s">
        <v>543</v>
      </c>
      <c r="I193" s="298">
        <v>-8953.6252749840005</v>
      </c>
    </row>
    <row r="194" spans="1:9">
      <c r="A194" s="578">
        <v>36200</v>
      </c>
      <c r="B194" s="3">
        <v>36200</v>
      </c>
      <c r="C194" s="3" t="s">
        <v>181</v>
      </c>
      <c r="D194" s="503">
        <v>1796813.66</v>
      </c>
      <c r="E194" s="3">
        <f t="shared" si="2"/>
        <v>-11774.610511608</v>
      </c>
      <c r="G194" s="569">
        <v>35800</v>
      </c>
      <c r="H194" s="296" t="s">
        <v>544</v>
      </c>
      <c r="I194" s="298">
        <v>-10833.642600415998</v>
      </c>
    </row>
    <row r="195" spans="1:9">
      <c r="A195" s="578">
        <v>36205</v>
      </c>
      <c r="B195" s="3">
        <v>36205</v>
      </c>
      <c r="C195" s="3" t="s">
        <v>182</v>
      </c>
      <c r="D195" s="503">
        <v>403145.95999999996</v>
      </c>
      <c r="E195" s="3">
        <f t="shared" si="2"/>
        <v>-2631.6086847440001</v>
      </c>
      <c r="G195" s="569">
        <v>35805</v>
      </c>
      <c r="H195" s="296" t="s">
        <v>545</v>
      </c>
      <c r="I195" s="298">
        <v>-2176.94560288</v>
      </c>
    </row>
    <row r="196" spans="1:9">
      <c r="A196" s="578">
        <v>36300</v>
      </c>
      <c r="B196" s="3">
        <v>36300</v>
      </c>
      <c r="C196" s="3" t="s">
        <v>183</v>
      </c>
      <c r="D196" s="503">
        <v>6193649.8700000001</v>
      </c>
      <c r="E196" s="3">
        <f t="shared" ref="E196:E259" si="3">VLOOKUP($B196,G:I,3,FALSE)</f>
        <v>-43298.582544600002</v>
      </c>
      <c r="G196" s="569">
        <v>35900</v>
      </c>
      <c r="H196" s="296" t="s">
        <v>546</v>
      </c>
      <c r="I196" s="298">
        <v>-20265.576897851999</v>
      </c>
    </row>
    <row r="197" spans="1:9">
      <c r="A197" s="578">
        <v>36301</v>
      </c>
      <c r="B197" s="3">
        <v>36301</v>
      </c>
      <c r="C197" s="3" t="s">
        <v>184</v>
      </c>
      <c r="D197" s="503">
        <v>157556.47</v>
      </c>
      <c r="E197" s="3">
        <f t="shared" si="3"/>
        <v>-1318.2836944200001</v>
      </c>
      <c r="G197" s="569">
        <v>35905</v>
      </c>
      <c r="H197" s="296" t="s">
        <v>547</v>
      </c>
      <c r="I197" s="298">
        <v>-3218.3076110439997</v>
      </c>
    </row>
    <row r="198" spans="1:9">
      <c r="A198" s="578">
        <v>36302</v>
      </c>
      <c r="B198" s="3">
        <v>36302</v>
      </c>
      <c r="C198" s="3" t="s">
        <v>185</v>
      </c>
      <c r="D198" s="503">
        <v>247215.72</v>
      </c>
      <c r="E198" s="3">
        <f t="shared" si="3"/>
        <v>-2088.4857159119997</v>
      </c>
      <c r="G198" s="569">
        <v>36000</v>
      </c>
      <c r="H198" s="296" t="s">
        <v>548</v>
      </c>
      <c r="I198" s="298">
        <v>-523650.15750798001</v>
      </c>
    </row>
    <row r="199" spans="1:9">
      <c r="A199" s="578">
        <v>36303</v>
      </c>
      <c r="B199" s="3">
        <v>36303</v>
      </c>
      <c r="C199" s="3" t="s">
        <v>340</v>
      </c>
      <c r="D199" s="503">
        <v>314503.18</v>
      </c>
      <c r="E199" s="3">
        <f t="shared" si="3"/>
        <v>-2928.8670595640001</v>
      </c>
      <c r="G199" s="569">
        <v>36001</v>
      </c>
      <c r="H199" s="296" t="s">
        <v>549</v>
      </c>
      <c r="I199" s="298">
        <v>0</v>
      </c>
    </row>
    <row r="200" spans="1:9">
      <c r="A200" s="578">
        <v>36305</v>
      </c>
      <c r="B200" s="3">
        <v>36305</v>
      </c>
      <c r="C200" s="3" t="s">
        <v>186</v>
      </c>
      <c r="D200" s="503">
        <v>1398033.6800000002</v>
      </c>
      <c r="E200" s="3">
        <f t="shared" si="3"/>
        <v>-9076.6977857639995</v>
      </c>
      <c r="G200" s="569">
        <v>36002</v>
      </c>
      <c r="H200" s="296" t="s">
        <v>550</v>
      </c>
      <c r="I200" s="298">
        <v>0</v>
      </c>
    </row>
    <row r="201" spans="1:9">
      <c r="A201" s="578">
        <v>36400</v>
      </c>
      <c r="B201" s="3">
        <v>36400</v>
      </c>
      <c r="C201" s="3" t="s">
        <v>970</v>
      </c>
      <c r="D201" s="503">
        <v>6462331.3399999999</v>
      </c>
      <c r="E201" s="3">
        <f t="shared" si="3"/>
        <v>-45985.353708048002</v>
      </c>
      <c r="G201" s="569">
        <v>36003</v>
      </c>
      <c r="H201" s="296" t="s">
        <v>551</v>
      </c>
      <c r="I201" s="298">
        <v>-4097.3900258960002</v>
      </c>
    </row>
    <row r="202" spans="1:9">
      <c r="A202" s="578">
        <v>36401</v>
      </c>
      <c r="B202" s="578">
        <v>36401</v>
      </c>
      <c r="C202" s="578" t="s">
        <v>994</v>
      </c>
      <c r="D202" s="503">
        <v>61657.380000000005</v>
      </c>
      <c r="E202" s="3">
        <f t="shared" si="3"/>
        <v>0</v>
      </c>
      <c r="G202" s="569">
        <v>36004</v>
      </c>
      <c r="H202" s="296" t="s">
        <v>552</v>
      </c>
      <c r="I202" s="298">
        <v>-2669.4870994839998</v>
      </c>
    </row>
    <row r="203" spans="1:9">
      <c r="A203" s="578">
        <v>36405</v>
      </c>
      <c r="B203" s="3">
        <v>36405</v>
      </c>
      <c r="C203" s="3" t="s">
        <v>341</v>
      </c>
      <c r="D203" s="503">
        <v>943361.41</v>
      </c>
      <c r="E203" s="3">
        <f t="shared" si="3"/>
        <v>-6042.0629751440001</v>
      </c>
      <c r="G203" s="569">
        <v>36005</v>
      </c>
      <c r="H203" s="296" t="s">
        <v>553</v>
      </c>
      <c r="I203" s="298">
        <v>-38210.906611432001</v>
      </c>
    </row>
    <row r="204" spans="1:9">
      <c r="A204" s="578">
        <v>36500</v>
      </c>
      <c r="B204" s="3">
        <v>36500</v>
      </c>
      <c r="C204" s="3" t="s">
        <v>188</v>
      </c>
      <c r="D204" s="503">
        <v>13774790.130000001</v>
      </c>
      <c r="E204" s="3">
        <f t="shared" si="3"/>
        <v>-99530.574664303989</v>
      </c>
      <c r="G204" s="569">
        <v>36006</v>
      </c>
      <c r="H204" s="296" t="s">
        <v>554</v>
      </c>
      <c r="I204" s="298">
        <v>-7426.1240035720002</v>
      </c>
    </row>
    <row r="205" spans="1:9">
      <c r="A205" s="578">
        <v>36501</v>
      </c>
      <c r="B205" s="3">
        <v>36501</v>
      </c>
      <c r="C205" s="3" t="s">
        <v>189</v>
      </c>
      <c r="D205" s="503">
        <v>169671.43999999997</v>
      </c>
      <c r="E205" s="3">
        <f t="shared" si="3"/>
        <v>-1365.8332378079999</v>
      </c>
      <c r="G205" s="569">
        <v>36007</v>
      </c>
      <c r="H205" s="296" t="s">
        <v>555</v>
      </c>
      <c r="I205" s="298">
        <v>-2398.9510899759998</v>
      </c>
    </row>
    <row r="206" spans="1:9">
      <c r="A206" s="578">
        <v>36502</v>
      </c>
      <c r="B206" s="3">
        <v>36502</v>
      </c>
      <c r="C206" s="3" t="s">
        <v>190</v>
      </c>
      <c r="D206" s="503">
        <v>28438.899999999998</v>
      </c>
      <c r="E206" s="3">
        <f t="shared" si="3"/>
        <v>-192.619577472</v>
      </c>
      <c r="G206" s="569">
        <v>36008</v>
      </c>
      <c r="H206" s="296" t="s">
        <v>556</v>
      </c>
      <c r="I206" s="298">
        <v>-6109.7826062280001</v>
      </c>
    </row>
    <row r="207" spans="1:9">
      <c r="A207" s="578">
        <v>36505</v>
      </c>
      <c r="B207" s="3">
        <v>36505</v>
      </c>
      <c r="C207" s="3" t="s">
        <v>191</v>
      </c>
      <c r="D207" s="503">
        <v>2865200.24</v>
      </c>
      <c r="E207" s="3">
        <f t="shared" si="3"/>
        <v>-18524.824445824001</v>
      </c>
      <c r="G207" s="569">
        <v>36009</v>
      </c>
      <c r="H207" s="296" t="s">
        <v>557</v>
      </c>
      <c r="I207" s="298">
        <v>-561.91782327599992</v>
      </c>
    </row>
    <row r="208" spans="1:9">
      <c r="A208" s="578">
        <v>36600</v>
      </c>
      <c r="B208" s="3">
        <v>36600</v>
      </c>
      <c r="C208" s="3" t="s">
        <v>192</v>
      </c>
      <c r="D208" s="503">
        <v>721383.52</v>
      </c>
      <c r="E208" s="3">
        <f t="shared" si="3"/>
        <v>-4794.5401537400003</v>
      </c>
      <c r="G208" s="569">
        <v>36100</v>
      </c>
      <c r="H208" s="296" t="s">
        <v>558</v>
      </c>
      <c r="I208" s="298">
        <v>-6767.537320124</v>
      </c>
    </row>
    <row r="209" spans="1:9">
      <c r="A209" s="578">
        <v>36700</v>
      </c>
      <c r="B209" s="3">
        <v>36700</v>
      </c>
      <c r="C209" s="3" t="s">
        <v>194</v>
      </c>
      <c r="D209" s="503">
        <v>12419914.259999998</v>
      </c>
      <c r="E209" s="3">
        <f t="shared" si="3"/>
        <v>-83185.954368772</v>
      </c>
      <c r="G209" s="569">
        <v>36102</v>
      </c>
      <c r="H209" s="296" t="s">
        <v>559</v>
      </c>
      <c r="I209" s="298">
        <v>0</v>
      </c>
    </row>
    <row r="210" spans="1:9">
      <c r="A210" s="578">
        <v>36701</v>
      </c>
      <c r="B210" s="3">
        <v>36701</v>
      </c>
      <c r="C210" s="3" t="s">
        <v>195</v>
      </c>
      <c r="D210" s="503">
        <v>37533.769999999997</v>
      </c>
      <c r="E210" s="3">
        <f t="shared" si="3"/>
        <v>-269.09351503599999</v>
      </c>
      <c r="G210" s="569">
        <v>36105</v>
      </c>
      <c r="H210" s="296" t="s">
        <v>560</v>
      </c>
      <c r="I210" s="298">
        <v>-2883.242221856</v>
      </c>
    </row>
    <row r="211" spans="1:9">
      <c r="A211" s="578">
        <v>36705</v>
      </c>
      <c r="B211" s="3">
        <v>36705</v>
      </c>
      <c r="C211" s="3" t="s">
        <v>196</v>
      </c>
      <c r="D211" s="503">
        <v>1205383.6799999999</v>
      </c>
      <c r="E211" s="3">
        <f t="shared" si="3"/>
        <v>-7905.4781619040004</v>
      </c>
      <c r="G211" s="569">
        <v>36200</v>
      </c>
      <c r="H211" s="296" t="s">
        <v>561</v>
      </c>
      <c r="I211" s="298">
        <v>-11774.610511608</v>
      </c>
    </row>
    <row r="212" spans="1:9">
      <c r="A212" s="578">
        <v>36800</v>
      </c>
      <c r="B212" s="3">
        <v>36800</v>
      </c>
      <c r="C212" s="3" t="s">
        <v>197</v>
      </c>
      <c r="D212" s="503">
        <v>4232139.76</v>
      </c>
      <c r="E212" s="3">
        <f t="shared" si="3"/>
        <v>-31259.590942507999</v>
      </c>
      <c r="G212" s="569">
        <v>36205</v>
      </c>
      <c r="H212" s="296" t="s">
        <v>562</v>
      </c>
      <c r="I212" s="298">
        <v>-2631.6086847440001</v>
      </c>
    </row>
    <row r="213" spans="1:9">
      <c r="A213" s="578">
        <v>36802</v>
      </c>
      <c r="B213" s="3">
        <v>36802</v>
      </c>
      <c r="C213" s="3" t="s">
        <v>198</v>
      </c>
      <c r="D213" s="503">
        <v>313362.74</v>
      </c>
      <c r="E213" s="3">
        <f t="shared" si="3"/>
        <v>-2750.4965128520003</v>
      </c>
      <c r="G213" s="569">
        <v>36300</v>
      </c>
      <c r="H213" s="296" t="s">
        <v>563</v>
      </c>
      <c r="I213" s="298">
        <v>-43298.582544600002</v>
      </c>
    </row>
    <row r="214" spans="1:9">
      <c r="A214" s="578">
        <v>36810</v>
      </c>
      <c r="B214" s="3">
        <v>36810</v>
      </c>
      <c r="C214" s="3" t="s">
        <v>342</v>
      </c>
      <c r="D214" s="503">
        <v>8324608.3200000012</v>
      </c>
      <c r="E214" s="3">
        <f t="shared" si="3"/>
        <v>-62785.382132803999</v>
      </c>
      <c r="G214" s="569">
        <v>36301</v>
      </c>
      <c r="H214" s="296" t="s">
        <v>564</v>
      </c>
      <c r="I214" s="298">
        <v>-1318.2836944200001</v>
      </c>
    </row>
    <row r="215" spans="1:9">
      <c r="A215" s="578">
        <v>36900</v>
      </c>
      <c r="B215" s="3">
        <v>36900</v>
      </c>
      <c r="C215" s="3" t="s">
        <v>199</v>
      </c>
      <c r="D215" s="503">
        <v>826721.13000000012</v>
      </c>
      <c r="E215" s="3">
        <f t="shared" si="3"/>
        <v>-6058.2708595880003</v>
      </c>
      <c r="G215" s="569">
        <v>36302</v>
      </c>
      <c r="H215" s="296" t="s">
        <v>565</v>
      </c>
      <c r="I215" s="298">
        <v>-2088.4857159119997</v>
      </c>
    </row>
    <row r="216" spans="1:9">
      <c r="A216" s="578">
        <v>36901</v>
      </c>
      <c r="B216" s="3">
        <v>36901</v>
      </c>
      <c r="C216" s="3" t="s">
        <v>200</v>
      </c>
      <c r="D216" s="503">
        <v>335322.49</v>
      </c>
      <c r="E216" s="3">
        <f t="shared" si="3"/>
        <v>-2162.6448327200001</v>
      </c>
      <c r="G216" s="569">
        <v>36303</v>
      </c>
      <c r="H216" s="296" t="s">
        <v>712</v>
      </c>
      <c r="I216" s="298">
        <v>-2928.8670595640001</v>
      </c>
    </row>
    <row r="217" spans="1:9">
      <c r="A217" s="578">
        <v>36905</v>
      </c>
      <c r="B217" s="3">
        <v>36905</v>
      </c>
      <c r="C217" s="3" t="s">
        <v>201</v>
      </c>
      <c r="D217" s="503">
        <v>271970.21000000002</v>
      </c>
      <c r="E217" s="3">
        <f t="shared" si="3"/>
        <v>-1748.250525876</v>
      </c>
      <c r="G217" s="569">
        <v>36305</v>
      </c>
      <c r="H217" s="296" t="s">
        <v>566</v>
      </c>
      <c r="I217" s="298">
        <v>-9076.6977857639995</v>
      </c>
    </row>
    <row r="218" spans="1:9">
      <c r="A218" s="578">
        <v>37000</v>
      </c>
      <c r="B218" s="3">
        <v>37000</v>
      </c>
      <c r="C218" s="3" t="s">
        <v>202</v>
      </c>
      <c r="D218" s="503">
        <v>2388881.65</v>
      </c>
      <c r="E218" s="3">
        <f t="shared" si="3"/>
        <v>-16223.248976224</v>
      </c>
      <c r="G218" s="569">
        <v>36310</v>
      </c>
      <c r="H218" s="296" t="s">
        <v>567</v>
      </c>
      <c r="I218" s="298">
        <v>0</v>
      </c>
    </row>
    <row r="219" spans="1:9">
      <c r="A219" s="578">
        <v>37001</v>
      </c>
      <c r="B219" s="3">
        <v>37001</v>
      </c>
      <c r="C219" s="3" t="s">
        <v>324</v>
      </c>
      <c r="D219" s="503">
        <v>275114.34000000003</v>
      </c>
      <c r="E219" s="3">
        <f t="shared" si="3"/>
        <v>-1844.317139432</v>
      </c>
      <c r="G219" s="569">
        <v>36400</v>
      </c>
      <c r="H219" s="296" t="s">
        <v>568</v>
      </c>
      <c r="I219" s="298">
        <v>-45985.353708048002</v>
      </c>
    </row>
    <row r="220" spans="1:9">
      <c r="A220" s="578">
        <v>37005</v>
      </c>
      <c r="B220" s="3">
        <v>37005</v>
      </c>
      <c r="C220" s="3" t="s">
        <v>203</v>
      </c>
      <c r="D220" s="503">
        <v>819277.98999999987</v>
      </c>
      <c r="E220" s="3">
        <f t="shared" si="3"/>
        <v>-5195.9013057239999</v>
      </c>
      <c r="G220" s="569">
        <v>36401</v>
      </c>
      <c r="H220" s="296" t="s">
        <v>996</v>
      </c>
      <c r="I220" s="298">
        <v>0</v>
      </c>
    </row>
    <row r="221" spans="1:9">
      <c r="A221" s="578">
        <v>37100</v>
      </c>
      <c r="B221" s="3">
        <v>37100</v>
      </c>
      <c r="C221" s="3" t="s">
        <v>204</v>
      </c>
      <c r="D221" s="503">
        <v>4904714.8</v>
      </c>
      <c r="E221" s="3">
        <f t="shared" si="3"/>
        <v>-35936.729223708004</v>
      </c>
      <c r="G221" s="569">
        <v>36405</v>
      </c>
      <c r="H221" s="296" t="s">
        <v>569</v>
      </c>
      <c r="I221" s="298">
        <v>-6042.0629751440001</v>
      </c>
    </row>
    <row r="222" spans="1:9">
      <c r="A222" s="578">
        <v>37200</v>
      </c>
      <c r="B222" s="3">
        <v>37200</v>
      </c>
      <c r="C222" s="3" t="s">
        <v>205</v>
      </c>
      <c r="D222" s="503">
        <v>935421.64</v>
      </c>
      <c r="E222" s="3">
        <f t="shared" si="3"/>
        <v>-7103.889985584</v>
      </c>
      <c r="G222" s="569">
        <v>36500</v>
      </c>
      <c r="H222" s="296" t="s">
        <v>570</v>
      </c>
      <c r="I222" s="298">
        <v>-99530.574664303989</v>
      </c>
    </row>
    <row r="223" spans="1:9">
      <c r="A223" s="578">
        <v>37300</v>
      </c>
      <c r="B223" s="3">
        <v>37300</v>
      </c>
      <c r="C223" s="3" t="s">
        <v>206</v>
      </c>
      <c r="D223" s="503">
        <v>2255102.69</v>
      </c>
      <c r="E223" s="3">
        <f t="shared" si="3"/>
        <v>-16675.813508023999</v>
      </c>
      <c r="G223" s="569">
        <v>36501</v>
      </c>
      <c r="H223" s="296" t="s">
        <v>571</v>
      </c>
      <c r="I223" s="298">
        <v>-1365.8332378079999</v>
      </c>
    </row>
    <row r="224" spans="1:9">
      <c r="A224" s="578">
        <v>37301</v>
      </c>
      <c r="B224" s="3">
        <v>37301</v>
      </c>
      <c r="C224" s="3" t="s">
        <v>207</v>
      </c>
      <c r="D224" s="503">
        <v>251776.73000000004</v>
      </c>
      <c r="E224" s="3">
        <f t="shared" si="3"/>
        <v>-1703.984364812</v>
      </c>
      <c r="G224" s="569">
        <v>36502</v>
      </c>
      <c r="H224" s="296" t="s">
        <v>572</v>
      </c>
      <c r="I224" s="298">
        <v>-192.619577472</v>
      </c>
    </row>
    <row r="225" spans="1:9">
      <c r="A225" s="578">
        <v>37305</v>
      </c>
      <c r="B225" s="3">
        <v>37305</v>
      </c>
      <c r="C225" s="3" t="s">
        <v>208</v>
      </c>
      <c r="D225" s="503">
        <v>621798.28999999992</v>
      </c>
      <c r="E225" s="3">
        <f t="shared" si="3"/>
        <v>-3426.5783570159997</v>
      </c>
      <c r="G225" s="569">
        <v>36505</v>
      </c>
      <c r="H225" s="296" t="s">
        <v>573</v>
      </c>
      <c r="I225" s="298">
        <v>-18524.824445824001</v>
      </c>
    </row>
    <row r="226" spans="1:9">
      <c r="A226" s="578">
        <v>37400</v>
      </c>
      <c r="B226" s="3">
        <v>37400</v>
      </c>
      <c r="C226" s="3" t="s">
        <v>209</v>
      </c>
      <c r="D226" s="503">
        <v>11027408.389999999</v>
      </c>
      <c r="E226" s="3">
        <f t="shared" si="3"/>
        <v>-83937.784764111988</v>
      </c>
      <c r="G226" s="569">
        <v>36600</v>
      </c>
      <c r="H226" s="296" t="s">
        <v>574</v>
      </c>
      <c r="I226" s="298">
        <v>-4794.5401537400003</v>
      </c>
    </row>
    <row r="227" spans="1:9">
      <c r="A227" s="578">
        <v>37405</v>
      </c>
      <c r="B227" s="3">
        <v>37405</v>
      </c>
      <c r="C227" s="3" t="s">
        <v>210</v>
      </c>
      <c r="D227" s="503">
        <v>2279064.4500000002</v>
      </c>
      <c r="E227" s="3">
        <f t="shared" si="3"/>
        <v>-16242.913052587999</v>
      </c>
      <c r="G227" s="569">
        <v>36601</v>
      </c>
      <c r="H227" s="296" t="s">
        <v>575</v>
      </c>
      <c r="I227" s="298">
        <v>0</v>
      </c>
    </row>
    <row r="228" spans="1:9">
      <c r="A228" s="578">
        <v>37500</v>
      </c>
      <c r="B228" s="3">
        <v>37500</v>
      </c>
      <c r="C228" s="3" t="s">
        <v>211</v>
      </c>
      <c r="D228" s="503">
        <v>1338571.4800000002</v>
      </c>
      <c r="E228" s="3">
        <f t="shared" si="3"/>
        <v>-9298.2748706279999</v>
      </c>
      <c r="G228" s="569">
        <v>36700</v>
      </c>
      <c r="H228" s="296" t="s">
        <v>576</v>
      </c>
      <c r="I228" s="298">
        <v>-83185.954368772</v>
      </c>
    </row>
    <row r="229" spans="1:9">
      <c r="A229" s="578">
        <v>37600</v>
      </c>
      <c r="B229" s="3">
        <v>37600</v>
      </c>
      <c r="C229" s="3" t="s">
        <v>212</v>
      </c>
      <c r="D229" s="503">
        <v>6887097.2199999997</v>
      </c>
      <c r="E229" s="3">
        <f t="shared" si="3"/>
        <v>-51745.762911412006</v>
      </c>
      <c r="G229" s="569">
        <v>36701</v>
      </c>
      <c r="H229" s="296" t="s">
        <v>577</v>
      </c>
      <c r="I229" s="298">
        <v>-269.09351503599999</v>
      </c>
    </row>
    <row r="230" spans="1:9">
      <c r="A230" s="578">
        <v>37601</v>
      </c>
      <c r="B230" s="3">
        <v>37601</v>
      </c>
      <c r="C230" s="3" t="s">
        <v>213</v>
      </c>
      <c r="D230" s="503">
        <v>678426.75</v>
      </c>
      <c r="E230" s="3">
        <f t="shared" si="3"/>
        <v>-5949.0562297039996</v>
      </c>
      <c r="G230" s="569">
        <v>36705</v>
      </c>
      <c r="H230" s="296" t="s">
        <v>578</v>
      </c>
      <c r="I230" s="298">
        <v>-7905.4781619040004</v>
      </c>
    </row>
    <row r="231" spans="1:9">
      <c r="A231" s="578">
        <v>37605</v>
      </c>
      <c r="B231" s="3">
        <v>37605</v>
      </c>
      <c r="C231" s="3" t="s">
        <v>214</v>
      </c>
      <c r="D231" s="503">
        <v>928799.49</v>
      </c>
      <c r="E231" s="3">
        <f t="shared" si="3"/>
        <v>-6813.2687409959999</v>
      </c>
      <c r="G231" s="569">
        <v>36800</v>
      </c>
      <c r="H231" s="296" t="s">
        <v>579</v>
      </c>
      <c r="I231" s="298">
        <v>-31259.590942507999</v>
      </c>
    </row>
    <row r="232" spans="1:9">
      <c r="A232" s="578">
        <v>37610</v>
      </c>
      <c r="B232" s="3">
        <v>37610</v>
      </c>
      <c r="C232" s="3" t="s">
        <v>215</v>
      </c>
      <c r="D232" s="503">
        <v>2081255.6600000001</v>
      </c>
      <c r="E232" s="3">
        <f t="shared" si="3"/>
        <v>-16304.718870252</v>
      </c>
      <c r="G232" s="569">
        <v>36802</v>
      </c>
      <c r="H232" s="296" t="s">
        <v>580</v>
      </c>
      <c r="I232" s="298">
        <v>-2750.4965128520003</v>
      </c>
    </row>
    <row r="233" spans="1:9">
      <c r="A233" s="578">
        <v>37700</v>
      </c>
      <c r="B233" s="3">
        <v>37700</v>
      </c>
      <c r="C233" s="3" t="s">
        <v>216</v>
      </c>
      <c r="D233" s="503">
        <v>3283738.9500000007</v>
      </c>
      <c r="E233" s="3">
        <f t="shared" si="3"/>
        <v>-23621.417147188004</v>
      </c>
      <c r="G233" s="569">
        <v>36810</v>
      </c>
      <c r="H233" s="296" t="s">
        <v>581</v>
      </c>
      <c r="I233" s="298">
        <v>-62785.382132803999</v>
      </c>
    </row>
    <row r="234" spans="1:9">
      <c r="A234" s="578">
        <v>37705</v>
      </c>
      <c r="B234" s="3">
        <v>37705</v>
      </c>
      <c r="C234" s="3" t="s">
        <v>217</v>
      </c>
      <c r="D234" s="503">
        <v>1008926.6599999999</v>
      </c>
      <c r="E234" s="3">
        <f t="shared" si="3"/>
        <v>-6093.2228938640001</v>
      </c>
      <c r="G234" s="569">
        <v>36900</v>
      </c>
      <c r="H234" s="296" t="s">
        <v>582</v>
      </c>
      <c r="I234" s="298">
        <v>-6058.2708595880003</v>
      </c>
    </row>
    <row r="235" spans="1:9">
      <c r="A235" s="578">
        <v>37800</v>
      </c>
      <c r="B235" s="3">
        <v>37800</v>
      </c>
      <c r="C235" s="3" t="s">
        <v>218</v>
      </c>
      <c r="D235" s="503">
        <v>9720211.8499999978</v>
      </c>
      <c r="E235" s="3">
        <f t="shared" si="3"/>
        <v>-65493.456476808002</v>
      </c>
      <c r="G235" s="569">
        <v>36901</v>
      </c>
      <c r="H235" s="296" t="s">
        <v>583</v>
      </c>
      <c r="I235" s="298">
        <v>-2162.6448327200001</v>
      </c>
    </row>
    <row r="236" spans="1:9">
      <c r="A236" s="578">
        <v>37801</v>
      </c>
      <c r="B236" s="3">
        <v>37801</v>
      </c>
      <c r="C236" s="3" t="s">
        <v>219</v>
      </c>
      <c r="D236" s="503">
        <v>64076.5</v>
      </c>
      <c r="E236" s="3">
        <f t="shared" si="3"/>
        <v>-729.62901880000004</v>
      </c>
      <c r="G236" s="569">
        <v>36905</v>
      </c>
      <c r="H236" s="296" t="s">
        <v>584</v>
      </c>
      <c r="I236" s="298">
        <v>-1748.250525876</v>
      </c>
    </row>
    <row r="237" spans="1:9">
      <c r="A237" s="578">
        <v>37805</v>
      </c>
      <c r="B237" s="3">
        <v>37805</v>
      </c>
      <c r="C237" s="3" t="s">
        <v>220</v>
      </c>
      <c r="D237" s="503">
        <v>874005.89</v>
      </c>
      <c r="E237" s="3">
        <f t="shared" si="3"/>
        <v>-5786.5986528559997</v>
      </c>
      <c r="G237" s="569">
        <v>37000</v>
      </c>
      <c r="H237" s="296" t="s">
        <v>585</v>
      </c>
      <c r="I237" s="298">
        <v>-16223.248976224</v>
      </c>
    </row>
    <row r="238" spans="1:9" ht="31.5">
      <c r="A238" s="578">
        <v>37900</v>
      </c>
      <c r="B238" s="3">
        <v>37900</v>
      </c>
      <c r="C238" s="3" t="s">
        <v>221</v>
      </c>
      <c r="D238" s="503">
        <v>5395484.0300000003</v>
      </c>
      <c r="E238" s="3">
        <f t="shared" si="3"/>
        <v>-36859.768398011998</v>
      </c>
      <c r="G238" s="569">
        <v>37001</v>
      </c>
      <c r="H238" s="296" t="s">
        <v>728</v>
      </c>
      <c r="I238" s="298">
        <v>-1844.317139432</v>
      </c>
    </row>
    <row r="239" spans="1:9">
      <c r="A239" s="578">
        <v>37901</v>
      </c>
      <c r="B239" s="3">
        <v>37901</v>
      </c>
      <c r="C239" s="3" t="s">
        <v>222</v>
      </c>
      <c r="D239" s="503">
        <v>198665.07</v>
      </c>
      <c r="E239" s="3">
        <f t="shared" si="3"/>
        <v>-1442.05986104</v>
      </c>
      <c r="G239" s="569">
        <v>37005</v>
      </c>
      <c r="H239" s="296" t="s">
        <v>586</v>
      </c>
      <c r="I239" s="298">
        <v>-5195.9013057239999</v>
      </c>
    </row>
    <row r="240" spans="1:9">
      <c r="A240" s="578">
        <v>37905</v>
      </c>
      <c r="B240" s="3">
        <v>37905</v>
      </c>
      <c r="C240" s="3" t="s">
        <v>223</v>
      </c>
      <c r="D240" s="503">
        <v>623148</v>
      </c>
      <c r="E240" s="3">
        <f t="shared" si="3"/>
        <v>-4063.0154033240001</v>
      </c>
      <c r="G240" s="569">
        <v>37100</v>
      </c>
      <c r="H240" s="296" t="s">
        <v>587</v>
      </c>
      <c r="I240" s="298">
        <v>-35936.729223708004</v>
      </c>
    </row>
    <row r="241" spans="1:9">
      <c r="A241" s="578">
        <v>38000</v>
      </c>
      <c r="B241" s="3">
        <v>38000</v>
      </c>
      <c r="C241" s="3" t="s">
        <v>224</v>
      </c>
      <c r="D241" s="503">
        <v>8100410.0799999991</v>
      </c>
      <c r="E241" s="3">
        <f t="shared" si="3"/>
        <v>-60516.693260631997</v>
      </c>
      <c r="G241" s="569">
        <v>37200</v>
      </c>
      <c r="H241" s="296" t="s">
        <v>588</v>
      </c>
      <c r="I241" s="298">
        <v>-7103.889985584</v>
      </c>
    </row>
    <row r="242" spans="1:9">
      <c r="A242" s="578">
        <v>38005</v>
      </c>
      <c r="B242" s="3">
        <v>38005</v>
      </c>
      <c r="C242" s="3" t="s">
        <v>225</v>
      </c>
      <c r="D242" s="503">
        <v>1950395.2899999998</v>
      </c>
      <c r="E242" s="3">
        <f t="shared" si="3"/>
        <v>-14445.439731128001</v>
      </c>
      <c r="G242" s="569">
        <v>37300</v>
      </c>
      <c r="H242" s="296" t="s">
        <v>589</v>
      </c>
      <c r="I242" s="298">
        <v>-16675.813508023999</v>
      </c>
    </row>
    <row r="243" spans="1:9">
      <c r="A243" s="578">
        <v>38100</v>
      </c>
      <c r="B243" s="3">
        <v>38100</v>
      </c>
      <c r="C243" s="3" t="s">
        <v>226</v>
      </c>
      <c r="D243" s="503">
        <v>3854812.609999998</v>
      </c>
      <c r="E243" s="3">
        <f t="shared" si="3"/>
        <v>-28144.557243440002</v>
      </c>
      <c r="G243" s="569">
        <v>37301</v>
      </c>
      <c r="H243" s="296" t="s">
        <v>590</v>
      </c>
      <c r="I243" s="298">
        <v>-1703.984364812</v>
      </c>
    </row>
    <row r="244" spans="1:9">
      <c r="A244" s="578">
        <v>38105</v>
      </c>
      <c r="B244" s="3">
        <v>38105</v>
      </c>
      <c r="C244" s="3" t="s">
        <v>227</v>
      </c>
      <c r="D244" s="503">
        <v>773567.72</v>
      </c>
      <c r="E244" s="3">
        <f t="shared" si="3"/>
        <v>-5645.8643804920002</v>
      </c>
      <c r="G244" s="569">
        <v>37305</v>
      </c>
      <c r="H244" s="296" t="s">
        <v>591</v>
      </c>
      <c r="I244" s="298">
        <v>-3426.5783570159997</v>
      </c>
    </row>
    <row r="245" spans="1:9">
      <c r="A245" s="578">
        <v>38200</v>
      </c>
      <c r="B245" s="3">
        <v>38200</v>
      </c>
      <c r="C245" s="3" t="s">
        <v>228</v>
      </c>
      <c r="D245" s="503">
        <v>3822283.57</v>
      </c>
      <c r="E245" s="3">
        <f t="shared" si="3"/>
        <v>-27080.142228212</v>
      </c>
      <c r="G245" s="569">
        <v>37400</v>
      </c>
      <c r="H245" s="296" t="s">
        <v>592</v>
      </c>
      <c r="I245" s="298">
        <v>-83937.784764111988</v>
      </c>
    </row>
    <row r="246" spans="1:9">
      <c r="A246" s="578">
        <v>38205</v>
      </c>
      <c r="B246" s="3">
        <v>38205</v>
      </c>
      <c r="C246" s="3" t="s">
        <v>229</v>
      </c>
      <c r="D246" s="503">
        <v>596337.24</v>
      </c>
      <c r="E246" s="3">
        <f t="shared" si="3"/>
        <v>-3932.9818736679999</v>
      </c>
      <c r="G246" s="569">
        <v>37405</v>
      </c>
      <c r="H246" s="296" t="s">
        <v>593</v>
      </c>
      <c r="I246" s="298">
        <v>-16242.913052587999</v>
      </c>
    </row>
    <row r="247" spans="1:9">
      <c r="A247" s="578">
        <v>38210</v>
      </c>
      <c r="B247" s="3">
        <v>38210</v>
      </c>
      <c r="C247" s="3" t="s">
        <v>230</v>
      </c>
      <c r="D247" s="503">
        <v>1447573.3</v>
      </c>
      <c r="E247" s="3">
        <f t="shared" si="3"/>
        <v>-10591.22074608</v>
      </c>
      <c r="G247" s="569">
        <v>37500</v>
      </c>
      <c r="H247" s="296" t="s">
        <v>594</v>
      </c>
      <c r="I247" s="298">
        <v>-9298.2748706279999</v>
      </c>
    </row>
    <row r="248" spans="1:9">
      <c r="A248" s="578">
        <v>38300</v>
      </c>
      <c r="B248" s="3">
        <v>38300</v>
      </c>
      <c r="C248" s="3" t="s">
        <v>231</v>
      </c>
      <c r="D248" s="503">
        <v>2882961.9399999995</v>
      </c>
      <c r="E248" s="3">
        <f t="shared" si="3"/>
        <v>-20515.692400968001</v>
      </c>
      <c r="G248" s="569">
        <v>37600</v>
      </c>
      <c r="H248" s="296" t="s">
        <v>595</v>
      </c>
      <c r="I248" s="298">
        <v>-51745.762911412006</v>
      </c>
    </row>
    <row r="249" spans="1:9">
      <c r="A249" s="578">
        <v>38400</v>
      </c>
      <c r="B249" s="3">
        <v>38400</v>
      </c>
      <c r="C249" s="3" t="s">
        <v>232</v>
      </c>
      <c r="D249" s="503">
        <v>3825178.4600000004</v>
      </c>
      <c r="E249" s="3">
        <f t="shared" si="3"/>
        <v>-27009.433094595999</v>
      </c>
      <c r="G249" s="569">
        <v>37601</v>
      </c>
      <c r="H249" s="296" t="s">
        <v>596</v>
      </c>
      <c r="I249" s="298">
        <v>-5949.0562297039996</v>
      </c>
    </row>
    <row r="250" spans="1:9">
      <c r="A250" s="578">
        <v>38402</v>
      </c>
      <c r="B250" s="3">
        <v>38402</v>
      </c>
      <c r="C250" s="3" t="s">
        <v>233</v>
      </c>
      <c r="D250" s="503">
        <v>258821.59000000003</v>
      </c>
      <c r="E250" s="3">
        <f t="shared" si="3"/>
        <v>-2025.16807298</v>
      </c>
      <c r="G250" s="569">
        <v>37605</v>
      </c>
      <c r="H250" s="296" t="s">
        <v>597</v>
      </c>
      <c r="I250" s="298">
        <v>-6813.2687409959999</v>
      </c>
    </row>
    <row r="251" spans="1:9">
      <c r="A251" s="578">
        <v>38405</v>
      </c>
      <c r="B251" s="3">
        <v>38405</v>
      </c>
      <c r="C251" s="3" t="s">
        <v>234</v>
      </c>
      <c r="D251" s="503">
        <v>884651.86999999988</v>
      </c>
      <c r="E251" s="3">
        <f t="shared" si="3"/>
        <v>-6376.5757875399995</v>
      </c>
      <c r="G251" s="569">
        <v>37610</v>
      </c>
      <c r="H251" s="296" t="s">
        <v>598</v>
      </c>
      <c r="I251" s="298">
        <v>-16304.718870252</v>
      </c>
    </row>
    <row r="252" spans="1:9">
      <c r="A252" s="578">
        <v>38500</v>
      </c>
      <c r="B252" s="3">
        <v>38500</v>
      </c>
      <c r="C252" s="3" t="s">
        <v>235</v>
      </c>
      <c r="D252" s="503">
        <v>2942797.7200000007</v>
      </c>
      <c r="E252" s="3">
        <f t="shared" si="3"/>
        <v>-20415.448348255999</v>
      </c>
      <c r="G252" s="569">
        <v>37700</v>
      </c>
      <c r="H252" s="296" t="s">
        <v>599</v>
      </c>
      <c r="I252" s="298">
        <v>-23621.417147188004</v>
      </c>
    </row>
    <row r="253" spans="1:9">
      <c r="A253" s="578">
        <v>38600</v>
      </c>
      <c r="B253" s="3">
        <v>38600</v>
      </c>
      <c r="C253" s="3" t="s">
        <v>236</v>
      </c>
      <c r="D253" s="503">
        <v>3600444.45</v>
      </c>
      <c r="E253" s="3">
        <f t="shared" si="3"/>
        <v>-25752.661338047998</v>
      </c>
      <c r="G253" s="569">
        <v>37705</v>
      </c>
      <c r="H253" s="296" t="s">
        <v>600</v>
      </c>
      <c r="I253" s="298">
        <v>-6093.2228938640001</v>
      </c>
    </row>
    <row r="254" spans="1:9">
      <c r="A254" s="578">
        <v>38602</v>
      </c>
      <c r="B254" s="3">
        <v>38602</v>
      </c>
      <c r="C254" s="3" t="s">
        <v>238</v>
      </c>
      <c r="D254" s="503">
        <v>222763.65</v>
      </c>
      <c r="E254" s="3">
        <f t="shared" si="3"/>
        <v>-2059.0749713760001</v>
      </c>
      <c r="G254" s="569">
        <v>37800</v>
      </c>
      <c r="H254" s="296" t="s">
        <v>601</v>
      </c>
      <c r="I254" s="298">
        <v>-65493.456476808002</v>
      </c>
    </row>
    <row r="255" spans="1:9">
      <c r="A255" s="578">
        <v>38605</v>
      </c>
      <c r="B255" s="3">
        <v>38605</v>
      </c>
      <c r="C255" s="3" t="s">
        <v>239</v>
      </c>
      <c r="D255" s="503">
        <v>945800.45999999985</v>
      </c>
      <c r="E255" s="3">
        <f t="shared" si="3"/>
        <v>-6237.0635998039998</v>
      </c>
      <c r="G255" s="569">
        <v>37801</v>
      </c>
      <c r="H255" s="296" t="s">
        <v>602</v>
      </c>
      <c r="I255" s="298">
        <v>-729.62901880000004</v>
      </c>
    </row>
    <row r="256" spans="1:9">
      <c r="A256" s="578">
        <v>38610</v>
      </c>
      <c r="B256" s="3">
        <v>38610</v>
      </c>
      <c r="C256" s="3" t="s">
        <v>240</v>
      </c>
      <c r="D256" s="503">
        <v>894947.03</v>
      </c>
      <c r="E256" s="3">
        <f t="shared" si="3"/>
        <v>-6885.3075771920003</v>
      </c>
      <c r="G256" s="569">
        <v>37805</v>
      </c>
      <c r="H256" s="296" t="s">
        <v>603</v>
      </c>
      <c r="I256" s="298">
        <v>-5786.5986528559997</v>
      </c>
    </row>
    <row r="257" spans="1:9">
      <c r="A257" s="578">
        <v>38620</v>
      </c>
      <c r="B257" s="3">
        <v>38620</v>
      </c>
      <c r="C257" s="3" t="s">
        <v>241</v>
      </c>
      <c r="D257" s="503">
        <v>639939.43999999994</v>
      </c>
      <c r="E257" s="3">
        <f t="shared" si="3"/>
        <v>-4678.2744784240003</v>
      </c>
      <c r="G257" s="569">
        <v>37900</v>
      </c>
      <c r="H257" s="296" t="s">
        <v>604</v>
      </c>
      <c r="I257" s="298">
        <v>-36859.768398011998</v>
      </c>
    </row>
    <row r="258" spans="1:9">
      <c r="A258" s="578">
        <v>38700</v>
      </c>
      <c r="B258" s="3">
        <v>38700</v>
      </c>
      <c r="C258" s="3" t="s">
        <v>242</v>
      </c>
      <c r="D258" s="503">
        <v>1072730.98</v>
      </c>
      <c r="E258" s="3">
        <f t="shared" si="3"/>
        <v>-8277.0932980400012</v>
      </c>
      <c r="G258" s="569">
        <v>37901</v>
      </c>
      <c r="H258" s="296" t="s">
        <v>605</v>
      </c>
      <c r="I258" s="298">
        <v>-1442.05986104</v>
      </c>
    </row>
    <row r="259" spans="1:9">
      <c r="A259" s="578">
        <v>38701</v>
      </c>
      <c r="B259" s="3">
        <v>38701</v>
      </c>
      <c r="C259" s="3" t="s">
        <v>243</v>
      </c>
      <c r="D259" s="503">
        <v>82593.59</v>
      </c>
      <c r="E259" s="3">
        <f t="shared" si="3"/>
        <v>-708.05058463600005</v>
      </c>
      <c r="G259" s="569">
        <v>37905</v>
      </c>
      <c r="H259" s="296" t="s">
        <v>606</v>
      </c>
      <c r="I259" s="298">
        <v>-4063.0154033240001</v>
      </c>
    </row>
    <row r="260" spans="1:9">
      <c r="A260" s="578">
        <v>38800</v>
      </c>
      <c r="B260" s="3">
        <v>38800</v>
      </c>
      <c r="C260" s="3" t="s">
        <v>244</v>
      </c>
      <c r="D260" s="503">
        <v>1881867.09</v>
      </c>
      <c r="E260" s="3">
        <f t="shared" ref="E260:E300" si="4">VLOOKUP($B260,G:I,3,FALSE)</f>
        <v>-13807.097640112001</v>
      </c>
      <c r="G260" s="569">
        <v>38000</v>
      </c>
      <c r="H260" s="296" t="s">
        <v>607</v>
      </c>
      <c r="I260" s="298">
        <v>-60516.693260631997</v>
      </c>
    </row>
    <row r="261" spans="1:9">
      <c r="A261" s="578">
        <v>38801</v>
      </c>
      <c r="B261" s="3">
        <v>38801</v>
      </c>
      <c r="C261" s="3" t="s">
        <v>245</v>
      </c>
      <c r="D261" s="503">
        <v>167901.35</v>
      </c>
      <c r="E261" s="3">
        <f t="shared" si="4"/>
        <v>-1256.428206932</v>
      </c>
      <c r="G261" s="569">
        <v>38005</v>
      </c>
      <c r="H261" s="296" t="s">
        <v>608</v>
      </c>
      <c r="I261" s="298">
        <v>-14445.439731128001</v>
      </c>
    </row>
    <row r="262" spans="1:9">
      <c r="A262" s="578">
        <v>38900</v>
      </c>
      <c r="B262" s="3">
        <v>38900</v>
      </c>
      <c r="C262" s="3" t="s">
        <v>246</v>
      </c>
      <c r="D262" s="503">
        <v>405392.19999999995</v>
      </c>
      <c r="E262" s="3">
        <f t="shared" si="4"/>
        <v>-2797.0454162440001</v>
      </c>
      <c r="G262" s="569">
        <v>38100</v>
      </c>
      <c r="H262" s="296" t="s">
        <v>609</v>
      </c>
      <c r="I262" s="298">
        <v>-28144.557243440002</v>
      </c>
    </row>
    <row r="263" spans="1:9">
      <c r="A263" s="578">
        <v>39000</v>
      </c>
      <c r="B263" s="3">
        <v>39000</v>
      </c>
      <c r="C263" s="3" t="s">
        <v>247</v>
      </c>
      <c r="D263" s="503">
        <v>18435903.740000002</v>
      </c>
      <c r="E263" s="3">
        <f t="shared" si="4"/>
        <v>-129668.38815359199</v>
      </c>
      <c r="G263" s="569">
        <v>38105</v>
      </c>
      <c r="H263" s="296" t="s">
        <v>610</v>
      </c>
      <c r="I263" s="298">
        <v>-5645.8643804920002</v>
      </c>
    </row>
    <row r="264" spans="1:9">
      <c r="A264" s="578">
        <v>39100</v>
      </c>
      <c r="B264" s="3">
        <v>39100</v>
      </c>
      <c r="C264" s="3" t="s">
        <v>248</v>
      </c>
      <c r="D264" s="503">
        <v>2492582.1599999997</v>
      </c>
      <c r="E264" s="3">
        <f t="shared" si="4"/>
        <v>-15592.641925508</v>
      </c>
      <c r="G264" s="569">
        <v>38200</v>
      </c>
      <c r="H264" s="296" t="s">
        <v>611</v>
      </c>
      <c r="I264" s="298">
        <v>-27080.142228212</v>
      </c>
    </row>
    <row r="265" spans="1:9">
      <c r="A265" s="578">
        <v>39101</v>
      </c>
      <c r="B265" s="3">
        <v>39101</v>
      </c>
      <c r="C265" s="3" t="s">
        <v>249</v>
      </c>
      <c r="D265" s="503">
        <v>370792.34</v>
      </c>
      <c r="E265" s="3">
        <f t="shared" si="4"/>
        <v>-2825.1502583240003</v>
      </c>
      <c r="G265" s="569">
        <v>38205</v>
      </c>
      <c r="H265" s="296" t="s">
        <v>612</v>
      </c>
      <c r="I265" s="298">
        <v>-3932.9818736679999</v>
      </c>
    </row>
    <row r="266" spans="1:9">
      <c r="A266" s="578">
        <v>39105</v>
      </c>
      <c r="B266" s="3">
        <v>39105</v>
      </c>
      <c r="C266" s="3" t="s">
        <v>250</v>
      </c>
      <c r="D266" s="503">
        <v>979058.18</v>
      </c>
      <c r="E266" s="3">
        <f t="shared" si="4"/>
        <v>-6668.4170471800007</v>
      </c>
      <c r="G266" s="569">
        <v>38210</v>
      </c>
      <c r="H266" s="296" t="s">
        <v>613</v>
      </c>
      <c r="I266" s="298">
        <v>-10591.22074608</v>
      </c>
    </row>
    <row r="267" spans="1:9">
      <c r="A267" s="578">
        <v>39200</v>
      </c>
      <c r="B267" s="3">
        <v>39200</v>
      </c>
      <c r="C267" s="3" t="s">
        <v>343</v>
      </c>
      <c r="D267" s="503">
        <v>84172937.600000009</v>
      </c>
      <c r="E267" s="3">
        <f t="shared" si="4"/>
        <v>-610857.74196880404</v>
      </c>
      <c r="G267" s="569">
        <v>38300</v>
      </c>
      <c r="H267" s="296" t="s">
        <v>614</v>
      </c>
      <c r="I267" s="298">
        <v>-20515.692400968001</v>
      </c>
    </row>
    <row r="268" spans="1:9">
      <c r="A268" s="578">
        <v>39201</v>
      </c>
      <c r="B268" s="3">
        <v>39201</v>
      </c>
      <c r="C268" s="3" t="s">
        <v>251</v>
      </c>
      <c r="D268" s="503">
        <v>302934.74</v>
      </c>
      <c r="E268" s="3">
        <f t="shared" si="4"/>
        <v>-2603.4800425399999</v>
      </c>
      <c r="G268" s="569">
        <v>38400</v>
      </c>
      <c r="H268" s="296" t="s">
        <v>615</v>
      </c>
      <c r="I268" s="298">
        <v>-27009.433094595999</v>
      </c>
    </row>
    <row r="269" spans="1:9">
      <c r="A269" s="578">
        <v>39204</v>
      </c>
      <c r="B269" s="3">
        <v>39204</v>
      </c>
      <c r="C269" s="3" t="s">
        <v>252</v>
      </c>
      <c r="D269" s="503">
        <v>224227.87</v>
      </c>
      <c r="E269" s="3">
        <f t="shared" si="4"/>
        <v>-1620.7749921559998</v>
      </c>
      <c r="G269" s="569">
        <v>38402</v>
      </c>
      <c r="H269" s="296" t="s">
        <v>616</v>
      </c>
      <c r="I269" s="298">
        <v>-2025.16807298</v>
      </c>
    </row>
    <row r="270" spans="1:9">
      <c r="A270" s="578">
        <v>39205</v>
      </c>
      <c r="B270" s="3">
        <v>39205</v>
      </c>
      <c r="C270" s="3" t="s">
        <v>253</v>
      </c>
      <c r="D270" s="503">
        <v>7815610.709999999</v>
      </c>
      <c r="E270" s="3">
        <f t="shared" si="4"/>
        <v>-52745.854469772006</v>
      </c>
      <c r="G270" s="569">
        <v>38405</v>
      </c>
      <c r="H270" s="296" t="s">
        <v>617</v>
      </c>
      <c r="I270" s="298">
        <v>-6376.5757875399995</v>
      </c>
    </row>
    <row r="271" spans="1:9">
      <c r="A271" s="578">
        <v>39208</v>
      </c>
      <c r="B271" s="3">
        <v>39208</v>
      </c>
      <c r="C271" s="3" t="s">
        <v>344</v>
      </c>
      <c r="D271" s="503">
        <v>465726.30999999994</v>
      </c>
      <c r="E271" s="3">
        <f t="shared" si="4"/>
        <v>-3701.8919827200002</v>
      </c>
      <c r="G271" s="569">
        <v>38500</v>
      </c>
      <c r="H271" s="296" t="s">
        <v>618</v>
      </c>
      <c r="I271" s="298">
        <v>-20415.448348255999</v>
      </c>
    </row>
    <row r="272" spans="1:9">
      <c r="B272" s="3">
        <v>39220</v>
      </c>
      <c r="C272" s="3" t="s">
        <v>794</v>
      </c>
      <c r="D272" s="503">
        <v>0</v>
      </c>
      <c r="E272" s="3">
        <f t="shared" si="4"/>
        <v>0</v>
      </c>
      <c r="G272" s="569">
        <v>38600</v>
      </c>
      <c r="H272" s="296" t="s">
        <v>619</v>
      </c>
      <c r="I272" s="298">
        <v>-25752.661338047998</v>
      </c>
    </row>
    <row r="273" spans="1:9">
      <c r="A273" s="578">
        <v>39300</v>
      </c>
      <c r="B273" s="3">
        <v>39300</v>
      </c>
      <c r="C273" s="3" t="s">
        <v>255</v>
      </c>
      <c r="D273" s="503">
        <v>1065568.54</v>
      </c>
      <c r="E273" s="3">
        <f t="shared" si="4"/>
        <v>-6634.7553935400001</v>
      </c>
      <c r="G273" s="569">
        <v>38601</v>
      </c>
      <c r="H273" s="296" t="s">
        <v>620</v>
      </c>
      <c r="I273" s="298">
        <v>0</v>
      </c>
    </row>
    <row r="274" spans="1:9">
      <c r="A274" s="578">
        <v>39301</v>
      </c>
      <c r="B274" s="3">
        <v>39301</v>
      </c>
      <c r="C274" s="3" t="s">
        <v>256</v>
      </c>
      <c r="D274" s="503">
        <v>67363.25</v>
      </c>
      <c r="E274" s="3">
        <f t="shared" si="4"/>
        <v>-403.45763247200006</v>
      </c>
      <c r="G274" s="569">
        <v>38602</v>
      </c>
      <c r="H274" s="296" t="s">
        <v>621</v>
      </c>
      <c r="I274" s="298">
        <v>-2059.0749713760001</v>
      </c>
    </row>
    <row r="275" spans="1:9">
      <c r="A275" s="578">
        <v>39400</v>
      </c>
      <c r="B275" s="3">
        <v>39400</v>
      </c>
      <c r="C275" s="3" t="s">
        <v>257</v>
      </c>
      <c r="D275" s="503">
        <v>615404.98</v>
      </c>
      <c r="E275" s="3">
        <f t="shared" si="4"/>
        <v>-3836.7227895440001</v>
      </c>
      <c r="G275" s="569">
        <v>38605</v>
      </c>
      <c r="H275" s="296" t="s">
        <v>622</v>
      </c>
      <c r="I275" s="298">
        <v>-6237.0635998039998</v>
      </c>
    </row>
    <row r="276" spans="1:9">
      <c r="A276" s="578">
        <v>39401</v>
      </c>
      <c r="B276" s="3">
        <v>39401</v>
      </c>
      <c r="C276" s="3" t="s">
        <v>258</v>
      </c>
      <c r="D276" s="503">
        <v>584914.24000000011</v>
      </c>
      <c r="E276" s="3">
        <f t="shared" si="4"/>
        <v>-4126.0443404039997</v>
      </c>
      <c r="G276" s="569">
        <v>38610</v>
      </c>
      <c r="H276" s="296" t="s">
        <v>623</v>
      </c>
      <c r="I276" s="298">
        <v>-6885.3075771920003</v>
      </c>
    </row>
    <row r="277" spans="1:9">
      <c r="A277" s="578">
        <v>39500</v>
      </c>
      <c r="B277" s="3">
        <v>39500</v>
      </c>
      <c r="C277" s="3" t="s">
        <v>259</v>
      </c>
      <c r="D277" s="503">
        <v>2607414.89</v>
      </c>
      <c r="E277" s="3">
        <f t="shared" si="4"/>
        <v>-20230.77283826</v>
      </c>
      <c r="G277" s="569">
        <v>38620</v>
      </c>
      <c r="H277" s="296" t="s">
        <v>624</v>
      </c>
      <c r="I277" s="298">
        <v>-4678.2744784240003</v>
      </c>
    </row>
    <row r="278" spans="1:9">
      <c r="A278" s="578">
        <v>39501</v>
      </c>
      <c r="B278" s="3">
        <v>39501</v>
      </c>
      <c r="C278" s="3" t="s">
        <v>260</v>
      </c>
      <c r="D278" s="503">
        <v>60614.720000000001</v>
      </c>
      <c r="E278" s="3">
        <f t="shared" si="4"/>
        <v>-457.11139027199999</v>
      </c>
      <c r="G278" s="569">
        <v>38700</v>
      </c>
      <c r="H278" s="296" t="s">
        <v>625</v>
      </c>
      <c r="I278" s="298">
        <v>-8277.0932980400012</v>
      </c>
    </row>
    <row r="279" spans="1:9">
      <c r="A279" s="578">
        <v>39600</v>
      </c>
      <c r="B279" s="3">
        <v>39600</v>
      </c>
      <c r="C279" s="3" t="s">
        <v>261</v>
      </c>
      <c r="D279" s="503">
        <v>7535274.9499999993</v>
      </c>
      <c r="E279" s="3">
        <f t="shared" si="4"/>
        <v>-52129.955895687999</v>
      </c>
      <c r="G279" s="569">
        <v>38701</v>
      </c>
      <c r="H279" s="296" t="s">
        <v>626</v>
      </c>
      <c r="I279" s="298">
        <v>-708.05058463600005</v>
      </c>
    </row>
    <row r="280" spans="1:9">
      <c r="A280" s="578">
        <v>39605</v>
      </c>
      <c r="B280" s="3">
        <v>39605</v>
      </c>
      <c r="C280" s="3" t="s">
        <v>262</v>
      </c>
      <c r="D280" s="503">
        <v>1082171.6499999999</v>
      </c>
      <c r="E280" s="3">
        <f t="shared" si="4"/>
        <v>-7487.4207055400002</v>
      </c>
      <c r="G280" s="569">
        <v>38800</v>
      </c>
      <c r="H280" s="296" t="s">
        <v>627</v>
      </c>
      <c r="I280" s="298">
        <v>-13807.097640112001</v>
      </c>
    </row>
    <row r="281" spans="1:9">
      <c r="A281" s="578">
        <v>39700</v>
      </c>
      <c r="B281" s="3">
        <v>39700</v>
      </c>
      <c r="C281" s="3" t="s">
        <v>263</v>
      </c>
      <c r="D281" s="503">
        <v>4207684.5199999996</v>
      </c>
      <c r="E281" s="3">
        <f t="shared" si="4"/>
        <v>-31743.956579124002</v>
      </c>
      <c r="G281" s="569">
        <v>38801</v>
      </c>
      <c r="H281" s="296" t="s">
        <v>628</v>
      </c>
      <c r="I281" s="298">
        <v>-1256.428206932</v>
      </c>
    </row>
    <row r="282" spans="1:9">
      <c r="A282" s="578">
        <v>39703</v>
      </c>
      <c r="B282" s="3">
        <v>39703</v>
      </c>
      <c r="C282" s="3" t="s">
        <v>264</v>
      </c>
      <c r="D282" s="503">
        <v>301097.48</v>
      </c>
      <c r="E282" s="3">
        <f t="shared" si="4"/>
        <v>-2517.5502122319999</v>
      </c>
      <c r="G282" s="569">
        <v>38900</v>
      </c>
      <c r="H282" s="296" t="s">
        <v>629</v>
      </c>
      <c r="I282" s="298">
        <v>-2797.0454162440001</v>
      </c>
    </row>
    <row r="283" spans="1:9">
      <c r="A283" s="578">
        <v>39705</v>
      </c>
      <c r="B283" s="3">
        <v>39705</v>
      </c>
      <c r="C283" s="3" t="s">
        <v>265</v>
      </c>
      <c r="D283" s="503">
        <v>1105310.6100000006</v>
      </c>
      <c r="E283" s="3">
        <f t="shared" si="4"/>
        <v>-8603.1270575639992</v>
      </c>
      <c r="G283" s="569">
        <v>39000</v>
      </c>
      <c r="H283" s="296" t="s">
        <v>630</v>
      </c>
      <c r="I283" s="298">
        <v>-129668.38815359199</v>
      </c>
    </row>
    <row r="284" spans="1:9">
      <c r="A284" s="578">
        <v>39800</v>
      </c>
      <c r="B284" s="3">
        <v>39800</v>
      </c>
      <c r="C284" s="3" t="s">
        <v>266</v>
      </c>
      <c r="D284" s="503">
        <v>4772771.0600000005</v>
      </c>
      <c r="E284" s="3">
        <f t="shared" si="4"/>
        <v>-32585.823878344003</v>
      </c>
      <c r="G284" s="569">
        <v>39100</v>
      </c>
      <c r="H284" s="296" t="s">
        <v>631</v>
      </c>
      <c r="I284" s="298">
        <v>-15592.641925508</v>
      </c>
    </row>
    <row r="285" spans="1:9">
      <c r="A285" s="578">
        <v>39805</v>
      </c>
      <c r="B285" s="3">
        <v>39805</v>
      </c>
      <c r="C285" s="3" t="s">
        <v>267</v>
      </c>
      <c r="D285" s="503">
        <v>604374.87000000011</v>
      </c>
      <c r="E285" s="3">
        <f t="shared" si="4"/>
        <v>-4351.7916209080004</v>
      </c>
      <c r="G285" s="569">
        <v>39101</v>
      </c>
      <c r="H285" s="296" t="s">
        <v>632</v>
      </c>
      <c r="I285" s="298">
        <v>-2825.1502583240003</v>
      </c>
    </row>
    <row r="286" spans="1:9">
      <c r="A286" s="578">
        <v>39900</v>
      </c>
      <c r="B286" s="3">
        <v>39900</v>
      </c>
      <c r="C286" s="3" t="s">
        <v>268</v>
      </c>
      <c r="D286" s="503">
        <v>2676761.66</v>
      </c>
      <c r="E286" s="3">
        <f t="shared" si="4"/>
        <v>-19473.09071678</v>
      </c>
      <c r="G286" s="569">
        <v>39105</v>
      </c>
      <c r="H286" s="296" t="s">
        <v>633</v>
      </c>
      <c r="I286" s="298">
        <v>-6668.4170471800007</v>
      </c>
    </row>
    <row r="287" spans="1:9">
      <c r="A287" s="578">
        <v>40000</v>
      </c>
      <c r="B287" s="3">
        <v>40000</v>
      </c>
      <c r="C287" s="3" t="s">
        <v>673</v>
      </c>
      <c r="D287" s="503">
        <v>7026146.8900000025</v>
      </c>
      <c r="E287" s="3">
        <f t="shared" si="4"/>
        <v>-38115.142155971997</v>
      </c>
      <c r="G287" s="569">
        <v>39200</v>
      </c>
      <c r="H287" s="296" t="s">
        <v>634</v>
      </c>
      <c r="I287" s="298">
        <v>-610857.74196880404</v>
      </c>
    </row>
    <row r="288" spans="1:9">
      <c r="A288" s="578">
        <v>51000</v>
      </c>
      <c r="B288" s="3">
        <v>51000</v>
      </c>
      <c r="C288" s="3" t="s">
        <v>269</v>
      </c>
      <c r="D288" s="503">
        <v>45221482.330000006</v>
      </c>
      <c r="E288" s="3">
        <f t="shared" si="4"/>
        <v>-272901.22547438799</v>
      </c>
      <c r="G288" s="569">
        <v>39201</v>
      </c>
      <c r="H288" s="296" t="s">
        <v>635</v>
      </c>
      <c r="I288" s="298">
        <v>-2603.4800425399999</v>
      </c>
    </row>
    <row r="289" spans="1:9">
      <c r="A289" s="578">
        <v>60000</v>
      </c>
      <c r="B289" s="3">
        <v>60000</v>
      </c>
      <c r="C289" s="3" t="s">
        <v>674</v>
      </c>
      <c r="D289" s="503">
        <v>258490.30999999994</v>
      </c>
      <c r="E289" s="3">
        <f t="shared" si="4"/>
        <v>-1075.77077874</v>
      </c>
      <c r="G289" s="569">
        <v>39204</v>
      </c>
      <c r="H289" s="296" t="s">
        <v>636</v>
      </c>
      <c r="I289" s="298">
        <v>-1620.7749921559998</v>
      </c>
    </row>
    <row r="290" spans="1:9">
      <c r="A290" s="578">
        <v>90901</v>
      </c>
      <c r="B290" s="3">
        <v>90901</v>
      </c>
      <c r="C290" s="3" t="s">
        <v>675</v>
      </c>
      <c r="D290" s="503">
        <v>1288707.0100000002</v>
      </c>
      <c r="E290" s="3">
        <f t="shared" si="4"/>
        <v>-8167.4678573199999</v>
      </c>
      <c r="G290" s="569">
        <v>39205</v>
      </c>
      <c r="H290" s="296" t="s">
        <v>637</v>
      </c>
      <c r="I290" s="298">
        <v>-52745.854469772006</v>
      </c>
    </row>
    <row r="291" spans="1:9">
      <c r="A291" s="578">
        <v>91041</v>
      </c>
      <c r="B291" s="3">
        <v>91041</v>
      </c>
      <c r="C291" s="3" t="s">
        <v>676</v>
      </c>
      <c r="D291" s="503">
        <v>272556.17999999993</v>
      </c>
      <c r="E291" s="3">
        <f t="shared" si="4"/>
        <v>-2057.9801656720001</v>
      </c>
      <c r="G291" s="569">
        <v>39208</v>
      </c>
      <c r="H291" s="296" t="s">
        <v>638</v>
      </c>
      <c r="I291" s="298">
        <v>-3701.8919827200002</v>
      </c>
    </row>
    <row r="292" spans="1:9">
      <c r="A292" s="578">
        <v>91111</v>
      </c>
      <c r="B292" s="3">
        <v>91111</v>
      </c>
      <c r="C292" s="3" t="s">
        <v>677</v>
      </c>
      <c r="D292" s="503">
        <v>140866.03000000003</v>
      </c>
      <c r="E292" s="3">
        <f t="shared" si="4"/>
        <v>-1121.163823936</v>
      </c>
      <c r="G292" s="569">
        <v>39209</v>
      </c>
      <c r="H292" s="296" t="s">
        <v>639</v>
      </c>
      <c r="I292" s="298">
        <v>0</v>
      </c>
    </row>
    <row r="293" spans="1:9">
      <c r="A293" s="578">
        <v>91151</v>
      </c>
      <c r="B293" s="3">
        <v>91151</v>
      </c>
      <c r="C293" s="3" t="s">
        <v>678</v>
      </c>
      <c r="D293" s="503">
        <v>420138.45</v>
      </c>
      <c r="E293" s="3">
        <f t="shared" si="4"/>
        <v>-2863.6133282840001</v>
      </c>
      <c r="G293" s="569">
        <v>39220</v>
      </c>
      <c r="H293" s="296" t="s">
        <v>729</v>
      </c>
      <c r="I293" s="298">
        <v>0</v>
      </c>
    </row>
    <row r="294" spans="1:9">
      <c r="A294" s="578">
        <v>98101</v>
      </c>
      <c r="B294" s="3">
        <v>98101</v>
      </c>
      <c r="C294" s="3" t="s">
        <v>679</v>
      </c>
      <c r="D294" s="503">
        <v>1679705.3700000003</v>
      </c>
      <c r="E294" s="3">
        <f t="shared" si="4"/>
        <v>-10974.420333876</v>
      </c>
      <c r="G294" s="569">
        <v>39300</v>
      </c>
      <c r="H294" s="296" t="s">
        <v>640</v>
      </c>
      <c r="I294" s="298">
        <v>-6634.7553935400001</v>
      </c>
    </row>
    <row r="295" spans="1:9">
      <c r="A295" s="578">
        <v>98103</v>
      </c>
      <c r="B295" s="3">
        <v>98103</v>
      </c>
      <c r="C295" s="3" t="s">
        <v>971</v>
      </c>
      <c r="D295" s="503">
        <v>283676.03999999998</v>
      </c>
      <c r="E295" s="3">
        <f t="shared" si="4"/>
        <v>-1790.169787756</v>
      </c>
      <c r="G295" s="569">
        <v>39301</v>
      </c>
      <c r="H295" s="296" t="s">
        <v>641</v>
      </c>
      <c r="I295" s="298">
        <v>-403.45763247200006</v>
      </c>
    </row>
    <row r="296" spans="1:9">
      <c r="A296" s="578">
        <v>98111</v>
      </c>
      <c r="B296" s="3">
        <v>98111</v>
      </c>
      <c r="C296" s="3" t="s">
        <v>681</v>
      </c>
      <c r="D296" s="503">
        <v>587989.45000000007</v>
      </c>
      <c r="E296" s="3">
        <f t="shared" si="4"/>
        <v>-4464.0785363639998</v>
      </c>
      <c r="G296" s="569">
        <v>39400</v>
      </c>
      <c r="H296" s="296" t="s">
        <v>642</v>
      </c>
      <c r="I296" s="298">
        <v>-3836.7227895440001</v>
      </c>
    </row>
    <row r="297" spans="1:9">
      <c r="A297" s="578">
        <v>98131</v>
      </c>
      <c r="B297" s="3">
        <v>98131</v>
      </c>
      <c r="C297" s="3" t="s">
        <v>682</v>
      </c>
      <c r="D297" s="503">
        <v>184739.26</v>
      </c>
      <c r="E297" s="3">
        <f t="shared" si="4"/>
        <v>-1112.395030424</v>
      </c>
      <c r="G297" s="569">
        <v>39401</v>
      </c>
      <c r="H297" s="296" t="s">
        <v>643</v>
      </c>
      <c r="I297" s="298">
        <v>-4126.0443404039997</v>
      </c>
    </row>
    <row r="298" spans="1:9">
      <c r="A298" s="578">
        <v>99401</v>
      </c>
      <c r="B298" s="3">
        <v>99401</v>
      </c>
      <c r="C298" s="3" t="s">
        <v>683</v>
      </c>
      <c r="D298" s="503">
        <v>448775.0700000003</v>
      </c>
      <c r="E298" s="3">
        <f t="shared" si="4"/>
        <v>-2797.7883940279999</v>
      </c>
      <c r="G298" s="569">
        <v>39500</v>
      </c>
      <c r="H298" s="296" t="s">
        <v>644</v>
      </c>
      <c r="I298" s="298">
        <v>-20230.77283826</v>
      </c>
    </row>
    <row r="299" spans="1:9">
      <c r="A299" s="578">
        <v>99521</v>
      </c>
      <c r="B299" s="3">
        <v>99521</v>
      </c>
      <c r="C299" s="3" t="s">
        <v>684</v>
      </c>
      <c r="D299" s="503">
        <v>321723.46999999997</v>
      </c>
      <c r="E299" s="3">
        <f t="shared" si="4"/>
        <v>-2602.059278616</v>
      </c>
      <c r="G299" s="569">
        <v>39501</v>
      </c>
      <c r="H299" s="296" t="s">
        <v>645</v>
      </c>
      <c r="I299" s="298">
        <v>-457.11139027199999</v>
      </c>
    </row>
    <row r="300" spans="1:9">
      <c r="A300" s="578">
        <v>99831</v>
      </c>
      <c r="B300" s="3">
        <v>99831</v>
      </c>
      <c r="C300" s="3" t="s">
        <v>685</v>
      </c>
      <c r="D300" s="503">
        <v>25155.679999999997</v>
      </c>
      <c r="E300" s="3">
        <f t="shared" si="4"/>
        <v>-158.054553908</v>
      </c>
      <c r="G300" s="569">
        <v>39600</v>
      </c>
      <c r="H300" s="296" t="s">
        <v>646</v>
      </c>
      <c r="I300" s="298">
        <v>-52129.955895687999</v>
      </c>
    </row>
    <row r="301" spans="1:9">
      <c r="G301" s="569">
        <v>39605</v>
      </c>
      <c r="H301" s="296" t="s">
        <v>647</v>
      </c>
      <c r="I301" s="298">
        <v>-7487.4207055400002</v>
      </c>
    </row>
    <row r="302" spans="1:9">
      <c r="C302" s="504" t="s">
        <v>325</v>
      </c>
      <c r="D302" s="505">
        <v>1491301261.9199998</v>
      </c>
      <c r="E302" s="3">
        <f>SUM(E3:E300)</f>
        <v>-10335353.068603545</v>
      </c>
      <c r="G302" s="569">
        <v>39700</v>
      </c>
      <c r="H302" s="296" t="s">
        <v>648</v>
      </c>
      <c r="I302" s="298">
        <v>-31743.956579124002</v>
      </c>
    </row>
    <row r="303" spans="1:9">
      <c r="A303" s="578"/>
      <c r="G303" s="569">
        <v>39703</v>
      </c>
      <c r="H303" s="296" t="s">
        <v>649</v>
      </c>
      <c r="I303" s="298">
        <v>-2517.5502122319999</v>
      </c>
    </row>
    <row r="304" spans="1:9">
      <c r="A304" s="578"/>
      <c r="G304" s="569">
        <v>39705</v>
      </c>
      <c r="H304" s="296" t="s">
        <v>650</v>
      </c>
      <c r="I304" s="298">
        <v>-8603.1270575639992</v>
      </c>
    </row>
    <row r="305" spans="7:9">
      <c r="G305" s="569">
        <v>39800</v>
      </c>
      <c r="H305" s="296" t="s">
        <v>651</v>
      </c>
      <c r="I305" s="298">
        <v>-32585.823878344003</v>
      </c>
    </row>
    <row r="306" spans="7:9">
      <c r="G306" s="569">
        <v>39805</v>
      </c>
      <c r="H306" s="296" t="s">
        <v>652</v>
      </c>
      <c r="I306" s="298">
        <v>-4351.7916209080004</v>
      </c>
    </row>
    <row r="307" spans="7:9">
      <c r="G307" s="569">
        <v>39900</v>
      </c>
      <c r="H307" s="296" t="s">
        <v>653</v>
      </c>
      <c r="I307" s="298">
        <v>-19473.09071678</v>
      </c>
    </row>
    <row r="308" spans="7:9">
      <c r="G308" s="569">
        <v>40000</v>
      </c>
      <c r="H308" s="296" t="s">
        <v>654</v>
      </c>
      <c r="I308" s="298">
        <v>-38115.142155971997</v>
      </c>
    </row>
    <row r="309" spans="7:9">
      <c r="G309" s="569">
        <v>51000</v>
      </c>
      <c r="H309" s="296" t="s">
        <v>655</v>
      </c>
      <c r="I309" s="298">
        <v>-272901.22547438799</v>
      </c>
    </row>
    <row r="310" spans="7:9">
      <c r="G310" s="569">
        <v>51000.1</v>
      </c>
      <c r="H310" s="296" t="s">
        <v>656</v>
      </c>
      <c r="I310" s="298">
        <v>-475.29571979600001</v>
      </c>
    </row>
    <row r="311" spans="7:9">
      <c r="G311" s="569">
        <v>51000.2</v>
      </c>
      <c r="H311" s="296" t="s">
        <v>657</v>
      </c>
      <c r="I311" s="298">
        <v>-8258.6937326120005</v>
      </c>
    </row>
    <row r="312" spans="7:9">
      <c r="G312" s="569">
        <v>60000</v>
      </c>
      <c r="H312" s="296" t="s">
        <v>658</v>
      </c>
      <c r="I312" s="298">
        <v>-1075.77077874</v>
      </c>
    </row>
    <row r="313" spans="7:9">
      <c r="G313" s="569">
        <v>90901</v>
      </c>
      <c r="H313" s="296" t="s">
        <v>659</v>
      </c>
      <c r="I313" s="298">
        <v>-8167.4678573199999</v>
      </c>
    </row>
    <row r="314" spans="7:9">
      <c r="G314" s="569">
        <v>91041</v>
      </c>
      <c r="H314" s="296" t="s">
        <v>660</v>
      </c>
      <c r="I314" s="298">
        <v>-2057.9801656720001</v>
      </c>
    </row>
    <row r="315" spans="7:9">
      <c r="G315" s="569">
        <v>91111</v>
      </c>
      <c r="H315" s="296" t="s">
        <v>661</v>
      </c>
      <c r="I315" s="298">
        <v>-1121.163823936</v>
      </c>
    </row>
    <row r="316" spans="7:9">
      <c r="G316" s="569">
        <v>91151</v>
      </c>
      <c r="H316" s="296" t="s">
        <v>662</v>
      </c>
      <c r="I316" s="298">
        <v>-2863.6133282840001</v>
      </c>
    </row>
    <row r="317" spans="7:9">
      <c r="G317" s="569">
        <v>98101</v>
      </c>
      <c r="H317" s="296" t="s">
        <v>663</v>
      </c>
      <c r="I317" s="298">
        <v>-10974.420333876</v>
      </c>
    </row>
    <row r="318" spans="7:9">
      <c r="G318" s="569">
        <v>98103</v>
      </c>
      <c r="H318" s="296" t="s">
        <v>664</v>
      </c>
      <c r="I318" s="298">
        <v>-1790.169787756</v>
      </c>
    </row>
    <row r="319" spans="7:9">
      <c r="G319" s="569">
        <v>98111</v>
      </c>
      <c r="H319" s="296" t="s">
        <v>665</v>
      </c>
      <c r="I319" s="298">
        <v>-4464.0785363639998</v>
      </c>
    </row>
    <row r="320" spans="7:9">
      <c r="G320" s="569">
        <v>98131</v>
      </c>
      <c r="H320" s="296" t="s">
        <v>666</v>
      </c>
      <c r="I320" s="298">
        <v>-1112.395030424</v>
      </c>
    </row>
    <row r="321" spans="7:9">
      <c r="G321" s="569">
        <v>99401</v>
      </c>
      <c r="H321" s="296" t="s">
        <v>667</v>
      </c>
      <c r="I321" s="298">
        <v>-2797.7883940279999</v>
      </c>
    </row>
    <row r="322" spans="7:9">
      <c r="G322" s="569">
        <v>99521</v>
      </c>
      <c r="H322" s="296" t="s">
        <v>668</v>
      </c>
      <c r="I322" s="298">
        <v>-2602.059278616</v>
      </c>
    </row>
    <row r="323" spans="7:9" ht="16.5" thickBot="1">
      <c r="G323" s="570">
        <v>99831</v>
      </c>
      <c r="H323" s="497" t="s">
        <v>669</v>
      </c>
      <c r="I323" s="303">
        <v>-158.054553908</v>
      </c>
    </row>
    <row r="324" spans="7:9" ht="16.5" thickBot="1">
      <c r="G324" s="571"/>
      <c r="H324" s="338" t="s">
        <v>325</v>
      </c>
      <c r="I324" s="574">
        <v>-10347879.997930428</v>
      </c>
    </row>
    <row r="325" spans="7:9" ht="15">
      <c r="G325" s="572"/>
      <c r="H325" s="345"/>
      <c r="I325" s="3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DF16A982947D7E44B3C8BBDC0CAE0270" ma:contentTypeVersion="1" ma:contentTypeDescription="Upload an image." ma:contentTypeScope="" ma:versionID="a5e6dcce723c6f142d1e5000ea05c79a">
  <xsd:schema xmlns:xsd="http://www.w3.org/2001/XMLSchema" xmlns:xs="http://www.w3.org/2001/XMLSchema" xmlns:p="http://schemas.microsoft.com/office/2006/metadata/properties" xmlns:ns1="http://schemas.microsoft.com/sharepoint/v3" xmlns:ns2="F649DC96-43A9-4905-BB6F-345F046C23DB" xmlns:ns3="http://schemas.microsoft.com/sharepoint/v3/fields" xmlns:ns4="1b9e605d-6da6-421e-84a6-6502d598475a" targetNamespace="http://schemas.microsoft.com/office/2006/metadata/properties" ma:root="true" ma:fieldsID="13241a95f717d38e971ee3a7879d40e5" ns1:_="" ns2:_="" ns3:_="" ns4:_="">
    <xsd:import namespace="http://schemas.microsoft.com/sharepoint/v3"/>
    <xsd:import namespace="F649DC96-43A9-4905-BB6F-345F046C23DB"/>
    <xsd:import namespace="http://schemas.microsoft.com/sharepoint/v3/fields"/>
    <xsd:import namespace="1b9e605d-6da6-421e-84a6-6502d598475a"/>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4:_dlc_DocId" minOccurs="0"/>
                <xsd:element ref="ns4:_dlc_DocIdUrl" minOccurs="0"/>
                <xsd:element ref="ns4: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30" nillable="true" ma:displayName="Scheduling Start Date" ma:internalName="PublishingStartDate">
      <xsd:simpleType>
        <xsd:restriction base="dms:Unknown"/>
      </xsd:simpleType>
    </xsd:element>
    <xsd:element name="PublishingExpirationDate" ma:index="31"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49DC96-43A9-4905-BB6F-345F046C23DB"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9e605d-6da6-421e-84a6-6502d598475a" elementFormDefault="qualified">
    <xsd:import namespace="http://schemas.microsoft.com/office/2006/documentManagement/types"/>
    <xsd:import namespace="http://schemas.microsoft.com/office/infopath/2007/PartnerControls"/>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mageCreateDate xmlns="F649DC96-43A9-4905-BB6F-345F046C23DB" xsi:nil="true"/>
    <PublishingExpirationDate xmlns="http://schemas.microsoft.com/sharepoint/v3" xsi:nil="true"/>
    <PublishingStartDate xmlns="http://schemas.microsoft.com/sharepoint/v3" xsi:nil="true"/>
    <wic_System_Copyright xmlns="http://schemas.microsoft.com/sharepoint/v3/fields" xsi:nil="true"/>
    <_dlc_DocId xmlns="1b9e605d-6da6-421e-84a6-6502d598475a">SZA3YSNECVJS-888571302-33</_dlc_DocId>
    <_dlc_DocIdUrl xmlns="1b9e605d-6da6-421e-84a6-6502d598475a">
      <Url>https://compass.nctreasurer.com/wcr/_layouts/15/DocIdRedir.aspx?ID=SZA3YSNECVJS-888571302-33</Url>
      <Description>SZA3YSNECVJS-888571302-33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59C7E4-B518-4D9D-92AE-26B179CB6A66}">
  <ds:schemaRefs>
    <ds:schemaRef ds:uri="http://schemas.microsoft.com/sharepoint/events"/>
  </ds:schemaRefs>
</ds:datastoreItem>
</file>

<file path=customXml/itemProps2.xml><?xml version="1.0" encoding="utf-8"?>
<ds:datastoreItem xmlns:ds="http://schemas.openxmlformats.org/officeDocument/2006/customXml" ds:itemID="{7DF68DEA-3D66-42AF-9D90-07BC4F88A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49DC96-43A9-4905-BB6F-345F046C23DB"/>
    <ds:schemaRef ds:uri="http://schemas.microsoft.com/sharepoint/v3/fields"/>
    <ds:schemaRef ds:uri="1b9e605d-6da6-421e-84a6-6502d5984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8A7471-F53B-449F-8665-C563C160D6EF}">
  <ds:schemaRefs>
    <ds:schemaRef ds:uri="http://schemas.microsoft.com/sharepoint/v3"/>
    <ds:schemaRef ds:uri="http://purl.org/dc/terms/"/>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1b9e605d-6da6-421e-84a6-6502d598475a"/>
    <ds:schemaRef ds:uri="http://schemas.microsoft.com/sharepoint/v3/fields"/>
    <ds:schemaRef ds:uri="F649DC96-43A9-4905-BB6F-345F046C23DB"/>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94076127-00E2-4970-8C98-5D83A03735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13</vt:i4>
      </vt:variant>
    </vt:vector>
  </HeadingPairs>
  <TitlesOfParts>
    <vt:vector size="31" baseType="lpstr">
      <vt:lpstr>Info</vt:lpstr>
      <vt:lpstr>JE Template</vt:lpstr>
      <vt:lpstr>2025 Summary</vt:lpstr>
      <vt:lpstr>2024 Summary</vt:lpstr>
      <vt:lpstr>2023 Summary</vt:lpstr>
      <vt:lpstr>2022 Summary</vt:lpstr>
      <vt:lpstr>2021 Summary</vt:lpstr>
      <vt:lpstr>2020 Summary</vt:lpstr>
      <vt:lpstr>Contributions FY 2024</vt:lpstr>
      <vt:lpstr>Contributions FY 2023</vt:lpstr>
      <vt:lpstr>Contributions FY 2022</vt:lpstr>
      <vt:lpstr>Contributions FY 2021</vt:lpstr>
      <vt:lpstr>Contributions FY 2020</vt:lpstr>
      <vt:lpstr>Contributions FY 2019</vt:lpstr>
      <vt:lpstr>Amortization Schedule</vt:lpstr>
      <vt:lpstr>Amortization Schedule FY 2022</vt:lpstr>
      <vt:lpstr>Amortization Schedule FY 2021</vt:lpstr>
      <vt:lpstr>Amortization Schedule FY 2020</vt:lpstr>
      <vt:lpstr>'Amortization Schedule FY 2020'!ERData</vt:lpstr>
      <vt:lpstr>'Contributions FY 2020'!ERData</vt:lpstr>
      <vt:lpstr>'2021 Summary'!Print_Area</vt:lpstr>
      <vt:lpstr>'2024 Summary'!Print_Area</vt:lpstr>
      <vt:lpstr>'2025 Summary'!Print_Area</vt:lpstr>
      <vt:lpstr>'Amortization Schedule FY 2020'!Print_Area</vt:lpstr>
      <vt:lpstr>'Contributions FY 2020'!Print_Area</vt:lpstr>
      <vt:lpstr>'2020 Summary'!Print_Titles</vt:lpstr>
      <vt:lpstr>'2021 Summary'!Print_Titles</vt:lpstr>
      <vt:lpstr>'2024 Summary'!Print_Titles</vt:lpstr>
      <vt:lpstr>'2025 Summary'!Print_Titles</vt:lpstr>
      <vt:lpstr>'Amortization Schedule FY 2020'!Print_Titles</vt:lpstr>
      <vt:lpstr>'Contributions FY 2020'!Print_Titles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dc:description/>
  <cp:lastModifiedBy>Michael Milam</cp:lastModifiedBy>
  <cp:lastPrinted>2023-05-09T19:05:10Z</cp:lastPrinted>
  <dcterms:created xsi:type="dcterms:W3CDTF">2015-01-07T18:39:17Z</dcterms:created>
  <dcterms:modified xsi:type="dcterms:W3CDTF">2025-06-19T21:02:16Z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0x0101009148F5A04DDD49CBA7127AADA5FB792B00AADE34325A8B49CDA8BB4DB53328F21400DF16A982947D7E44B3C8BBDC0CAE0270</vt:lpwstr>
  </property>
  <property fmtid="{D5CDD505-2E9C-101B-9397-08002B2CF9AE}" pid="3" name="_dlc_DocIdItemGuid">
    <vt:lpwstr>267b4b44-ff90-40e0-aa73-8c60764ce91f</vt:lpwstr>
  </property>
</Properties>
</file>